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8078\Desktop\МЧС\"/>
    </mc:Choice>
  </mc:AlternateContent>
  <bookViews>
    <workbookView xWindow="0" yWindow="0" windowWidth="28800" windowHeight="12435" tabRatio="996" activeTab="5"/>
  </bookViews>
  <sheets>
    <sheet name="Лист1" sheetId="1" r:id="rId1"/>
    <sheet name="СВОД" sheetId="13" r:id="rId2"/>
    <sheet name="Марий Эл" sheetId="2" r:id="rId3"/>
    <sheet name="Пермский край" sheetId="3" r:id="rId4"/>
    <sheet name="Оренбургская область" sheetId="4" r:id="rId5"/>
    <sheet name="Самарская область" sheetId="5" r:id="rId6"/>
    <sheet name="Саратовская область" sheetId="6" r:id="rId7"/>
    <sheet name="Кировская область" sheetId="7" r:id="rId8"/>
    <sheet name="Пенза" sheetId="8" r:id="rId9"/>
    <sheet name="Чувашская республика" sheetId="9" r:id="rId10"/>
    <sheet name="Башкортостан" sheetId="10" r:id="rId11"/>
    <sheet name="Мордовия" sheetId="11" r:id="rId12"/>
    <sheet name="Ульяновск" sheetId="12" r:id="rId13"/>
    <sheet name="Татарстан" sheetId="14" r:id="rId14"/>
    <sheet name="Удмуртия" sheetId="15" r:id="rId15"/>
    <sheet name="Нижний Новгород" sheetId="2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E34" i="2" s="1"/>
  <c r="J30" i="2"/>
  <c r="D31" i="2"/>
  <c r="J31" i="2"/>
  <c r="K34" i="2" s="1"/>
  <c r="D32" i="2"/>
  <c r="E35" i="2" s="1"/>
  <c r="J32" i="2"/>
  <c r="K35" i="2" s="1"/>
  <c r="D33" i="2"/>
  <c r="E37" i="2" s="1"/>
  <c r="J33" i="2"/>
  <c r="K37" i="2" s="1"/>
  <c r="D34" i="2"/>
  <c r="J34" i="2"/>
  <c r="O34" i="2"/>
  <c r="D35" i="2"/>
  <c r="J35" i="2"/>
  <c r="K39" i="2" s="1"/>
  <c r="N35" i="2"/>
  <c r="O35" i="2"/>
  <c r="D36" i="2"/>
  <c r="E40" i="2" s="1"/>
  <c r="J36" i="2"/>
  <c r="D37" i="2"/>
  <c r="J37" i="2"/>
  <c r="D38" i="2"/>
  <c r="E38" i="2"/>
  <c r="J38" i="2"/>
  <c r="K38" i="2" s="1"/>
  <c r="D39" i="2"/>
  <c r="J39" i="2"/>
  <c r="D40" i="2"/>
  <c r="J40" i="2"/>
  <c r="K40" i="2"/>
  <c r="O40" i="2"/>
  <c r="B41" i="2"/>
  <c r="H41" i="2"/>
  <c r="D46" i="2"/>
  <c r="J46" i="2"/>
  <c r="K50" i="2" s="1"/>
  <c r="N46" i="2"/>
  <c r="D47" i="2"/>
  <c r="J47" i="2"/>
  <c r="N47" i="2"/>
  <c r="D48" i="2"/>
  <c r="E50" i="2" s="1"/>
  <c r="J48" i="2"/>
  <c r="K52" i="2" s="1"/>
  <c r="N48" i="2"/>
  <c r="D49" i="2"/>
  <c r="J49" i="2"/>
  <c r="N49" i="2" s="1"/>
  <c r="D50" i="2"/>
  <c r="J50" i="2"/>
  <c r="K54" i="2" s="1"/>
  <c r="D51" i="2"/>
  <c r="E54" i="2" s="1"/>
  <c r="E51" i="2"/>
  <c r="J51" i="2"/>
  <c r="K53" i="2" s="1"/>
  <c r="D52" i="2"/>
  <c r="J52" i="2"/>
  <c r="K56" i="2" s="1"/>
  <c r="D53" i="2"/>
  <c r="E56" i="2" s="1"/>
  <c r="E53" i="2"/>
  <c r="J53" i="2"/>
  <c r="N53" i="2" s="1"/>
  <c r="C160" i="2" s="1"/>
  <c r="D54" i="2"/>
  <c r="J54" i="2"/>
  <c r="N54" i="2" s="1"/>
  <c r="D55" i="2"/>
  <c r="E55" i="2"/>
  <c r="J55" i="2"/>
  <c r="N55" i="2" s="1"/>
  <c r="C162" i="2" s="1"/>
  <c r="D56" i="2"/>
  <c r="J56" i="2"/>
  <c r="N56" i="2" s="1"/>
  <c r="C163" i="2" s="1"/>
  <c r="B57" i="2"/>
  <c r="H57" i="2"/>
  <c r="D62" i="2"/>
  <c r="E66" i="2" s="1"/>
  <c r="J62" i="2"/>
  <c r="N62" i="2" s="1"/>
  <c r="D63" i="2"/>
  <c r="E67" i="2" s="1"/>
  <c r="J63" i="2"/>
  <c r="D64" i="2"/>
  <c r="N64" i="2" s="1"/>
  <c r="J64" i="2"/>
  <c r="D65" i="2"/>
  <c r="E69" i="2" s="1"/>
  <c r="J65" i="2"/>
  <c r="K69" i="2" s="1"/>
  <c r="N65" i="2"/>
  <c r="D66" i="2"/>
  <c r="E68" i="2" s="1"/>
  <c r="J66" i="2"/>
  <c r="K70" i="2" s="1"/>
  <c r="D67" i="2"/>
  <c r="E71" i="2" s="1"/>
  <c r="J67" i="2"/>
  <c r="N67" i="2"/>
  <c r="D68" i="2"/>
  <c r="E72" i="2" s="1"/>
  <c r="J68" i="2"/>
  <c r="K71" i="2" s="1"/>
  <c r="D69" i="2"/>
  <c r="J69" i="2"/>
  <c r="N69" i="2"/>
  <c r="D70" i="2"/>
  <c r="J70" i="2"/>
  <c r="N70" i="2" s="1"/>
  <c r="D71" i="2"/>
  <c r="J71" i="2"/>
  <c r="N71" i="2"/>
  <c r="D72" i="2"/>
  <c r="J72" i="2"/>
  <c r="N72" i="2" s="1"/>
  <c r="B73" i="2"/>
  <c r="H73" i="2"/>
  <c r="D78" i="2"/>
  <c r="J78" i="2"/>
  <c r="N78" i="2"/>
  <c r="D79" i="2"/>
  <c r="E82" i="2" s="1"/>
  <c r="J79" i="2"/>
  <c r="K82" i="2" s="1"/>
  <c r="D80" i="2"/>
  <c r="E84" i="2" s="1"/>
  <c r="J80" i="2"/>
  <c r="D81" i="2"/>
  <c r="N81" i="2" s="1"/>
  <c r="O85" i="2" s="1"/>
  <c r="J81" i="2"/>
  <c r="K85" i="2" s="1"/>
  <c r="D82" i="2"/>
  <c r="J82" i="2"/>
  <c r="N82" i="2"/>
  <c r="O86" i="2" s="1"/>
  <c r="D83" i="2"/>
  <c r="E86" i="2" s="1"/>
  <c r="J83" i="2"/>
  <c r="N83" i="2"/>
  <c r="O87" i="2" s="1"/>
  <c r="D84" i="2"/>
  <c r="J84" i="2"/>
  <c r="K87" i="2" s="1"/>
  <c r="K84" i="2"/>
  <c r="N84" i="2"/>
  <c r="O88" i="2" s="1"/>
  <c r="D85" i="2"/>
  <c r="E88" i="2" s="1"/>
  <c r="J85" i="2"/>
  <c r="N85" i="2"/>
  <c r="D86" i="2"/>
  <c r="J86" i="2"/>
  <c r="K86" i="2"/>
  <c r="N86" i="2"/>
  <c r="D87" i="2"/>
  <c r="J87" i="2"/>
  <c r="N87" i="2"/>
  <c r="D88" i="2"/>
  <c r="J88" i="2"/>
  <c r="K88" i="2"/>
  <c r="N88" i="2"/>
  <c r="D94" i="2"/>
  <c r="E98" i="2" s="1"/>
  <c r="J94" i="2"/>
  <c r="K98" i="2" s="1"/>
  <c r="D95" i="2"/>
  <c r="N95" i="2" s="1"/>
  <c r="J95" i="2"/>
  <c r="D96" i="2"/>
  <c r="J96" i="2"/>
  <c r="K100" i="2" s="1"/>
  <c r="N96" i="2"/>
  <c r="D97" i="2"/>
  <c r="E101" i="2" s="1"/>
  <c r="J97" i="2"/>
  <c r="K101" i="2" s="1"/>
  <c r="D98" i="2"/>
  <c r="E102" i="2" s="1"/>
  <c r="J98" i="2"/>
  <c r="N98" i="2"/>
  <c r="O102" i="2" s="1"/>
  <c r="D99" i="2"/>
  <c r="J99" i="2"/>
  <c r="K102" i="2" s="1"/>
  <c r="N99" i="2"/>
  <c r="O103" i="2" s="1"/>
  <c r="D100" i="2"/>
  <c r="E103" i="2" s="1"/>
  <c r="J100" i="2"/>
  <c r="N100" i="2"/>
  <c r="O104" i="2" s="1"/>
  <c r="D101" i="2"/>
  <c r="J101" i="2"/>
  <c r="K104" i="2" s="1"/>
  <c r="N101" i="2"/>
  <c r="D102" i="2"/>
  <c r="J102" i="2"/>
  <c r="N102" i="2"/>
  <c r="D103" i="2"/>
  <c r="J103" i="2"/>
  <c r="K103" i="2"/>
  <c r="N103" i="2"/>
  <c r="D104" i="2"/>
  <c r="J104" i="2"/>
  <c r="N104" i="2"/>
  <c r="B105" i="2"/>
  <c r="H105" i="2"/>
  <c r="D111" i="2"/>
  <c r="I153" i="2" s="1"/>
  <c r="C169" i="2" s="1"/>
  <c r="D112" i="2"/>
  <c r="E116" i="2" s="1"/>
  <c r="D113" i="2"/>
  <c r="E117" i="2" s="1"/>
  <c r="D114" i="2"/>
  <c r="E118" i="2" s="1"/>
  <c r="D115" i="2"/>
  <c r="I157" i="2" s="1"/>
  <c r="C173" i="2" s="1"/>
  <c r="D116" i="2"/>
  <c r="D117" i="2"/>
  <c r="E121" i="2" s="1"/>
  <c r="D118" i="2"/>
  <c r="D119" i="2"/>
  <c r="E119" i="2"/>
  <c r="D120" i="2"/>
  <c r="E120" i="2" s="1"/>
  <c r="D121" i="2"/>
  <c r="D127" i="2"/>
  <c r="J127" i="2"/>
  <c r="K131" i="2" s="1"/>
  <c r="N127" i="2"/>
  <c r="D128" i="2"/>
  <c r="J128" i="2"/>
  <c r="N128" i="2"/>
  <c r="D129" i="2"/>
  <c r="E131" i="2" s="1"/>
  <c r="J129" i="2"/>
  <c r="K133" i="2" s="1"/>
  <c r="N129" i="2"/>
  <c r="K155" i="2" s="1"/>
  <c r="E171" i="2" s="1"/>
  <c r="D130" i="2"/>
  <c r="E134" i="2" s="1"/>
  <c r="J130" i="2"/>
  <c r="N130" i="2" s="1"/>
  <c r="D131" i="2"/>
  <c r="J131" i="2"/>
  <c r="K135" i="2" s="1"/>
  <c r="D132" i="2"/>
  <c r="E135" i="2" s="1"/>
  <c r="J132" i="2"/>
  <c r="K132" i="2" s="1"/>
  <c r="D133" i="2"/>
  <c r="J133" i="2"/>
  <c r="K137" i="2" s="1"/>
  <c r="D134" i="2"/>
  <c r="E137" i="2" s="1"/>
  <c r="J134" i="2"/>
  <c r="N134" i="2" s="1"/>
  <c r="K160" i="2" s="1"/>
  <c r="E176" i="2" s="1"/>
  <c r="D135" i="2"/>
  <c r="J135" i="2"/>
  <c r="N135" i="2" s="1"/>
  <c r="K161" i="2" s="1"/>
  <c r="E177" i="2" s="1"/>
  <c r="D136" i="2"/>
  <c r="E136" i="2"/>
  <c r="J136" i="2"/>
  <c r="N136" i="2" s="1"/>
  <c r="K162" i="2" s="1"/>
  <c r="E178" i="2" s="1"/>
  <c r="D137" i="2"/>
  <c r="J137" i="2"/>
  <c r="N137" i="2" s="1"/>
  <c r="K163" i="2" s="1"/>
  <c r="E179" i="2" s="1"/>
  <c r="B138" i="2"/>
  <c r="H138" i="2"/>
  <c r="D143" i="2"/>
  <c r="D144" i="2"/>
  <c r="E146" i="2" s="1"/>
  <c r="D145" i="2"/>
  <c r="J162" i="2" s="1"/>
  <c r="D178" i="2" s="1"/>
  <c r="D146" i="2"/>
  <c r="I154" i="2"/>
  <c r="C170" i="2" s="1"/>
  <c r="K154" i="2"/>
  <c r="E170" i="2" s="1"/>
  <c r="I156" i="2"/>
  <c r="C172" i="2" s="1"/>
  <c r="I158" i="2"/>
  <c r="I159" i="2"/>
  <c r="C175" i="2" s="1"/>
  <c r="I160" i="2"/>
  <c r="I161" i="2"/>
  <c r="J161" i="2"/>
  <c r="I163" i="2"/>
  <c r="C179" i="2" s="1"/>
  <c r="J163" i="2"/>
  <c r="D179" i="2" s="1"/>
  <c r="C174" i="2"/>
  <c r="C176" i="2"/>
  <c r="C177" i="2"/>
  <c r="D177" i="2"/>
  <c r="B183" i="2"/>
  <c r="F184" i="2" s="1"/>
  <c r="C183" i="2"/>
  <c r="B185" i="2"/>
  <c r="B162" i="2" l="1"/>
  <c r="H162" i="2" s="1"/>
  <c r="K156" i="2"/>
  <c r="E172" i="2" s="1"/>
  <c r="C161" i="2"/>
  <c r="C156" i="2"/>
  <c r="O53" i="2"/>
  <c r="B163" i="2"/>
  <c r="H163" i="2" s="1"/>
  <c r="F179" i="2"/>
  <c r="B179" i="2" s="1"/>
  <c r="F176" i="2"/>
  <c r="B176" i="2" s="1"/>
  <c r="B160" i="2"/>
  <c r="H160" i="2" s="1"/>
  <c r="C158" i="2"/>
  <c r="O131" i="2"/>
  <c r="E133" i="2"/>
  <c r="K83" i="2"/>
  <c r="N63" i="2"/>
  <c r="E52" i="2"/>
  <c r="E39" i="2"/>
  <c r="O36" i="2"/>
  <c r="K99" i="2"/>
  <c r="I162" i="2"/>
  <c r="C178" i="2" s="1"/>
  <c r="F178" i="2" s="1"/>
  <c r="B178" i="2" s="1"/>
  <c r="N94" i="2"/>
  <c r="O98" i="2" s="1"/>
  <c r="N80" i="2"/>
  <c r="O84" i="2" s="1"/>
  <c r="N68" i="2"/>
  <c r="N66" i="2"/>
  <c r="O68" i="2" s="1"/>
  <c r="K36" i="2"/>
  <c r="I155" i="2"/>
  <c r="C171" i="2" s="1"/>
  <c r="E115" i="2"/>
  <c r="E104" i="2"/>
  <c r="E100" i="2"/>
  <c r="E87" i="2"/>
  <c r="E85" i="2"/>
  <c r="E83" i="2"/>
  <c r="K72" i="2"/>
  <c r="K68" i="2"/>
  <c r="K66" i="2"/>
  <c r="O38" i="2"/>
  <c r="E132" i="2"/>
  <c r="N132" i="2"/>
  <c r="N51" i="2"/>
  <c r="E36" i="2"/>
  <c r="K136" i="2"/>
  <c r="K134" i="2"/>
  <c r="N97" i="2"/>
  <c r="O101" i="2" s="1"/>
  <c r="N79" i="2"/>
  <c r="E70" i="2"/>
  <c r="K55" i="2"/>
  <c r="K51" i="2"/>
  <c r="O37" i="2"/>
  <c r="K153" i="2"/>
  <c r="E169" i="2" s="1"/>
  <c r="E99" i="2"/>
  <c r="K67" i="2"/>
  <c r="N133" i="2"/>
  <c r="N131" i="2"/>
  <c r="O134" i="2" s="1"/>
  <c r="N52" i="2"/>
  <c r="N50" i="2"/>
  <c r="O39" i="2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O67" i="2" l="1"/>
  <c r="C154" i="2"/>
  <c r="B156" i="2"/>
  <c r="H156" i="2" s="1"/>
  <c r="F172" i="2"/>
  <c r="B172" i="2" s="1"/>
  <c r="B161" i="2"/>
  <c r="H161" i="2" s="1"/>
  <c r="F177" i="2"/>
  <c r="B177" i="2" s="1"/>
  <c r="O69" i="2"/>
  <c r="O70" i="2"/>
  <c r="O71" i="2"/>
  <c r="O72" i="2"/>
  <c r="O56" i="2"/>
  <c r="C159" i="2"/>
  <c r="C155" i="2"/>
  <c r="O66" i="2"/>
  <c r="O54" i="2"/>
  <c r="C157" i="2"/>
  <c r="B158" i="2"/>
  <c r="O135" i="2"/>
  <c r="K157" i="2"/>
  <c r="E173" i="2" s="1"/>
  <c r="C153" i="2"/>
  <c r="O51" i="2"/>
  <c r="O83" i="2"/>
  <c r="O82" i="2"/>
  <c r="O137" i="2"/>
  <c r="K159" i="2"/>
  <c r="E175" i="2" s="1"/>
  <c r="O52" i="2"/>
  <c r="O55" i="2"/>
  <c r="O100" i="2"/>
  <c r="O133" i="2"/>
  <c r="O136" i="2"/>
  <c r="K158" i="2"/>
  <c r="E174" i="2" s="1"/>
  <c r="F174" i="2" s="1"/>
  <c r="B174" i="2" s="1"/>
  <c r="O132" i="2"/>
  <c r="O99" i="2"/>
  <c r="O50" i="2"/>
  <c r="C184" i="28"/>
  <c r="F183" i="28" s="1"/>
  <c r="C182" i="28"/>
  <c r="B184" i="28"/>
  <c r="B182" i="28"/>
  <c r="C177" i="15"/>
  <c r="B177" i="15"/>
  <c r="F176" i="15"/>
  <c r="C175" i="15"/>
  <c r="B175" i="15"/>
  <c r="C176" i="14"/>
  <c r="B176" i="14"/>
  <c r="F175" i="14"/>
  <c r="C174" i="14"/>
  <c r="B174" i="14"/>
  <c r="C176" i="12"/>
  <c r="B176" i="12"/>
  <c r="C174" i="12"/>
  <c r="B174" i="12"/>
  <c r="F175" i="12" s="1"/>
  <c r="C176" i="11"/>
  <c r="B176" i="11"/>
  <c r="C174" i="11"/>
  <c r="B174" i="11"/>
  <c r="F175" i="11" s="1"/>
  <c r="C176" i="10"/>
  <c r="B176" i="10"/>
  <c r="C174" i="10"/>
  <c r="B174" i="10"/>
  <c r="F175" i="10" s="1"/>
  <c r="C176" i="9"/>
  <c r="B176" i="9"/>
  <c r="F175" i="9"/>
  <c r="C174" i="9"/>
  <c r="B174" i="9"/>
  <c r="C177" i="8"/>
  <c r="B177" i="8"/>
  <c r="F176" i="8"/>
  <c r="C175" i="8"/>
  <c r="B175" i="8"/>
  <c r="C176" i="7"/>
  <c r="B176" i="7"/>
  <c r="F175" i="7"/>
  <c r="C174" i="7"/>
  <c r="B174" i="7"/>
  <c r="C176" i="6"/>
  <c r="B176" i="6"/>
  <c r="C174" i="6"/>
  <c r="B174" i="6"/>
  <c r="F175" i="6" s="1"/>
  <c r="C177" i="5"/>
  <c r="B177" i="5"/>
  <c r="F176" i="5"/>
  <c r="C175" i="5"/>
  <c r="B175" i="5"/>
  <c r="C177" i="4"/>
  <c r="B177" i="4"/>
  <c r="C175" i="4"/>
  <c r="B175" i="4"/>
  <c r="F176" i="4" s="1"/>
  <c r="C176" i="3"/>
  <c r="B176" i="3"/>
  <c r="F175" i="3" s="1"/>
  <c r="C174" i="3"/>
  <c r="B174" i="3"/>
  <c r="F175" i="2" l="1"/>
  <c r="B175" i="2" s="1"/>
  <c r="B159" i="2"/>
  <c r="H159" i="2" s="1"/>
  <c r="B153" i="2"/>
  <c r="H153" i="2" s="1"/>
  <c r="F169" i="2"/>
  <c r="B169" i="2" s="1"/>
  <c r="B157" i="2"/>
  <c r="H157" i="2" s="1"/>
  <c r="F173" i="2"/>
  <c r="B173" i="2" s="1"/>
  <c r="H158" i="2"/>
  <c r="F170" i="2"/>
  <c r="B170" i="2" s="1"/>
  <c r="B154" i="2"/>
  <c r="H154" i="2" s="1"/>
  <c r="F171" i="2"/>
  <c r="B171" i="2" s="1"/>
  <c r="B155" i="2"/>
  <c r="H155" i="2" s="1"/>
  <c r="D134" i="28"/>
  <c r="J151" i="28" s="1"/>
  <c r="D167" i="28" s="1"/>
  <c r="D138" i="28" l="1"/>
  <c r="J155" i="28" s="1"/>
  <c r="D171" i="28" s="1"/>
  <c r="D137" i="28"/>
  <c r="J154" i="28" s="1"/>
  <c r="D170" i="28" s="1"/>
  <c r="D136" i="28"/>
  <c r="J153" i="28" s="1"/>
  <c r="D169" i="28" s="1"/>
  <c r="D135" i="28"/>
  <c r="J152" i="28" s="1"/>
  <c r="D168" i="28" s="1"/>
  <c r="H129" i="28"/>
  <c r="B129" i="28"/>
  <c r="J128" i="28"/>
  <c r="D128" i="28"/>
  <c r="J127" i="28"/>
  <c r="D127" i="28"/>
  <c r="J126" i="28"/>
  <c r="D126" i="28"/>
  <c r="J125" i="28"/>
  <c r="D125" i="28"/>
  <c r="J124" i="28"/>
  <c r="K128" i="28" s="1"/>
  <c r="D124" i="28"/>
  <c r="J123" i="28"/>
  <c r="D123" i="28"/>
  <c r="J122" i="28"/>
  <c r="D122" i="28"/>
  <c r="J121" i="28"/>
  <c r="D121" i="28"/>
  <c r="J120" i="28"/>
  <c r="D120" i="28"/>
  <c r="J119" i="28"/>
  <c r="D119" i="28"/>
  <c r="J118" i="28"/>
  <c r="D118" i="28"/>
  <c r="D112" i="28"/>
  <c r="I155" i="28" s="1"/>
  <c r="C171" i="28" s="1"/>
  <c r="D111" i="28"/>
  <c r="I154" i="28" s="1"/>
  <c r="C170" i="28" s="1"/>
  <c r="D110" i="28"/>
  <c r="I153" i="28" s="1"/>
  <c r="C169" i="28" s="1"/>
  <c r="D109" i="28"/>
  <c r="I152" i="28" s="1"/>
  <c r="C168" i="28" s="1"/>
  <c r="D108" i="28"/>
  <c r="I151" i="28" s="1"/>
  <c r="C167" i="28" s="1"/>
  <c r="D107" i="28"/>
  <c r="I150" i="28" s="1"/>
  <c r="C166" i="28" s="1"/>
  <c r="D106" i="28"/>
  <c r="I149" i="28" s="1"/>
  <c r="C165" i="28" s="1"/>
  <c r="D105" i="28"/>
  <c r="I148" i="28" s="1"/>
  <c r="C164" i="28" s="1"/>
  <c r="D104" i="28"/>
  <c r="I147" i="28" s="1"/>
  <c r="C163" i="28" s="1"/>
  <c r="D103" i="28"/>
  <c r="D102" i="28"/>
  <c r="I145" i="28" s="1"/>
  <c r="C161" i="28" s="1"/>
  <c r="H96" i="28"/>
  <c r="B96" i="28"/>
  <c r="J95" i="28"/>
  <c r="D95" i="28"/>
  <c r="N95" i="28" s="1"/>
  <c r="J94" i="28"/>
  <c r="D94" i="28"/>
  <c r="N94" i="28" s="1"/>
  <c r="J93" i="28"/>
  <c r="D93" i="28"/>
  <c r="J92" i="28"/>
  <c r="D92" i="28"/>
  <c r="N92" i="28" s="1"/>
  <c r="J91" i="28"/>
  <c r="K95" i="28" s="1"/>
  <c r="D91" i="28"/>
  <c r="N91" i="28" s="1"/>
  <c r="J90" i="28"/>
  <c r="D90" i="28"/>
  <c r="J89" i="28"/>
  <c r="K93" i="28" s="1"/>
  <c r="D89" i="28"/>
  <c r="J88" i="28"/>
  <c r="D88" i="28"/>
  <c r="J87" i="28"/>
  <c r="K90" i="28" s="1"/>
  <c r="D87" i="28"/>
  <c r="J86" i="28"/>
  <c r="D86" i="28"/>
  <c r="N86" i="28" s="1"/>
  <c r="J85" i="28"/>
  <c r="D85" i="28"/>
  <c r="J79" i="28"/>
  <c r="D79" i="28"/>
  <c r="N79" i="28" s="1"/>
  <c r="J78" i="28"/>
  <c r="D78" i="28"/>
  <c r="J77" i="28"/>
  <c r="D77" i="28"/>
  <c r="J76" i="28"/>
  <c r="D76" i="28"/>
  <c r="J75" i="28"/>
  <c r="D75" i="28"/>
  <c r="N75" i="28" s="1"/>
  <c r="J74" i="28"/>
  <c r="D74" i="28"/>
  <c r="J73" i="28"/>
  <c r="D73" i="28"/>
  <c r="N73" i="28" s="1"/>
  <c r="N72" i="28"/>
  <c r="J72" i="28"/>
  <c r="D72" i="28"/>
  <c r="J71" i="28"/>
  <c r="D71" i="28"/>
  <c r="J70" i="28"/>
  <c r="D70" i="28"/>
  <c r="J69" i="28"/>
  <c r="K73" i="28" s="1"/>
  <c r="D69" i="28"/>
  <c r="N69" i="28" s="1"/>
  <c r="H64" i="28"/>
  <c r="B64" i="28"/>
  <c r="J63" i="28"/>
  <c r="D63" i="28"/>
  <c r="J62" i="28"/>
  <c r="D62" i="28"/>
  <c r="J61" i="28"/>
  <c r="D61" i="28"/>
  <c r="N61" i="28" s="1"/>
  <c r="J60" i="28"/>
  <c r="D60" i="28"/>
  <c r="J59" i="28"/>
  <c r="K62" i="28" s="1"/>
  <c r="D59" i="28"/>
  <c r="J58" i="28"/>
  <c r="D58" i="28"/>
  <c r="J57" i="28"/>
  <c r="D57" i="28"/>
  <c r="J56" i="28"/>
  <c r="K60" i="28" s="1"/>
  <c r="D56" i="28"/>
  <c r="J55" i="28"/>
  <c r="D55" i="28"/>
  <c r="J54" i="28"/>
  <c r="D54" i="28"/>
  <c r="J53" i="28"/>
  <c r="D53" i="28"/>
  <c r="H48" i="28"/>
  <c r="B48" i="28"/>
  <c r="J47" i="28"/>
  <c r="D47" i="28"/>
  <c r="J46" i="28"/>
  <c r="D46" i="28"/>
  <c r="J45" i="28"/>
  <c r="D45" i="28"/>
  <c r="J44" i="28"/>
  <c r="D44" i="28"/>
  <c r="K43" i="28"/>
  <c r="J43" i="28"/>
  <c r="D43" i="28"/>
  <c r="N43" i="28" s="1"/>
  <c r="J42" i="28"/>
  <c r="D42" i="28"/>
  <c r="E46" i="28" s="1"/>
  <c r="J41" i="28"/>
  <c r="D41" i="28"/>
  <c r="N41" i="28" s="1"/>
  <c r="J40" i="28"/>
  <c r="K44" i="28" s="1"/>
  <c r="D40" i="28"/>
  <c r="J39" i="28"/>
  <c r="D39" i="28"/>
  <c r="J38" i="28"/>
  <c r="D38" i="28"/>
  <c r="E42" i="28" s="1"/>
  <c r="J37" i="28"/>
  <c r="D37" i="28"/>
  <c r="H32" i="28"/>
  <c r="B32" i="28"/>
  <c r="J31" i="28"/>
  <c r="D31" i="28"/>
  <c r="J30" i="28"/>
  <c r="D30" i="28"/>
  <c r="J29" i="28"/>
  <c r="D29" i="28"/>
  <c r="N29" i="28" s="1"/>
  <c r="J28" i="28"/>
  <c r="D28" i="28"/>
  <c r="N28" i="28" s="1"/>
  <c r="J27" i="28"/>
  <c r="D27" i="28"/>
  <c r="J26" i="28"/>
  <c r="K30" i="28" s="1"/>
  <c r="D26" i="28"/>
  <c r="J25" i="28"/>
  <c r="D25" i="28"/>
  <c r="J24" i="28"/>
  <c r="D24" i="28"/>
  <c r="J23" i="28"/>
  <c r="D23" i="28"/>
  <c r="J22" i="28"/>
  <c r="D22" i="28"/>
  <c r="J21" i="28"/>
  <c r="D21" i="28"/>
  <c r="K61" i="28" l="1"/>
  <c r="K45" i="28"/>
  <c r="N54" i="28"/>
  <c r="K76" i="28"/>
  <c r="K79" i="28"/>
  <c r="K78" i="28"/>
  <c r="K125" i="28"/>
  <c r="K127" i="28"/>
  <c r="N23" i="28"/>
  <c r="N45" i="28"/>
  <c r="N47" i="28"/>
  <c r="N57" i="28"/>
  <c r="N59" i="28"/>
  <c r="N74" i="28"/>
  <c r="O78" i="28" s="1"/>
  <c r="N76" i="28"/>
  <c r="N78" i="28"/>
  <c r="K92" i="28"/>
  <c r="K94" i="28"/>
  <c r="N126" i="28"/>
  <c r="K153" i="28" s="1"/>
  <c r="E169" i="28" s="1"/>
  <c r="N128" i="28"/>
  <c r="K155" i="28" s="1"/>
  <c r="E171" i="28" s="1"/>
  <c r="N46" i="28"/>
  <c r="K47" i="28"/>
  <c r="K46" i="28"/>
  <c r="N62" i="28"/>
  <c r="K63" i="28"/>
  <c r="K77" i="28"/>
  <c r="K89" i="28"/>
  <c r="N87" i="28"/>
  <c r="N89" i="28"/>
  <c r="N122" i="28"/>
  <c r="K149" i="28" s="1"/>
  <c r="E165" i="28" s="1"/>
  <c r="N124" i="28"/>
  <c r="K151" i="28" s="1"/>
  <c r="E167" i="28" s="1"/>
  <c r="K26" i="28"/>
  <c r="K91" i="28"/>
  <c r="K124" i="28"/>
  <c r="K126" i="28"/>
  <c r="K29" i="28"/>
  <c r="E60" i="28"/>
  <c r="K31" i="28"/>
  <c r="N63" i="28"/>
  <c r="N77" i="28"/>
  <c r="E91" i="28"/>
  <c r="N90" i="28"/>
  <c r="O93" i="28" s="1"/>
  <c r="N93" i="28"/>
  <c r="O95" i="28" s="1"/>
  <c r="N121" i="28"/>
  <c r="K148" i="28" s="1"/>
  <c r="E164" i="28" s="1"/>
  <c r="E127" i="28"/>
  <c r="E128" i="28"/>
  <c r="E108" i="28"/>
  <c r="E111" i="28"/>
  <c r="E106" i="28"/>
  <c r="E110" i="28"/>
  <c r="E112" i="28"/>
  <c r="E74" i="28"/>
  <c r="O79" i="28"/>
  <c r="N123" i="28"/>
  <c r="E125" i="28"/>
  <c r="E126" i="28"/>
  <c r="N118" i="28"/>
  <c r="K145" i="28" s="1"/>
  <c r="E161" i="28" s="1"/>
  <c r="N125" i="28"/>
  <c r="K152" i="28" s="1"/>
  <c r="E168" i="28" s="1"/>
  <c r="N127" i="28"/>
  <c r="K154" i="28" s="1"/>
  <c r="E170" i="28" s="1"/>
  <c r="E123" i="28"/>
  <c r="E124" i="28"/>
  <c r="E93" i="28"/>
  <c r="E95" i="28"/>
  <c r="E90" i="28"/>
  <c r="E94" i="28"/>
  <c r="C151" i="28"/>
  <c r="E75" i="28"/>
  <c r="E76" i="28"/>
  <c r="E77" i="28"/>
  <c r="E78" i="28"/>
  <c r="E79" i="28"/>
  <c r="E62" i="28"/>
  <c r="E58" i="28"/>
  <c r="N56" i="28"/>
  <c r="N60" i="28"/>
  <c r="O63" i="28" s="1"/>
  <c r="E59" i="28"/>
  <c r="N53" i="28"/>
  <c r="E57" i="28"/>
  <c r="N55" i="28"/>
  <c r="N58" i="28"/>
  <c r="O62" i="28" s="1"/>
  <c r="C155" i="28"/>
  <c r="B155" i="28" s="1"/>
  <c r="E61" i="28"/>
  <c r="E63" i="28"/>
  <c r="N44" i="28"/>
  <c r="C152" i="28" s="1"/>
  <c r="N39" i="28"/>
  <c r="E41" i="28"/>
  <c r="N38" i="28"/>
  <c r="N37" i="28"/>
  <c r="N42" i="28"/>
  <c r="E45" i="28"/>
  <c r="E47" i="28"/>
  <c r="E28" i="28"/>
  <c r="E26" i="28"/>
  <c r="E27" i="28"/>
  <c r="N30" i="28"/>
  <c r="C154" i="28" s="1"/>
  <c r="B151" i="28"/>
  <c r="E25" i="28"/>
  <c r="K28" i="28"/>
  <c r="N24" i="28"/>
  <c r="O27" i="28" s="1"/>
  <c r="E30" i="28"/>
  <c r="K27" i="28"/>
  <c r="N40" i="28"/>
  <c r="K41" i="28"/>
  <c r="E43" i="28"/>
  <c r="K58" i="28"/>
  <c r="K74" i="28"/>
  <c r="N71" i="28"/>
  <c r="O77" i="28"/>
  <c r="K25" i="28"/>
  <c r="N21" i="28"/>
  <c r="E29" i="28"/>
  <c r="E31" i="28"/>
  <c r="C149" i="28"/>
  <c r="K42" i="28"/>
  <c r="E44" i="28"/>
  <c r="K59" i="28"/>
  <c r="E73" i="28"/>
  <c r="N70" i="28"/>
  <c r="K75" i="28"/>
  <c r="K57" i="28"/>
  <c r="E89" i="28"/>
  <c r="N26" i="28"/>
  <c r="N85" i="28"/>
  <c r="N120" i="28"/>
  <c r="E138" i="28"/>
  <c r="I146" i="28"/>
  <c r="C162" i="28" s="1"/>
  <c r="N88" i="28"/>
  <c r="E92" i="28"/>
  <c r="E107" i="28"/>
  <c r="E109" i="28"/>
  <c r="N119" i="28"/>
  <c r="E122" i="28"/>
  <c r="K123" i="28"/>
  <c r="K122" i="28"/>
  <c r="N38" i="1"/>
  <c r="M38" i="1"/>
  <c r="L38" i="1"/>
  <c r="K38" i="1"/>
  <c r="J38" i="1"/>
  <c r="I38" i="1"/>
  <c r="O75" i="28" l="1"/>
  <c r="O76" i="28"/>
  <c r="O94" i="28"/>
  <c r="H155" i="28"/>
  <c r="O46" i="28"/>
  <c r="F170" i="28"/>
  <c r="B170" i="28" s="1"/>
  <c r="C153" i="28"/>
  <c r="O92" i="28"/>
  <c r="O60" i="28"/>
  <c r="O74" i="28"/>
  <c r="O126" i="28"/>
  <c r="O128" i="28"/>
  <c r="F171" i="28"/>
  <c r="B171" i="28" s="1"/>
  <c r="K150" i="28"/>
  <c r="E166" i="28" s="1"/>
  <c r="O125" i="28"/>
  <c r="O127" i="28"/>
  <c r="C146" i="28"/>
  <c r="B146" i="28" s="1"/>
  <c r="F167" i="28"/>
  <c r="B167" i="28" s="1"/>
  <c r="O61" i="28"/>
  <c r="O59" i="28"/>
  <c r="C147" i="28"/>
  <c r="B147" i="28" s="1"/>
  <c r="O58" i="28"/>
  <c r="O57" i="28"/>
  <c r="B152" i="28"/>
  <c r="H152" i="28" s="1"/>
  <c r="F168" i="28"/>
  <c r="B168" i="28" s="1"/>
  <c r="O45" i="28"/>
  <c r="O47" i="28"/>
  <c r="O41" i="28"/>
  <c r="O31" i="28"/>
  <c r="B154" i="28"/>
  <c r="H154" i="28" s="1"/>
  <c r="O123" i="28"/>
  <c r="K146" i="28"/>
  <c r="E162" i="28" s="1"/>
  <c r="F162" i="28" s="1"/>
  <c r="B162" i="28" s="1"/>
  <c r="K147" i="28"/>
  <c r="E163" i="28" s="1"/>
  <c r="O124" i="28"/>
  <c r="O122" i="28"/>
  <c r="H151" i="28"/>
  <c r="O89" i="28"/>
  <c r="C150" i="28"/>
  <c r="O29" i="28"/>
  <c r="O30" i="28"/>
  <c r="O90" i="28"/>
  <c r="B153" i="28"/>
  <c r="H153" i="28" s="1"/>
  <c r="F169" i="28"/>
  <c r="B169" i="28" s="1"/>
  <c r="C145" i="28"/>
  <c r="O25" i="28"/>
  <c r="O73" i="28"/>
  <c r="F165" i="28"/>
  <c r="B165" i="28" s="1"/>
  <c r="B149" i="28"/>
  <c r="H149" i="28" s="1"/>
  <c r="O91" i="28"/>
  <c r="O43" i="28"/>
  <c r="O44" i="28"/>
  <c r="C148" i="28"/>
  <c r="O28" i="28"/>
  <c r="O42" i="28"/>
  <c r="O26" i="28"/>
  <c r="D137" i="15"/>
  <c r="J154" i="15" s="1"/>
  <c r="D170" i="15" s="1"/>
  <c r="D136" i="15"/>
  <c r="J153" i="15" s="1"/>
  <c r="D169" i="15" s="1"/>
  <c r="D135" i="15"/>
  <c r="J152" i="15" s="1"/>
  <c r="D168" i="15" s="1"/>
  <c r="D134" i="15"/>
  <c r="J151" i="15" s="1"/>
  <c r="D167" i="15" s="1"/>
  <c r="H129" i="15"/>
  <c r="B129" i="15"/>
  <c r="J128" i="15"/>
  <c r="D128" i="15"/>
  <c r="J127" i="15"/>
  <c r="D127" i="15"/>
  <c r="N127" i="15" s="1"/>
  <c r="K153" i="15" s="1"/>
  <c r="E169" i="15" s="1"/>
  <c r="J126" i="15"/>
  <c r="D126" i="15"/>
  <c r="J125" i="15"/>
  <c r="D125" i="15"/>
  <c r="N125" i="15" s="1"/>
  <c r="K151" i="15" s="1"/>
  <c r="E167" i="15" s="1"/>
  <c r="J124" i="15"/>
  <c r="D124" i="15"/>
  <c r="J123" i="15"/>
  <c r="D123" i="15"/>
  <c r="J122" i="15"/>
  <c r="D122" i="15"/>
  <c r="J121" i="15"/>
  <c r="D121" i="15"/>
  <c r="J120" i="15"/>
  <c r="D120" i="15"/>
  <c r="J119" i="15"/>
  <c r="K123" i="15" s="1"/>
  <c r="D119" i="15"/>
  <c r="J118" i="15"/>
  <c r="N118" i="15" s="1"/>
  <c r="D118" i="15"/>
  <c r="D112" i="15"/>
  <c r="I154" i="15" s="1"/>
  <c r="C170" i="15" s="1"/>
  <c r="D111" i="15"/>
  <c r="I153" i="15" s="1"/>
  <c r="C169" i="15" s="1"/>
  <c r="D110" i="15"/>
  <c r="I152" i="15" s="1"/>
  <c r="C168" i="15" s="1"/>
  <c r="D109" i="15"/>
  <c r="I151" i="15" s="1"/>
  <c r="C167" i="15" s="1"/>
  <c r="D108" i="15"/>
  <c r="I150" i="15" s="1"/>
  <c r="C166" i="15" s="1"/>
  <c r="D107" i="15"/>
  <c r="I149" i="15" s="1"/>
  <c r="C165" i="15" s="1"/>
  <c r="D106" i="15"/>
  <c r="D105" i="15"/>
  <c r="I147" i="15" s="1"/>
  <c r="C163" i="15" s="1"/>
  <c r="D104" i="15"/>
  <c r="I146" i="15" s="1"/>
  <c r="C162" i="15" s="1"/>
  <c r="D103" i="15"/>
  <c r="I145" i="15" s="1"/>
  <c r="C161" i="15" s="1"/>
  <c r="D102" i="15"/>
  <c r="H96" i="15"/>
  <c r="B96" i="15"/>
  <c r="J95" i="15"/>
  <c r="D95" i="15"/>
  <c r="N95" i="15" s="1"/>
  <c r="J94" i="15"/>
  <c r="D94" i="15"/>
  <c r="N94" i="15" s="1"/>
  <c r="J93" i="15"/>
  <c r="D93" i="15"/>
  <c r="N93" i="15" s="1"/>
  <c r="J92" i="15"/>
  <c r="D92" i="15"/>
  <c r="J91" i="15"/>
  <c r="D91" i="15"/>
  <c r="N91" i="15" s="1"/>
  <c r="J90" i="15"/>
  <c r="D90" i="15"/>
  <c r="J89" i="15"/>
  <c r="D89" i="15"/>
  <c r="N89" i="15" s="1"/>
  <c r="J88" i="15"/>
  <c r="K92" i="15" s="1"/>
  <c r="D88" i="15"/>
  <c r="J87" i="15"/>
  <c r="D87" i="15"/>
  <c r="N87" i="15" s="1"/>
  <c r="J86" i="15"/>
  <c r="D86" i="15"/>
  <c r="N86" i="15" s="1"/>
  <c r="J85" i="15"/>
  <c r="D85" i="15"/>
  <c r="J79" i="15"/>
  <c r="D79" i="15"/>
  <c r="N79" i="15" s="1"/>
  <c r="J78" i="15"/>
  <c r="D78" i="15"/>
  <c r="N78" i="15" s="1"/>
  <c r="J77" i="15"/>
  <c r="D77" i="15"/>
  <c r="J76" i="15"/>
  <c r="D76" i="15"/>
  <c r="N76" i="15" s="1"/>
  <c r="J75" i="15"/>
  <c r="D75" i="15"/>
  <c r="J74" i="15"/>
  <c r="D74" i="15"/>
  <c r="N74" i="15" s="1"/>
  <c r="J73" i="15"/>
  <c r="K77" i="15" s="1"/>
  <c r="D73" i="15"/>
  <c r="J72" i="15"/>
  <c r="D72" i="15"/>
  <c r="J71" i="15"/>
  <c r="D71" i="15"/>
  <c r="J70" i="15"/>
  <c r="D70" i="15"/>
  <c r="J69" i="15"/>
  <c r="D69" i="15"/>
  <c r="N69" i="15" s="1"/>
  <c r="H64" i="15"/>
  <c r="B64" i="15"/>
  <c r="J63" i="15"/>
  <c r="D63" i="15"/>
  <c r="J62" i="15"/>
  <c r="D62" i="15"/>
  <c r="N62" i="15" s="1"/>
  <c r="J61" i="15"/>
  <c r="D61" i="15"/>
  <c r="J60" i="15"/>
  <c r="N60" i="15" s="1"/>
  <c r="D60" i="15"/>
  <c r="J59" i="15"/>
  <c r="D59" i="15"/>
  <c r="J58" i="15"/>
  <c r="D58" i="15"/>
  <c r="N58" i="15" s="1"/>
  <c r="J57" i="15"/>
  <c r="D57" i="15"/>
  <c r="J56" i="15"/>
  <c r="D56" i="15"/>
  <c r="J55" i="15"/>
  <c r="K59" i="15" s="1"/>
  <c r="D55" i="15"/>
  <c r="J54" i="15"/>
  <c r="D54" i="15"/>
  <c r="J53" i="15"/>
  <c r="D53" i="15"/>
  <c r="H48" i="15"/>
  <c r="B48" i="15"/>
  <c r="J47" i="15"/>
  <c r="N47" i="15" s="1"/>
  <c r="D47" i="15"/>
  <c r="J46" i="15"/>
  <c r="D46" i="15"/>
  <c r="N46" i="15" s="1"/>
  <c r="J45" i="15"/>
  <c r="D45" i="15"/>
  <c r="J44" i="15"/>
  <c r="D44" i="15"/>
  <c r="N44" i="15" s="1"/>
  <c r="J43" i="15"/>
  <c r="K47" i="15" s="1"/>
  <c r="D43" i="15"/>
  <c r="J42" i="15"/>
  <c r="D42" i="15"/>
  <c r="J41" i="15"/>
  <c r="D41" i="15"/>
  <c r="J40" i="15"/>
  <c r="D40" i="15"/>
  <c r="J39" i="15"/>
  <c r="D39" i="15"/>
  <c r="J38" i="15"/>
  <c r="D38" i="15"/>
  <c r="J37" i="15"/>
  <c r="K41" i="15" s="1"/>
  <c r="D37" i="15"/>
  <c r="H32" i="15"/>
  <c r="B32" i="15"/>
  <c r="J31" i="15"/>
  <c r="D31" i="15"/>
  <c r="J30" i="15"/>
  <c r="D30" i="15"/>
  <c r="J29" i="15"/>
  <c r="D29" i="15"/>
  <c r="N29" i="15" s="1"/>
  <c r="J28" i="15"/>
  <c r="D28" i="15"/>
  <c r="J27" i="15"/>
  <c r="K31" i="15" s="1"/>
  <c r="D27" i="15"/>
  <c r="J26" i="15"/>
  <c r="D26" i="15"/>
  <c r="J25" i="15"/>
  <c r="K29" i="15" s="1"/>
  <c r="D25" i="15"/>
  <c r="J24" i="15"/>
  <c r="K28" i="15" s="1"/>
  <c r="D24" i="15"/>
  <c r="N24" i="15" s="1"/>
  <c r="J23" i="15"/>
  <c r="K26" i="15" s="1"/>
  <c r="D23" i="15"/>
  <c r="J22" i="15"/>
  <c r="D22" i="15"/>
  <c r="J21" i="15"/>
  <c r="D21" i="15"/>
  <c r="N27" i="14"/>
  <c r="J153" i="14"/>
  <c r="D169" i="14" s="1"/>
  <c r="D136" i="14"/>
  <c r="D135" i="14"/>
  <c r="D134" i="14"/>
  <c r="J151" i="14" s="1"/>
  <c r="D167" i="14" s="1"/>
  <c r="D133" i="14"/>
  <c r="J150" i="14" s="1"/>
  <c r="D166" i="14" s="1"/>
  <c r="H128" i="14"/>
  <c r="B128" i="14"/>
  <c r="J127" i="14"/>
  <c r="D127" i="14"/>
  <c r="N127" i="14" s="1"/>
  <c r="K153" i="14" s="1"/>
  <c r="E169" i="14" s="1"/>
  <c r="J126" i="14"/>
  <c r="D126" i="14"/>
  <c r="N126" i="14" s="1"/>
  <c r="K152" i="14" s="1"/>
  <c r="E168" i="14" s="1"/>
  <c r="J125" i="14"/>
  <c r="D125" i="14"/>
  <c r="J124" i="14"/>
  <c r="D124" i="14"/>
  <c r="J123" i="14"/>
  <c r="D123" i="14"/>
  <c r="J122" i="14"/>
  <c r="D122" i="14"/>
  <c r="N122" i="14" s="1"/>
  <c r="J121" i="14"/>
  <c r="K125" i="14" s="1"/>
  <c r="D121" i="14"/>
  <c r="J120" i="14"/>
  <c r="D120" i="14"/>
  <c r="J119" i="14"/>
  <c r="D119" i="14"/>
  <c r="N119" i="14" s="1"/>
  <c r="J118" i="14"/>
  <c r="D118" i="14"/>
  <c r="J117" i="14"/>
  <c r="D117" i="14"/>
  <c r="D111" i="14"/>
  <c r="I153" i="14" s="1"/>
  <c r="C169" i="14" s="1"/>
  <c r="D110" i="14"/>
  <c r="I152" i="14" s="1"/>
  <c r="C168" i="14" s="1"/>
  <c r="D109" i="14"/>
  <c r="I151" i="14" s="1"/>
  <c r="C167" i="14" s="1"/>
  <c r="D108" i="14"/>
  <c r="I150" i="14" s="1"/>
  <c r="C166" i="14" s="1"/>
  <c r="D107" i="14"/>
  <c r="D106" i="14"/>
  <c r="D105" i="14"/>
  <c r="D104" i="14"/>
  <c r="I146" i="14" s="1"/>
  <c r="C162" i="14" s="1"/>
  <c r="D103" i="14"/>
  <c r="D102" i="14"/>
  <c r="I144" i="14" s="1"/>
  <c r="C160" i="14" s="1"/>
  <c r="D101" i="14"/>
  <c r="I143" i="14" s="1"/>
  <c r="C159" i="14" s="1"/>
  <c r="H95" i="14"/>
  <c r="B95" i="14"/>
  <c r="J94" i="14"/>
  <c r="D94" i="14"/>
  <c r="J93" i="14"/>
  <c r="D93" i="14"/>
  <c r="J92" i="14"/>
  <c r="N92" i="14" s="1"/>
  <c r="D92" i="14"/>
  <c r="J91" i="14"/>
  <c r="D91" i="14"/>
  <c r="J90" i="14"/>
  <c r="D90" i="14"/>
  <c r="J89" i="14"/>
  <c r="D89" i="14"/>
  <c r="J88" i="14"/>
  <c r="D88" i="14"/>
  <c r="J87" i="14"/>
  <c r="D87" i="14"/>
  <c r="J86" i="14"/>
  <c r="D86" i="14"/>
  <c r="J85" i="14"/>
  <c r="D85" i="14"/>
  <c r="J84" i="14"/>
  <c r="D84" i="14"/>
  <c r="J78" i="14"/>
  <c r="D78" i="14"/>
  <c r="J77" i="14"/>
  <c r="D77" i="14"/>
  <c r="J76" i="14"/>
  <c r="D76" i="14"/>
  <c r="J75" i="14"/>
  <c r="D75" i="14"/>
  <c r="N74" i="14"/>
  <c r="J74" i="14"/>
  <c r="D74" i="14"/>
  <c r="J73" i="14"/>
  <c r="D73" i="14"/>
  <c r="J72" i="14"/>
  <c r="D72" i="14"/>
  <c r="J71" i="14"/>
  <c r="D71" i="14"/>
  <c r="J70" i="14"/>
  <c r="D70" i="14"/>
  <c r="N70" i="14" s="1"/>
  <c r="J69" i="14"/>
  <c r="D69" i="14"/>
  <c r="J68" i="14"/>
  <c r="D68" i="14"/>
  <c r="N68" i="14" s="1"/>
  <c r="H63" i="14"/>
  <c r="B63" i="14"/>
  <c r="J62" i="14"/>
  <c r="D62" i="14"/>
  <c r="N62" i="14" s="1"/>
  <c r="J61" i="14"/>
  <c r="D61" i="14"/>
  <c r="N61" i="14" s="1"/>
  <c r="J60" i="14"/>
  <c r="D60" i="14"/>
  <c r="J59" i="14"/>
  <c r="D59" i="14"/>
  <c r="J58" i="14"/>
  <c r="D58" i="14"/>
  <c r="J57" i="14"/>
  <c r="D57" i="14"/>
  <c r="N57" i="14" s="1"/>
  <c r="J56" i="14"/>
  <c r="D56" i="14"/>
  <c r="J55" i="14"/>
  <c r="D55" i="14"/>
  <c r="J54" i="14"/>
  <c r="D54" i="14"/>
  <c r="N54" i="14" s="1"/>
  <c r="J53" i="14"/>
  <c r="D53" i="14"/>
  <c r="J52" i="14"/>
  <c r="D52" i="14"/>
  <c r="H47" i="14"/>
  <c r="B47" i="14"/>
  <c r="J46" i="14"/>
  <c r="D46" i="14"/>
  <c r="J45" i="14"/>
  <c r="D45" i="14"/>
  <c r="N45" i="14" s="1"/>
  <c r="J44" i="14"/>
  <c r="D44" i="14"/>
  <c r="N44" i="14" s="1"/>
  <c r="J43" i="14"/>
  <c r="D43" i="14"/>
  <c r="J42" i="14"/>
  <c r="D42" i="14"/>
  <c r="J41" i="14"/>
  <c r="D41" i="14"/>
  <c r="J40" i="14"/>
  <c r="D40" i="14"/>
  <c r="J39" i="14"/>
  <c r="D39" i="14"/>
  <c r="J38" i="14"/>
  <c r="D38" i="14"/>
  <c r="J37" i="14"/>
  <c r="K41" i="14" s="1"/>
  <c r="D37" i="14"/>
  <c r="J36" i="14"/>
  <c r="D36" i="14"/>
  <c r="N36" i="14" s="1"/>
  <c r="H31" i="14"/>
  <c r="B31" i="14"/>
  <c r="J30" i="14"/>
  <c r="D30" i="14"/>
  <c r="J29" i="14"/>
  <c r="N29" i="14" s="1"/>
  <c r="D29" i="14"/>
  <c r="J28" i="14"/>
  <c r="N28" i="14" s="1"/>
  <c r="D28" i="14"/>
  <c r="J27" i="14"/>
  <c r="D27" i="14"/>
  <c r="J26" i="14"/>
  <c r="N26" i="14" s="1"/>
  <c r="D26" i="14"/>
  <c r="J25" i="14"/>
  <c r="D25" i="14"/>
  <c r="J24" i="14"/>
  <c r="N24" i="14" s="1"/>
  <c r="D24" i="14"/>
  <c r="J23" i="14"/>
  <c r="D23" i="14"/>
  <c r="J22" i="14"/>
  <c r="D22" i="14"/>
  <c r="E26" i="14" s="1"/>
  <c r="J21" i="14"/>
  <c r="N21" i="14" s="1"/>
  <c r="D21" i="14"/>
  <c r="J20" i="14"/>
  <c r="K24" i="14" s="1"/>
  <c r="D20" i="14"/>
  <c r="D136" i="12"/>
  <c r="J153" i="12" s="1"/>
  <c r="D169" i="12" s="1"/>
  <c r="D135" i="12"/>
  <c r="J152" i="12" s="1"/>
  <c r="D168" i="12" s="1"/>
  <c r="D134" i="12"/>
  <c r="J151" i="12" s="1"/>
  <c r="D167" i="12" s="1"/>
  <c r="D133" i="12"/>
  <c r="J150" i="12" s="1"/>
  <c r="D166" i="12" s="1"/>
  <c r="H128" i="12"/>
  <c r="B128" i="12"/>
  <c r="J127" i="12"/>
  <c r="D127" i="12"/>
  <c r="N127" i="12" s="1"/>
  <c r="K153" i="12" s="1"/>
  <c r="E169" i="12" s="1"/>
  <c r="J126" i="12"/>
  <c r="D126" i="12"/>
  <c r="J125" i="12"/>
  <c r="D125" i="12"/>
  <c r="N125" i="12" s="1"/>
  <c r="K151" i="12" s="1"/>
  <c r="E167" i="12" s="1"/>
  <c r="J124" i="12"/>
  <c r="D124" i="12"/>
  <c r="J123" i="12"/>
  <c r="D123" i="12"/>
  <c r="E127" i="12" s="1"/>
  <c r="J122" i="12"/>
  <c r="D122" i="12"/>
  <c r="J121" i="12"/>
  <c r="K125" i="12" s="1"/>
  <c r="D121" i="12"/>
  <c r="N121" i="12" s="1"/>
  <c r="J120" i="12"/>
  <c r="D120" i="12"/>
  <c r="J119" i="12"/>
  <c r="K123" i="12" s="1"/>
  <c r="D119" i="12"/>
  <c r="J118" i="12"/>
  <c r="D118" i="12"/>
  <c r="J117" i="12"/>
  <c r="D117" i="12"/>
  <c r="D111" i="12"/>
  <c r="I153" i="12" s="1"/>
  <c r="C169" i="12" s="1"/>
  <c r="D110" i="12"/>
  <c r="I152" i="12" s="1"/>
  <c r="C168" i="12" s="1"/>
  <c r="D109" i="12"/>
  <c r="I151" i="12" s="1"/>
  <c r="C167" i="12" s="1"/>
  <c r="D108" i="12"/>
  <c r="I150" i="12" s="1"/>
  <c r="C166" i="12" s="1"/>
  <c r="D107" i="12"/>
  <c r="I149" i="12" s="1"/>
  <c r="C165" i="12" s="1"/>
  <c r="D106" i="12"/>
  <c r="I148" i="12" s="1"/>
  <c r="C164" i="12" s="1"/>
  <c r="D105" i="12"/>
  <c r="I147" i="12" s="1"/>
  <c r="C163" i="12" s="1"/>
  <c r="D104" i="12"/>
  <c r="D103" i="12"/>
  <c r="I145" i="12" s="1"/>
  <c r="C161" i="12" s="1"/>
  <c r="D102" i="12"/>
  <c r="I144" i="12" s="1"/>
  <c r="C160" i="12" s="1"/>
  <c r="D101" i="12"/>
  <c r="I143" i="12" s="1"/>
  <c r="C159" i="12" s="1"/>
  <c r="H95" i="12"/>
  <c r="B95" i="12"/>
  <c r="J94" i="12"/>
  <c r="D94" i="12"/>
  <c r="J93" i="12"/>
  <c r="D93" i="12"/>
  <c r="J92" i="12"/>
  <c r="D92" i="12"/>
  <c r="N92" i="12" s="1"/>
  <c r="J91" i="12"/>
  <c r="D91" i="12"/>
  <c r="N91" i="12" s="1"/>
  <c r="J90" i="12"/>
  <c r="D90" i="12"/>
  <c r="J89" i="12"/>
  <c r="K92" i="12" s="1"/>
  <c r="D89" i="12"/>
  <c r="J88" i="12"/>
  <c r="D88" i="12"/>
  <c r="N88" i="12" s="1"/>
  <c r="J87" i="12"/>
  <c r="D87" i="12"/>
  <c r="N87" i="12" s="1"/>
  <c r="J86" i="12"/>
  <c r="K89" i="12" s="1"/>
  <c r="D86" i="12"/>
  <c r="J85" i="12"/>
  <c r="D85" i="12"/>
  <c r="J84" i="12"/>
  <c r="K88" i="12" s="1"/>
  <c r="D84" i="12"/>
  <c r="J78" i="12"/>
  <c r="D78" i="12"/>
  <c r="N78" i="12" s="1"/>
  <c r="J77" i="12"/>
  <c r="D77" i="12"/>
  <c r="N77" i="12" s="1"/>
  <c r="J76" i="12"/>
  <c r="D76" i="12"/>
  <c r="J75" i="12"/>
  <c r="D75" i="12"/>
  <c r="J74" i="12"/>
  <c r="K77" i="12" s="1"/>
  <c r="D74" i="12"/>
  <c r="J73" i="12"/>
  <c r="D73" i="12"/>
  <c r="J72" i="12"/>
  <c r="K76" i="12" s="1"/>
  <c r="D72" i="12"/>
  <c r="J71" i="12"/>
  <c r="D71" i="12"/>
  <c r="J70" i="12"/>
  <c r="K73" i="12" s="1"/>
  <c r="D70" i="12"/>
  <c r="J69" i="12"/>
  <c r="D69" i="12"/>
  <c r="J68" i="12"/>
  <c r="D68" i="12"/>
  <c r="H63" i="12"/>
  <c r="B63" i="12"/>
  <c r="J62" i="12"/>
  <c r="D62" i="12"/>
  <c r="J61" i="12"/>
  <c r="D61" i="12"/>
  <c r="N61" i="12" s="1"/>
  <c r="J60" i="12"/>
  <c r="D60" i="12"/>
  <c r="J59" i="12"/>
  <c r="K62" i="12" s="1"/>
  <c r="D59" i="12"/>
  <c r="J58" i="12"/>
  <c r="D58" i="12"/>
  <c r="J57" i="12"/>
  <c r="D57" i="12"/>
  <c r="J56" i="12"/>
  <c r="K60" i="12" s="1"/>
  <c r="D56" i="12"/>
  <c r="E59" i="12" s="1"/>
  <c r="J55" i="12"/>
  <c r="K59" i="12" s="1"/>
  <c r="D55" i="12"/>
  <c r="J54" i="12"/>
  <c r="D54" i="12"/>
  <c r="J53" i="12"/>
  <c r="D53" i="12"/>
  <c r="J52" i="12"/>
  <c r="D52" i="12"/>
  <c r="H47" i="12"/>
  <c r="B47" i="12"/>
  <c r="J46" i="12"/>
  <c r="D46" i="12"/>
  <c r="J45" i="12"/>
  <c r="D45" i="12"/>
  <c r="N45" i="12" s="1"/>
  <c r="J44" i="12"/>
  <c r="D44" i="12"/>
  <c r="J43" i="12"/>
  <c r="D43" i="12"/>
  <c r="J42" i="12"/>
  <c r="K46" i="12" s="1"/>
  <c r="D42" i="12"/>
  <c r="J41" i="12"/>
  <c r="D41" i="12"/>
  <c r="J40" i="12"/>
  <c r="K44" i="12" s="1"/>
  <c r="D40" i="12"/>
  <c r="J39" i="12"/>
  <c r="D39" i="12"/>
  <c r="J38" i="12"/>
  <c r="K40" i="12" s="1"/>
  <c r="D38" i="12"/>
  <c r="J37" i="12"/>
  <c r="D37" i="12"/>
  <c r="N36" i="12"/>
  <c r="J36" i="12"/>
  <c r="D36" i="12"/>
  <c r="H31" i="12"/>
  <c r="B31" i="12"/>
  <c r="O30" i="12"/>
  <c r="J30" i="12"/>
  <c r="D30" i="12"/>
  <c r="J29" i="12"/>
  <c r="D29" i="12"/>
  <c r="J28" i="12"/>
  <c r="D28" i="12"/>
  <c r="J27" i="12"/>
  <c r="D27" i="12"/>
  <c r="J26" i="12"/>
  <c r="D26" i="12"/>
  <c r="J25" i="12"/>
  <c r="N25" i="12" s="1"/>
  <c r="D25" i="12"/>
  <c r="J24" i="12"/>
  <c r="D24" i="12"/>
  <c r="J23" i="12"/>
  <c r="D23" i="12"/>
  <c r="J22" i="12"/>
  <c r="N22" i="12" s="1"/>
  <c r="O24" i="12" s="1"/>
  <c r="D22" i="12"/>
  <c r="J21" i="12"/>
  <c r="D21" i="12"/>
  <c r="J20" i="12"/>
  <c r="K24" i="12" s="1"/>
  <c r="D20" i="12"/>
  <c r="D136" i="11"/>
  <c r="J153" i="11" s="1"/>
  <c r="D169" i="11" s="1"/>
  <c r="D135" i="11"/>
  <c r="J152" i="11" s="1"/>
  <c r="D168" i="11" s="1"/>
  <c r="D134" i="11"/>
  <c r="D133" i="11"/>
  <c r="J150" i="11" s="1"/>
  <c r="D166" i="11" s="1"/>
  <c r="H128" i="11"/>
  <c r="B128" i="11"/>
  <c r="J127" i="11"/>
  <c r="D127" i="11"/>
  <c r="J126" i="11"/>
  <c r="D126" i="11"/>
  <c r="N126" i="11" s="1"/>
  <c r="K152" i="11" s="1"/>
  <c r="E168" i="11" s="1"/>
  <c r="J125" i="11"/>
  <c r="D125" i="11"/>
  <c r="J124" i="11"/>
  <c r="D124" i="11"/>
  <c r="J123" i="11"/>
  <c r="K127" i="11" s="1"/>
  <c r="D123" i="11"/>
  <c r="J122" i="11"/>
  <c r="K125" i="11" s="1"/>
  <c r="D122" i="11"/>
  <c r="N122" i="11" s="1"/>
  <c r="K148" i="11" s="1"/>
  <c r="E164" i="11" s="1"/>
  <c r="J121" i="11"/>
  <c r="D121" i="11"/>
  <c r="J120" i="11"/>
  <c r="K124" i="11" s="1"/>
  <c r="D120" i="11"/>
  <c r="E124" i="11" s="1"/>
  <c r="J119" i="11"/>
  <c r="D119" i="11"/>
  <c r="J118" i="11"/>
  <c r="D118" i="11"/>
  <c r="E121" i="11" s="1"/>
  <c r="J117" i="11"/>
  <c r="D117" i="11"/>
  <c r="D111" i="11"/>
  <c r="I153" i="11" s="1"/>
  <c r="C169" i="11" s="1"/>
  <c r="D110" i="11"/>
  <c r="I152" i="11" s="1"/>
  <c r="C168" i="11" s="1"/>
  <c r="D109" i="11"/>
  <c r="I151" i="11" s="1"/>
  <c r="C167" i="11" s="1"/>
  <c r="D108" i="11"/>
  <c r="I150" i="11" s="1"/>
  <c r="C166" i="11" s="1"/>
  <c r="D107" i="11"/>
  <c r="D106" i="11"/>
  <c r="D105" i="11"/>
  <c r="D104" i="11"/>
  <c r="I146" i="11" s="1"/>
  <c r="C162" i="11" s="1"/>
  <c r="D103" i="11"/>
  <c r="D102" i="11"/>
  <c r="I144" i="11" s="1"/>
  <c r="C160" i="11" s="1"/>
  <c r="D101" i="11"/>
  <c r="H95" i="11"/>
  <c r="B95" i="11"/>
  <c r="J94" i="11"/>
  <c r="D94" i="11"/>
  <c r="J93" i="11"/>
  <c r="D93" i="11"/>
  <c r="J92" i="11"/>
  <c r="D92" i="11"/>
  <c r="J91" i="11"/>
  <c r="D91" i="11"/>
  <c r="N91" i="11" s="1"/>
  <c r="J90" i="11"/>
  <c r="D90" i="11"/>
  <c r="J89" i="11"/>
  <c r="D89" i="11"/>
  <c r="N89" i="11" s="1"/>
  <c r="J88" i="11"/>
  <c r="K92" i="11" s="1"/>
  <c r="D88" i="11"/>
  <c r="J87" i="11"/>
  <c r="D87" i="11"/>
  <c r="J86" i="11"/>
  <c r="D86" i="11"/>
  <c r="J85" i="11"/>
  <c r="D85" i="11"/>
  <c r="J84" i="11"/>
  <c r="D84" i="11"/>
  <c r="J78" i="11"/>
  <c r="D78" i="11"/>
  <c r="N78" i="11" s="1"/>
  <c r="J77" i="11"/>
  <c r="D77" i="11"/>
  <c r="J76" i="11"/>
  <c r="D76" i="11"/>
  <c r="N76" i="11" s="1"/>
  <c r="J75" i="11"/>
  <c r="D75" i="11"/>
  <c r="J74" i="11"/>
  <c r="D74" i="11"/>
  <c r="J73" i="11"/>
  <c r="D73" i="11"/>
  <c r="N73" i="11" s="1"/>
  <c r="J72" i="11"/>
  <c r="D72" i="11"/>
  <c r="J71" i="11"/>
  <c r="D71" i="11"/>
  <c r="J70" i="11"/>
  <c r="D70" i="11"/>
  <c r="J69" i="11"/>
  <c r="D69" i="11"/>
  <c r="J68" i="11"/>
  <c r="D68" i="11"/>
  <c r="H63" i="11"/>
  <c r="B63" i="11"/>
  <c r="J62" i="11"/>
  <c r="D62" i="11"/>
  <c r="J61" i="11"/>
  <c r="D61" i="11"/>
  <c r="J60" i="11"/>
  <c r="D60" i="11"/>
  <c r="J59" i="11"/>
  <c r="N59" i="11" s="1"/>
  <c r="D59" i="11"/>
  <c r="J58" i="11"/>
  <c r="D58" i="11"/>
  <c r="J57" i="11"/>
  <c r="D57" i="11"/>
  <c r="J56" i="11"/>
  <c r="D56" i="11"/>
  <c r="J55" i="11"/>
  <c r="D55" i="11"/>
  <c r="J54" i="11"/>
  <c r="D54" i="11"/>
  <c r="J53" i="11"/>
  <c r="D53" i="11"/>
  <c r="J52" i="11"/>
  <c r="D52" i="11"/>
  <c r="H47" i="11"/>
  <c r="B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N41" i="11" s="1"/>
  <c r="J40" i="11"/>
  <c r="D40" i="11"/>
  <c r="J39" i="11"/>
  <c r="D39" i="11"/>
  <c r="N38" i="11"/>
  <c r="J38" i="11"/>
  <c r="D38" i="11"/>
  <c r="J37" i="11"/>
  <c r="D37" i="11"/>
  <c r="J36" i="11"/>
  <c r="D36" i="11"/>
  <c r="N36" i="11" s="1"/>
  <c r="H31" i="11"/>
  <c r="B31" i="11"/>
  <c r="J30" i="11"/>
  <c r="D30" i="11"/>
  <c r="J29" i="11"/>
  <c r="D29" i="11"/>
  <c r="J28" i="11"/>
  <c r="N28" i="11" s="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N22" i="11" s="1"/>
  <c r="O24" i="11" s="1"/>
  <c r="J21" i="11"/>
  <c r="D21" i="11"/>
  <c r="J20" i="11"/>
  <c r="D20" i="11"/>
  <c r="N30" i="10"/>
  <c r="D136" i="10"/>
  <c r="J153" i="10" s="1"/>
  <c r="D169" i="10" s="1"/>
  <c r="D135" i="10"/>
  <c r="J152" i="10" s="1"/>
  <c r="D168" i="10" s="1"/>
  <c r="D134" i="10"/>
  <c r="J151" i="10" s="1"/>
  <c r="D167" i="10" s="1"/>
  <c r="D133" i="10"/>
  <c r="J150" i="10" s="1"/>
  <c r="D166" i="10" s="1"/>
  <c r="H128" i="10"/>
  <c r="B128" i="10"/>
  <c r="J127" i="10"/>
  <c r="D127" i="10"/>
  <c r="N127" i="10" s="1"/>
  <c r="K153" i="10" s="1"/>
  <c r="E169" i="10" s="1"/>
  <c r="J126" i="10"/>
  <c r="D126" i="10"/>
  <c r="J125" i="10"/>
  <c r="D125" i="10"/>
  <c r="N125" i="10" s="1"/>
  <c r="K151" i="10" s="1"/>
  <c r="E167" i="10" s="1"/>
  <c r="J124" i="10"/>
  <c r="D124" i="10"/>
  <c r="J123" i="10"/>
  <c r="D123" i="10"/>
  <c r="N123" i="10" s="1"/>
  <c r="J122" i="10"/>
  <c r="D122" i="10"/>
  <c r="J121" i="10"/>
  <c r="D121" i="10"/>
  <c r="N121" i="10" s="1"/>
  <c r="J120" i="10"/>
  <c r="D120" i="10"/>
  <c r="J119" i="10"/>
  <c r="K123" i="10" s="1"/>
  <c r="D119" i="10"/>
  <c r="J118" i="10"/>
  <c r="D118" i="10"/>
  <c r="J117" i="10"/>
  <c r="D117" i="10"/>
  <c r="D111" i="10"/>
  <c r="I153" i="10" s="1"/>
  <c r="C169" i="10" s="1"/>
  <c r="D110" i="10"/>
  <c r="I152" i="10" s="1"/>
  <c r="C168" i="10" s="1"/>
  <c r="D109" i="10"/>
  <c r="I151" i="10" s="1"/>
  <c r="C167" i="10" s="1"/>
  <c r="D108" i="10"/>
  <c r="I150" i="10" s="1"/>
  <c r="C166" i="10" s="1"/>
  <c r="D107" i="10"/>
  <c r="I149" i="10" s="1"/>
  <c r="C165" i="10" s="1"/>
  <c r="D106" i="10"/>
  <c r="I148" i="10" s="1"/>
  <c r="C164" i="10" s="1"/>
  <c r="D105" i="10"/>
  <c r="I147" i="10" s="1"/>
  <c r="C163" i="10" s="1"/>
  <c r="D104" i="10"/>
  <c r="I146" i="10" s="1"/>
  <c r="C162" i="10" s="1"/>
  <c r="D103" i="10"/>
  <c r="I145" i="10" s="1"/>
  <c r="C161" i="10" s="1"/>
  <c r="D102" i="10"/>
  <c r="I144" i="10" s="1"/>
  <c r="C160" i="10" s="1"/>
  <c r="D101" i="10"/>
  <c r="I143" i="10" s="1"/>
  <c r="C159" i="10" s="1"/>
  <c r="H95" i="10"/>
  <c r="B95" i="10"/>
  <c r="J94" i="10"/>
  <c r="D94" i="10"/>
  <c r="J93" i="10"/>
  <c r="D93" i="10"/>
  <c r="K92" i="10"/>
  <c r="J92" i="10"/>
  <c r="D92" i="10"/>
  <c r="J91" i="10"/>
  <c r="D91" i="10"/>
  <c r="N91" i="10" s="1"/>
  <c r="J90" i="10"/>
  <c r="K94" i="10" s="1"/>
  <c r="D90" i="10"/>
  <c r="J89" i="10"/>
  <c r="D89" i="10"/>
  <c r="N89" i="10" s="1"/>
  <c r="J88" i="10"/>
  <c r="D88" i="10"/>
  <c r="J87" i="10"/>
  <c r="D87" i="10"/>
  <c r="N87" i="10" s="1"/>
  <c r="J86" i="10"/>
  <c r="D86" i="10"/>
  <c r="J85" i="10"/>
  <c r="D85" i="10"/>
  <c r="N85" i="10" s="1"/>
  <c r="J84" i="10"/>
  <c r="D84" i="10"/>
  <c r="J78" i="10"/>
  <c r="D78" i="10"/>
  <c r="J77" i="10"/>
  <c r="D77" i="10"/>
  <c r="K76" i="10"/>
  <c r="J76" i="10"/>
  <c r="D76" i="10"/>
  <c r="J75" i="10"/>
  <c r="D75" i="10"/>
  <c r="N75" i="10" s="1"/>
  <c r="J74" i="10"/>
  <c r="K78" i="10" s="1"/>
  <c r="D74" i="10"/>
  <c r="J73" i="10"/>
  <c r="D73" i="10"/>
  <c r="N73" i="10" s="1"/>
  <c r="J72" i="10"/>
  <c r="D72" i="10"/>
  <c r="J71" i="10"/>
  <c r="D71" i="10"/>
  <c r="N71" i="10" s="1"/>
  <c r="J70" i="10"/>
  <c r="D70" i="10"/>
  <c r="J69" i="10"/>
  <c r="D69" i="10"/>
  <c r="N69" i="10" s="1"/>
  <c r="J68" i="10"/>
  <c r="D68" i="10"/>
  <c r="H63" i="10"/>
  <c r="B63" i="10"/>
  <c r="J62" i="10"/>
  <c r="D62" i="10"/>
  <c r="J61" i="10"/>
  <c r="D61" i="10"/>
  <c r="J60" i="10"/>
  <c r="D60" i="10"/>
  <c r="N60" i="10" s="1"/>
  <c r="J59" i="10"/>
  <c r="K62" i="10" s="1"/>
  <c r="D59" i="10"/>
  <c r="J58" i="10"/>
  <c r="D58" i="10"/>
  <c r="N58" i="10" s="1"/>
  <c r="J57" i="10"/>
  <c r="N57" i="10" s="1"/>
  <c r="D57" i="10"/>
  <c r="J56" i="10"/>
  <c r="K60" i="10" s="1"/>
  <c r="D56" i="10"/>
  <c r="J55" i="10"/>
  <c r="D55" i="10"/>
  <c r="J54" i="10"/>
  <c r="D54" i="10"/>
  <c r="J53" i="10"/>
  <c r="D53" i="10"/>
  <c r="J52" i="10"/>
  <c r="K56" i="10" s="1"/>
  <c r="D52" i="10"/>
  <c r="H47" i="10"/>
  <c r="B47" i="10"/>
  <c r="J46" i="10"/>
  <c r="D46" i="10"/>
  <c r="J45" i="10"/>
  <c r="D45" i="10"/>
  <c r="J44" i="10"/>
  <c r="D44" i="10"/>
  <c r="J43" i="10"/>
  <c r="K46" i="10" s="1"/>
  <c r="D43" i="10"/>
  <c r="J42" i="10"/>
  <c r="D42" i="10"/>
  <c r="N42" i="10" s="1"/>
  <c r="J41" i="10"/>
  <c r="D41" i="10"/>
  <c r="J40" i="10"/>
  <c r="K44" i="10" s="1"/>
  <c r="D40" i="10"/>
  <c r="J39" i="10"/>
  <c r="D39" i="10"/>
  <c r="J38" i="10"/>
  <c r="K42" i="10" s="1"/>
  <c r="D38" i="10"/>
  <c r="J37" i="10"/>
  <c r="D37" i="10"/>
  <c r="J36" i="10"/>
  <c r="K40" i="10" s="1"/>
  <c r="D36" i="10"/>
  <c r="H31" i="10"/>
  <c r="B31" i="10"/>
  <c r="J30" i="10"/>
  <c r="D30" i="10"/>
  <c r="J29" i="10"/>
  <c r="N29" i="10" s="1"/>
  <c r="D29" i="10"/>
  <c r="J28" i="10"/>
  <c r="D28" i="10"/>
  <c r="J27" i="10"/>
  <c r="N27" i="10" s="1"/>
  <c r="D27" i="10"/>
  <c r="J26" i="10"/>
  <c r="N26" i="10" s="1"/>
  <c r="D26" i="10"/>
  <c r="J25" i="10"/>
  <c r="K29" i="10" s="1"/>
  <c r="D25" i="10"/>
  <c r="J24" i="10"/>
  <c r="D24" i="10"/>
  <c r="N24" i="10" s="1"/>
  <c r="J23" i="10"/>
  <c r="N23" i="10" s="1"/>
  <c r="D23" i="10"/>
  <c r="J22" i="10"/>
  <c r="D22" i="10"/>
  <c r="J21" i="10"/>
  <c r="N21" i="10" s="1"/>
  <c r="D21" i="10"/>
  <c r="J20" i="10"/>
  <c r="D20" i="10"/>
  <c r="N20" i="10" s="1"/>
  <c r="N37" i="15" l="1"/>
  <c r="N39" i="15"/>
  <c r="N53" i="15"/>
  <c r="E63" i="15"/>
  <c r="K78" i="15"/>
  <c r="K91" i="15"/>
  <c r="K93" i="15"/>
  <c r="K30" i="15"/>
  <c r="K127" i="15"/>
  <c r="K42" i="15"/>
  <c r="K46" i="15"/>
  <c r="K62" i="15"/>
  <c r="N123" i="15"/>
  <c r="K149" i="15" s="1"/>
  <c r="E165" i="15" s="1"/>
  <c r="O30" i="14"/>
  <c r="K27" i="14"/>
  <c r="N76" i="14"/>
  <c r="O78" i="14" s="1"/>
  <c r="N78" i="14"/>
  <c r="N89" i="14"/>
  <c r="O93" i="14" s="1"/>
  <c r="N91" i="14"/>
  <c r="N93" i="14"/>
  <c r="E107" i="14"/>
  <c r="E111" i="14"/>
  <c r="N22" i="14"/>
  <c r="K30" i="14"/>
  <c r="N75" i="14"/>
  <c r="N86" i="14"/>
  <c r="N94" i="14"/>
  <c r="N23" i="14"/>
  <c r="K28" i="14"/>
  <c r="K92" i="14"/>
  <c r="N20" i="14"/>
  <c r="K30" i="12"/>
  <c r="K43" i="12"/>
  <c r="K56" i="12"/>
  <c r="K75" i="12"/>
  <c r="K78" i="12"/>
  <c r="K91" i="12"/>
  <c r="K93" i="12"/>
  <c r="E43" i="12"/>
  <c r="N55" i="12"/>
  <c r="N57" i="12"/>
  <c r="N59" i="12"/>
  <c r="C150" i="12" s="1"/>
  <c r="N72" i="12"/>
  <c r="N74" i="12"/>
  <c r="N76" i="12"/>
  <c r="N86" i="12"/>
  <c r="O90" i="12" s="1"/>
  <c r="N89" i="12"/>
  <c r="O91" i="12" s="1"/>
  <c r="K90" i="12"/>
  <c r="N94" i="12"/>
  <c r="N39" i="12"/>
  <c r="C146" i="12" s="1"/>
  <c r="B146" i="12" s="1"/>
  <c r="N41" i="12"/>
  <c r="N43" i="12"/>
  <c r="N52" i="12"/>
  <c r="N71" i="12"/>
  <c r="N73" i="12"/>
  <c r="N75" i="12"/>
  <c r="N90" i="12"/>
  <c r="O92" i="12" s="1"/>
  <c r="N93" i="12"/>
  <c r="C152" i="12" s="1"/>
  <c r="K94" i="12"/>
  <c r="N119" i="12"/>
  <c r="K42" i="11"/>
  <c r="N42" i="11"/>
  <c r="N46" i="11"/>
  <c r="N52" i="11"/>
  <c r="N77" i="11"/>
  <c r="N86" i="11"/>
  <c r="N90" i="11"/>
  <c r="N94" i="11"/>
  <c r="N27" i="11"/>
  <c r="O30" i="11" s="1"/>
  <c r="N72" i="11"/>
  <c r="N124" i="11"/>
  <c r="K150" i="11" s="1"/>
  <c r="E166" i="11" s="1"/>
  <c r="K126" i="11"/>
  <c r="K30" i="11"/>
  <c r="N93" i="11"/>
  <c r="O93" i="11" s="1"/>
  <c r="O30" i="10"/>
  <c r="K24" i="10"/>
  <c r="K26" i="10"/>
  <c r="K28" i="10"/>
  <c r="E30" i="10"/>
  <c r="E43" i="10"/>
  <c r="N44" i="10"/>
  <c r="C151" i="10" s="1"/>
  <c r="N45" i="10"/>
  <c r="N62" i="10"/>
  <c r="C153" i="10" s="1"/>
  <c r="K75" i="10"/>
  <c r="K77" i="10"/>
  <c r="N77" i="10"/>
  <c r="K91" i="10"/>
  <c r="K93" i="10"/>
  <c r="N93" i="10"/>
  <c r="N119" i="10"/>
  <c r="K41" i="10"/>
  <c r="K43" i="10"/>
  <c r="N46" i="10"/>
  <c r="K57" i="10"/>
  <c r="K59" i="10"/>
  <c r="E61" i="10"/>
  <c r="N68" i="10"/>
  <c r="N72" i="10"/>
  <c r="O75" i="10" s="1"/>
  <c r="N74" i="10"/>
  <c r="N76" i="10"/>
  <c r="O76" i="10" s="1"/>
  <c r="N84" i="10"/>
  <c r="N88" i="10"/>
  <c r="N90" i="10"/>
  <c r="N92" i="10"/>
  <c r="O94" i="10" s="1"/>
  <c r="N22" i="10"/>
  <c r="O24" i="10" s="1"/>
  <c r="K25" i="10"/>
  <c r="N36" i="10"/>
  <c r="N56" i="10"/>
  <c r="N78" i="10"/>
  <c r="N94" i="10"/>
  <c r="H146" i="28"/>
  <c r="F163" i="28"/>
  <c r="B163" i="28" s="1"/>
  <c r="F166" i="28"/>
  <c r="B166" i="28" s="1"/>
  <c r="B150" i="28"/>
  <c r="H150" i="28" s="1"/>
  <c r="H147" i="28"/>
  <c r="F164" i="28"/>
  <c r="B164" i="28" s="1"/>
  <c r="B148" i="28"/>
  <c r="H148" i="28" s="1"/>
  <c r="F161" i="28"/>
  <c r="B161" i="28" s="1"/>
  <c r="B145" i="28"/>
  <c r="H145" i="28" s="1"/>
  <c r="N126" i="15"/>
  <c r="K152" i="15" s="1"/>
  <c r="E168" i="15" s="1"/>
  <c r="N128" i="15"/>
  <c r="K154" i="15" s="1"/>
  <c r="E170" i="15" s="1"/>
  <c r="N61" i="15"/>
  <c r="N40" i="15"/>
  <c r="N21" i="15"/>
  <c r="O25" i="15" s="1"/>
  <c r="E30" i="15"/>
  <c r="E122" i="15"/>
  <c r="E94" i="15"/>
  <c r="E91" i="15"/>
  <c r="E74" i="15"/>
  <c r="E73" i="15"/>
  <c r="E79" i="15"/>
  <c r="E58" i="15"/>
  <c r="E57" i="15"/>
  <c r="N63" i="15"/>
  <c r="C154" i="15" s="1"/>
  <c r="E45" i="15"/>
  <c r="E42" i="15"/>
  <c r="E46" i="15"/>
  <c r="N45" i="15"/>
  <c r="N28" i="15"/>
  <c r="N30" i="15"/>
  <c r="C153" i="15" s="1"/>
  <c r="F169" i="15" s="1"/>
  <c r="B169" i="15" s="1"/>
  <c r="E25" i="15"/>
  <c r="E27" i="15"/>
  <c r="N26" i="15"/>
  <c r="O28" i="15" s="1"/>
  <c r="E28" i="15"/>
  <c r="E29" i="15"/>
  <c r="E31" i="15"/>
  <c r="K25" i="15"/>
  <c r="K75" i="15"/>
  <c r="E89" i="15"/>
  <c r="N85" i="15"/>
  <c r="K43" i="15"/>
  <c r="E47" i="15"/>
  <c r="K57" i="15"/>
  <c r="E59" i="15"/>
  <c r="N55" i="15"/>
  <c r="E61" i="15"/>
  <c r="K73" i="15"/>
  <c r="E75" i="15"/>
  <c r="N71" i="15"/>
  <c r="E77" i="15"/>
  <c r="K90" i="15"/>
  <c r="K89" i="15"/>
  <c r="K95" i="15"/>
  <c r="E108" i="15"/>
  <c r="E112" i="15"/>
  <c r="E123" i="15"/>
  <c r="E125" i="15"/>
  <c r="E127" i="15"/>
  <c r="K128" i="15"/>
  <c r="N124" i="15"/>
  <c r="E26" i="15"/>
  <c r="K27" i="15"/>
  <c r="N41" i="15"/>
  <c r="K61" i="15"/>
  <c r="N57" i="15"/>
  <c r="O61" i="15" s="1"/>
  <c r="N121" i="15"/>
  <c r="K125" i="15"/>
  <c r="N23" i="15"/>
  <c r="N38" i="15"/>
  <c r="E44" i="15"/>
  <c r="E41" i="15"/>
  <c r="N43" i="15"/>
  <c r="E60" i="15"/>
  <c r="E62" i="15"/>
  <c r="K63" i="15"/>
  <c r="N59" i="15"/>
  <c r="E76" i="15"/>
  <c r="E78" i="15"/>
  <c r="K79" i="15"/>
  <c r="N77" i="15"/>
  <c r="E93" i="15"/>
  <c r="E92" i="15"/>
  <c r="K94" i="15"/>
  <c r="N92" i="15"/>
  <c r="O95" i="15" s="1"/>
  <c r="E106" i="15"/>
  <c r="I144" i="15"/>
  <c r="C160" i="15" s="1"/>
  <c r="E110" i="15"/>
  <c r="I148" i="15"/>
  <c r="C164" i="15" s="1"/>
  <c r="K122" i="15"/>
  <c r="E124" i="15"/>
  <c r="N120" i="15"/>
  <c r="E126" i="15"/>
  <c r="E137" i="15"/>
  <c r="E43" i="15"/>
  <c r="K44" i="15"/>
  <c r="K45" i="15"/>
  <c r="N42" i="15"/>
  <c r="K58" i="15"/>
  <c r="N56" i="15"/>
  <c r="K60" i="15"/>
  <c r="K74" i="15"/>
  <c r="K76" i="15"/>
  <c r="E95" i="15"/>
  <c r="K144" i="15"/>
  <c r="E160" i="15" s="1"/>
  <c r="K124" i="15"/>
  <c r="K126" i="15"/>
  <c r="N122" i="15"/>
  <c r="E128" i="15"/>
  <c r="N73" i="15"/>
  <c r="N75" i="15"/>
  <c r="N90" i="15"/>
  <c r="O94" i="15" s="1"/>
  <c r="N54" i="15"/>
  <c r="N70" i="15"/>
  <c r="N88" i="15"/>
  <c r="E90" i="15"/>
  <c r="E107" i="15"/>
  <c r="E109" i="15"/>
  <c r="E111" i="15"/>
  <c r="N119" i="15"/>
  <c r="N72" i="15"/>
  <c r="E136" i="14"/>
  <c r="E121" i="14"/>
  <c r="E56" i="14"/>
  <c r="N43" i="14"/>
  <c r="N124" i="14"/>
  <c r="K150" i="14" s="1"/>
  <c r="E166" i="14" s="1"/>
  <c r="N125" i="14"/>
  <c r="K151" i="14" s="1"/>
  <c r="E167" i="14" s="1"/>
  <c r="E122" i="14"/>
  <c r="E89" i="14"/>
  <c r="E88" i="14"/>
  <c r="N77" i="14"/>
  <c r="E57" i="14"/>
  <c r="N60" i="14"/>
  <c r="C151" i="14" s="1"/>
  <c r="E45" i="14"/>
  <c r="E25" i="14"/>
  <c r="E29" i="14"/>
  <c r="E30" i="14"/>
  <c r="K43" i="14"/>
  <c r="N39" i="14"/>
  <c r="K60" i="14"/>
  <c r="N56" i="14"/>
  <c r="E28" i="14"/>
  <c r="E27" i="14"/>
  <c r="E42" i="14"/>
  <c r="E46" i="14"/>
  <c r="K26" i="14"/>
  <c r="K25" i="14"/>
  <c r="K44" i="14"/>
  <c r="N40" i="14"/>
  <c r="K77" i="14"/>
  <c r="N73" i="14"/>
  <c r="N46" i="14"/>
  <c r="C153" i="14" s="1"/>
  <c r="N59" i="14"/>
  <c r="K74" i="14"/>
  <c r="E76" i="14"/>
  <c r="N72" i="14"/>
  <c r="O76" i="14" s="1"/>
  <c r="J152" i="14"/>
  <c r="D168" i="14" s="1"/>
  <c r="K145" i="14"/>
  <c r="E161" i="14" s="1"/>
  <c r="E24" i="14"/>
  <c r="N25" i="14"/>
  <c r="K29" i="14"/>
  <c r="E41" i="14"/>
  <c r="K42" i="14"/>
  <c r="K40" i="14"/>
  <c r="K45" i="14"/>
  <c r="K46" i="14"/>
  <c r="K57" i="14"/>
  <c r="N53" i="14"/>
  <c r="E59" i="14"/>
  <c r="E62" i="14"/>
  <c r="E73" i="14"/>
  <c r="K76" i="14"/>
  <c r="K89" i="14"/>
  <c r="N85" i="14"/>
  <c r="E91" i="14"/>
  <c r="N88" i="14"/>
  <c r="E94" i="14"/>
  <c r="K121" i="14"/>
  <c r="K122" i="14"/>
  <c r="N118" i="14"/>
  <c r="E127" i="14"/>
  <c r="I145" i="14"/>
  <c r="C161" i="14" s="1"/>
  <c r="N38" i="14"/>
  <c r="E44" i="14"/>
  <c r="N42" i="14"/>
  <c r="K56" i="14"/>
  <c r="E58" i="14"/>
  <c r="N55" i="14"/>
  <c r="K59" i="14"/>
  <c r="E61" i="14"/>
  <c r="K62" i="14"/>
  <c r="E72" i="14"/>
  <c r="K73" i="14"/>
  <c r="E75" i="14"/>
  <c r="E78" i="14"/>
  <c r="K88" i="14"/>
  <c r="E90" i="14"/>
  <c r="K91" i="14"/>
  <c r="E93" i="14"/>
  <c r="K94" i="14"/>
  <c r="E105" i="14"/>
  <c r="E109" i="14"/>
  <c r="E123" i="14"/>
  <c r="N120" i="14"/>
  <c r="K124" i="14"/>
  <c r="E126" i="14"/>
  <c r="K127" i="14"/>
  <c r="I147" i="14"/>
  <c r="C163" i="14" s="1"/>
  <c r="N121" i="14"/>
  <c r="K148" i="14"/>
  <c r="E164" i="14" s="1"/>
  <c r="N37" i="14"/>
  <c r="E43" i="14"/>
  <c r="E40" i="14"/>
  <c r="N41" i="14"/>
  <c r="N52" i="14"/>
  <c r="K58" i="14"/>
  <c r="E60" i="14"/>
  <c r="K61" i="14"/>
  <c r="N58" i="14"/>
  <c r="K72" i="14"/>
  <c r="E74" i="14"/>
  <c r="N71" i="14"/>
  <c r="K75" i="14"/>
  <c r="E77" i="14"/>
  <c r="K78" i="14"/>
  <c r="N84" i="14"/>
  <c r="K90" i="14"/>
  <c r="E92" i="14"/>
  <c r="K93" i="14"/>
  <c r="N90" i="14"/>
  <c r="I148" i="14"/>
  <c r="C164" i="14" s="1"/>
  <c r="E110" i="14"/>
  <c r="N117" i="14"/>
  <c r="K123" i="14"/>
  <c r="E124" i="14"/>
  <c r="E125" i="14"/>
  <c r="K126" i="14"/>
  <c r="N123" i="14"/>
  <c r="I149" i="14"/>
  <c r="C165" i="14" s="1"/>
  <c r="N69" i="14"/>
  <c r="N87" i="14"/>
  <c r="E106" i="14"/>
  <c r="E108" i="14"/>
  <c r="E136" i="12"/>
  <c r="E122" i="12"/>
  <c r="E109" i="12"/>
  <c r="E111" i="12"/>
  <c r="E110" i="12"/>
  <c r="E106" i="12"/>
  <c r="E91" i="12"/>
  <c r="N68" i="12"/>
  <c r="E73" i="12"/>
  <c r="N58" i="12"/>
  <c r="E41" i="12"/>
  <c r="E24" i="12"/>
  <c r="N124" i="12"/>
  <c r="K150" i="12" s="1"/>
  <c r="E166" i="12" s="1"/>
  <c r="N126" i="12"/>
  <c r="K152" i="12" s="1"/>
  <c r="E168" i="12" s="1"/>
  <c r="N84" i="12"/>
  <c r="E93" i="12"/>
  <c r="E89" i="12"/>
  <c r="E75" i="12"/>
  <c r="E77" i="12"/>
  <c r="E61" i="12"/>
  <c r="E58" i="12"/>
  <c r="N56" i="12"/>
  <c r="N62" i="12"/>
  <c r="E57" i="12"/>
  <c r="N60" i="12"/>
  <c r="N46" i="12"/>
  <c r="N40" i="12"/>
  <c r="N42" i="12"/>
  <c r="E45" i="12"/>
  <c r="E42" i="12"/>
  <c r="N44" i="12"/>
  <c r="E26" i="12"/>
  <c r="E29" i="12"/>
  <c r="E28" i="12"/>
  <c r="K26" i="12"/>
  <c r="K28" i="12"/>
  <c r="E25" i="12"/>
  <c r="E27" i="12"/>
  <c r="E40" i="12"/>
  <c r="N37" i="12"/>
  <c r="K42" i="12"/>
  <c r="E56" i="12"/>
  <c r="N53" i="12"/>
  <c r="K58" i="12"/>
  <c r="K72" i="12"/>
  <c r="O94" i="12"/>
  <c r="E108" i="12"/>
  <c r="E121" i="12"/>
  <c r="N117" i="12"/>
  <c r="E123" i="12"/>
  <c r="K124" i="12"/>
  <c r="E126" i="12"/>
  <c r="N123" i="12"/>
  <c r="K25" i="12"/>
  <c r="K27" i="12"/>
  <c r="E30" i="12"/>
  <c r="N70" i="12"/>
  <c r="O74" i="12" s="1"/>
  <c r="O78" i="12"/>
  <c r="E125" i="12"/>
  <c r="E124" i="12"/>
  <c r="K126" i="12"/>
  <c r="N122" i="12"/>
  <c r="E88" i="12"/>
  <c r="N85" i="12"/>
  <c r="O89" i="12" s="1"/>
  <c r="I146" i="12"/>
  <c r="C162" i="12" s="1"/>
  <c r="E107" i="12"/>
  <c r="K145" i="12"/>
  <c r="E161" i="12" s="1"/>
  <c r="K29" i="12"/>
  <c r="N38" i="12"/>
  <c r="K41" i="12"/>
  <c r="N54" i="12"/>
  <c r="K57" i="12"/>
  <c r="E72" i="12"/>
  <c r="N69" i="12"/>
  <c r="K74" i="12"/>
  <c r="O75" i="12"/>
  <c r="K122" i="12"/>
  <c r="N118" i="12"/>
  <c r="K121" i="12"/>
  <c r="K147" i="12"/>
  <c r="E163" i="12" s="1"/>
  <c r="K127" i="12"/>
  <c r="E44" i="12"/>
  <c r="K45" i="12"/>
  <c r="E46" i="12"/>
  <c r="E60" i="12"/>
  <c r="K61" i="12"/>
  <c r="E62" i="12"/>
  <c r="E74" i="12"/>
  <c r="E76" i="12"/>
  <c r="E78" i="12"/>
  <c r="E90" i="12"/>
  <c r="E92" i="12"/>
  <c r="E94" i="12"/>
  <c r="E105" i="12"/>
  <c r="N120" i="12"/>
  <c r="N125" i="11"/>
  <c r="K151" i="11" s="1"/>
  <c r="E167" i="11" s="1"/>
  <c r="E127" i="11"/>
  <c r="N127" i="11"/>
  <c r="K153" i="11" s="1"/>
  <c r="E169" i="11" s="1"/>
  <c r="E89" i="11"/>
  <c r="E88" i="11"/>
  <c r="N45" i="11"/>
  <c r="E24" i="11"/>
  <c r="E28" i="11"/>
  <c r="N117" i="11"/>
  <c r="K143" i="11" s="1"/>
  <c r="E159" i="11" s="1"/>
  <c r="N119" i="11"/>
  <c r="K145" i="11" s="1"/>
  <c r="E161" i="11" s="1"/>
  <c r="N121" i="11"/>
  <c r="K147" i="11" s="1"/>
  <c r="E163" i="11" s="1"/>
  <c r="N123" i="11"/>
  <c r="K149" i="11" s="1"/>
  <c r="E165" i="11" s="1"/>
  <c r="E125" i="11"/>
  <c r="E126" i="11"/>
  <c r="N92" i="11"/>
  <c r="N75" i="11"/>
  <c r="E78" i="11"/>
  <c r="E75" i="11"/>
  <c r="N60" i="11"/>
  <c r="N62" i="11"/>
  <c r="C153" i="11" s="1"/>
  <c r="N57" i="11"/>
  <c r="E44" i="11"/>
  <c r="E30" i="11"/>
  <c r="K28" i="11"/>
  <c r="K24" i="11"/>
  <c r="K26" i="11"/>
  <c r="N55" i="11"/>
  <c r="K59" i="11"/>
  <c r="E41" i="11"/>
  <c r="K44" i="11"/>
  <c r="N40" i="11"/>
  <c r="N43" i="11"/>
  <c r="C150" i="11" s="1"/>
  <c r="K56" i="11"/>
  <c r="E58" i="11"/>
  <c r="N54" i="11"/>
  <c r="N61" i="11"/>
  <c r="K73" i="11"/>
  <c r="N69" i="11"/>
  <c r="K25" i="11"/>
  <c r="E29" i="11"/>
  <c r="K62" i="11"/>
  <c r="N58" i="11"/>
  <c r="E72" i="11"/>
  <c r="N68" i="11"/>
  <c r="E26" i="11"/>
  <c r="E25" i="11"/>
  <c r="K45" i="11"/>
  <c r="N44" i="11"/>
  <c r="E61" i="11"/>
  <c r="E60" i="11"/>
  <c r="E74" i="11"/>
  <c r="E27" i="11"/>
  <c r="K29" i="11"/>
  <c r="N25" i="11"/>
  <c r="E40" i="11"/>
  <c r="K41" i="11"/>
  <c r="N37" i="11"/>
  <c r="E43" i="11"/>
  <c r="E46" i="11"/>
  <c r="E57" i="11"/>
  <c r="K60" i="11"/>
  <c r="K74" i="11"/>
  <c r="E76" i="11"/>
  <c r="K77" i="11"/>
  <c r="N74" i="11"/>
  <c r="K88" i="11"/>
  <c r="E90" i="11"/>
  <c r="K91" i="11"/>
  <c r="E93" i="11"/>
  <c r="K94" i="11"/>
  <c r="I143" i="11"/>
  <c r="C159" i="11" s="1"/>
  <c r="E105" i="11"/>
  <c r="I147" i="11"/>
  <c r="C163" i="11" s="1"/>
  <c r="E109" i="11"/>
  <c r="N118" i="11"/>
  <c r="E122" i="11"/>
  <c r="E136" i="11"/>
  <c r="K27" i="11"/>
  <c r="K40" i="11"/>
  <c r="E42" i="11"/>
  <c r="N39" i="11"/>
  <c r="K43" i="11"/>
  <c r="E45" i="11"/>
  <c r="K46" i="11"/>
  <c r="E56" i="11"/>
  <c r="K57" i="11"/>
  <c r="N53" i="11"/>
  <c r="O57" i="11" s="1"/>
  <c r="E59" i="11"/>
  <c r="N56" i="11"/>
  <c r="E62" i="11"/>
  <c r="E73" i="11"/>
  <c r="N70" i="11"/>
  <c r="K76" i="11"/>
  <c r="N84" i="11"/>
  <c r="K90" i="11"/>
  <c r="E92" i="11"/>
  <c r="K93" i="11"/>
  <c r="E106" i="11"/>
  <c r="E110" i="11"/>
  <c r="N120" i="11"/>
  <c r="K121" i="11"/>
  <c r="E123" i="11"/>
  <c r="I148" i="11"/>
  <c r="C164" i="11" s="1"/>
  <c r="J151" i="11"/>
  <c r="D167" i="11" s="1"/>
  <c r="I145" i="11"/>
  <c r="C161" i="11" s="1"/>
  <c r="E107" i="11"/>
  <c r="I149" i="11"/>
  <c r="C165" i="11" s="1"/>
  <c r="E111" i="11"/>
  <c r="K122" i="11"/>
  <c r="K58" i="11"/>
  <c r="K61" i="11"/>
  <c r="K72" i="11"/>
  <c r="K75" i="11"/>
  <c r="E77" i="11"/>
  <c r="K78" i="11"/>
  <c r="K89" i="11"/>
  <c r="N85" i="11"/>
  <c r="E91" i="11"/>
  <c r="N88" i="11"/>
  <c r="O92" i="11" s="1"/>
  <c r="E94" i="11"/>
  <c r="E108" i="11"/>
  <c r="K123" i="11"/>
  <c r="N71" i="11"/>
  <c r="N87" i="11"/>
  <c r="E106" i="10"/>
  <c r="E110" i="10"/>
  <c r="N86" i="10"/>
  <c r="O89" i="10" s="1"/>
  <c r="E74" i="10"/>
  <c r="N59" i="10"/>
  <c r="O62" i="10" s="1"/>
  <c r="E57" i="10"/>
  <c r="E59" i="10"/>
  <c r="E45" i="10"/>
  <c r="E44" i="10"/>
  <c r="N41" i="10"/>
  <c r="N38" i="10"/>
  <c r="N126" i="10"/>
  <c r="K152" i="10" s="1"/>
  <c r="E168" i="10" s="1"/>
  <c r="E123" i="10"/>
  <c r="E121" i="10"/>
  <c r="E91" i="10"/>
  <c r="E93" i="10"/>
  <c r="E90" i="10"/>
  <c r="E89" i="10"/>
  <c r="E73" i="10"/>
  <c r="N70" i="10"/>
  <c r="O74" i="10" s="1"/>
  <c r="E75" i="10"/>
  <c r="O77" i="10"/>
  <c r="E77" i="10"/>
  <c r="E56" i="10"/>
  <c r="E58" i="10"/>
  <c r="N55" i="10"/>
  <c r="O58" i="10" s="1"/>
  <c r="N52" i="10"/>
  <c r="C143" i="10" s="1"/>
  <c r="N54" i="10"/>
  <c r="N61" i="10"/>
  <c r="N43" i="10"/>
  <c r="O46" i="10" s="1"/>
  <c r="E42" i="10"/>
  <c r="N39" i="10"/>
  <c r="E41" i="10"/>
  <c r="N40" i="10"/>
  <c r="E29" i="10"/>
  <c r="E24" i="10"/>
  <c r="E26" i="10"/>
  <c r="E28" i="10"/>
  <c r="N25" i="10"/>
  <c r="O28" i="10" s="1"/>
  <c r="E27" i="10"/>
  <c r="E25" i="10"/>
  <c r="C149" i="10"/>
  <c r="K74" i="10"/>
  <c r="K89" i="10"/>
  <c r="K88" i="10"/>
  <c r="K121" i="10"/>
  <c r="E125" i="10"/>
  <c r="K126" i="10"/>
  <c r="K124" i="10"/>
  <c r="K125" i="10"/>
  <c r="N122" i="10"/>
  <c r="K27" i="10"/>
  <c r="K30" i="10"/>
  <c r="K58" i="10"/>
  <c r="K73" i="10"/>
  <c r="K72" i="10"/>
  <c r="E108" i="10"/>
  <c r="E122" i="10"/>
  <c r="K145" i="10"/>
  <c r="E161" i="10" s="1"/>
  <c r="E127" i="10"/>
  <c r="E126" i="10"/>
  <c r="K127" i="10"/>
  <c r="N124" i="10"/>
  <c r="K150" i="10" s="1"/>
  <c r="E166" i="10" s="1"/>
  <c r="O29" i="10"/>
  <c r="O26" i="10"/>
  <c r="K122" i="10"/>
  <c r="N118" i="10"/>
  <c r="K147" i="10"/>
  <c r="E163" i="10" s="1"/>
  <c r="K90" i="10"/>
  <c r="O91" i="10"/>
  <c r="K149" i="10"/>
  <c r="E165" i="10" s="1"/>
  <c r="N37" i="10"/>
  <c r="E40" i="10"/>
  <c r="K45" i="10"/>
  <c r="E46" i="10"/>
  <c r="N53" i="10"/>
  <c r="E60" i="10"/>
  <c r="K61" i="10"/>
  <c r="E62" i="10"/>
  <c r="E72" i="10"/>
  <c r="E76" i="10"/>
  <c r="E78" i="10"/>
  <c r="E88" i="10"/>
  <c r="E92" i="10"/>
  <c r="E94" i="10"/>
  <c r="E105" i="10"/>
  <c r="E107" i="10"/>
  <c r="E109" i="10"/>
  <c r="E111" i="10"/>
  <c r="N117" i="10"/>
  <c r="N120" i="10"/>
  <c r="E124" i="10"/>
  <c r="E136" i="10"/>
  <c r="D136" i="9"/>
  <c r="D135" i="9"/>
  <c r="J152" i="9" s="1"/>
  <c r="D168" i="9" s="1"/>
  <c r="D134" i="9"/>
  <c r="J151" i="9" s="1"/>
  <c r="D167" i="9" s="1"/>
  <c r="D133" i="9"/>
  <c r="J150" i="9" s="1"/>
  <c r="D166" i="9" s="1"/>
  <c r="H128" i="9"/>
  <c r="B128" i="9"/>
  <c r="J127" i="9"/>
  <c r="D127" i="9"/>
  <c r="N127" i="9" s="1"/>
  <c r="K153" i="9" s="1"/>
  <c r="E169" i="9" s="1"/>
  <c r="J126" i="9"/>
  <c r="D126" i="9"/>
  <c r="J125" i="9"/>
  <c r="D125" i="9"/>
  <c r="J124" i="9"/>
  <c r="D124" i="9"/>
  <c r="J123" i="9"/>
  <c r="K127" i="9" s="1"/>
  <c r="D123" i="9"/>
  <c r="J122" i="9"/>
  <c r="D122" i="9"/>
  <c r="K121" i="9"/>
  <c r="J121" i="9"/>
  <c r="K125" i="9" s="1"/>
  <c r="D121" i="9"/>
  <c r="J120" i="9"/>
  <c r="D120" i="9"/>
  <c r="N120" i="9" s="1"/>
  <c r="K146" i="9" s="1"/>
  <c r="E162" i="9" s="1"/>
  <c r="J119" i="9"/>
  <c r="D119" i="9"/>
  <c r="J118" i="9"/>
  <c r="D118" i="9"/>
  <c r="E122" i="9" s="1"/>
  <c r="J117" i="9"/>
  <c r="D117" i="9"/>
  <c r="D111" i="9"/>
  <c r="I153" i="9" s="1"/>
  <c r="C169" i="9" s="1"/>
  <c r="D110" i="9"/>
  <c r="I152" i="9" s="1"/>
  <c r="C168" i="9" s="1"/>
  <c r="D109" i="9"/>
  <c r="I151" i="9" s="1"/>
  <c r="C167" i="9" s="1"/>
  <c r="D108" i="9"/>
  <c r="D107" i="9"/>
  <c r="I149" i="9" s="1"/>
  <c r="C165" i="9" s="1"/>
  <c r="D106" i="9"/>
  <c r="D105" i="9"/>
  <c r="I147" i="9" s="1"/>
  <c r="C163" i="9" s="1"/>
  <c r="D104" i="9"/>
  <c r="I146" i="9" s="1"/>
  <c r="C162" i="9" s="1"/>
  <c r="D103" i="9"/>
  <c r="D102" i="9"/>
  <c r="I144" i="9" s="1"/>
  <c r="C160" i="9" s="1"/>
  <c r="D101" i="9"/>
  <c r="I143" i="9" s="1"/>
  <c r="C159" i="9" s="1"/>
  <c r="H95" i="9"/>
  <c r="B95" i="9"/>
  <c r="J94" i="9"/>
  <c r="D94" i="9"/>
  <c r="J93" i="9"/>
  <c r="D93" i="9"/>
  <c r="J92" i="9"/>
  <c r="D92" i="9"/>
  <c r="J91" i="9"/>
  <c r="D91" i="9"/>
  <c r="J90" i="9"/>
  <c r="D90" i="9"/>
  <c r="J89" i="9"/>
  <c r="D89" i="9"/>
  <c r="J88" i="9"/>
  <c r="D88" i="9"/>
  <c r="J87" i="9"/>
  <c r="D87" i="9"/>
  <c r="J86" i="9"/>
  <c r="D86" i="9"/>
  <c r="J85" i="9"/>
  <c r="D85" i="9"/>
  <c r="N85" i="9" s="1"/>
  <c r="J84" i="9"/>
  <c r="D84" i="9"/>
  <c r="J78" i="9"/>
  <c r="D78" i="9"/>
  <c r="N78" i="9" s="1"/>
  <c r="J77" i="9"/>
  <c r="D77" i="9"/>
  <c r="J76" i="9"/>
  <c r="D76" i="9"/>
  <c r="J75" i="9"/>
  <c r="D75" i="9"/>
  <c r="J74" i="9"/>
  <c r="D74" i="9"/>
  <c r="N74" i="9" s="1"/>
  <c r="J73" i="9"/>
  <c r="D73" i="9"/>
  <c r="J72" i="9"/>
  <c r="D72" i="9"/>
  <c r="J71" i="9"/>
  <c r="K75" i="9" s="1"/>
  <c r="D71" i="9"/>
  <c r="J70" i="9"/>
  <c r="D70" i="9"/>
  <c r="J69" i="9"/>
  <c r="D69" i="9"/>
  <c r="J68" i="9"/>
  <c r="D68" i="9"/>
  <c r="N68" i="9" s="1"/>
  <c r="H63" i="9"/>
  <c r="B63" i="9"/>
  <c r="J62" i="9"/>
  <c r="D62" i="9"/>
  <c r="J61" i="9"/>
  <c r="D61" i="9"/>
  <c r="J60" i="9"/>
  <c r="D60" i="9"/>
  <c r="J59" i="9"/>
  <c r="D59" i="9"/>
  <c r="J58" i="9"/>
  <c r="D58" i="9"/>
  <c r="J57" i="9"/>
  <c r="D57" i="9"/>
  <c r="J56" i="9"/>
  <c r="D56" i="9"/>
  <c r="J55" i="9"/>
  <c r="D55" i="9"/>
  <c r="J54" i="9"/>
  <c r="D54" i="9"/>
  <c r="J53" i="9"/>
  <c r="D53" i="9"/>
  <c r="N53" i="9" s="1"/>
  <c r="J52" i="9"/>
  <c r="D52" i="9"/>
  <c r="N52" i="9" s="1"/>
  <c r="H47" i="9"/>
  <c r="B47" i="9"/>
  <c r="J46" i="9"/>
  <c r="D46" i="9"/>
  <c r="J45" i="9"/>
  <c r="D45" i="9"/>
  <c r="N45" i="9" s="1"/>
  <c r="J44" i="9"/>
  <c r="D44" i="9"/>
  <c r="J43" i="9"/>
  <c r="D43" i="9"/>
  <c r="J42" i="9"/>
  <c r="D42" i="9"/>
  <c r="J41" i="9"/>
  <c r="D41" i="9"/>
  <c r="N41" i="9" s="1"/>
  <c r="J40" i="9"/>
  <c r="D40" i="9"/>
  <c r="J39" i="9"/>
  <c r="D39" i="9"/>
  <c r="J38" i="9"/>
  <c r="D38" i="9"/>
  <c r="J37" i="9"/>
  <c r="D37" i="9"/>
  <c r="J36" i="9"/>
  <c r="D36" i="9"/>
  <c r="N36" i="9" s="1"/>
  <c r="H31" i="9"/>
  <c r="B31" i="9"/>
  <c r="J30" i="9"/>
  <c r="N30" i="9" s="1"/>
  <c r="D30" i="9"/>
  <c r="J29" i="9"/>
  <c r="N29" i="9" s="1"/>
  <c r="D29" i="9"/>
  <c r="J28" i="9"/>
  <c r="D28" i="9"/>
  <c r="J27" i="9"/>
  <c r="D27" i="9"/>
  <c r="N27" i="9" s="1"/>
  <c r="J26" i="9"/>
  <c r="N26" i="9" s="1"/>
  <c r="D26" i="9"/>
  <c r="J25" i="9"/>
  <c r="K29" i="9" s="1"/>
  <c r="D25" i="9"/>
  <c r="J24" i="9"/>
  <c r="D24" i="9"/>
  <c r="N24" i="9" s="1"/>
  <c r="J23" i="9"/>
  <c r="D23" i="9"/>
  <c r="J22" i="9"/>
  <c r="D22" i="9"/>
  <c r="N22" i="9" s="1"/>
  <c r="J21" i="9"/>
  <c r="N21" i="9" s="1"/>
  <c r="D21" i="9"/>
  <c r="J20" i="9"/>
  <c r="D20" i="9"/>
  <c r="E24" i="9" s="1"/>
  <c r="D167" i="8"/>
  <c r="J151" i="8"/>
  <c r="D137" i="8"/>
  <c r="D136" i="8"/>
  <c r="J153" i="8" s="1"/>
  <c r="D169" i="8" s="1"/>
  <c r="D135" i="8"/>
  <c r="J152" i="8" s="1"/>
  <c r="D168" i="8" s="1"/>
  <c r="D134" i="8"/>
  <c r="H129" i="8"/>
  <c r="B129" i="8"/>
  <c r="J128" i="8"/>
  <c r="D128" i="8"/>
  <c r="N128" i="8" s="1"/>
  <c r="K154" i="8" s="1"/>
  <c r="E170" i="8" s="1"/>
  <c r="J127" i="8"/>
  <c r="D127" i="8"/>
  <c r="J126" i="8"/>
  <c r="D126" i="8"/>
  <c r="J125" i="8"/>
  <c r="K128" i="8" s="1"/>
  <c r="D125" i="8"/>
  <c r="J124" i="8"/>
  <c r="D124" i="8"/>
  <c r="J123" i="8"/>
  <c r="D123" i="8"/>
  <c r="E127" i="8" s="1"/>
  <c r="J122" i="8"/>
  <c r="K126" i="8" s="1"/>
  <c r="D122" i="8"/>
  <c r="J121" i="8"/>
  <c r="D121" i="8"/>
  <c r="J120" i="8"/>
  <c r="K124" i="8" s="1"/>
  <c r="D120" i="8"/>
  <c r="J119" i="8"/>
  <c r="K123" i="8" s="1"/>
  <c r="D119" i="8"/>
  <c r="J118" i="8"/>
  <c r="K122" i="8" s="1"/>
  <c r="D118" i="8"/>
  <c r="D112" i="8"/>
  <c r="I154" i="8" s="1"/>
  <c r="C170" i="8" s="1"/>
  <c r="D111" i="8"/>
  <c r="I153" i="8" s="1"/>
  <c r="C169" i="8" s="1"/>
  <c r="D110" i="8"/>
  <c r="I152" i="8" s="1"/>
  <c r="C168" i="8" s="1"/>
  <c r="D109" i="8"/>
  <c r="I151" i="8" s="1"/>
  <c r="C167" i="8" s="1"/>
  <c r="D108" i="8"/>
  <c r="I150" i="8" s="1"/>
  <c r="C166" i="8" s="1"/>
  <c r="D107" i="8"/>
  <c r="D106" i="8"/>
  <c r="I148" i="8" s="1"/>
  <c r="C164" i="8" s="1"/>
  <c r="D105" i="8"/>
  <c r="I147" i="8" s="1"/>
  <c r="C163" i="8" s="1"/>
  <c r="D104" i="8"/>
  <c r="D103" i="8"/>
  <c r="I145" i="8" s="1"/>
  <c r="C161" i="8" s="1"/>
  <c r="D102" i="8"/>
  <c r="I144" i="8" s="1"/>
  <c r="C160" i="8" s="1"/>
  <c r="H96" i="8"/>
  <c r="B96" i="8"/>
  <c r="J95" i="8"/>
  <c r="D95" i="8"/>
  <c r="N95" i="8" s="1"/>
  <c r="J94" i="8"/>
  <c r="D94" i="8"/>
  <c r="N94" i="8" s="1"/>
  <c r="J93" i="8"/>
  <c r="D93" i="8"/>
  <c r="N93" i="8" s="1"/>
  <c r="J92" i="8"/>
  <c r="D92" i="8"/>
  <c r="N92" i="8" s="1"/>
  <c r="J91" i="8"/>
  <c r="K95" i="8" s="1"/>
  <c r="D91" i="8"/>
  <c r="N91" i="8" s="1"/>
  <c r="J90" i="8"/>
  <c r="D90" i="8"/>
  <c r="N90" i="8" s="1"/>
  <c r="J89" i="8"/>
  <c r="K93" i="8" s="1"/>
  <c r="D89" i="8"/>
  <c r="J88" i="8"/>
  <c r="D88" i="8"/>
  <c r="J87" i="8"/>
  <c r="K91" i="8" s="1"/>
  <c r="D87" i="8"/>
  <c r="J86" i="8"/>
  <c r="D86" i="8"/>
  <c r="J85" i="8"/>
  <c r="D85" i="8"/>
  <c r="J79" i="8"/>
  <c r="D79" i="8"/>
  <c r="N79" i="8" s="1"/>
  <c r="J78" i="8"/>
  <c r="D78" i="8"/>
  <c r="N78" i="8" s="1"/>
  <c r="J77" i="8"/>
  <c r="D77" i="8"/>
  <c r="N77" i="8" s="1"/>
  <c r="J76" i="8"/>
  <c r="D76" i="8"/>
  <c r="N76" i="8" s="1"/>
  <c r="J75" i="8"/>
  <c r="D75" i="8"/>
  <c r="N75" i="8" s="1"/>
  <c r="J74" i="8"/>
  <c r="D74" i="8"/>
  <c r="N74" i="8" s="1"/>
  <c r="J73" i="8"/>
  <c r="D73" i="8"/>
  <c r="J72" i="8"/>
  <c r="D72" i="8"/>
  <c r="J71" i="8"/>
  <c r="D71" i="8"/>
  <c r="J70" i="8"/>
  <c r="D70" i="8"/>
  <c r="J69" i="8"/>
  <c r="D69" i="8"/>
  <c r="N69" i="8" s="1"/>
  <c r="H64" i="8"/>
  <c r="B64" i="8"/>
  <c r="J63" i="8"/>
  <c r="D63" i="8"/>
  <c r="J62" i="8"/>
  <c r="D62" i="8"/>
  <c r="N62" i="8" s="1"/>
  <c r="J61" i="8"/>
  <c r="D61" i="8"/>
  <c r="J60" i="8"/>
  <c r="D60" i="8"/>
  <c r="N60" i="8" s="1"/>
  <c r="J59" i="8"/>
  <c r="D59" i="8"/>
  <c r="J58" i="8"/>
  <c r="D58" i="8"/>
  <c r="N58" i="8" s="1"/>
  <c r="J57" i="8"/>
  <c r="D57" i="8"/>
  <c r="J56" i="8"/>
  <c r="D56" i="8"/>
  <c r="J55" i="8"/>
  <c r="D55" i="8"/>
  <c r="J54" i="8"/>
  <c r="D54" i="8"/>
  <c r="E58" i="8" s="1"/>
  <c r="J53" i="8"/>
  <c r="N53" i="8" s="1"/>
  <c r="D53" i="8"/>
  <c r="H48" i="8"/>
  <c r="B48" i="8"/>
  <c r="J47" i="8"/>
  <c r="N47" i="8" s="1"/>
  <c r="D47" i="8"/>
  <c r="J46" i="8"/>
  <c r="D46" i="8"/>
  <c r="J45" i="8"/>
  <c r="N45" i="8" s="1"/>
  <c r="D45" i="8"/>
  <c r="J44" i="8"/>
  <c r="D44" i="8"/>
  <c r="J43" i="8"/>
  <c r="N43" i="8" s="1"/>
  <c r="D43" i="8"/>
  <c r="J42" i="8"/>
  <c r="K46" i="8" s="1"/>
  <c r="D42" i="8"/>
  <c r="J41" i="8"/>
  <c r="N41" i="8" s="1"/>
  <c r="D41" i="8"/>
  <c r="J40" i="8"/>
  <c r="D40" i="8"/>
  <c r="J39" i="8"/>
  <c r="K43" i="8" s="1"/>
  <c r="D39" i="8"/>
  <c r="J38" i="8"/>
  <c r="D38" i="8"/>
  <c r="J37" i="8"/>
  <c r="D37" i="8"/>
  <c r="H32" i="8"/>
  <c r="B32" i="8"/>
  <c r="J31" i="8"/>
  <c r="N31" i="8" s="1"/>
  <c r="D31" i="8"/>
  <c r="J30" i="8"/>
  <c r="N30" i="8" s="1"/>
  <c r="D30" i="8"/>
  <c r="J29" i="8"/>
  <c r="N29" i="8" s="1"/>
  <c r="D29" i="8"/>
  <c r="J28" i="8"/>
  <c r="N28" i="8" s="1"/>
  <c r="D28" i="8"/>
  <c r="J27" i="8"/>
  <c r="K31" i="8" s="1"/>
  <c r="D27" i="8"/>
  <c r="J26" i="8"/>
  <c r="D26" i="8"/>
  <c r="J25" i="8"/>
  <c r="N25" i="8" s="1"/>
  <c r="D25" i="8"/>
  <c r="J24" i="8"/>
  <c r="N24" i="8" s="1"/>
  <c r="D24" i="8"/>
  <c r="J23" i="8"/>
  <c r="D23" i="8"/>
  <c r="J22" i="8"/>
  <c r="K26" i="8" s="1"/>
  <c r="D22" i="8"/>
  <c r="J21" i="8"/>
  <c r="D21" i="8"/>
  <c r="D111" i="7"/>
  <c r="I153" i="7" s="1"/>
  <c r="C169" i="7" s="1"/>
  <c r="C164" i="7"/>
  <c r="I149" i="7"/>
  <c r="C165" i="7" s="1"/>
  <c r="D136" i="7"/>
  <c r="J153" i="7" s="1"/>
  <c r="D169" i="7" s="1"/>
  <c r="D135" i="7"/>
  <c r="J152" i="7" s="1"/>
  <c r="D168" i="7" s="1"/>
  <c r="D134" i="7"/>
  <c r="J151" i="7" s="1"/>
  <c r="D167" i="7" s="1"/>
  <c r="D133" i="7"/>
  <c r="J150" i="7" s="1"/>
  <c r="D166" i="7" s="1"/>
  <c r="H128" i="7"/>
  <c r="B128" i="7"/>
  <c r="J127" i="7"/>
  <c r="D127" i="7"/>
  <c r="N127" i="7" s="1"/>
  <c r="K153" i="7" s="1"/>
  <c r="E169" i="7" s="1"/>
  <c r="J126" i="7"/>
  <c r="D126" i="7"/>
  <c r="J125" i="7"/>
  <c r="D125" i="7"/>
  <c r="N125" i="7" s="1"/>
  <c r="K151" i="7" s="1"/>
  <c r="E167" i="7" s="1"/>
  <c r="J124" i="7"/>
  <c r="D124" i="7"/>
  <c r="J123" i="7"/>
  <c r="D123" i="7"/>
  <c r="J122" i="7"/>
  <c r="D122" i="7"/>
  <c r="J121" i="7"/>
  <c r="K125" i="7" s="1"/>
  <c r="D121" i="7"/>
  <c r="N121" i="7" s="1"/>
  <c r="J120" i="7"/>
  <c r="D120" i="7"/>
  <c r="N120" i="7" s="1"/>
  <c r="K146" i="7" s="1"/>
  <c r="E162" i="7" s="1"/>
  <c r="J119" i="7"/>
  <c r="K123" i="7" s="1"/>
  <c r="D119" i="7"/>
  <c r="N119" i="7" s="1"/>
  <c r="J118" i="7"/>
  <c r="D118" i="7"/>
  <c r="J117" i="7"/>
  <c r="D117" i="7"/>
  <c r="D110" i="7"/>
  <c r="I152" i="7" s="1"/>
  <c r="C168" i="7" s="1"/>
  <c r="D109" i="7"/>
  <c r="I151" i="7" s="1"/>
  <c r="C167" i="7" s="1"/>
  <c r="D108" i="7"/>
  <c r="I150" i="7" s="1"/>
  <c r="C166" i="7" s="1"/>
  <c r="D107" i="7"/>
  <c r="D106" i="7"/>
  <c r="I148" i="7" s="1"/>
  <c r="D105" i="7"/>
  <c r="I147" i="7" s="1"/>
  <c r="C163" i="7" s="1"/>
  <c r="D104" i="7"/>
  <c r="I146" i="7" s="1"/>
  <c r="C162" i="7" s="1"/>
  <c r="D103" i="7"/>
  <c r="I145" i="7" s="1"/>
  <c r="C161" i="7" s="1"/>
  <c r="D102" i="7"/>
  <c r="I144" i="7" s="1"/>
  <c r="C160" i="7" s="1"/>
  <c r="D101" i="7"/>
  <c r="I143" i="7" s="1"/>
  <c r="C159" i="7" s="1"/>
  <c r="H95" i="7"/>
  <c r="B95" i="7"/>
  <c r="J94" i="7"/>
  <c r="D94" i="7"/>
  <c r="N94" i="7" s="1"/>
  <c r="J93" i="7"/>
  <c r="D93" i="7"/>
  <c r="N93" i="7" s="1"/>
  <c r="J92" i="7"/>
  <c r="D92" i="7"/>
  <c r="J91" i="7"/>
  <c r="D91" i="7"/>
  <c r="N91" i="7" s="1"/>
  <c r="J90" i="7"/>
  <c r="K93" i="7" s="1"/>
  <c r="D90" i="7"/>
  <c r="J89" i="7"/>
  <c r="D89" i="7"/>
  <c r="N89" i="7" s="1"/>
  <c r="J88" i="7"/>
  <c r="K92" i="7" s="1"/>
  <c r="D88" i="7"/>
  <c r="J87" i="7"/>
  <c r="D87" i="7"/>
  <c r="N87" i="7" s="1"/>
  <c r="J86" i="7"/>
  <c r="K89" i="7" s="1"/>
  <c r="D86" i="7"/>
  <c r="J85" i="7"/>
  <c r="D85" i="7"/>
  <c r="J84" i="7"/>
  <c r="D84" i="7"/>
  <c r="J78" i="7"/>
  <c r="D78" i="7"/>
  <c r="N78" i="7" s="1"/>
  <c r="J77" i="7"/>
  <c r="D77" i="7"/>
  <c r="N77" i="7" s="1"/>
  <c r="J76" i="7"/>
  <c r="D76" i="7"/>
  <c r="J75" i="7"/>
  <c r="D75" i="7"/>
  <c r="N75" i="7" s="1"/>
  <c r="J74" i="7"/>
  <c r="K77" i="7" s="1"/>
  <c r="D74" i="7"/>
  <c r="J73" i="7"/>
  <c r="D73" i="7"/>
  <c r="N73" i="7" s="1"/>
  <c r="J72" i="7"/>
  <c r="K76" i="7" s="1"/>
  <c r="D72" i="7"/>
  <c r="J71" i="7"/>
  <c r="D71" i="7"/>
  <c r="N71" i="7" s="1"/>
  <c r="J70" i="7"/>
  <c r="K73" i="7" s="1"/>
  <c r="D70" i="7"/>
  <c r="J69" i="7"/>
  <c r="D69" i="7"/>
  <c r="E73" i="7" s="1"/>
  <c r="J68" i="7"/>
  <c r="D68" i="7"/>
  <c r="H63" i="7"/>
  <c r="B63" i="7"/>
  <c r="J62" i="7"/>
  <c r="D62" i="7"/>
  <c r="J61" i="7"/>
  <c r="D61" i="7"/>
  <c r="N61" i="7" s="1"/>
  <c r="J60" i="7"/>
  <c r="D60" i="7"/>
  <c r="J59" i="7"/>
  <c r="K62" i="7" s="1"/>
  <c r="D59" i="7"/>
  <c r="J58" i="7"/>
  <c r="D58" i="7"/>
  <c r="J57" i="7"/>
  <c r="D57" i="7"/>
  <c r="J56" i="7"/>
  <c r="K60" i="7" s="1"/>
  <c r="D56" i="7"/>
  <c r="J55" i="7"/>
  <c r="K59" i="7" s="1"/>
  <c r="D55" i="7"/>
  <c r="J54" i="7"/>
  <c r="D54" i="7"/>
  <c r="J53" i="7"/>
  <c r="D53" i="7"/>
  <c r="J52" i="7"/>
  <c r="D52" i="7"/>
  <c r="N52" i="7" s="1"/>
  <c r="H47" i="7"/>
  <c r="B47" i="7"/>
  <c r="J46" i="7"/>
  <c r="D46" i="7"/>
  <c r="J45" i="7"/>
  <c r="D45" i="7"/>
  <c r="N45" i="7" s="1"/>
  <c r="J44" i="7"/>
  <c r="D44" i="7"/>
  <c r="J43" i="7"/>
  <c r="D43" i="7"/>
  <c r="N43" i="7" s="1"/>
  <c r="J42" i="7"/>
  <c r="K46" i="7" s="1"/>
  <c r="D42" i="7"/>
  <c r="J41" i="7"/>
  <c r="D41" i="7"/>
  <c r="N41" i="7" s="1"/>
  <c r="J40" i="7"/>
  <c r="K44" i="7" s="1"/>
  <c r="D40" i="7"/>
  <c r="J39" i="7"/>
  <c r="D39" i="7"/>
  <c r="J38" i="7"/>
  <c r="D38" i="7"/>
  <c r="J37" i="7"/>
  <c r="D37" i="7"/>
  <c r="J36" i="7"/>
  <c r="D36" i="7"/>
  <c r="H31" i="7"/>
  <c r="B31" i="7"/>
  <c r="J30" i="7"/>
  <c r="D30" i="7"/>
  <c r="J29" i="7"/>
  <c r="D29" i="7"/>
  <c r="J28" i="7"/>
  <c r="N28" i="7" s="1"/>
  <c r="D28" i="7"/>
  <c r="J27" i="7"/>
  <c r="N27" i="7" s="1"/>
  <c r="D27" i="7"/>
  <c r="J26" i="7"/>
  <c r="N26" i="7" s="1"/>
  <c r="D26" i="7"/>
  <c r="J25" i="7"/>
  <c r="K28" i="7" s="1"/>
  <c r="D25" i="7"/>
  <c r="N25" i="7" s="1"/>
  <c r="J24" i="7"/>
  <c r="D24" i="7"/>
  <c r="N24" i="7" s="1"/>
  <c r="J23" i="7"/>
  <c r="D23" i="7"/>
  <c r="J22" i="7"/>
  <c r="K26" i="7" s="1"/>
  <c r="D22" i="7"/>
  <c r="J21" i="7"/>
  <c r="D21" i="7"/>
  <c r="J20" i="7"/>
  <c r="K24" i="7" s="1"/>
  <c r="D20" i="7"/>
  <c r="E24" i="7" s="1"/>
  <c r="I149" i="6"/>
  <c r="C165" i="6" s="1"/>
  <c r="D136" i="6"/>
  <c r="J153" i="6" s="1"/>
  <c r="D169" i="6" s="1"/>
  <c r="D135" i="6"/>
  <c r="J152" i="6" s="1"/>
  <c r="D168" i="6" s="1"/>
  <c r="D134" i="6"/>
  <c r="J151" i="6" s="1"/>
  <c r="D167" i="6" s="1"/>
  <c r="D133" i="6"/>
  <c r="J150" i="6" s="1"/>
  <c r="D166" i="6" s="1"/>
  <c r="H128" i="6"/>
  <c r="B128" i="6"/>
  <c r="J127" i="6"/>
  <c r="D127" i="6"/>
  <c r="J126" i="6"/>
  <c r="D126" i="6"/>
  <c r="N126" i="6" s="1"/>
  <c r="K152" i="6" s="1"/>
  <c r="E168" i="6" s="1"/>
  <c r="J125" i="6"/>
  <c r="N125" i="6" s="1"/>
  <c r="K151" i="6" s="1"/>
  <c r="E167" i="6" s="1"/>
  <c r="D125" i="6"/>
  <c r="J124" i="6"/>
  <c r="D124" i="6"/>
  <c r="J123" i="6"/>
  <c r="D123" i="6"/>
  <c r="J122" i="6"/>
  <c r="D122" i="6"/>
  <c r="N122" i="6" s="1"/>
  <c r="J121" i="6"/>
  <c r="D121" i="6"/>
  <c r="J120" i="6"/>
  <c r="D120" i="6"/>
  <c r="E124" i="6" s="1"/>
  <c r="J119" i="6"/>
  <c r="D119" i="6"/>
  <c r="J118" i="6"/>
  <c r="D118" i="6"/>
  <c r="N118" i="6" s="1"/>
  <c r="K144" i="6" s="1"/>
  <c r="E160" i="6" s="1"/>
  <c r="J117" i="6"/>
  <c r="K121" i="6" s="1"/>
  <c r="D117" i="6"/>
  <c r="D111" i="6"/>
  <c r="I153" i="6" s="1"/>
  <c r="C169" i="6" s="1"/>
  <c r="D110" i="6"/>
  <c r="I152" i="6" s="1"/>
  <c r="C168" i="6" s="1"/>
  <c r="D109" i="6"/>
  <c r="I151" i="6" s="1"/>
  <c r="C167" i="6" s="1"/>
  <c r="D108" i="6"/>
  <c r="I150" i="6" s="1"/>
  <c r="C166" i="6" s="1"/>
  <c r="D107" i="6"/>
  <c r="D106" i="6"/>
  <c r="I148" i="6" s="1"/>
  <c r="C164" i="6" s="1"/>
  <c r="D105" i="6"/>
  <c r="I147" i="6" s="1"/>
  <c r="C163" i="6" s="1"/>
  <c r="D104" i="6"/>
  <c r="D103" i="6"/>
  <c r="I145" i="6" s="1"/>
  <c r="C161" i="6" s="1"/>
  <c r="D102" i="6"/>
  <c r="D101" i="6"/>
  <c r="I143" i="6" s="1"/>
  <c r="C159" i="6" s="1"/>
  <c r="H95" i="6"/>
  <c r="B95" i="6"/>
  <c r="J94" i="6"/>
  <c r="D94" i="6"/>
  <c r="N94" i="6" s="1"/>
  <c r="J93" i="6"/>
  <c r="D93" i="6"/>
  <c r="N93" i="6" s="1"/>
  <c r="J92" i="6"/>
  <c r="D92" i="6"/>
  <c r="J91" i="6"/>
  <c r="D91" i="6"/>
  <c r="N91" i="6" s="1"/>
  <c r="J90" i="6"/>
  <c r="D90" i="6"/>
  <c r="J89" i="6"/>
  <c r="K93" i="6" s="1"/>
  <c r="D89" i="6"/>
  <c r="J88" i="6"/>
  <c r="D88" i="6"/>
  <c r="N88" i="6" s="1"/>
  <c r="J87" i="6"/>
  <c r="K91" i="6" s="1"/>
  <c r="D87" i="6"/>
  <c r="J86" i="6"/>
  <c r="K90" i="6" s="1"/>
  <c r="D86" i="6"/>
  <c r="J85" i="6"/>
  <c r="K89" i="6" s="1"/>
  <c r="D85" i="6"/>
  <c r="N85" i="6" s="1"/>
  <c r="J84" i="6"/>
  <c r="D84" i="6"/>
  <c r="J78" i="6"/>
  <c r="D78" i="6"/>
  <c r="N78" i="6" s="1"/>
  <c r="J77" i="6"/>
  <c r="D77" i="6"/>
  <c r="N77" i="6" s="1"/>
  <c r="J76" i="6"/>
  <c r="D76" i="6"/>
  <c r="J75" i="6"/>
  <c r="D75" i="6"/>
  <c r="N75" i="6" s="1"/>
  <c r="J74" i="6"/>
  <c r="D74" i="6"/>
  <c r="J73" i="6"/>
  <c r="K77" i="6" s="1"/>
  <c r="D73" i="6"/>
  <c r="J72" i="6"/>
  <c r="D72" i="6"/>
  <c r="N72" i="6" s="1"/>
  <c r="J71" i="6"/>
  <c r="K75" i="6" s="1"/>
  <c r="D71" i="6"/>
  <c r="J70" i="6"/>
  <c r="D70" i="6"/>
  <c r="E74" i="6" s="1"/>
  <c r="N69" i="6"/>
  <c r="J69" i="6"/>
  <c r="D69" i="6"/>
  <c r="J68" i="6"/>
  <c r="K72" i="6" s="1"/>
  <c r="D68" i="6"/>
  <c r="N68" i="6" s="1"/>
  <c r="H63" i="6"/>
  <c r="B63" i="6"/>
  <c r="J62" i="6"/>
  <c r="D62" i="6"/>
  <c r="N62" i="6" s="1"/>
  <c r="J61" i="6"/>
  <c r="D61" i="6"/>
  <c r="J60" i="6"/>
  <c r="D60" i="6"/>
  <c r="J59" i="6"/>
  <c r="D59" i="6"/>
  <c r="J58" i="6"/>
  <c r="D58" i="6"/>
  <c r="N58" i="6" s="1"/>
  <c r="J57" i="6"/>
  <c r="K61" i="6" s="1"/>
  <c r="D57" i="6"/>
  <c r="J56" i="6"/>
  <c r="D56" i="6"/>
  <c r="N56" i="6" s="1"/>
  <c r="J55" i="6"/>
  <c r="K59" i="6" s="1"/>
  <c r="D55" i="6"/>
  <c r="J54" i="6"/>
  <c r="K58" i="6" s="1"/>
  <c r="D54" i="6"/>
  <c r="J53" i="6"/>
  <c r="D53" i="6"/>
  <c r="N53" i="6" s="1"/>
  <c r="J52" i="6"/>
  <c r="D52" i="6"/>
  <c r="H47" i="6"/>
  <c r="B47" i="6"/>
  <c r="J46" i="6"/>
  <c r="D46" i="6"/>
  <c r="J45" i="6"/>
  <c r="D45" i="6"/>
  <c r="J44" i="6"/>
  <c r="D44" i="6"/>
  <c r="N44" i="6" s="1"/>
  <c r="J43" i="6"/>
  <c r="D43" i="6"/>
  <c r="J42" i="6"/>
  <c r="D42" i="6"/>
  <c r="N42" i="6" s="1"/>
  <c r="J41" i="6"/>
  <c r="K45" i="6" s="1"/>
  <c r="D41" i="6"/>
  <c r="J40" i="6"/>
  <c r="K44" i="6" s="1"/>
  <c r="D40" i="6"/>
  <c r="N40" i="6" s="1"/>
  <c r="J39" i="6"/>
  <c r="D39" i="6"/>
  <c r="J38" i="6"/>
  <c r="K42" i="6" s="1"/>
  <c r="D38" i="6"/>
  <c r="N38" i="6" s="1"/>
  <c r="J37" i="6"/>
  <c r="D37" i="6"/>
  <c r="N37" i="6" s="1"/>
  <c r="J36" i="6"/>
  <c r="D36" i="6"/>
  <c r="H31" i="6"/>
  <c r="B31" i="6"/>
  <c r="J30" i="6"/>
  <c r="D30" i="6"/>
  <c r="J29" i="6"/>
  <c r="N29" i="6" s="1"/>
  <c r="D29" i="6"/>
  <c r="J28" i="6"/>
  <c r="D28" i="6"/>
  <c r="J27" i="6"/>
  <c r="N27" i="6" s="1"/>
  <c r="D27" i="6"/>
  <c r="J26" i="6"/>
  <c r="N26" i="6" s="1"/>
  <c r="D26" i="6"/>
  <c r="J25" i="6"/>
  <c r="D25" i="6"/>
  <c r="J24" i="6"/>
  <c r="D24" i="6"/>
  <c r="J23" i="6"/>
  <c r="K26" i="6" s="1"/>
  <c r="D23" i="6"/>
  <c r="J22" i="6"/>
  <c r="N22" i="6" s="1"/>
  <c r="D22" i="6"/>
  <c r="J21" i="6"/>
  <c r="K25" i="6" s="1"/>
  <c r="D21" i="6"/>
  <c r="J20" i="6"/>
  <c r="N20" i="6" s="1"/>
  <c r="D20" i="6"/>
  <c r="N27" i="5"/>
  <c r="N23" i="5"/>
  <c r="I151" i="5"/>
  <c r="C167" i="5" s="1"/>
  <c r="D137" i="5"/>
  <c r="J154" i="5" s="1"/>
  <c r="D170" i="5" s="1"/>
  <c r="D136" i="5"/>
  <c r="J153" i="5" s="1"/>
  <c r="D169" i="5" s="1"/>
  <c r="D135" i="5"/>
  <c r="J152" i="5" s="1"/>
  <c r="D168" i="5" s="1"/>
  <c r="D134" i="5"/>
  <c r="J151" i="5" s="1"/>
  <c r="D167" i="5" s="1"/>
  <c r="H129" i="5"/>
  <c r="B129" i="5"/>
  <c r="J128" i="5"/>
  <c r="N128" i="5" s="1"/>
  <c r="K154" i="5" s="1"/>
  <c r="E170" i="5" s="1"/>
  <c r="D128" i="5"/>
  <c r="J127" i="5"/>
  <c r="D127" i="5"/>
  <c r="J126" i="5"/>
  <c r="D126" i="5"/>
  <c r="J125" i="5"/>
  <c r="D125" i="5"/>
  <c r="J124" i="5"/>
  <c r="D124" i="5"/>
  <c r="J123" i="5"/>
  <c r="D123" i="5"/>
  <c r="J122" i="5"/>
  <c r="D122" i="5"/>
  <c r="J121" i="5"/>
  <c r="D121" i="5"/>
  <c r="N121" i="5" s="1"/>
  <c r="K147" i="5" s="1"/>
  <c r="E163" i="5" s="1"/>
  <c r="J120" i="5"/>
  <c r="D120" i="5"/>
  <c r="J119" i="5"/>
  <c r="D119" i="5"/>
  <c r="J118" i="5"/>
  <c r="D118" i="5"/>
  <c r="D112" i="5"/>
  <c r="I154" i="5" s="1"/>
  <c r="C170" i="5" s="1"/>
  <c r="D111" i="5"/>
  <c r="I153" i="5" s="1"/>
  <c r="C169" i="5" s="1"/>
  <c r="D110" i="5"/>
  <c r="I152" i="5" s="1"/>
  <c r="C168" i="5" s="1"/>
  <c r="D109" i="5"/>
  <c r="D108" i="5"/>
  <c r="I150" i="5" s="1"/>
  <c r="C166" i="5" s="1"/>
  <c r="D107" i="5"/>
  <c r="D106" i="5"/>
  <c r="I148" i="5" s="1"/>
  <c r="C164" i="5" s="1"/>
  <c r="D105" i="5"/>
  <c r="D104" i="5"/>
  <c r="D103" i="5"/>
  <c r="I145" i="5" s="1"/>
  <c r="C161" i="5" s="1"/>
  <c r="D102" i="5"/>
  <c r="I144" i="5" s="1"/>
  <c r="C160" i="5" s="1"/>
  <c r="H96" i="5"/>
  <c r="B96" i="5"/>
  <c r="J95" i="5"/>
  <c r="D95" i="5"/>
  <c r="J94" i="5"/>
  <c r="D94" i="5"/>
  <c r="N94" i="5" s="1"/>
  <c r="J93" i="5"/>
  <c r="D93" i="5"/>
  <c r="J92" i="5"/>
  <c r="D92" i="5"/>
  <c r="J91" i="5"/>
  <c r="D91" i="5"/>
  <c r="J90" i="5"/>
  <c r="D90" i="5"/>
  <c r="J89" i="5"/>
  <c r="D89" i="5"/>
  <c r="J88" i="5"/>
  <c r="D88" i="5"/>
  <c r="N88" i="5" s="1"/>
  <c r="J87" i="5"/>
  <c r="K90" i="5" s="1"/>
  <c r="D87" i="5"/>
  <c r="J86" i="5"/>
  <c r="D86" i="5"/>
  <c r="N85" i="5"/>
  <c r="J85" i="5"/>
  <c r="D85" i="5"/>
  <c r="J79" i="5"/>
  <c r="D79" i="5"/>
  <c r="J78" i="5"/>
  <c r="D78" i="5"/>
  <c r="N78" i="5" s="1"/>
  <c r="K77" i="5"/>
  <c r="J77" i="5"/>
  <c r="D77" i="5"/>
  <c r="J76" i="5"/>
  <c r="D76" i="5"/>
  <c r="N76" i="5" s="1"/>
  <c r="J75" i="5"/>
  <c r="K78" i="5" s="1"/>
  <c r="D75" i="5"/>
  <c r="J74" i="5"/>
  <c r="D74" i="5"/>
  <c r="N74" i="5" s="1"/>
  <c r="J73" i="5"/>
  <c r="D73" i="5"/>
  <c r="J72" i="5"/>
  <c r="D72" i="5"/>
  <c r="J71" i="5"/>
  <c r="D71" i="5"/>
  <c r="J70" i="5"/>
  <c r="D70" i="5"/>
  <c r="J69" i="5"/>
  <c r="D69" i="5"/>
  <c r="H64" i="5"/>
  <c r="B64" i="5"/>
  <c r="J63" i="5"/>
  <c r="D63" i="5"/>
  <c r="J62" i="5"/>
  <c r="D62" i="5"/>
  <c r="N62" i="5" s="1"/>
  <c r="J61" i="5"/>
  <c r="N61" i="5" s="1"/>
  <c r="D61" i="5"/>
  <c r="J60" i="5"/>
  <c r="D60" i="5"/>
  <c r="E63" i="5" s="1"/>
  <c r="J59" i="5"/>
  <c r="K63" i="5" s="1"/>
  <c r="D59" i="5"/>
  <c r="J58" i="5"/>
  <c r="D58" i="5"/>
  <c r="N58" i="5" s="1"/>
  <c r="J57" i="5"/>
  <c r="D57" i="5"/>
  <c r="J56" i="5"/>
  <c r="D56" i="5"/>
  <c r="J55" i="5"/>
  <c r="D55" i="5"/>
  <c r="J54" i="5"/>
  <c r="D54" i="5"/>
  <c r="J53" i="5"/>
  <c r="D53" i="5"/>
  <c r="H48" i="5"/>
  <c r="B48" i="5"/>
  <c r="J47" i="5"/>
  <c r="D47" i="5"/>
  <c r="J46" i="5"/>
  <c r="D46" i="5"/>
  <c r="N46" i="5" s="1"/>
  <c r="J45" i="5"/>
  <c r="D45" i="5"/>
  <c r="J44" i="5"/>
  <c r="D44" i="5"/>
  <c r="E47" i="5" s="1"/>
  <c r="J43" i="5"/>
  <c r="D43" i="5"/>
  <c r="J42" i="5"/>
  <c r="D42" i="5"/>
  <c r="N42" i="5" s="1"/>
  <c r="J41" i="5"/>
  <c r="D41" i="5"/>
  <c r="J40" i="5"/>
  <c r="D40" i="5"/>
  <c r="E44" i="5" s="1"/>
  <c r="J39" i="5"/>
  <c r="D39" i="5"/>
  <c r="J38" i="5"/>
  <c r="D38" i="5"/>
  <c r="E42" i="5" s="1"/>
  <c r="J37" i="5"/>
  <c r="D37" i="5"/>
  <c r="H32" i="5"/>
  <c r="B32" i="5"/>
  <c r="J31" i="5"/>
  <c r="D31" i="5"/>
  <c r="J30" i="5"/>
  <c r="N30" i="5" s="1"/>
  <c r="D30" i="5"/>
  <c r="J29" i="5"/>
  <c r="N29" i="5" s="1"/>
  <c r="D29" i="5"/>
  <c r="J28" i="5"/>
  <c r="N28" i="5" s="1"/>
  <c r="D28" i="5"/>
  <c r="J27" i="5"/>
  <c r="D27" i="5"/>
  <c r="J26" i="5"/>
  <c r="K30" i="5" s="1"/>
  <c r="D26" i="5"/>
  <c r="J25" i="5"/>
  <c r="N25" i="5" s="1"/>
  <c r="D25" i="5"/>
  <c r="J24" i="5"/>
  <c r="K28" i="5" s="1"/>
  <c r="D24" i="5"/>
  <c r="J23" i="5"/>
  <c r="D23" i="5"/>
  <c r="J22" i="5"/>
  <c r="K26" i="5" s="1"/>
  <c r="D22" i="5"/>
  <c r="J21" i="5"/>
  <c r="N21" i="5" s="1"/>
  <c r="D21" i="5"/>
  <c r="D167" i="4"/>
  <c r="J151" i="4"/>
  <c r="N27" i="4"/>
  <c r="N29" i="4"/>
  <c r="N28" i="4"/>
  <c r="N25" i="4"/>
  <c r="N24" i="4"/>
  <c r="O25" i="4" s="1"/>
  <c r="N23" i="4"/>
  <c r="N22" i="4"/>
  <c r="N21" i="4"/>
  <c r="C167" i="4"/>
  <c r="C166" i="4"/>
  <c r="I148" i="4"/>
  <c r="C164" i="4" s="1"/>
  <c r="D137" i="4"/>
  <c r="J154" i="4" s="1"/>
  <c r="D170" i="4" s="1"/>
  <c r="D136" i="4"/>
  <c r="J153" i="4" s="1"/>
  <c r="D169" i="4" s="1"/>
  <c r="D135" i="4"/>
  <c r="J152" i="4" s="1"/>
  <c r="D168" i="4" s="1"/>
  <c r="D134" i="4"/>
  <c r="H129" i="4"/>
  <c r="B129" i="4"/>
  <c r="J128" i="4"/>
  <c r="D128" i="4"/>
  <c r="N128" i="4" s="1"/>
  <c r="K154" i="4" s="1"/>
  <c r="E170" i="4" s="1"/>
  <c r="J127" i="4"/>
  <c r="D127" i="4"/>
  <c r="N126" i="4"/>
  <c r="K152" i="4" s="1"/>
  <c r="E168" i="4" s="1"/>
  <c r="J126" i="4"/>
  <c r="D126" i="4"/>
  <c r="J125" i="4"/>
  <c r="D125" i="4"/>
  <c r="J124" i="4"/>
  <c r="D124" i="4"/>
  <c r="N124" i="4" s="1"/>
  <c r="J123" i="4"/>
  <c r="D123" i="4"/>
  <c r="J122" i="4"/>
  <c r="D122" i="4"/>
  <c r="N122" i="4" s="1"/>
  <c r="J121" i="4"/>
  <c r="D121" i="4"/>
  <c r="N121" i="4" s="1"/>
  <c r="K147" i="4" s="1"/>
  <c r="E163" i="4" s="1"/>
  <c r="J120" i="4"/>
  <c r="D120" i="4"/>
  <c r="N120" i="4" s="1"/>
  <c r="J119" i="4"/>
  <c r="D119" i="4"/>
  <c r="J118" i="4"/>
  <c r="D118" i="4"/>
  <c r="D112" i="4"/>
  <c r="I154" i="4" s="1"/>
  <c r="C170" i="4" s="1"/>
  <c r="D111" i="4"/>
  <c r="I153" i="4" s="1"/>
  <c r="C169" i="4" s="1"/>
  <c r="D110" i="4"/>
  <c r="I152" i="4" s="1"/>
  <c r="C168" i="4" s="1"/>
  <c r="D109" i="4"/>
  <c r="I151" i="4" s="1"/>
  <c r="D108" i="4"/>
  <c r="I150" i="4" s="1"/>
  <c r="D107" i="4"/>
  <c r="I149" i="4" s="1"/>
  <c r="C165" i="4" s="1"/>
  <c r="D106" i="4"/>
  <c r="D105" i="4"/>
  <c r="I147" i="4" s="1"/>
  <c r="C163" i="4" s="1"/>
  <c r="D104" i="4"/>
  <c r="I146" i="4" s="1"/>
  <c r="C162" i="4" s="1"/>
  <c r="D103" i="4"/>
  <c r="I145" i="4" s="1"/>
  <c r="C161" i="4" s="1"/>
  <c r="D102" i="4"/>
  <c r="I144" i="4" s="1"/>
  <c r="C160" i="4" s="1"/>
  <c r="H96" i="4"/>
  <c r="B96" i="4"/>
  <c r="K95" i="4"/>
  <c r="J95" i="4"/>
  <c r="D95" i="4"/>
  <c r="N95" i="4" s="1"/>
  <c r="J94" i="4"/>
  <c r="D94" i="4"/>
  <c r="N94" i="4" s="1"/>
  <c r="K93" i="4"/>
  <c r="J93" i="4"/>
  <c r="D93" i="4"/>
  <c r="N93" i="4" s="1"/>
  <c r="J92" i="4"/>
  <c r="D92" i="4"/>
  <c r="N92" i="4" s="1"/>
  <c r="J91" i="4"/>
  <c r="K94" i="4" s="1"/>
  <c r="D91" i="4"/>
  <c r="N91" i="4" s="1"/>
  <c r="J90" i="4"/>
  <c r="D90" i="4"/>
  <c r="N90" i="4" s="1"/>
  <c r="J89" i="4"/>
  <c r="D89" i="4"/>
  <c r="N89" i="4" s="1"/>
  <c r="J88" i="4"/>
  <c r="K92" i="4" s="1"/>
  <c r="D88" i="4"/>
  <c r="N88" i="4" s="1"/>
  <c r="J87" i="4"/>
  <c r="K90" i="4" s="1"/>
  <c r="D87" i="4"/>
  <c r="N87" i="4" s="1"/>
  <c r="J86" i="4"/>
  <c r="D86" i="4"/>
  <c r="J85" i="4"/>
  <c r="D85" i="4"/>
  <c r="N85" i="4" s="1"/>
  <c r="K79" i="4"/>
  <c r="J79" i="4"/>
  <c r="D79" i="4"/>
  <c r="N79" i="4" s="1"/>
  <c r="J78" i="4"/>
  <c r="D78" i="4"/>
  <c r="N78" i="4" s="1"/>
  <c r="K77" i="4"/>
  <c r="J77" i="4"/>
  <c r="D77" i="4"/>
  <c r="N77" i="4" s="1"/>
  <c r="J76" i="4"/>
  <c r="D76" i="4"/>
  <c r="N76" i="4" s="1"/>
  <c r="J75" i="4"/>
  <c r="K78" i="4" s="1"/>
  <c r="D75" i="4"/>
  <c r="N75" i="4" s="1"/>
  <c r="J74" i="4"/>
  <c r="D74" i="4"/>
  <c r="N74" i="4" s="1"/>
  <c r="J73" i="4"/>
  <c r="D73" i="4"/>
  <c r="N73" i="4" s="1"/>
  <c r="J72" i="4"/>
  <c r="K76" i="4" s="1"/>
  <c r="D72" i="4"/>
  <c r="J71" i="4"/>
  <c r="K74" i="4" s="1"/>
  <c r="D71" i="4"/>
  <c r="N71" i="4" s="1"/>
  <c r="J70" i="4"/>
  <c r="D70" i="4"/>
  <c r="J69" i="4"/>
  <c r="D69" i="4"/>
  <c r="N69" i="4" s="1"/>
  <c r="H64" i="4"/>
  <c r="B64" i="4"/>
  <c r="K63" i="4"/>
  <c r="J63" i="4"/>
  <c r="D63" i="4"/>
  <c r="J62" i="4"/>
  <c r="D62" i="4"/>
  <c r="N62" i="4" s="1"/>
  <c r="K61" i="4"/>
  <c r="J61" i="4"/>
  <c r="D61" i="4"/>
  <c r="J60" i="4"/>
  <c r="D60" i="4"/>
  <c r="N60" i="4" s="1"/>
  <c r="J59" i="4"/>
  <c r="D59" i="4"/>
  <c r="J58" i="4"/>
  <c r="D58" i="4"/>
  <c r="N58" i="4" s="1"/>
  <c r="J57" i="4"/>
  <c r="N57" i="4" s="1"/>
  <c r="D57" i="4"/>
  <c r="J56" i="4"/>
  <c r="K60" i="4" s="1"/>
  <c r="D56" i="4"/>
  <c r="E60" i="4" s="1"/>
  <c r="J55" i="4"/>
  <c r="D55" i="4"/>
  <c r="J54" i="4"/>
  <c r="D54" i="4"/>
  <c r="E58" i="4" s="1"/>
  <c r="J53" i="4"/>
  <c r="D53" i="4"/>
  <c r="N53" i="4" s="1"/>
  <c r="H48" i="4"/>
  <c r="B48" i="4"/>
  <c r="K47" i="4"/>
  <c r="J47" i="4"/>
  <c r="D47" i="4"/>
  <c r="J46" i="4"/>
  <c r="D46" i="4"/>
  <c r="N46" i="4" s="1"/>
  <c r="K45" i="4"/>
  <c r="J45" i="4"/>
  <c r="D45" i="4"/>
  <c r="J44" i="4"/>
  <c r="D44" i="4"/>
  <c r="N44" i="4" s="1"/>
  <c r="J43" i="4"/>
  <c r="D43" i="4"/>
  <c r="J42" i="4"/>
  <c r="D42" i="4"/>
  <c r="N42" i="4" s="1"/>
  <c r="J41" i="4"/>
  <c r="N41" i="4" s="1"/>
  <c r="D41" i="4"/>
  <c r="J40" i="4"/>
  <c r="K44" i="4" s="1"/>
  <c r="D40" i="4"/>
  <c r="E44" i="4" s="1"/>
  <c r="J39" i="4"/>
  <c r="D39" i="4"/>
  <c r="J38" i="4"/>
  <c r="D38" i="4"/>
  <c r="E42" i="4" s="1"/>
  <c r="J37" i="4"/>
  <c r="D37" i="4"/>
  <c r="N37" i="4" s="1"/>
  <c r="H32" i="4"/>
  <c r="B32" i="4"/>
  <c r="J31" i="4"/>
  <c r="D31" i="4"/>
  <c r="J30" i="4"/>
  <c r="D30" i="4"/>
  <c r="J29" i="4"/>
  <c r="D29" i="4"/>
  <c r="J28" i="4"/>
  <c r="D28" i="4"/>
  <c r="J27" i="4"/>
  <c r="D27" i="4"/>
  <c r="E31" i="4" s="1"/>
  <c r="J26" i="4"/>
  <c r="D26" i="4"/>
  <c r="J25" i="4"/>
  <c r="D25" i="4"/>
  <c r="J24" i="4"/>
  <c r="D24" i="4"/>
  <c r="J23" i="4"/>
  <c r="K27" i="4" s="1"/>
  <c r="D23" i="4"/>
  <c r="J22" i="4"/>
  <c r="K26" i="4" s="1"/>
  <c r="D22" i="4"/>
  <c r="J21" i="4"/>
  <c r="K25" i="4" s="1"/>
  <c r="D21" i="4"/>
  <c r="C144" i="15" l="1"/>
  <c r="F160" i="15" s="1"/>
  <c r="B160" i="15" s="1"/>
  <c r="O73" i="14"/>
  <c r="O59" i="14"/>
  <c r="O92" i="14"/>
  <c r="C150" i="14"/>
  <c r="B150" i="14" s="1"/>
  <c r="H150" i="14" s="1"/>
  <c r="O94" i="14"/>
  <c r="O77" i="14"/>
  <c r="C152" i="14"/>
  <c r="B152" i="14" s="1"/>
  <c r="O123" i="12"/>
  <c r="C143" i="12"/>
  <c r="O93" i="12"/>
  <c r="O77" i="12"/>
  <c r="O61" i="12"/>
  <c r="O76" i="12"/>
  <c r="O94" i="11"/>
  <c r="O90" i="11"/>
  <c r="O78" i="11"/>
  <c r="F169" i="10"/>
  <c r="B169" i="10" s="1"/>
  <c r="B153" i="10"/>
  <c r="H153" i="10" s="1"/>
  <c r="O125" i="10"/>
  <c r="C152" i="10"/>
  <c r="O78" i="10"/>
  <c r="O45" i="10"/>
  <c r="O93" i="10"/>
  <c r="O88" i="10"/>
  <c r="C150" i="10"/>
  <c r="O42" i="10"/>
  <c r="O73" i="10"/>
  <c r="O72" i="10"/>
  <c r="O92" i="10"/>
  <c r="O90" i="10"/>
  <c r="O30" i="9"/>
  <c r="K28" i="9"/>
  <c r="K24" i="9"/>
  <c r="K26" i="9"/>
  <c r="K25" i="9"/>
  <c r="K72" i="9"/>
  <c r="N91" i="9"/>
  <c r="N93" i="9"/>
  <c r="K122" i="9"/>
  <c r="K124" i="9"/>
  <c r="E59" i="9"/>
  <c r="N57" i="9"/>
  <c r="N59" i="9"/>
  <c r="N61" i="9"/>
  <c r="N69" i="9"/>
  <c r="N73" i="9"/>
  <c r="E78" i="9"/>
  <c r="N77" i="9"/>
  <c r="N84" i="9"/>
  <c r="K126" i="9"/>
  <c r="K27" i="9"/>
  <c r="N25" i="9"/>
  <c r="K30" i="9"/>
  <c r="K88" i="9"/>
  <c r="N88" i="9"/>
  <c r="N92" i="9"/>
  <c r="N125" i="9"/>
  <c r="K151" i="9" s="1"/>
  <c r="E167" i="9" s="1"/>
  <c r="N23" i="9"/>
  <c r="O24" i="9" s="1"/>
  <c r="O31" i="8"/>
  <c r="E25" i="8"/>
  <c r="N40" i="8"/>
  <c r="E46" i="8"/>
  <c r="N44" i="8"/>
  <c r="N46" i="8"/>
  <c r="N55" i="8"/>
  <c r="K75" i="8"/>
  <c r="K77" i="8"/>
  <c r="K79" i="8"/>
  <c r="K127" i="8"/>
  <c r="K25" i="8"/>
  <c r="K27" i="8"/>
  <c r="N21" i="8"/>
  <c r="N37" i="8"/>
  <c r="E57" i="8"/>
  <c r="N126" i="8"/>
  <c r="K152" i="8" s="1"/>
  <c r="E168" i="8" s="1"/>
  <c r="N22" i="8"/>
  <c r="N23" i="8"/>
  <c r="O30" i="7"/>
  <c r="K27" i="7"/>
  <c r="N36" i="7"/>
  <c r="E57" i="7"/>
  <c r="E59" i="7"/>
  <c r="N57" i="7"/>
  <c r="N59" i="7"/>
  <c r="N68" i="7"/>
  <c r="N72" i="7"/>
  <c r="O75" i="7" s="1"/>
  <c r="N74" i="7"/>
  <c r="N76" i="7"/>
  <c r="O77" i="7" s="1"/>
  <c r="N84" i="7"/>
  <c r="N88" i="7"/>
  <c r="O91" i="7" s="1"/>
  <c r="N90" i="7"/>
  <c r="N92" i="7"/>
  <c r="O92" i="7" s="1"/>
  <c r="N22" i="7"/>
  <c r="E127" i="7"/>
  <c r="K29" i="7"/>
  <c r="K43" i="7"/>
  <c r="N56" i="7"/>
  <c r="N60" i="7"/>
  <c r="K75" i="7"/>
  <c r="K78" i="7"/>
  <c r="K91" i="7"/>
  <c r="K94" i="7"/>
  <c r="N20" i="7"/>
  <c r="O24" i="7" s="1"/>
  <c r="O30" i="6"/>
  <c r="K24" i="6"/>
  <c r="K27" i="6"/>
  <c r="N46" i="6"/>
  <c r="K62" i="6"/>
  <c r="N60" i="6"/>
  <c r="C151" i="6" s="1"/>
  <c r="F167" i="6" s="1"/>
  <c r="B167" i="6" s="1"/>
  <c r="K78" i="6"/>
  <c r="N76" i="6"/>
  <c r="K88" i="6"/>
  <c r="K94" i="6"/>
  <c r="N92" i="6"/>
  <c r="N117" i="6"/>
  <c r="N21" i="6"/>
  <c r="O24" i="6" s="1"/>
  <c r="K41" i="6"/>
  <c r="K43" i="6"/>
  <c r="N45" i="6"/>
  <c r="N54" i="6"/>
  <c r="E56" i="6"/>
  <c r="K57" i="6"/>
  <c r="K73" i="6"/>
  <c r="N86" i="6"/>
  <c r="E88" i="6"/>
  <c r="N23" i="6"/>
  <c r="K28" i="6"/>
  <c r="K30" i="6"/>
  <c r="K46" i="6"/>
  <c r="K60" i="6"/>
  <c r="K74" i="6"/>
  <c r="K76" i="6"/>
  <c r="N74" i="6"/>
  <c r="C149" i="6" s="1"/>
  <c r="K92" i="6"/>
  <c r="N90" i="6"/>
  <c r="N24" i="6"/>
  <c r="C147" i="6" s="1"/>
  <c r="O31" i="5"/>
  <c r="K41" i="5"/>
  <c r="N79" i="5"/>
  <c r="N89" i="5"/>
  <c r="N91" i="5"/>
  <c r="N93" i="5"/>
  <c r="N95" i="5"/>
  <c r="N124" i="5"/>
  <c r="K150" i="5" s="1"/>
  <c r="E166" i="5" s="1"/>
  <c r="N126" i="5"/>
  <c r="K152" i="5" s="1"/>
  <c r="E168" i="5" s="1"/>
  <c r="N22" i="5"/>
  <c r="O25" i="5" s="1"/>
  <c r="K93" i="5"/>
  <c r="K59" i="5"/>
  <c r="K76" i="5"/>
  <c r="K79" i="5"/>
  <c r="K122" i="5"/>
  <c r="K125" i="5"/>
  <c r="E127" i="5"/>
  <c r="N24" i="5"/>
  <c r="O28" i="5" s="1"/>
  <c r="K94" i="5"/>
  <c r="K31" i="5"/>
  <c r="N37" i="5"/>
  <c r="N53" i="5"/>
  <c r="C144" i="5" s="1"/>
  <c r="N69" i="5"/>
  <c r="N73" i="5"/>
  <c r="N75" i="5"/>
  <c r="N77" i="5"/>
  <c r="O79" i="5" s="1"/>
  <c r="O90" i="15"/>
  <c r="O79" i="15"/>
  <c r="O57" i="15"/>
  <c r="O41" i="15"/>
  <c r="O46" i="15"/>
  <c r="O30" i="15"/>
  <c r="B153" i="15"/>
  <c r="H153" i="15" s="1"/>
  <c r="O74" i="15"/>
  <c r="O78" i="15"/>
  <c r="O58" i="15"/>
  <c r="C147" i="15"/>
  <c r="B147" i="15" s="1"/>
  <c r="O63" i="15"/>
  <c r="C150" i="15"/>
  <c r="B150" i="15" s="1"/>
  <c r="O43" i="15"/>
  <c r="C152" i="15"/>
  <c r="F168" i="15" s="1"/>
  <c r="B168" i="15" s="1"/>
  <c r="O47" i="15"/>
  <c r="C151" i="15"/>
  <c r="F167" i="15" s="1"/>
  <c r="B167" i="15" s="1"/>
  <c r="O29" i="15"/>
  <c r="O31" i="15"/>
  <c r="O123" i="15"/>
  <c r="K145" i="15"/>
  <c r="E161" i="15" s="1"/>
  <c r="K148" i="15"/>
  <c r="E164" i="15" s="1"/>
  <c r="O126" i="15"/>
  <c r="O76" i="15"/>
  <c r="O122" i="15"/>
  <c r="O60" i="15"/>
  <c r="C146" i="15"/>
  <c r="O27" i="15"/>
  <c r="O75" i="15"/>
  <c r="O59" i="15"/>
  <c r="O92" i="15"/>
  <c r="C145" i="15"/>
  <c r="O26" i="15"/>
  <c r="O125" i="15"/>
  <c r="K147" i="15"/>
  <c r="E163" i="15" s="1"/>
  <c r="O45" i="15"/>
  <c r="O93" i="15"/>
  <c r="C148" i="15"/>
  <c r="K146" i="15"/>
  <c r="E162" i="15" s="1"/>
  <c r="O124" i="15"/>
  <c r="K150" i="15"/>
  <c r="E166" i="15" s="1"/>
  <c r="O128" i="15"/>
  <c r="O77" i="15"/>
  <c r="O91" i="15"/>
  <c r="O73" i="15"/>
  <c r="O127" i="15"/>
  <c r="O42" i="15"/>
  <c r="F170" i="15"/>
  <c r="B170" i="15" s="1"/>
  <c r="B154" i="15"/>
  <c r="H154" i="15" s="1"/>
  <c r="O89" i="15"/>
  <c r="O62" i="15"/>
  <c r="O44" i="15"/>
  <c r="C149" i="15"/>
  <c r="O75" i="14"/>
  <c r="O45" i="14"/>
  <c r="O126" i="14"/>
  <c r="O123" i="14"/>
  <c r="F168" i="14"/>
  <c r="B168" i="14" s="1"/>
  <c r="O62" i="14"/>
  <c r="F167" i="14"/>
  <c r="B167" i="14" s="1"/>
  <c r="B151" i="14"/>
  <c r="H151" i="14" s="1"/>
  <c r="O26" i="14"/>
  <c r="O25" i="14"/>
  <c r="C145" i="14"/>
  <c r="O24" i="14"/>
  <c r="O91" i="14"/>
  <c r="K143" i="14"/>
  <c r="E159" i="14" s="1"/>
  <c r="O121" i="14"/>
  <c r="K147" i="14"/>
  <c r="E163" i="14" s="1"/>
  <c r="O125" i="14"/>
  <c r="O46" i="14"/>
  <c r="C149" i="14"/>
  <c r="F169" i="14"/>
  <c r="B169" i="14" s="1"/>
  <c r="B153" i="14"/>
  <c r="H153" i="14" s="1"/>
  <c r="O44" i="14"/>
  <c r="C147" i="14"/>
  <c r="O60" i="14"/>
  <c r="H152" i="14"/>
  <c r="O124" i="14"/>
  <c r="K146" i="14"/>
  <c r="E162" i="14" s="1"/>
  <c r="O72" i="14"/>
  <c r="F166" i="14"/>
  <c r="B166" i="14" s="1"/>
  <c r="O56" i="14"/>
  <c r="C144" i="14"/>
  <c r="O41" i="14"/>
  <c r="O42" i="14"/>
  <c r="O74" i="14"/>
  <c r="O57" i="14"/>
  <c r="C148" i="14"/>
  <c r="O29" i="14"/>
  <c r="O28" i="14"/>
  <c r="O27" i="14"/>
  <c r="O90" i="14"/>
  <c r="O40" i="14"/>
  <c r="O58" i="14"/>
  <c r="O43" i="14"/>
  <c r="C146" i="14"/>
  <c r="O122" i="14"/>
  <c r="K144" i="14"/>
  <c r="E160" i="14" s="1"/>
  <c r="K149" i="14"/>
  <c r="E165" i="14" s="1"/>
  <c r="O127" i="14"/>
  <c r="O88" i="14"/>
  <c r="O89" i="14"/>
  <c r="O61" i="14"/>
  <c r="C143" i="14"/>
  <c r="O72" i="12"/>
  <c r="C149" i="12"/>
  <c r="B149" i="12" s="1"/>
  <c r="C153" i="12"/>
  <c r="B153" i="12" s="1"/>
  <c r="H153" i="12" s="1"/>
  <c r="O59" i="12"/>
  <c r="O43" i="12"/>
  <c r="O88" i="12"/>
  <c r="O58" i="12"/>
  <c r="O60" i="12"/>
  <c r="C147" i="12"/>
  <c r="F163" i="12" s="1"/>
  <c r="B163" i="12" s="1"/>
  <c r="C151" i="12"/>
  <c r="O62" i="12"/>
  <c r="O46" i="12"/>
  <c r="O40" i="12"/>
  <c r="O45" i="12"/>
  <c r="O44" i="12"/>
  <c r="O42" i="12"/>
  <c r="C145" i="12"/>
  <c r="O126" i="12"/>
  <c r="K148" i="12"/>
  <c r="E164" i="12" s="1"/>
  <c r="O57" i="12"/>
  <c r="O56" i="12"/>
  <c r="O122" i="12"/>
  <c r="K144" i="12"/>
  <c r="E160" i="12" s="1"/>
  <c r="O73" i="12"/>
  <c r="F166" i="12"/>
  <c r="B166" i="12" s="1"/>
  <c r="B150" i="12"/>
  <c r="H150" i="12" s="1"/>
  <c r="O127" i="12"/>
  <c r="K149" i="12"/>
  <c r="E165" i="12" s="1"/>
  <c r="F165" i="12" s="1"/>
  <c r="B165" i="12" s="1"/>
  <c r="K143" i="12"/>
  <c r="E159" i="12" s="1"/>
  <c r="F159" i="12" s="1"/>
  <c r="B159" i="12" s="1"/>
  <c r="O121" i="12"/>
  <c r="B143" i="12"/>
  <c r="C144" i="12"/>
  <c r="O41" i="12"/>
  <c r="O124" i="12"/>
  <c r="K146" i="12"/>
  <c r="E162" i="12" s="1"/>
  <c r="F162" i="12" s="1"/>
  <c r="B162" i="12" s="1"/>
  <c r="O125" i="12"/>
  <c r="B152" i="12"/>
  <c r="H152" i="12" s="1"/>
  <c r="F168" i="12"/>
  <c r="B168" i="12" s="1"/>
  <c r="O29" i="12"/>
  <c r="O25" i="12"/>
  <c r="C148" i="12"/>
  <c r="O27" i="12"/>
  <c r="O26" i="12"/>
  <c r="O28" i="12"/>
  <c r="O126" i="11"/>
  <c r="O127" i="11"/>
  <c r="O73" i="11"/>
  <c r="O62" i="11"/>
  <c r="C152" i="11"/>
  <c r="B152" i="11" s="1"/>
  <c r="H152" i="11" s="1"/>
  <c r="O125" i="11"/>
  <c r="O123" i="11"/>
  <c r="C151" i="11"/>
  <c r="F167" i="11" s="1"/>
  <c r="B167" i="11" s="1"/>
  <c r="O72" i="11"/>
  <c r="O60" i="11"/>
  <c r="O46" i="11"/>
  <c r="O45" i="11"/>
  <c r="O41" i="11"/>
  <c r="C144" i="11"/>
  <c r="O56" i="11"/>
  <c r="O75" i="11"/>
  <c r="K146" i="11"/>
  <c r="E162" i="11" s="1"/>
  <c r="O124" i="11"/>
  <c r="O74" i="11"/>
  <c r="O28" i="11"/>
  <c r="O26" i="11"/>
  <c r="O27" i="11"/>
  <c r="C148" i="11"/>
  <c r="O29" i="11"/>
  <c r="O25" i="11"/>
  <c r="C149" i="11"/>
  <c r="O77" i="11"/>
  <c r="O58" i="11"/>
  <c r="B150" i="11"/>
  <c r="H150" i="11" s="1"/>
  <c r="F166" i="11"/>
  <c r="B166" i="11" s="1"/>
  <c r="C145" i="11"/>
  <c r="O59" i="11"/>
  <c r="C147" i="11"/>
  <c r="O44" i="11"/>
  <c r="O88" i="11"/>
  <c r="O61" i="11"/>
  <c r="O40" i="11"/>
  <c r="O91" i="11"/>
  <c r="O89" i="11"/>
  <c r="O76" i="11"/>
  <c r="O43" i="11"/>
  <c r="C146" i="11"/>
  <c r="K144" i="11"/>
  <c r="E160" i="11" s="1"/>
  <c r="O122" i="11"/>
  <c r="O121" i="11"/>
  <c r="F169" i="11"/>
  <c r="B169" i="11" s="1"/>
  <c r="B153" i="11"/>
  <c r="H153" i="11" s="1"/>
  <c r="O42" i="11"/>
  <c r="C143" i="11"/>
  <c r="C145" i="10"/>
  <c r="B145" i="10" s="1"/>
  <c r="H145" i="10" s="1"/>
  <c r="O60" i="10"/>
  <c r="O59" i="10"/>
  <c r="O61" i="10"/>
  <c r="O43" i="10"/>
  <c r="C146" i="10"/>
  <c r="B146" i="10" s="1"/>
  <c r="C147" i="10"/>
  <c r="F163" i="10" s="1"/>
  <c r="B163" i="10" s="1"/>
  <c r="C148" i="10"/>
  <c r="B148" i="10" s="1"/>
  <c r="O25" i="10"/>
  <c r="O57" i="10"/>
  <c r="O40" i="10"/>
  <c r="O44" i="10"/>
  <c r="O27" i="10"/>
  <c r="B150" i="10"/>
  <c r="H150" i="10" s="1"/>
  <c r="F166" i="10"/>
  <c r="B166" i="10" s="1"/>
  <c r="K143" i="10"/>
  <c r="E159" i="10" s="1"/>
  <c r="F159" i="10" s="1"/>
  <c r="B159" i="10" s="1"/>
  <c r="O121" i="10"/>
  <c r="O127" i="10"/>
  <c r="O126" i="10"/>
  <c r="K148" i="10"/>
  <c r="E164" i="10" s="1"/>
  <c r="O56" i="10"/>
  <c r="K146" i="10"/>
  <c r="E162" i="10" s="1"/>
  <c r="O124" i="10"/>
  <c r="B149" i="10"/>
  <c r="H149" i="10" s="1"/>
  <c r="F165" i="10"/>
  <c r="B165" i="10" s="1"/>
  <c r="O122" i="10"/>
  <c r="K144" i="10"/>
  <c r="E160" i="10" s="1"/>
  <c r="F161" i="10"/>
  <c r="B161" i="10" s="1"/>
  <c r="F168" i="10"/>
  <c r="B168" i="10" s="1"/>
  <c r="B152" i="10"/>
  <c r="H152" i="10" s="1"/>
  <c r="B151" i="10"/>
  <c r="H151" i="10" s="1"/>
  <c r="F167" i="10"/>
  <c r="B167" i="10" s="1"/>
  <c r="O123" i="10"/>
  <c r="C144" i="10"/>
  <c r="O41" i="10"/>
  <c r="B143" i="10"/>
  <c r="N124" i="9"/>
  <c r="K150" i="9" s="1"/>
  <c r="E166" i="9" s="1"/>
  <c r="E126" i="9"/>
  <c r="E111" i="9"/>
  <c r="E46" i="9"/>
  <c r="N44" i="9"/>
  <c r="E26" i="9"/>
  <c r="E124" i="9"/>
  <c r="N119" i="9"/>
  <c r="K145" i="9" s="1"/>
  <c r="E161" i="9" s="1"/>
  <c r="E125" i="9"/>
  <c r="N126" i="9"/>
  <c r="K152" i="9" s="1"/>
  <c r="E168" i="9" s="1"/>
  <c r="E127" i="9"/>
  <c r="E121" i="9"/>
  <c r="E123" i="9"/>
  <c r="E73" i="9"/>
  <c r="N60" i="9"/>
  <c r="N62" i="9"/>
  <c r="E58" i="9"/>
  <c r="E41" i="9"/>
  <c r="N38" i="9"/>
  <c r="N46" i="9"/>
  <c r="N43" i="9"/>
  <c r="E30" i="9"/>
  <c r="E25" i="9"/>
  <c r="C143" i="9"/>
  <c r="N40" i="9"/>
  <c r="K44" i="9"/>
  <c r="E93" i="9"/>
  <c r="E92" i="9"/>
  <c r="E28" i="9"/>
  <c r="E27" i="9"/>
  <c r="K40" i="9"/>
  <c r="E42" i="9"/>
  <c r="K56" i="9"/>
  <c r="N55" i="9"/>
  <c r="K59" i="9"/>
  <c r="E62" i="9"/>
  <c r="E75" i="9"/>
  <c r="E77" i="9"/>
  <c r="E76" i="9"/>
  <c r="K78" i="9"/>
  <c r="K77" i="9"/>
  <c r="N76" i="9"/>
  <c r="E89" i="9"/>
  <c r="K90" i="9"/>
  <c r="K92" i="9"/>
  <c r="N90" i="9"/>
  <c r="E106" i="9"/>
  <c r="I145" i="9"/>
  <c r="C161" i="9" s="1"/>
  <c r="E107" i="9"/>
  <c r="K123" i="9"/>
  <c r="J153" i="9"/>
  <c r="D169" i="9" s="1"/>
  <c r="E136" i="9"/>
  <c r="E91" i="9"/>
  <c r="E108" i="9"/>
  <c r="E43" i="9"/>
  <c r="E45" i="9"/>
  <c r="E44" i="9"/>
  <c r="N42" i="9"/>
  <c r="K46" i="9"/>
  <c r="K45" i="9"/>
  <c r="C152" i="9"/>
  <c r="E57" i="9"/>
  <c r="N54" i="9"/>
  <c r="N56" i="9"/>
  <c r="K60" i="9"/>
  <c r="N70" i="9"/>
  <c r="E74" i="9"/>
  <c r="N72" i="9"/>
  <c r="K91" i="9"/>
  <c r="E94" i="9"/>
  <c r="N94" i="9"/>
  <c r="I150" i="9"/>
  <c r="C166" i="9" s="1"/>
  <c r="K94" i="9"/>
  <c r="K93" i="9"/>
  <c r="O29" i="9"/>
  <c r="O25" i="9"/>
  <c r="O28" i="9"/>
  <c r="O26" i="9"/>
  <c r="N39" i="9"/>
  <c r="K43" i="9"/>
  <c r="C151" i="9"/>
  <c r="E61" i="9"/>
  <c r="E60" i="9"/>
  <c r="N58" i="9"/>
  <c r="K62" i="9"/>
  <c r="K61" i="9"/>
  <c r="K74" i="9"/>
  <c r="K76" i="9"/>
  <c r="N75" i="9"/>
  <c r="O77" i="9" s="1"/>
  <c r="N86" i="9"/>
  <c r="E90" i="9"/>
  <c r="N89" i="9"/>
  <c r="I148" i="9"/>
  <c r="C164" i="9" s="1"/>
  <c r="E110" i="9"/>
  <c r="E109" i="9"/>
  <c r="E29" i="9"/>
  <c r="N37" i="9"/>
  <c r="E40" i="9"/>
  <c r="K41" i="9"/>
  <c r="E56" i="9"/>
  <c r="K57" i="9"/>
  <c r="E72" i="9"/>
  <c r="K73" i="9"/>
  <c r="E88" i="9"/>
  <c r="K89" i="9"/>
  <c r="E105" i="9"/>
  <c r="N117" i="9"/>
  <c r="N122" i="9"/>
  <c r="K42" i="9"/>
  <c r="K58" i="9"/>
  <c r="N71" i="9"/>
  <c r="N87" i="9"/>
  <c r="N121" i="9"/>
  <c r="N123" i="9"/>
  <c r="N118" i="9"/>
  <c r="E128" i="8"/>
  <c r="N125" i="8"/>
  <c r="K151" i="8" s="1"/>
  <c r="E167" i="8" s="1"/>
  <c r="E123" i="8"/>
  <c r="E124" i="8"/>
  <c r="E109" i="8"/>
  <c r="E90" i="8"/>
  <c r="E74" i="8"/>
  <c r="N63" i="8"/>
  <c r="C154" i="8" s="1"/>
  <c r="B154" i="8" s="1"/>
  <c r="E26" i="8"/>
  <c r="E28" i="8"/>
  <c r="E31" i="8"/>
  <c r="N121" i="8"/>
  <c r="K147" i="8" s="1"/>
  <c r="E163" i="8" s="1"/>
  <c r="E125" i="8"/>
  <c r="N118" i="8"/>
  <c r="N120" i="8"/>
  <c r="K146" i="8" s="1"/>
  <c r="E162" i="8" s="1"/>
  <c r="E126" i="8"/>
  <c r="N127" i="8"/>
  <c r="K153" i="8" s="1"/>
  <c r="E169" i="8" s="1"/>
  <c r="E89" i="8"/>
  <c r="N85" i="8"/>
  <c r="C144" i="8" s="1"/>
  <c r="O94" i="8"/>
  <c r="O95" i="8"/>
  <c r="O79" i="8"/>
  <c r="O78" i="8"/>
  <c r="C153" i="8"/>
  <c r="B153" i="8" s="1"/>
  <c r="H153" i="8" s="1"/>
  <c r="E73" i="8"/>
  <c r="C151" i="8"/>
  <c r="B151" i="8" s="1"/>
  <c r="H151" i="8" s="1"/>
  <c r="E63" i="8"/>
  <c r="N61" i="8"/>
  <c r="E43" i="8"/>
  <c r="E27" i="8"/>
  <c r="E30" i="8"/>
  <c r="K30" i="8"/>
  <c r="J154" i="8"/>
  <c r="D170" i="8" s="1"/>
  <c r="E137" i="8"/>
  <c r="E29" i="8"/>
  <c r="E41" i="8"/>
  <c r="K42" i="8"/>
  <c r="K44" i="8"/>
  <c r="K41" i="8"/>
  <c r="N42" i="8"/>
  <c r="K45" i="8"/>
  <c r="K47" i="8"/>
  <c r="E59" i="8"/>
  <c r="E61" i="8"/>
  <c r="N71" i="8"/>
  <c r="E75" i="8"/>
  <c r="N73" i="8"/>
  <c r="O77" i="8" s="1"/>
  <c r="N87" i="8"/>
  <c r="E91" i="8"/>
  <c r="N89" i="8"/>
  <c r="O93" i="8" s="1"/>
  <c r="I149" i="8"/>
  <c r="C165" i="8" s="1"/>
  <c r="E111" i="8"/>
  <c r="K144" i="8"/>
  <c r="E160" i="8" s="1"/>
  <c r="K29" i="8"/>
  <c r="N57" i="8"/>
  <c r="K61" i="8"/>
  <c r="E107" i="8"/>
  <c r="I146" i="8"/>
  <c r="C162" i="8" s="1"/>
  <c r="E108" i="8"/>
  <c r="N39" i="8"/>
  <c r="E45" i="8"/>
  <c r="E42" i="8"/>
  <c r="E47" i="8"/>
  <c r="E44" i="8"/>
  <c r="E62" i="8"/>
  <c r="E60" i="8"/>
  <c r="N59" i="8"/>
  <c r="O63" i="8" s="1"/>
  <c r="K63" i="8"/>
  <c r="E78" i="8"/>
  <c r="E76" i="8"/>
  <c r="E94" i="8"/>
  <c r="E92" i="8"/>
  <c r="N26" i="8"/>
  <c r="K28" i="8"/>
  <c r="O47" i="8"/>
  <c r="C152" i="8"/>
  <c r="K58" i="8"/>
  <c r="N56" i="8"/>
  <c r="K60" i="8"/>
  <c r="K62" i="8"/>
  <c r="K74" i="8"/>
  <c r="N72" i="8"/>
  <c r="K76" i="8"/>
  <c r="K78" i="8"/>
  <c r="K90" i="8"/>
  <c r="N88" i="8"/>
  <c r="O92" i="8" s="1"/>
  <c r="K92" i="8"/>
  <c r="K94" i="8"/>
  <c r="E122" i="8"/>
  <c r="N38" i="8"/>
  <c r="N54" i="8"/>
  <c r="N70" i="8"/>
  <c r="E77" i="8"/>
  <c r="E79" i="8"/>
  <c r="N86" i="8"/>
  <c r="E93" i="8"/>
  <c r="E95" i="8"/>
  <c r="E106" i="8"/>
  <c r="E110" i="8"/>
  <c r="E112" i="8"/>
  <c r="N123" i="8"/>
  <c r="K57" i="8"/>
  <c r="K59" i="8"/>
  <c r="K73" i="8"/>
  <c r="K89" i="8"/>
  <c r="N122" i="8"/>
  <c r="N124" i="8"/>
  <c r="N119" i="8"/>
  <c r="K125" i="8"/>
  <c r="E136" i="7"/>
  <c r="E106" i="7"/>
  <c r="E110" i="7"/>
  <c r="O93" i="7"/>
  <c r="E89" i="7"/>
  <c r="N62" i="7"/>
  <c r="N40" i="7"/>
  <c r="C147" i="7" s="1"/>
  <c r="E41" i="7"/>
  <c r="E43" i="7"/>
  <c r="N46" i="7"/>
  <c r="C153" i="7" s="1"/>
  <c r="E25" i="7"/>
  <c r="E27" i="7"/>
  <c r="E26" i="7"/>
  <c r="E122" i="7"/>
  <c r="N124" i="7"/>
  <c r="K150" i="7" s="1"/>
  <c r="E166" i="7" s="1"/>
  <c r="N126" i="7"/>
  <c r="K152" i="7" s="1"/>
  <c r="E168" i="7" s="1"/>
  <c r="E93" i="7"/>
  <c r="E91" i="7"/>
  <c r="E77" i="7"/>
  <c r="E75" i="7"/>
  <c r="C150" i="7"/>
  <c r="B150" i="7" s="1"/>
  <c r="H150" i="7" s="1"/>
  <c r="N58" i="7"/>
  <c r="E61" i="7"/>
  <c r="C152" i="7"/>
  <c r="B152" i="7" s="1"/>
  <c r="E58" i="7"/>
  <c r="N55" i="7"/>
  <c r="N42" i="7"/>
  <c r="E45" i="7"/>
  <c r="E42" i="7"/>
  <c r="N39" i="7"/>
  <c r="C146" i="7" s="1"/>
  <c r="F162" i="7" s="1"/>
  <c r="B162" i="7" s="1"/>
  <c r="N44" i="7"/>
  <c r="E30" i="7"/>
  <c r="E28" i="7"/>
  <c r="E29" i="7"/>
  <c r="K30" i="7"/>
  <c r="N70" i="7"/>
  <c r="O74" i="7" s="1"/>
  <c r="O78" i="7"/>
  <c r="N86" i="7"/>
  <c r="E108" i="7"/>
  <c r="O123" i="7"/>
  <c r="K145" i="7"/>
  <c r="E161" i="7" s="1"/>
  <c r="E125" i="7"/>
  <c r="E124" i="7"/>
  <c r="K126" i="7"/>
  <c r="N122" i="7"/>
  <c r="N38" i="7"/>
  <c r="K41" i="7"/>
  <c r="N54" i="7"/>
  <c r="O58" i="7" s="1"/>
  <c r="K57" i="7"/>
  <c r="O29" i="7"/>
  <c r="O25" i="7"/>
  <c r="C148" i="7"/>
  <c r="O27" i="7"/>
  <c r="O26" i="7"/>
  <c r="O28" i="7"/>
  <c r="E40" i="7"/>
  <c r="N37" i="7"/>
  <c r="K42" i="7"/>
  <c r="E56" i="7"/>
  <c r="N53" i="7"/>
  <c r="K58" i="7"/>
  <c r="E72" i="7"/>
  <c r="N69" i="7"/>
  <c r="O73" i="7" s="1"/>
  <c r="K74" i="7"/>
  <c r="E88" i="7"/>
  <c r="N85" i="7"/>
  <c r="K90" i="7"/>
  <c r="E121" i="7"/>
  <c r="N117" i="7"/>
  <c r="E123" i="7"/>
  <c r="K124" i="7"/>
  <c r="K147" i="7"/>
  <c r="E163" i="7" s="1"/>
  <c r="K127" i="7"/>
  <c r="K122" i="7"/>
  <c r="N118" i="7"/>
  <c r="K121" i="7"/>
  <c r="K25" i="7"/>
  <c r="K40" i="7"/>
  <c r="K56" i="7"/>
  <c r="K72" i="7"/>
  <c r="K88" i="7"/>
  <c r="E126" i="7"/>
  <c r="N123" i="7"/>
  <c r="E44" i="7"/>
  <c r="K45" i="7"/>
  <c r="E46" i="7"/>
  <c r="E60" i="7"/>
  <c r="K61" i="7"/>
  <c r="E62" i="7"/>
  <c r="E74" i="7"/>
  <c r="E76" i="7"/>
  <c r="E78" i="7"/>
  <c r="E90" i="7"/>
  <c r="E92" i="7"/>
  <c r="E94" i="7"/>
  <c r="E105" i="7"/>
  <c r="E107" i="7"/>
  <c r="E109" i="7"/>
  <c r="E111" i="7"/>
  <c r="E111" i="6"/>
  <c r="E110" i="6"/>
  <c r="E109" i="6"/>
  <c r="E108" i="6"/>
  <c r="E107" i="6"/>
  <c r="E90" i="6"/>
  <c r="E77" i="6"/>
  <c r="E72" i="6"/>
  <c r="N59" i="6"/>
  <c r="O60" i="6" s="1"/>
  <c r="E45" i="6"/>
  <c r="N41" i="6"/>
  <c r="E44" i="6"/>
  <c r="E127" i="6"/>
  <c r="N127" i="6"/>
  <c r="K153" i="6" s="1"/>
  <c r="E169" i="6" s="1"/>
  <c r="E92" i="6"/>
  <c r="O94" i="6"/>
  <c r="E93" i="6"/>
  <c r="E94" i="6"/>
  <c r="E89" i="6"/>
  <c r="E78" i="6"/>
  <c r="E73" i="6"/>
  <c r="N70" i="6"/>
  <c r="C145" i="6" s="1"/>
  <c r="B145" i="6" s="1"/>
  <c r="E76" i="6"/>
  <c r="E61" i="6"/>
  <c r="N61" i="6"/>
  <c r="C153" i="6"/>
  <c r="F169" i="6" s="1"/>
  <c r="B169" i="6" s="1"/>
  <c r="E62" i="6"/>
  <c r="N57" i="6"/>
  <c r="E60" i="6"/>
  <c r="E46" i="6"/>
  <c r="E40" i="6"/>
  <c r="N43" i="6"/>
  <c r="O46" i="6" s="1"/>
  <c r="E25" i="6"/>
  <c r="K148" i="6"/>
  <c r="E164" i="6" s="1"/>
  <c r="E28" i="6"/>
  <c r="E30" i="6"/>
  <c r="C144" i="6"/>
  <c r="E59" i="6"/>
  <c r="N55" i="6"/>
  <c r="O57" i="6" s="1"/>
  <c r="I144" i="6"/>
  <c r="C160" i="6" s="1"/>
  <c r="E106" i="6"/>
  <c r="K124" i="6"/>
  <c r="K122" i="6"/>
  <c r="N120" i="6"/>
  <c r="E24" i="6"/>
  <c r="E26" i="6"/>
  <c r="E41" i="6"/>
  <c r="E42" i="6"/>
  <c r="K56" i="6"/>
  <c r="N52" i="6"/>
  <c r="E75" i="6"/>
  <c r="N71" i="6"/>
  <c r="O72" i="6" s="1"/>
  <c r="K143" i="6"/>
  <c r="E159" i="6" s="1"/>
  <c r="E123" i="6"/>
  <c r="E121" i="6"/>
  <c r="N119" i="6"/>
  <c r="E27" i="6"/>
  <c r="E29" i="6"/>
  <c r="K40" i="6"/>
  <c r="N36" i="6"/>
  <c r="E105" i="6"/>
  <c r="K29" i="6"/>
  <c r="N25" i="6"/>
  <c r="E57" i="6"/>
  <c r="E58" i="6"/>
  <c r="N84" i="6"/>
  <c r="E91" i="6"/>
  <c r="N87" i="6"/>
  <c r="E122" i="6"/>
  <c r="K123" i="6"/>
  <c r="N121" i="6"/>
  <c r="K125" i="6"/>
  <c r="N124" i="6"/>
  <c r="K150" i="6" s="1"/>
  <c r="E166" i="6" s="1"/>
  <c r="E43" i="6"/>
  <c r="N39" i="6"/>
  <c r="E125" i="6"/>
  <c r="E126" i="6"/>
  <c r="K126" i="6"/>
  <c r="N123" i="6"/>
  <c r="K127" i="6"/>
  <c r="N73" i="6"/>
  <c r="O77" i="6" s="1"/>
  <c r="N89" i="6"/>
  <c r="O93" i="6" s="1"/>
  <c r="I146" i="6"/>
  <c r="C162" i="6" s="1"/>
  <c r="E136" i="6"/>
  <c r="E124" i="5"/>
  <c r="N125" i="5"/>
  <c r="K151" i="5" s="1"/>
  <c r="E167" i="5" s="1"/>
  <c r="N120" i="5"/>
  <c r="K146" i="5" s="1"/>
  <c r="E162" i="5" s="1"/>
  <c r="E126" i="5"/>
  <c r="E123" i="5"/>
  <c r="N127" i="5"/>
  <c r="K153" i="5" s="1"/>
  <c r="E169" i="5" s="1"/>
  <c r="N122" i="5"/>
  <c r="K148" i="5" s="1"/>
  <c r="E164" i="5" s="1"/>
  <c r="E128" i="5"/>
  <c r="E125" i="5"/>
  <c r="E109" i="5"/>
  <c r="E95" i="5"/>
  <c r="E93" i="5"/>
  <c r="E74" i="5"/>
  <c r="E77" i="5"/>
  <c r="E79" i="5"/>
  <c r="E59" i="5"/>
  <c r="N57" i="5"/>
  <c r="E58" i="5"/>
  <c r="E61" i="5"/>
  <c r="N63" i="5"/>
  <c r="N60" i="5"/>
  <c r="E43" i="5"/>
  <c r="N41" i="5"/>
  <c r="N45" i="5"/>
  <c r="C152" i="5" s="1"/>
  <c r="E45" i="5"/>
  <c r="N44" i="5"/>
  <c r="E46" i="5"/>
  <c r="N47" i="5"/>
  <c r="C154" i="5" s="1"/>
  <c r="O29" i="5"/>
  <c r="E25" i="5"/>
  <c r="E27" i="5"/>
  <c r="E31" i="5"/>
  <c r="E29" i="5"/>
  <c r="I146" i="5"/>
  <c r="C162" i="5" s="1"/>
  <c r="E108" i="5"/>
  <c r="E41" i="5"/>
  <c r="N38" i="5"/>
  <c r="K57" i="5"/>
  <c r="K61" i="5"/>
  <c r="E94" i="5"/>
  <c r="E30" i="5"/>
  <c r="E28" i="5"/>
  <c r="K44" i="5"/>
  <c r="C151" i="5"/>
  <c r="C153" i="5"/>
  <c r="O77" i="5"/>
  <c r="E76" i="5"/>
  <c r="E78" i="5"/>
  <c r="E89" i="5"/>
  <c r="N86" i="5"/>
  <c r="E112" i="5"/>
  <c r="E111" i="5"/>
  <c r="O128" i="5"/>
  <c r="I147" i="5"/>
  <c r="C163" i="5" s="1"/>
  <c r="E26" i="5"/>
  <c r="K29" i="5"/>
  <c r="N40" i="5"/>
  <c r="N55" i="5"/>
  <c r="K58" i="5"/>
  <c r="E60" i="5"/>
  <c r="E62" i="5"/>
  <c r="E73" i="5"/>
  <c r="N70" i="5"/>
  <c r="K92" i="5"/>
  <c r="K89" i="5"/>
  <c r="N90" i="5"/>
  <c r="K91" i="5"/>
  <c r="N92" i="5"/>
  <c r="K95" i="5"/>
  <c r="I149" i="5"/>
  <c r="C165" i="5" s="1"/>
  <c r="E110" i="5"/>
  <c r="K25" i="5"/>
  <c r="N39" i="5"/>
  <c r="K42" i="5"/>
  <c r="E57" i="5"/>
  <c r="N54" i="5"/>
  <c r="K73" i="5"/>
  <c r="N87" i="5"/>
  <c r="O91" i="5" s="1"/>
  <c r="E91" i="5"/>
  <c r="O30" i="5"/>
  <c r="O27" i="5"/>
  <c r="N43" i="5"/>
  <c r="K46" i="5"/>
  <c r="K60" i="5"/>
  <c r="N72" i="5"/>
  <c r="O76" i="5" s="1"/>
  <c r="E90" i="5"/>
  <c r="E92" i="5"/>
  <c r="E122" i="5"/>
  <c r="N118" i="5"/>
  <c r="K127" i="5"/>
  <c r="N123" i="5"/>
  <c r="K124" i="5"/>
  <c r="K126" i="5"/>
  <c r="K128" i="5"/>
  <c r="E137" i="5"/>
  <c r="N59" i="5"/>
  <c r="O63" i="5" s="1"/>
  <c r="K62" i="5"/>
  <c r="K75" i="5"/>
  <c r="E107" i="5"/>
  <c r="K123" i="5"/>
  <c r="N119" i="5"/>
  <c r="C148" i="5"/>
  <c r="N71" i="5"/>
  <c r="E75" i="5"/>
  <c r="K27" i="5"/>
  <c r="K43" i="5"/>
  <c r="K45" i="5"/>
  <c r="K47" i="5"/>
  <c r="N56" i="5"/>
  <c r="K74" i="5"/>
  <c r="E106" i="5"/>
  <c r="E137" i="4"/>
  <c r="N125" i="4"/>
  <c r="K151" i="4" s="1"/>
  <c r="E167" i="4" s="1"/>
  <c r="E123" i="4"/>
  <c r="N127" i="4"/>
  <c r="K153" i="4" s="1"/>
  <c r="E169" i="4" s="1"/>
  <c r="E109" i="4"/>
  <c r="E107" i="4"/>
  <c r="E111" i="4"/>
  <c r="O94" i="4"/>
  <c r="E94" i="4"/>
  <c r="O91" i="4"/>
  <c r="O92" i="4"/>
  <c r="E90" i="4"/>
  <c r="E92" i="4"/>
  <c r="O95" i="4"/>
  <c r="E76" i="4"/>
  <c r="E74" i="4"/>
  <c r="O79" i="4"/>
  <c r="O78" i="4"/>
  <c r="E78" i="4"/>
  <c r="N72" i="4"/>
  <c r="O76" i="4" s="1"/>
  <c r="N63" i="4"/>
  <c r="C151" i="4"/>
  <c r="B151" i="4" s="1"/>
  <c r="H151" i="4" s="1"/>
  <c r="N59" i="4"/>
  <c r="O61" i="4" s="1"/>
  <c r="E62" i="4"/>
  <c r="C153" i="4"/>
  <c r="B153" i="4" s="1"/>
  <c r="E59" i="4"/>
  <c r="N56" i="4"/>
  <c r="O60" i="4" s="1"/>
  <c r="N61" i="4"/>
  <c r="C144" i="4"/>
  <c r="B144" i="4" s="1"/>
  <c r="N47" i="4"/>
  <c r="C154" i="4" s="1"/>
  <c r="N43" i="4"/>
  <c r="E46" i="4"/>
  <c r="E43" i="4"/>
  <c r="N40" i="4"/>
  <c r="N45" i="4"/>
  <c r="C152" i="4" s="1"/>
  <c r="F168" i="4" s="1"/>
  <c r="B168" i="4" s="1"/>
  <c r="O31" i="4"/>
  <c r="E25" i="4"/>
  <c r="E30" i="4"/>
  <c r="O26" i="4"/>
  <c r="K148" i="4"/>
  <c r="E164" i="4" s="1"/>
  <c r="K150" i="4"/>
  <c r="E166" i="4" s="1"/>
  <c r="K146" i="4"/>
  <c r="E162" i="4" s="1"/>
  <c r="K127" i="4"/>
  <c r="K126" i="4"/>
  <c r="N123" i="4"/>
  <c r="E26" i="4"/>
  <c r="K29" i="4"/>
  <c r="K30" i="4"/>
  <c r="N39" i="4"/>
  <c r="K42" i="4"/>
  <c r="N55" i="4"/>
  <c r="O59" i="4" s="1"/>
  <c r="K58" i="4"/>
  <c r="O77" i="4"/>
  <c r="K28" i="4"/>
  <c r="C148" i="4"/>
  <c r="K43" i="4"/>
  <c r="E73" i="4"/>
  <c r="N70" i="4"/>
  <c r="K75" i="4"/>
  <c r="E89" i="4"/>
  <c r="N86" i="4"/>
  <c r="O90" i="4" s="1"/>
  <c r="E122" i="4"/>
  <c r="N118" i="4"/>
  <c r="K125" i="4"/>
  <c r="K128" i="4"/>
  <c r="E29" i="4"/>
  <c r="K41" i="4"/>
  <c r="K57" i="4"/>
  <c r="K73" i="4"/>
  <c r="K89" i="4"/>
  <c r="K124" i="4"/>
  <c r="E28" i="4"/>
  <c r="E126" i="4"/>
  <c r="E125" i="4"/>
  <c r="E27" i="4"/>
  <c r="O89" i="4"/>
  <c r="O93" i="4"/>
  <c r="K123" i="4"/>
  <c r="N119" i="4"/>
  <c r="K122" i="4"/>
  <c r="E128" i="4"/>
  <c r="E127" i="4"/>
  <c r="K31" i="4"/>
  <c r="E41" i="4"/>
  <c r="N38" i="4"/>
  <c r="O41" i="4" s="1"/>
  <c r="E57" i="4"/>
  <c r="N54" i="4"/>
  <c r="K59" i="4"/>
  <c r="K91" i="4"/>
  <c r="E124" i="4"/>
  <c r="E45" i="4"/>
  <c r="K46" i="4"/>
  <c r="E47" i="4"/>
  <c r="E61" i="4"/>
  <c r="K62" i="4"/>
  <c r="E63" i="4"/>
  <c r="E75" i="4"/>
  <c r="E77" i="4"/>
  <c r="E79" i="4"/>
  <c r="E91" i="4"/>
  <c r="E93" i="4"/>
  <c r="E95" i="4"/>
  <c r="E106" i="4"/>
  <c r="E108" i="4"/>
  <c r="E110" i="4"/>
  <c r="E112" i="4"/>
  <c r="N22" i="3"/>
  <c r="D136" i="3"/>
  <c r="J153" i="3" s="1"/>
  <c r="D169" i="3" s="1"/>
  <c r="D135" i="3"/>
  <c r="E136" i="3" s="1"/>
  <c r="D134" i="3"/>
  <c r="J151" i="3" s="1"/>
  <c r="D167" i="3" s="1"/>
  <c r="D133" i="3"/>
  <c r="J150" i="3" s="1"/>
  <c r="D166" i="3" s="1"/>
  <c r="H128" i="3"/>
  <c r="B128" i="3"/>
  <c r="J127" i="3"/>
  <c r="N127" i="3" s="1"/>
  <c r="K153" i="3" s="1"/>
  <c r="E169" i="3" s="1"/>
  <c r="D127" i="3"/>
  <c r="J126" i="3"/>
  <c r="D126" i="3"/>
  <c r="N126" i="3" s="1"/>
  <c r="K152" i="3" s="1"/>
  <c r="E168" i="3" s="1"/>
  <c r="J125" i="3"/>
  <c r="D125" i="3"/>
  <c r="J124" i="3"/>
  <c r="D124" i="3"/>
  <c r="N124" i="3" s="1"/>
  <c r="K150" i="3" s="1"/>
  <c r="E166" i="3" s="1"/>
  <c r="J123" i="3"/>
  <c r="D123" i="3"/>
  <c r="J122" i="3"/>
  <c r="K126" i="3" s="1"/>
  <c r="D122" i="3"/>
  <c r="E126" i="3" s="1"/>
  <c r="J121" i="3"/>
  <c r="D121" i="3"/>
  <c r="J120" i="3"/>
  <c r="K124" i="3" s="1"/>
  <c r="D120" i="3"/>
  <c r="E124" i="3" s="1"/>
  <c r="J119" i="3"/>
  <c r="D119" i="3"/>
  <c r="J118" i="3"/>
  <c r="K122" i="3" s="1"/>
  <c r="D118" i="3"/>
  <c r="E122" i="3" s="1"/>
  <c r="J117" i="3"/>
  <c r="D117" i="3"/>
  <c r="D111" i="3"/>
  <c r="I153" i="3" s="1"/>
  <c r="C169" i="3" s="1"/>
  <c r="D110" i="3"/>
  <c r="I152" i="3" s="1"/>
  <c r="C168" i="3" s="1"/>
  <c r="D109" i="3"/>
  <c r="I151" i="3" s="1"/>
  <c r="C167" i="3" s="1"/>
  <c r="D108" i="3"/>
  <c r="I150" i="3" s="1"/>
  <c r="C166" i="3" s="1"/>
  <c r="D107" i="3"/>
  <c r="I149" i="3" s="1"/>
  <c r="C165" i="3" s="1"/>
  <c r="D106" i="3"/>
  <c r="I148" i="3" s="1"/>
  <c r="C164" i="3" s="1"/>
  <c r="D105" i="3"/>
  <c r="I147" i="3" s="1"/>
  <c r="C163" i="3" s="1"/>
  <c r="D104" i="3"/>
  <c r="D103" i="3"/>
  <c r="I145" i="3" s="1"/>
  <c r="C161" i="3" s="1"/>
  <c r="D102" i="3"/>
  <c r="D101" i="3"/>
  <c r="I143" i="3" s="1"/>
  <c r="C159" i="3" s="1"/>
  <c r="H95" i="3"/>
  <c r="B95" i="3"/>
  <c r="J94" i="3"/>
  <c r="D94" i="3"/>
  <c r="J93" i="3"/>
  <c r="D93" i="3"/>
  <c r="N93" i="3" s="1"/>
  <c r="J92" i="3"/>
  <c r="D92" i="3"/>
  <c r="N92" i="3" s="1"/>
  <c r="J91" i="3"/>
  <c r="D91" i="3"/>
  <c r="J90" i="3"/>
  <c r="D90" i="3"/>
  <c r="N90" i="3" s="1"/>
  <c r="K89" i="3"/>
  <c r="J89" i="3"/>
  <c r="K93" i="3" s="1"/>
  <c r="D89" i="3"/>
  <c r="J88" i="3"/>
  <c r="D88" i="3"/>
  <c r="N88" i="3" s="1"/>
  <c r="J87" i="3"/>
  <c r="D87" i="3"/>
  <c r="J86" i="3"/>
  <c r="K90" i="3" s="1"/>
  <c r="D86" i="3"/>
  <c r="N86" i="3" s="1"/>
  <c r="J85" i="3"/>
  <c r="D85" i="3"/>
  <c r="N85" i="3" s="1"/>
  <c r="J84" i="3"/>
  <c r="K88" i="3" s="1"/>
  <c r="D84" i="3"/>
  <c r="N84" i="3" s="1"/>
  <c r="J78" i="3"/>
  <c r="D78" i="3"/>
  <c r="N78" i="3" s="1"/>
  <c r="J77" i="3"/>
  <c r="D77" i="3"/>
  <c r="J76" i="3"/>
  <c r="D76" i="3"/>
  <c r="N76" i="3" s="1"/>
  <c r="J75" i="3"/>
  <c r="D75" i="3"/>
  <c r="N75" i="3" s="1"/>
  <c r="J74" i="3"/>
  <c r="D74" i="3"/>
  <c r="N74" i="3" s="1"/>
  <c r="J73" i="3"/>
  <c r="D73" i="3"/>
  <c r="J72" i="3"/>
  <c r="K76" i="3" s="1"/>
  <c r="D72" i="3"/>
  <c r="J71" i="3"/>
  <c r="D71" i="3"/>
  <c r="J70" i="3"/>
  <c r="K74" i="3" s="1"/>
  <c r="D70" i="3"/>
  <c r="J69" i="3"/>
  <c r="K73" i="3" s="1"/>
  <c r="D69" i="3"/>
  <c r="N69" i="3" s="1"/>
  <c r="J68" i="3"/>
  <c r="K72" i="3" s="1"/>
  <c r="D68" i="3"/>
  <c r="H63" i="3"/>
  <c r="B63" i="3"/>
  <c r="J62" i="3"/>
  <c r="D62" i="3"/>
  <c r="J61" i="3"/>
  <c r="D61" i="3"/>
  <c r="J60" i="3"/>
  <c r="D60" i="3"/>
  <c r="N60" i="3" s="1"/>
  <c r="J59" i="3"/>
  <c r="D59" i="3"/>
  <c r="J58" i="3"/>
  <c r="D58" i="3"/>
  <c r="N58" i="3" s="1"/>
  <c r="K57" i="3"/>
  <c r="J57" i="3"/>
  <c r="D57" i="3"/>
  <c r="J56" i="3"/>
  <c r="K59" i="3" s="1"/>
  <c r="D56" i="3"/>
  <c r="N56" i="3" s="1"/>
  <c r="J55" i="3"/>
  <c r="D55" i="3"/>
  <c r="J54" i="3"/>
  <c r="D54" i="3"/>
  <c r="J53" i="3"/>
  <c r="N53" i="3" s="1"/>
  <c r="D53" i="3"/>
  <c r="J52" i="3"/>
  <c r="D52" i="3"/>
  <c r="H47" i="3"/>
  <c r="B47" i="3"/>
  <c r="J46" i="3"/>
  <c r="N46" i="3" s="1"/>
  <c r="D46" i="3"/>
  <c r="J45" i="3"/>
  <c r="D45" i="3"/>
  <c r="J44" i="3"/>
  <c r="D44" i="3"/>
  <c r="J43" i="3"/>
  <c r="D43" i="3"/>
  <c r="J42" i="3"/>
  <c r="D42" i="3"/>
  <c r="K41" i="3"/>
  <c r="J41" i="3"/>
  <c r="K45" i="3" s="1"/>
  <c r="D41" i="3"/>
  <c r="J40" i="3"/>
  <c r="K43" i="3" s="1"/>
  <c r="D40" i="3"/>
  <c r="J39" i="3"/>
  <c r="D39" i="3"/>
  <c r="J38" i="3"/>
  <c r="D38" i="3"/>
  <c r="J37" i="3"/>
  <c r="D37" i="3"/>
  <c r="N37" i="3" s="1"/>
  <c r="J36" i="3"/>
  <c r="D36" i="3"/>
  <c r="H31" i="3"/>
  <c r="B31" i="3"/>
  <c r="J30" i="3"/>
  <c r="D30" i="3"/>
  <c r="J29" i="3"/>
  <c r="D29" i="3"/>
  <c r="N29" i="3" s="1"/>
  <c r="J28" i="3"/>
  <c r="N28" i="3" s="1"/>
  <c r="D28" i="3"/>
  <c r="J27" i="3"/>
  <c r="N27" i="3" s="1"/>
  <c r="D27" i="3"/>
  <c r="J26" i="3"/>
  <c r="N26" i="3" s="1"/>
  <c r="D26" i="3"/>
  <c r="J25" i="3"/>
  <c r="D25" i="3"/>
  <c r="J24" i="3"/>
  <c r="D24" i="3"/>
  <c r="J23" i="3"/>
  <c r="K27" i="3" s="1"/>
  <c r="D23" i="3"/>
  <c r="J22" i="3"/>
  <c r="D22" i="3"/>
  <c r="J21" i="3"/>
  <c r="N21" i="3" s="1"/>
  <c r="D21" i="3"/>
  <c r="J20" i="3"/>
  <c r="N20" i="3" s="1"/>
  <c r="D20" i="3"/>
  <c r="B144" i="15" l="1"/>
  <c r="H144" i="15" s="1"/>
  <c r="B147" i="12"/>
  <c r="H147" i="12" s="1"/>
  <c r="H149" i="12"/>
  <c r="O27" i="9"/>
  <c r="O45" i="9"/>
  <c r="O46" i="8"/>
  <c r="O25" i="8"/>
  <c r="O94" i="7"/>
  <c r="C151" i="7"/>
  <c r="O43" i="7"/>
  <c r="O40" i="7"/>
  <c r="O90" i="7"/>
  <c r="O59" i="7"/>
  <c r="O62" i="7"/>
  <c r="C143" i="7"/>
  <c r="B143" i="7" s="1"/>
  <c r="O76" i="7"/>
  <c r="O92" i="6"/>
  <c r="O78" i="6"/>
  <c r="O62" i="6"/>
  <c r="O60" i="5"/>
  <c r="O95" i="5"/>
  <c r="O78" i="5"/>
  <c r="O26" i="5"/>
  <c r="O94" i="5"/>
  <c r="O46" i="5"/>
  <c r="O30" i="3"/>
  <c r="K75" i="3"/>
  <c r="K78" i="3"/>
  <c r="K77" i="3"/>
  <c r="N23" i="3"/>
  <c r="O24" i="3" s="1"/>
  <c r="K24" i="3"/>
  <c r="K60" i="3"/>
  <c r="N68" i="3"/>
  <c r="N70" i="3"/>
  <c r="N72" i="3"/>
  <c r="N77" i="3"/>
  <c r="N91" i="3"/>
  <c r="N94" i="3"/>
  <c r="K121" i="3"/>
  <c r="K123" i="3"/>
  <c r="K92" i="3"/>
  <c r="K91" i="3"/>
  <c r="K26" i="3"/>
  <c r="K62" i="3"/>
  <c r="K61" i="3"/>
  <c r="K94" i="3"/>
  <c r="E108" i="3"/>
  <c r="N117" i="3"/>
  <c r="K143" i="3" s="1"/>
  <c r="E159" i="3" s="1"/>
  <c r="H150" i="15"/>
  <c r="B152" i="15"/>
  <c r="H152" i="15" s="1"/>
  <c r="F166" i="15"/>
  <c r="B166" i="15" s="1"/>
  <c r="B151" i="15"/>
  <c r="H151" i="15" s="1"/>
  <c r="F163" i="15"/>
  <c r="B163" i="15" s="1"/>
  <c r="F164" i="15"/>
  <c r="B164" i="15" s="1"/>
  <c r="B148" i="15"/>
  <c r="H148" i="15" s="1"/>
  <c r="F165" i="15"/>
  <c r="B165" i="15" s="1"/>
  <c r="B149" i="15"/>
  <c r="H149" i="15" s="1"/>
  <c r="F162" i="15"/>
  <c r="B162" i="15" s="1"/>
  <c r="B146" i="15"/>
  <c r="H146" i="15" s="1"/>
  <c r="H147" i="15"/>
  <c r="F161" i="15"/>
  <c r="B161" i="15" s="1"/>
  <c r="B145" i="15"/>
  <c r="H145" i="15" s="1"/>
  <c r="F159" i="14"/>
  <c r="B159" i="14" s="1"/>
  <c r="B143" i="14"/>
  <c r="H143" i="14" s="1"/>
  <c r="F162" i="14"/>
  <c r="B162" i="14" s="1"/>
  <c r="B146" i="14"/>
  <c r="H146" i="14" s="1"/>
  <c r="F164" i="14"/>
  <c r="B164" i="14" s="1"/>
  <c r="B148" i="14"/>
  <c r="H148" i="14" s="1"/>
  <c r="F160" i="14"/>
  <c r="B160" i="14" s="1"/>
  <c r="B144" i="14"/>
  <c r="H144" i="14" s="1"/>
  <c r="F163" i="14"/>
  <c r="B163" i="14" s="1"/>
  <c r="B147" i="14"/>
  <c r="H147" i="14" s="1"/>
  <c r="F165" i="14"/>
  <c r="B165" i="14" s="1"/>
  <c r="B149" i="14"/>
  <c r="H149" i="14" s="1"/>
  <c r="F161" i="14"/>
  <c r="B161" i="14" s="1"/>
  <c r="B145" i="14"/>
  <c r="H145" i="14" s="1"/>
  <c r="F169" i="12"/>
  <c r="B169" i="12" s="1"/>
  <c r="H143" i="12"/>
  <c r="F167" i="12"/>
  <c r="B167" i="12" s="1"/>
  <c r="B151" i="12"/>
  <c r="H151" i="12" s="1"/>
  <c r="B145" i="12"/>
  <c r="H145" i="12" s="1"/>
  <c r="F161" i="12"/>
  <c r="B161" i="12" s="1"/>
  <c r="H146" i="12"/>
  <c r="F160" i="12"/>
  <c r="B160" i="12" s="1"/>
  <c r="B144" i="12"/>
  <c r="H144" i="12" s="1"/>
  <c r="F164" i="12"/>
  <c r="B164" i="12" s="1"/>
  <c r="B148" i="12"/>
  <c r="H148" i="12" s="1"/>
  <c r="F168" i="11"/>
  <c r="B168" i="11" s="1"/>
  <c r="B151" i="11"/>
  <c r="H151" i="11" s="1"/>
  <c r="F160" i="11"/>
  <c r="B160" i="11" s="1"/>
  <c r="B144" i="11"/>
  <c r="H144" i="11" s="1"/>
  <c r="F165" i="11"/>
  <c r="B165" i="11" s="1"/>
  <c r="B149" i="11"/>
  <c r="H149" i="11" s="1"/>
  <c r="F163" i="11"/>
  <c r="B163" i="11" s="1"/>
  <c r="B147" i="11"/>
  <c r="H147" i="11" s="1"/>
  <c r="B146" i="11"/>
  <c r="H146" i="11" s="1"/>
  <c r="F162" i="11"/>
  <c r="B162" i="11" s="1"/>
  <c r="F159" i="11"/>
  <c r="B159" i="11" s="1"/>
  <c r="B143" i="11"/>
  <c r="H143" i="11" s="1"/>
  <c r="F161" i="11"/>
  <c r="B161" i="11" s="1"/>
  <c r="B145" i="11"/>
  <c r="H145" i="11" s="1"/>
  <c r="F164" i="11"/>
  <c r="B164" i="11" s="1"/>
  <c r="B148" i="11"/>
  <c r="H148" i="11" s="1"/>
  <c r="B147" i="10"/>
  <c r="H147" i="10" s="1"/>
  <c r="F162" i="10"/>
  <c r="B162" i="10" s="1"/>
  <c r="F164" i="10"/>
  <c r="B164" i="10" s="1"/>
  <c r="H146" i="10"/>
  <c r="F160" i="10"/>
  <c r="B160" i="10" s="1"/>
  <c r="B144" i="10"/>
  <c r="H144" i="10" s="1"/>
  <c r="H148" i="10"/>
  <c r="H143" i="10"/>
  <c r="O88" i="9"/>
  <c r="O93" i="9"/>
  <c r="C153" i="9"/>
  <c r="B153" i="9" s="1"/>
  <c r="H153" i="9" s="1"/>
  <c r="O124" i="9"/>
  <c r="O123" i="9"/>
  <c r="O74" i="9"/>
  <c r="O73" i="9"/>
  <c r="O78" i="9"/>
  <c r="O58" i="9"/>
  <c r="O62" i="9"/>
  <c r="O61" i="9"/>
  <c r="O42" i="9"/>
  <c r="O89" i="9"/>
  <c r="O57" i="9"/>
  <c r="O40" i="9"/>
  <c r="O91" i="9"/>
  <c r="K148" i="9"/>
  <c r="E164" i="9" s="1"/>
  <c r="O126" i="9"/>
  <c r="B151" i="9"/>
  <c r="H151" i="9" s="1"/>
  <c r="F167" i="9"/>
  <c r="B167" i="9" s="1"/>
  <c r="O76" i="9"/>
  <c r="F168" i="9"/>
  <c r="B168" i="9" s="1"/>
  <c r="B152" i="9"/>
  <c r="H152" i="9" s="1"/>
  <c r="K144" i="9"/>
  <c r="E160" i="9" s="1"/>
  <c r="O122" i="9"/>
  <c r="O75" i="9"/>
  <c r="K143" i="9"/>
  <c r="E159" i="9" s="1"/>
  <c r="F159" i="9" s="1"/>
  <c r="B159" i="9" s="1"/>
  <c r="O121" i="9"/>
  <c r="C148" i="9"/>
  <c r="O90" i="9"/>
  <c r="C145" i="9"/>
  <c r="O60" i="9"/>
  <c r="C150" i="9"/>
  <c r="O94" i="9"/>
  <c r="O59" i="9"/>
  <c r="C147" i="9"/>
  <c r="O44" i="9"/>
  <c r="C146" i="9"/>
  <c r="O43" i="9"/>
  <c r="K147" i="9"/>
  <c r="E163" i="9" s="1"/>
  <c r="O125" i="9"/>
  <c r="O41" i="9"/>
  <c r="C144" i="9"/>
  <c r="O92" i="9"/>
  <c r="O56" i="9"/>
  <c r="O72" i="9"/>
  <c r="C149" i="9"/>
  <c r="O46" i="9"/>
  <c r="B143" i="9"/>
  <c r="O127" i="9"/>
  <c r="K149" i="9"/>
  <c r="E165" i="9" s="1"/>
  <c r="O124" i="8"/>
  <c r="O60" i="8"/>
  <c r="O41" i="8"/>
  <c r="F169" i="8"/>
  <c r="B169" i="8" s="1"/>
  <c r="F167" i="8"/>
  <c r="B167" i="8" s="1"/>
  <c r="O76" i="8"/>
  <c r="C148" i="8"/>
  <c r="B148" i="8" s="1"/>
  <c r="O61" i="8"/>
  <c r="F170" i="8"/>
  <c r="B170" i="8" s="1"/>
  <c r="B152" i="8"/>
  <c r="H152" i="8" s="1"/>
  <c r="F168" i="8"/>
  <c r="B168" i="8" s="1"/>
  <c r="C146" i="8"/>
  <c r="O43" i="8"/>
  <c r="K145" i="8"/>
  <c r="E161" i="8" s="1"/>
  <c r="O123" i="8"/>
  <c r="H154" i="8"/>
  <c r="C150" i="8"/>
  <c r="O89" i="8"/>
  <c r="O128" i="8"/>
  <c r="K150" i="8"/>
  <c r="E166" i="8" s="1"/>
  <c r="O90" i="8"/>
  <c r="O58" i="8"/>
  <c r="O45" i="8"/>
  <c r="O30" i="8"/>
  <c r="O27" i="8"/>
  <c r="O29" i="8"/>
  <c r="O28" i="8"/>
  <c r="O26" i="8"/>
  <c r="C149" i="8"/>
  <c r="O57" i="8"/>
  <c r="K148" i="8"/>
  <c r="E164" i="8" s="1"/>
  <c r="O126" i="8"/>
  <c r="O125" i="8"/>
  <c r="C147" i="8"/>
  <c r="O75" i="8"/>
  <c r="O62" i="8"/>
  <c r="C145" i="8"/>
  <c r="O42" i="8"/>
  <c r="O122" i="8"/>
  <c r="K149" i="8"/>
  <c r="E165" i="8" s="1"/>
  <c r="O127" i="8"/>
  <c r="O74" i="8"/>
  <c r="O59" i="8"/>
  <c r="B144" i="8"/>
  <c r="H144" i="8" s="1"/>
  <c r="F160" i="8"/>
  <c r="B160" i="8" s="1"/>
  <c r="O91" i="8"/>
  <c r="O73" i="8"/>
  <c r="O44" i="8"/>
  <c r="O124" i="7"/>
  <c r="O89" i="7"/>
  <c r="O60" i="7"/>
  <c r="C149" i="7"/>
  <c r="B149" i="7" s="1"/>
  <c r="O61" i="7"/>
  <c r="B146" i="7"/>
  <c r="H146" i="7" s="1"/>
  <c r="O125" i="7"/>
  <c r="H152" i="7"/>
  <c r="F166" i="7"/>
  <c r="B166" i="7" s="1"/>
  <c r="O57" i="7"/>
  <c r="F168" i="7"/>
  <c r="B168" i="7" s="1"/>
  <c r="O46" i="7"/>
  <c r="O44" i="7"/>
  <c r="O45" i="7"/>
  <c r="K143" i="7"/>
  <c r="E159" i="7" s="1"/>
  <c r="F159" i="7" s="1"/>
  <c r="B159" i="7" s="1"/>
  <c r="O121" i="7"/>
  <c r="B148" i="7"/>
  <c r="O42" i="7"/>
  <c r="C145" i="7"/>
  <c r="F169" i="7"/>
  <c r="B169" i="7" s="1"/>
  <c r="B153" i="7"/>
  <c r="H153" i="7" s="1"/>
  <c r="C144" i="7"/>
  <c r="O41" i="7"/>
  <c r="O88" i="7"/>
  <c r="O126" i="7"/>
  <c r="K148" i="7"/>
  <c r="E164" i="7" s="1"/>
  <c r="F164" i="7" s="1"/>
  <c r="B164" i="7" s="1"/>
  <c r="O122" i="7"/>
  <c r="K144" i="7"/>
  <c r="E160" i="7" s="1"/>
  <c r="O127" i="7"/>
  <c r="K149" i="7"/>
  <c r="E165" i="7" s="1"/>
  <c r="O72" i="7"/>
  <c r="B147" i="7"/>
  <c r="H147" i="7" s="1"/>
  <c r="F163" i="7"/>
  <c r="B163" i="7" s="1"/>
  <c r="B151" i="7"/>
  <c r="H151" i="7" s="1"/>
  <c r="F167" i="7"/>
  <c r="B167" i="7" s="1"/>
  <c r="O56" i="7"/>
  <c r="O122" i="6"/>
  <c r="B153" i="6"/>
  <c r="H153" i="6" s="1"/>
  <c r="C152" i="6"/>
  <c r="C150" i="6"/>
  <c r="B150" i="6" s="1"/>
  <c r="H150" i="6" s="1"/>
  <c r="O45" i="6"/>
  <c r="O88" i="6"/>
  <c r="O61" i="6"/>
  <c r="B151" i="6"/>
  <c r="H151" i="6" s="1"/>
  <c r="O44" i="6"/>
  <c r="O59" i="6"/>
  <c r="O58" i="6"/>
  <c r="O91" i="6"/>
  <c r="O90" i="6"/>
  <c r="O127" i="6"/>
  <c r="K149" i="6"/>
  <c r="E165" i="6" s="1"/>
  <c r="F165" i="6" s="1"/>
  <c r="B165" i="6" s="1"/>
  <c r="C146" i="6"/>
  <c r="O43" i="6"/>
  <c r="O42" i="6"/>
  <c r="K147" i="6"/>
  <c r="E163" i="6" s="1"/>
  <c r="F163" i="6" s="1"/>
  <c r="B163" i="6" s="1"/>
  <c r="O125" i="6"/>
  <c r="C143" i="6"/>
  <c r="O40" i="6"/>
  <c r="O121" i="6"/>
  <c r="O73" i="6"/>
  <c r="K146" i="6"/>
  <c r="E162" i="6" s="1"/>
  <c r="O124" i="6"/>
  <c r="O41" i="6"/>
  <c r="O89" i="6"/>
  <c r="O123" i="6"/>
  <c r="K145" i="6"/>
  <c r="O56" i="6"/>
  <c r="O126" i="6"/>
  <c r="O29" i="6"/>
  <c r="O25" i="6"/>
  <c r="O28" i="6"/>
  <c r="C148" i="6"/>
  <c r="O27" i="6"/>
  <c r="O26" i="6"/>
  <c r="B149" i="6"/>
  <c r="H149" i="6" s="1"/>
  <c r="F160" i="6"/>
  <c r="B160" i="6" s="1"/>
  <c r="B144" i="6"/>
  <c r="H144" i="6" s="1"/>
  <c r="O75" i="6"/>
  <c r="O74" i="6"/>
  <c r="O76" i="6"/>
  <c r="B147" i="6"/>
  <c r="O93" i="5"/>
  <c r="O74" i="5"/>
  <c r="O41" i="5"/>
  <c r="O45" i="5"/>
  <c r="K149" i="5"/>
  <c r="E165" i="5" s="1"/>
  <c r="O127" i="5"/>
  <c r="F169" i="5"/>
  <c r="B169" i="5" s="1"/>
  <c r="B153" i="5"/>
  <c r="H153" i="5" s="1"/>
  <c r="O59" i="5"/>
  <c r="O126" i="5"/>
  <c r="O90" i="5"/>
  <c r="B151" i="5"/>
  <c r="H151" i="5" s="1"/>
  <c r="F167" i="5"/>
  <c r="B167" i="5" s="1"/>
  <c r="O42" i="5"/>
  <c r="C145" i="5"/>
  <c r="O92" i="5"/>
  <c r="B148" i="5"/>
  <c r="H148" i="5" s="1"/>
  <c r="F164" i="5"/>
  <c r="B164" i="5" s="1"/>
  <c r="B144" i="5"/>
  <c r="K144" i="5"/>
  <c r="E160" i="5" s="1"/>
  <c r="F160" i="5" s="1"/>
  <c r="B160" i="5" s="1"/>
  <c r="O122" i="5"/>
  <c r="O58" i="5"/>
  <c r="O57" i="5"/>
  <c r="O75" i="5"/>
  <c r="K145" i="5"/>
  <c r="E161" i="5" s="1"/>
  <c r="O123" i="5"/>
  <c r="C149" i="5"/>
  <c r="O89" i="5"/>
  <c r="C150" i="5"/>
  <c r="O47" i="5"/>
  <c r="C147" i="5"/>
  <c r="O44" i="5"/>
  <c r="O125" i="5"/>
  <c r="O73" i="5"/>
  <c r="O124" i="5"/>
  <c r="F170" i="5"/>
  <c r="B170" i="5" s="1"/>
  <c r="B154" i="5"/>
  <c r="H154" i="5" s="1"/>
  <c r="B152" i="5"/>
  <c r="H152" i="5" s="1"/>
  <c r="F168" i="5"/>
  <c r="B168" i="5" s="1"/>
  <c r="O43" i="5"/>
  <c r="C146" i="5"/>
  <c r="O61" i="5"/>
  <c r="O62" i="5"/>
  <c r="O126" i="4"/>
  <c r="O125" i="4"/>
  <c r="O128" i="4"/>
  <c r="H153" i="4"/>
  <c r="F169" i="4"/>
  <c r="B169" i="4" s="1"/>
  <c r="C147" i="4"/>
  <c r="B147" i="4" s="1"/>
  <c r="H147" i="4" s="1"/>
  <c r="B152" i="4"/>
  <c r="H152" i="4" s="1"/>
  <c r="O74" i="4"/>
  <c r="O73" i="4"/>
  <c r="O75" i="4"/>
  <c r="F167" i="4"/>
  <c r="B167" i="4" s="1"/>
  <c r="O63" i="4"/>
  <c r="O62" i="4"/>
  <c r="O58" i="4"/>
  <c r="O57" i="4"/>
  <c r="O45" i="4"/>
  <c r="C150" i="4"/>
  <c r="F166" i="4" s="1"/>
  <c r="B166" i="4" s="1"/>
  <c r="O46" i="4"/>
  <c r="O44" i="4"/>
  <c r="O47" i="4"/>
  <c r="O29" i="4"/>
  <c r="O27" i="4"/>
  <c r="O30" i="4"/>
  <c r="C149" i="4"/>
  <c r="B149" i="4" s="1"/>
  <c r="O28" i="4"/>
  <c r="O123" i="4"/>
  <c r="K145" i="4"/>
  <c r="E161" i="4" s="1"/>
  <c r="K144" i="4"/>
  <c r="E160" i="4" s="1"/>
  <c r="F160" i="4" s="1"/>
  <c r="B160" i="4" s="1"/>
  <c r="O122" i="4"/>
  <c r="O43" i="4"/>
  <c r="C146" i="4"/>
  <c r="H144" i="4"/>
  <c r="F170" i="4"/>
  <c r="B170" i="4" s="1"/>
  <c r="B154" i="4"/>
  <c r="H154" i="4" s="1"/>
  <c r="B148" i="4"/>
  <c r="H148" i="4" s="1"/>
  <c r="F164" i="4"/>
  <c r="B164" i="4" s="1"/>
  <c r="O127" i="4"/>
  <c r="K149" i="4"/>
  <c r="E165" i="4" s="1"/>
  <c r="F165" i="4" s="1"/>
  <c r="B165" i="4" s="1"/>
  <c r="O124" i="4"/>
  <c r="C145" i="4"/>
  <c r="O42" i="4"/>
  <c r="E123" i="3"/>
  <c r="E127" i="3"/>
  <c r="N121" i="3"/>
  <c r="K147" i="3" s="1"/>
  <c r="E163" i="3" s="1"/>
  <c r="N123" i="3"/>
  <c r="N125" i="3"/>
  <c r="K151" i="3" s="1"/>
  <c r="E167" i="3" s="1"/>
  <c r="E121" i="3"/>
  <c r="E125" i="3"/>
  <c r="E109" i="3"/>
  <c r="E111" i="3"/>
  <c r="E107" i="3"/>
  <c r="E110" i="3"/>
  <c r="E88" i="3"/>
  <c r="E93" i="3"/>
  <c r="E92" i="3"/>
  <c r="O94" i="3"/>
  <c r="E94" i="3"/>
  <c r="E72" i="3"/>
  <c r="E77" i="3"/>
  <c r="O78" i="3"/>
  <c r="E78" i="3"/>
  <c r="E76" i="3"/>
  <c r="E60" i="3"/>
  <c r="N54" i="3"/>
  <c r="E62" i="3"/>
  <c r="N59" i="3"/>
  <c r="E61" i="3"/>
  <c r="N61" i="3"/>
  <c r="N62" i="3"/>
  <c r="E46" i="3"/>
  <c r="N45" i="3"/>
  <c r="E45" i="3"/>
  <c r="N42" i="3"/>
  <c r="N41" i="3"/>
  <c r="E44" i="3"/>
  <c r="N43" i="3"/>
  <c r="C150" i="3" s="1"/>
  <c r="N44" i="3"/>
  <c r="N38" i="3"/>
  <c r="N40" i="3"/>
  <c r="C152" i="3"/>
  <c r="B152" i="3" s="1"/>
  <c r="E25" i="3"/>
  <c r="E27" i="3"/>
  <c r="E24" i="3"/>
  <c r="K28" i="3"/>
  <c r="E43" i="3"/>
  <c r="N39" i="3"/>
  <c r="E59" i="3"/>
  <c r="N55" i="3"/>
  <c r="E30" i="3"/>
  <c r="K25" i="3"/>
  <c r="K30" i="3"/>
  <c r="E29" i="3"/>
  <c r="K40" i="3"/>
  <c r="N36" i="3"/>
  <c r="E42" i="3"/>
  <c r="C151" i="3"/>
  <c r="K56" i="3"/>
  <c r="N52" i="3"/>
  <c r="E58" i="3"/>
  <c r="E74" i="3"/>
  <c r="E90" i="3"/>
  <c r="I144" i="3"/>
  <c r="C160" i="3" s="1"/>
  <c r="E106" i="3"/>
  <c r="E105" i="3"/>
  <c r="E26" i="3"/>
  <c r="E28" i="3"/>
  <c r="E41" i="3"/>
  <c r="C145" i="3"/>
  <c r="E40" i="3"/>
  <c r="C149" i="3"/>
  <c r="E57" i="3"/>
  <c r="E56" i="3"/>
  <c r="E73" i="3"/>
  <c r="E89" i="3"/>
  <c r="O127" i="3"/>
  <c r="K149" i="3"/>
  <c r="E165" i="3" s="1"/>
  <c r="K29" i="3"/>
  <c r="N25" i="3"/>
  <c r="E75" i="3"/>
  <c r="N71" i="3"/>
  <c r="E91" i="3"/>
  <c r="N87" i="3"/>
  <c r="C144" i="3"/>
  <c r="N122" i="3"/>
  <c r="N57" i="3"/>
  <c r="N73" i="3"/>
  <c r="O77" i="3" s="1"/>
  <c r="N89" i="3"/>
  <c r="O93" i="3" s="1"/>
  <c r="N120" i="3"/>
  <c r="K125" i="3"/>
  <c r="K127" i="3"/>
  <c r="I146" i="3"/>
  <c r="C162" i="3" s="1"/>
  <c r="J152" i="3"/>
  <c r="D168" i="3" s="1"/>
  <c r="K42" i="3"/>
  <c r="K44" i="3"/>
  <c r="K46" i="3"/>
  <c r="K58" i="3"/>
  <c r="N119" i="3"/>
  <c r="N118" i="3"/>
  <c r="H144" i="5" l="1"/>
  <c r="C147" i="3"/>
  <c r="B147" i="3" s="1"/>
  <c r="H147" i="3" s="1"/>
  <c r="C153" i="3"/>
  <c r="F169" i="9"/>
  <c r="B169" i="9" s="1"/>
  <c r="H143" i="9"/>
  <c r="B150" i="9"/>
  <c r="H150" i="9" s="1"/>
  <c r="F166" i="9"/>
  <c r="B166" i="9" s="1"/>
  <c r="F164" i="9"/>
  <c r="B164" i="9" s="1"/>
  <c r="B148" i="9"/>
  <c r="H148" i="9" s="1"/>
  <c r="B147" i="9"/>
  <c r="H147" i="9" s="1"/>
  <c r="F163" i="9"/>
  <c r="B163" i="9" s="1"/>
  <c r="F165" i="9"/>
  <c r="B165" i="9" s="1"/>
  <c r="B149" i="9"/>
  <c r="H149" i="9" s="1"/>
  <c r="F160" i="9"/>
  <c r="B160" i="9" s="1"/>
  <c r="B144" i="9"/>
  <c r="H144" i="9" s="1"/>
  <c r="F161" i="9"/>
  <c r="B161" i="9" s="1"/>
  <c r="B145" i="9"/>
  <c r="H145" i="9" s="1"/>
  <c r="B146" i="9"/>
  <c r="H146" i="9" s="1"/>
  <c r="F162" i="9"/>
  <c r="B162" i="9" s="1"/>
  <c r="F164" i="8"/>
  <c r="B164" i="8" s="1"/>
  <c r="B147" i="8"/>
  <c r="H147" i="8" s="1"/>
  <c r="F163" i="8"/>
  <c r="B163" i="8" s="1"/>
  <c r="F162" i="8"/>
  <c r="B162" i="8" s="1"/>
  <c r="B146" i="8"/>
  <c r="H146" i="8" s="1"/>
  <c r="F161" i="8"/>
  <c r="B161" i="8" s="1"/>
  <c r="B145" i="8"/>
  <c r="H145" i="8" s="1"/>
  <c r="H148" i="8"/>
  <c r="F165" i="8"/>
  <c r="B165" i="8" s="1"/>
  <c r="B149" i="8"/>
  <c r="H149" i="8" s="1"/>
  <c r="F166" i="8"/>
  <c r="B166" i="8" s="1"/>
  <c r="B150" i="8"/>
  <c r="H150" i="8" s="1"/>
  <c r="H143" i="7"/>
  <c r="H149" i="7"/>
  <c r="F165" i="7"/>
  <c r="B165" i="7" s="1"/>
  <c r="B145" i="7"/>
  <c r="H145" i="7" s="1"/>
  <c r="F161" i="7"/>
  <c r="B161" i="7" s="1"/>
  <c r="H148" i="7"/>
  <c r="F160" i="7"/>
  <c r="B160" i="7" s="1"/>
  <c r="B144" i="7"/>
  <c r="H144" i="7" s="1"/>
  <c r="H147" i="6"/>
  <c r="F166" i="6"/>
  <c r="B166" i="6" s="1"/>
  <c r="B152" i="6"/>
  <c r="H152" i="6" s="1"/>
  <c r="F168" i="6"/>
  <c r="B168" i="6" s="1"/>
  <c r="E161" i="6"/>
  <c r="F161" i="6" s="1"/>
  <c r="B161" i="6" s="1"/>
  <c r="H145" i="6"/>
  <c r="B143" i="6"/>
  <c r="H143" i="6" s="1"/>
  <c r="F159" i="6"/>
  <c r="B159" i="6" s="1"/>
  <c r="F164" i="6"/>
  <c r="B164" i="6" s="1"/>
  <c r="B148" i="6"/>
  <c r="H148" i="6" s="1"/>
  <c r="B146" i="6"/>
  <c r="H146" i="6" s="1"/>
  <c r="F162" i="6"/>
  <c r="B162" i="6" s="1"/>
  <c r="F161" i="5"/>
  <c r="B161" i="5" s="1"/>
  <c r="B145" i="5"/>
  <c r="H145" i="5" s="1"/>
  <c r="F162" i="5"/>
  <c r="B162" i="5" s="1"/>
  <c r="B146" i="5"/>
  <c r="H146" i="5" s="1"/>
  <c r="F166" i="5"/>
  <c r="B166" i="5" s="1"/>
  <c r="B150" i="5"/>
  <c r="H150" i="5" s="1"/>
  <c r="F163" i="5"/>
  <c r="B163" i="5" s="1"/>
  <c r="B147" i="5"/>
  <c r="H147" i="5" s="1"/>
  <c r="F165" i="5"/>
  <c r="B165" i="5" s="1"/>
  <c r="B149" i="5"/>
  <c r="H149" i="5" s="1"/>
  <c r="H149" i="4"/>
  <c r="F163" i="4"/>
  <c r="B163" i="4" s="1"/>
  <c r="B150" i="4"/>
  <c r="H150" i="4" s="1"/>
  <c r="F161" i="4"/>
  <c r="B161" i="4" s="1"/>
  <c r="B145" i="4"/>
  <c r="H145" i="4" s="1"/>
  <c r="B146" i="4"/>
  <c r="H146" i="4" s="1"/>
  <c r="F162" i="4"/>
  <c r="B162" i="4" s="1"/>
  <c r="H152" i="3"/>
  <c r="O73" i="3"/>
  <c r="O62" i="3"/>
  <c r="F168" i="3"/>
  <c r="B168" i="3" s="1"/>
  <c r="B153" i="3"/>
  <c r="H153" i="3" s="1"/>
  <c r="F169" i="3"/>
  <c r="B169" i="3" s="1"/>
  <c r="O61" i="3"/>
  <c r="O56" i="3"/>
  <c r="O41" i="3"/>
  <c r="O45" i="3"/>
  <c r="O44" i="3"/>
  <c r="O46" i="3"/>
  <c r="F163" i="3"/>
  <c r="B163" i="3" s="1"/>
  <c r="O123" i="3"/>
  <c r="K145" i="3"/>
  <c r="E161" i="3" s="1"/>
  <c r="F161" i="3" s="1"/>
  <c r="B161" i="3" s="1"/>
  <c r="K146" i="3"/>
  <c r="E162" i="3" s="1"/>
  <c r="O124" i="3"/>
  <c r="O126" i="3"/>
  <c r="K148" i="3"/>
  <c r="E164" i="3" s="1"/>
  <c r="O121" i="3"/>
  <c r="O91" i="3"/>
  <c r="O90" i="3"/>
  <c r="O29" i="3"/>
  <c r="O25" i="3"/>
  <c r="O28" i="3"/>
  <c r="C148" i="3"/>
  <c r="O27" i="3"/>
  <c r="O26" i="3"/>
  <c r="O125" i="3"/>
  <c r="B150" i="3"/>
  <c r="H150" i="3" s="1"/>
  <c r="F166" i="3"/>
  <c r="B166" i="3" s="1"/>
  <c r="O122" i="3"/>
  <c r="K144" i="3"/>
  <c r="E160" i="3" s="1"/>
  <c r="F160" i="3" s="1"/>
  <c r="B160" i="3" s="1"/>
  <c r="O57" i="3"/>
  <c r="C146" i="3"/>
  <c r="O43" i="3"/>
  <c r="O42" i="3"/>
  <c r="O76" i="3"/>
  <c r="B144" i="3"/>
  <c r="O75" i="3"/>
  <c r="O74" i="3"/>
  <c r="B145" i="3"/>
  <c r="H145" i="3" s="1"/>
  <c r="C143" i="3"/>
  <c r="O40" i="3"/>
  <c r="O72" i="3"/>
  <c r="B149" i="3"/>
  <c r="H149" i="3" s="1"/>
  <c r="F165" i="3"/>
  <c r="B165" i="3" s="1"/>
  <c r="B151" i="3"/>
  <c r="H151" i="3" s="1"/>
  <c r="F167" i="3"/>
  <c r="B167" i="3" s="1"/>
  <c r="O89" i="3"/>
  <c r="O59" i="3"/>
  <c r="O58" i="3"/>
  <c r="O92" i="3"/>
  <c r="O88" i="3"/>
  <c r="O60" i="3"/>
  <c r="H144" i="3" l="1"/>
  <c r="B146" i="3"/>
  <c r="H146" i="3" s="1"/>
  <c r="F162" i="3"/>
  <c r="B162" i="3" s="1"/>
  <c r="F164" i="3"/>
  <c r="B164" i="3" s="1"/>
  <c r="B148" i="3"/>
  <c r="H148" i="3" s="1"/>
  <c r="B143" i="3"/>
  <c r="H143" i="3" s="1"/>
  <c r="F159" i="3"/>
  <c r="B159" i="3" s="1"/>
  <c r="T42" i="1" l="1"/>
  <c r="T51" i="1"/>
  <c r="T50" i="1"/>
  <c r="T49" i="1"/>
  <c r="T48" i="1"/>
  <c r="T47" i="1"/>
  <c r="T46" i="1"/>
  <c r="T45" i="1"/>
  <c r="T44" i="1"/>
  <c r="T43" i="1"/>
  <c r="Q52" i="1"/>
  <c r="M52" i="1"/>
  <c r="U48" i="1" s="1"/>
  <c r="U49" i="1" l="1"/>
  <c r="U50" i="1"/>
  <c r="U45" i="1"/>
  <c r="U42" i="1"/>
  <c r="U46" i="1"/>
  <c r="U43" i="1"/>
  <c r="U47" i="1"/>
  <c r="U51" i="1"/>
  <c r="U44" i="1"/>
  <c r="V7" i="1"/>
  <c r="O7" i="1"/>
  <c r="O38" i="1"/>
  <c r="Q38" i="1"/>
  <c r="P38" i="1"/>
  <c r="B48" i="1"/>
  <c r="B38" i="1" s="1"/>
  <c r="D30" i="1"/>
  <c r="F57" i="1"/>
  <c r="E57" i="1"/>
  <c r="D57" i="1"/>
  <c r="G38" i="1" s="1"/>
  <c r="C57" i="1"/>
  <c r="B57" i="1"/>
  <c r="C38" i="1" s="1"/>
  <c r="F48" i="1"/>
  <c r="E48" i="1"/>
  <c r="D48" i="1"/>
  <c r="F38" i="1" s="1"/>
  <c r="C48" i="1"/>
  <c r="F14" i="1" l="1"/>
  <c r="D13" i="1"/>
  <c r="F15" i="1"/>
  <c r="G15" i="1" s="1"/>
  <c r="H12" i="1"/>
  <c r="C30" i="1"/>
  <c r="B30" i="1" s="1"/>
  <c r="H13" i="1"/>
  <c r="D38" i="1"/>
  <c r="C25" i="1"/>
  <c r="D14" i="1"/>
  <c r="H14" i="1"/>
  <c r="D15" i="1"/>
  <c r="D25" i="1"/>
  <c r="D12" i="1"/>
  <c r="E38" i="1"/>
  <c r="F13" i="1" s="1"/>
  <c r="H15" i="1"/>
  <c r="E13" i="1" l="1"/>
  <c r="I15" i="1"/>
  <c r="I13" i="1"/>
  <c r="B19" i="1"/>
  <c r="F12" i="1"/>
  <c r="G13" i="1" s="1"/>
  <c r="E15" i="1"/>
  <c r="C15" i="1" s="1"/>
  <c r="B18" i="1"/>
  <c r="B25" i="1"/>
  <c r="C13" i="1" l="1"/>
  <c r="B12" i="1" s="1"/>
  <c r="G19" i="1" s="1"/>
  <c r="G20" i="1" s="1"/>
  <c r="F4" i="1" s="1"/>
  <c r="F7" i="1" s="1"/>
  <c r="B20" i="1"/>
  <c r="G21" i="1" l="1"/>
  <c r="G22" i="1" s="1"/>
  <c r="F9" i="1" s="1"/>
</calcChain>
</file>

<file path=xl/comments1.xml><?xml version="1.0" encoding="utf-8"?>
<comments xmlns="http://schemas.openxmlformats.org/spreadsheetml/2006/main">
  <authors>
    <author>volk17</author>
  </authors>
  <commentList>
    <comment ref="A12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volk17</author>
  </authors>
  <commentLis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volk17</author>
  </authors>
  <commentLis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volk17</author>
  </authors>
  <commentLis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volk17</author>
  </authors>
  <commentLis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volk17</author>
  </authors>
  <commentLis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volk17</author>
  </authors>
  <commentList>
    <comment ref="A116" authorId="0" shapeId="0">
      <text>
        <r>
          <rPr>
            <b/>
            <sz val="9"/>
            <color indexed="81"/>
            <rFont val="Tahoma"/>
            <family val="2"/>
            <charset val="204"/>
          </rPr>
          <t>volk17: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<sst xmlns="http://schemas.openxmlformats.org/spreadsheetml/2006/main" count="4117" uniqueCount="191">
  <si>
    <t xml:space="preserve">Оценка деятельности ВДЛ и ОИВ субъекта </t>
  </si>
  <si>
    <t>Кf</t>
  </si>
  <si>
    <t>Km</t>
  </si>
  <si>
    <t>f</t>
  </si>
  <si>
    <r>
      <t>d̅</t>
    </r>
    <r>
      <rPr>
        <vertAlign val="subscript"/>
        <sz val="12"/>
        <color theme="1"/>
        <rFont val="Times New Roman"/>
        <family val="1"/>
        <charset val="204"/>
      </rPr>
      <t>чс</t>
    </r>
  </si>
  <si>
    <r>
      <t>D̅</t>
    </r>
    <r>
      <rPr>
        <vertAlign val="subscript"/>
        <sz val="12"/>
        <color theme="1"/>
        <rFont val="Times New Roman"/>
        <family val="1"/>
        <charset val="204"/>
      </rPr>
      <t>чс</t>
    </r>
  </si>
  <si>
    <r>
      <t>d̅</t>
    </r>
    <r>
      <rPr>
        <vertAlign val="subscript"/>
        <sz val="12"/>
        <color theme="1"/>
        <rFont val="Times New Roman"/>
        <family val="1"/>
        <charset val="204"/>
      </rPr>
      <t>пож</t>
    </r>
  </si>
  <si>
    <r>
      <t>D̅</t>
    </r>
    <r>
      <rPr>
        <vertAlign val="subscript"/>
        <sz val="12"/>
        <color theme="1"/>
        <rFont val="Times New Roman"/>
        <family val="1"/>
        <charset val="204"/>
      </rPr>
      <t>пож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</si>
  <si>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чс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</si>
  <si>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чс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</si>
  <si>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пож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</si>
  <si>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пож</t>
    </r>
  </si>
  <si>
    <t>F</t>
  </si>
  <si>
    <t>m</t>
  </si>
  <si>
    <t>M</t>
  </si>
  <si>
    <r>
      <t>d̅</t>
    </r>
    <r>
      <rPr>
        <vertAlign val="subscript"/>
        <sz val="11"/>
        <color theme="1"/>
        <rFont val="Calibri"/>
        <family val="2"/>
        <charset val="204"/>
        <scheme val="minor"/>
      </rPr>
      <t>вод</t>
    </r>
  </si>
  <si>
    <r>
      <t>D̅</t>
    </r>
    <r>
      <rPr>
        <vertAlign val="subscript"/>
        <sz val="14"/>
        <color theme="1"/>
        <rFont val="Times New Roman"/>
        <family val="1"/>
        <charset val="204"/>
      </rPr>
      <t>вод</t>
    </r>
    <r>
      <rPr>
        <sz val="14"/>
        <color theme="1"/>
        <rFont val="Times New Roman"/>
        <family val="1"/>
        <charset val="204"/>
      </rPr>
      <t xml:space="preserve"> 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</si>
  <si>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вод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</si>
  <si>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вод</t>
    </r>
  </si>
  <si>
    <t>Показатели</t>
  </si>
  <si>
    <t>Данные показателей</t>
  </si>
  <si>
    <t>Гибель в ЧС</t>
  </si>
  <si>
    <t>Гибель на воде</t>
  </si>
  <si>
    <t>Гибель в пож</t>
  </si>
  <si>
    <t>Кол-во сил ПГ</t>
  </si>
  <si>
    <t>Кол-во фин.рез</t>
  </si>
  <si>
    <t>Население</t>
  </si>
  <si>
    <t>6 мес 2022</t>
  </si>
  <si>
    <t>чс</t>
  </si>
  <si>
    <t>пож</t>
  </si>
  <si>
    <t>вод</t>
  </si>
  <si>
    <t>субъект</t>
  </si>
  <si>
    <t>итого</t>
  </si>
  <si>
    <t>сумма</t>
  </si>
  <si>
    <t>частное</t>
  </si>
  <si>
    <t>Ке чс</t>
  </si>
  <si>
    <t>Ке пож</t>
  </si>
  <si>
    <t>Ке вод</t>
  </si>
  <si>
    <t>ИТОГО</t>
  </si>
  <si>
    <t>n</t>
  </si>
  <si>
    <t>N</t>
  </si>
  <si>
    <t>П=LOG(Ке*Кf*Km)+с=</t>
  </si>
  <si>
    <t>Отдельные показатели</t>
  </si>
  <si>
    <t>Показатели за субъект</t>
  </si>
  <si>
    <t>Показатели за Российскую Федерацию</t>
  </si>
  <si>
    <t>РФ</t>
  </si>
  <si>
    <r>
      <t xml:space="preserve">Произведение коэффициентов К </t>
    </r>
    <r>
      <rPr>
        <b/>
        <sz val="11"/>
        <color theme="1"/>
        <rFont val="Calibri"/>
        <family val="2"/>
        <charset val="204"/>
        <scheme val="minor"/>
      </rPr>
      <t>(Ке*Кf*Km)</t>
    </r>
  </si>
  <si>
    <r>
      <t xml:space="preserve">логарифм К </t>
    </r>
    <r>
      <rPr>
        <b/>
        <sz val="11"/>
        <color theme="1"/>
        <rFont val="Calibri"/>
        <family val="2"/>
        <charset val="204"/>
        <scheme val="minor"/>
      </rPr>
      <t>LOG(Ке*Кf*Km)</t>
    </r>
  </si>
  <si>
    <t>=</t>
  </si>
  <si>
    <t>П=LOG(Ке*Кf*Km)+с+Кпр+Q+P=</t>
  </si>
  <si>
    <t xml:space="preserve">Kпр = 1, если W = от 0,97 до 1;
Kпр = 0,7, если W = от 0,93 до 0,97;
Kпр = 0,3, если W = от 0,85 до 0,93;
Kпр = 0, если W = менее 0,85.
</t>
  </si>
  <si>
    <r>
      <rPr>
        <b/>
        <sz val="24"/>
        <color theme="1"/>
        <rFont val="Times New Roman"/>
        <family val="1"/>
        <charset val="204"/>
      </rPr>
      <t>Q</t>
    </r>
    <r>
      <rPr>
        <b/>
        <sz val="16"/>
        <color theme="1"/>
        <rFont val="Times New Roman"/>
        <family val="1"/>
        <charset val="204"/>
      </rPr>
      <t xml:space="preserve"> – показатель оснащенности автономными дымовыми пожарными извещателями (АДПИ)</t>
    </r>
  </si>
  <si>
    <r>
      <t xml:space="preserve">Коэффициент прикрытия </t>
    </r>
    <r>
      <rPr>
        <b/>
        <sz val="22"/>
        <color theme="1"/>
        <rFont val="Times New Roman"/>
        <family val="1"/>
        <charset val="204"/>
      </rPr>
      <t>K</t>
    </r>
    <r>
      <rPr>
        <b/>
        <vertAlign val="subscript"/>
        <sz val="22"/>
        <color theme="1"/>
        <rFont val="Times New Roman"/>
        <family val="1"/>
        <charset val="204"/>
      </rPr>
      <t>пр</t>
    </r>
    <r>
      <rPr>
        <b/>
        <sz val="16"/>
        <color theme="1"/>
        <rFont val="Times New Roman"/>
        <family val="1"/>
        <charset val="204"/>
      </rPr>
      <t xml:space="preserve"> =</t>
    </r>
  </si>
  <si>
    <r>
      <t>i</t>
    </r>
    <r>
      <rPr>
        <vertAlign val="subscript"/>
        <sz val="16"/>
        <color theme="1"/>
        <rFont val="Times New Roman"/>
        <family val="1"/>
        <charset val="204"/>
      </rPr>
      <t>об.с</t>
    </r>
  </si>
  <si>
    <r>
      <t>h</t>
    </r>
    <r>
      <rPr>
        <vertAlign val="subscript"/>
        <sz val="16"/>
        <color theme="1"/>
        <rFont val="Times New Roman"/>
        <family val="1"/>
        <charset val="204"/>
      </rPr>
      <t>мс</t>
    </r>
  </si>
  <si>
    <r>
      <t>Q</t>
    </r>
    <r>
      <rPr>
        <sz val="8"/>
        <color theme="1"/>
        <rFont val="Times New Roman"/>
        <family val="1"/>
        <charset val="204"/>
      </rPr>
      <t>адпи</t>
    </r>
    <r>
      <rPr>
        <sz val="24"/>
        <color theme="1"/>
        <rFont val="Times New Roman"/>
        <family val="1"/>
        <charset val="204"/>
      </rPr>
      <t xml:space="preserve"> = </t>
    </r>
  </si>
  <si>
    <r>
      <rPr>
        <b/>
        <sz val="24"/>
        <color theme="1"/>
        <rFont val="Times New Roman"/>
        <family val="1"/>
        <charset val="204"/>
      </rPr>
      <t>P</t>
    </r>
    <r>
      <rPr>
        <b/>
        <sz val="16"/>
        <color theme="1"/>
        <rFont val="Times New Roman"/>
        <family val="1"/>
        <charset val="204"/>
      </rPr>
      <t xml:space="preserve"> - количество зарегистрированных пожаров на 100 тыс. населения</t>
    </r>
  </si>
  <si>
    <t>P=</t>
  </si>
  <si>
    <r>
      <t>P</t>
    </r>
    <r>
      <rPr>
        <sz val="8"/>
        <color theme="1"/>
        <rFont val="Times New Roman"/>
        <family val="1"/>
        <charset val="204"/>
      </rPr>
      <t>РФ</t>
    </r>
  </si>
  <si>
    <t>Р</t>
  </si>
  <si>
    <t>Q = 1, если Qадпи = от 0,8 до 1;
Q = 0,5, если Qадпи = от 0,4 до 0,8;
Q = 0, если Qадпи = менее 0,4.</t>
  </si>
  <si>
    <t>РМЭ</t>
  </si>
  <si>
    <t>Годы</t>
  </si>
  <si>
    <t>Количество пожаров</t>
  </si>
  <si>
    <t>Погибло людей</t>
  </si>
  <si>
    <t>P</t>
  </si>
  <si>
    <t>Ke.гиб</t>
  </si>
  <si>
    <t>Среднегодовое</t>
  </si>
  <si>
    <t>На 100 тыс. нас.</t>
  </si>
  <si>
    <t>П=LOG(Ке*Кf*Km*Кпр*Q*P)+с=</t>
  </si>
  <si>
    <r>
      <t xml:space="preserve">логарифм К </t>
    </r>
    <r>
      <rPr>
        <b/>
        <sz val="11"/>
        <color theme="1"/>
        <rFont val="Calibri"/>
        <family val="2"/>
        <charset val="204"/>
        <scheme val="minor"/>
      </rPr>
      <t>LOG(Ке*Кf*Km*Кпр*Q*P)</t>
    </r>
  </si>
  <si>
    <t>Произведение коэффициентов К (Ке*Кf*Km*Кпр*Q*P)</t>
  </si>
  <si>
    <t>население</t>
  </si>
  <si>
    <t>Гибель в пожарах</t>
  </si>
  <si>
    <t>Расчет коэффициента гибели населения в ЧС (Ke ЧС=Крфчс/Ксубъектчс)</t>
  </si>
  <si>
    <t>Расчет коэффициента гибели населения в пожарах (Ke пож=Крфпож/Ксубъектпож)</t>
  </si>
  <si>
    <t>Расчет коэффициента гибели населения на воде (Ke вод=Крфвод/Ксубъектвод)</t>
  </si>
  <si>
    <t>Если в субъекте за текущий период (год) не зарегистрировано ЧС, то предлагается принимать значение Ке =1</t>
  </si>
  <si>
    <t>Кпр</t>
  </si>
  <si>
    <t>Расчет коэффициента Q – показатель оснащенности автономными дымовыми пожарными извещателями (АДПИ)</t>
  </si>
  <si>
    <t>Общее количество семей</t>
  </si>
  <si>
    <t>Количество семей, обеспеченных АДПИ</t>
  </si>
  <si>
    <t>Коэффициент</t>
  </si>
  <si>
    <t>Значение за год</t>
  </si>
  <si>
    <t>Среднее значение за 5 лет</t>
  </si>
  <si>
    <t>17-21</t>
  </si>
  <si>
    <t>16-20</t>
  </si>
  <si>
    <t>15-19</t>
  </si>
  <si>
    <t>14-18</t>
  </si>
  <si>
    <t>13-17</t>
  </si>
  <si>
    <t>12-16</t>
  </si>
  <si>
    <t>Среднее значение за 3 года</t>
  </si>
  <si>
    <t>18-22</t>
  </si>
  <si>
    <t xml:space="preserve">Количество сил ПГ </t>
  </si>
  <si>
    <t>Kf</t>
  </si>
  <si>
    <t xml:space="preserve">величина резерва </t>
  </si>
  <si>
    <t>Год</t>
  </si>
  <si>
    <t>Значение</t>
  </si>
  <si>
    <t>Число логарифма</t>
  </si>
  <si>
    <t>Q</t>
  </si>
  <si>
    <r>
      <rPr>
        <b/>
        <sz val="11"/>
        <color theme="1"/>
        <rFont val="Calibri"/>
        <family val="2"/>
        <charset val="204"/>
        <scheme val="minor"/>
      </rPr>
      <t>Ke ЧС</t>
    </r>
    <r>
      <rPr>
        <sz val="11"/>
        <color theme="1"/>
        <rFont val="Calibri"/>
        <family val="2"/>
        <charset val="204"/>
        <scheme val="minor"/>
      </rPr>
      <t xml:space="preserve">
Значение за год</t>
    </r>
  </si>
  <si>
    <r>
      <rPr>
        <b/>
        <sz val="11"/>
        <color theme="1"/>
        <rFont val="Calibri"/>
        <family val="2"/>
        <charset val="204"/>
        <scheme val="minor"/>
      </rPr>
      <t>Ke пож</t>
    </r>
    <r>
      <rPr>
        <sz val="11"/>
        <color theme="1"/>
        <rFont val="Calibri"/>
        <family val="2"/>
        <charset val="204"/>
        <scheme val="minor"/>
      </rPr>
      <t xml:space="preserve">
Значение за год</t>
    </r>
  </si>
  <si>
    <r>
      <rPr>
        <b/>
        <sz val="11"/>
        <color theme="1"/>
        <rFont val="Calibri"/>
        <family val="2"/>
        <charset val="204"/>
        <scheme val="minor"/>
      </rPr>
      <t>Ke вод</t>
    </r>
    <r>
      <rPr>
        <sz val="11"/>
        <color theme="1"/>
        <rFont val="Calibri"/>
        <family val="2"/>
        <charset val="204"/>
        <scheme val="minor"/>
      </rPr>
      <t xml:space="preserve">
Значение за год</t>
    </r>
  </si>
  <si>
    <t>Расчет коэффициента сил постоянной готовности (Kf=Кfсуб/Кfрф)</t>
  </si>
  <si>
    <r>
      <rPr>
        <b/>
        <sz val="11"/>
        <color theme="1"/>
        <rFont val="Calibri"/>
        <family val="2"/>
        <charset val="204"/>
        <scheme val="minor"/>
      </rPr>
      <t>Kf</t>
    </r>
    <r>
      <rPr>
        <sz val="11"/>
        <color theme="1"/>
        <rFont val="Calibri"/>
        <family val="2"/>
        <charset val="204"/>
        <scheme val="minor"/>
      </rPr>
      <t xml:space="preserve">
Значение за год</t>
    </r>
  </si>
  <si>
    <t>Расчет коэффициента учета резервов финансовых ресурсов для ЛЧС (Km=Km суб/Km рф)</t>
  </si>
  <si>
    <r>
      <rPr>
        <b/>
        <sz val="11"/>
        <color theme="1"/>
        <rFont val="Calibri"/>
        <family val="2"/>
        <charset val="204"/>
        <scheme val="minor"/>
      </rPr>
      <t>Km суб</t>
    </r>
    <r>
      <rPr>
        <sz val="11"/>
        <color theme="1"/>
        <rFont val="Calibri"/>
        <family val="2"/>
        <charset val="204"/>
        <scheme val="minor"/>
      </rPr>
      <t xml:space="preserve">
Расчет на душу населения</t>
    </r>
  </si>
  <si>
    <r>
      <rPr>
        <b/>
        <sz val="11"/>
        <color theme="1"/>
        <rFont val="Calibri"/>
        <family val="2"/>
        <charset val="204"/>
        <scheme val="minor"/>
      </rPr>
      <t>Km рф</t>
    </r>
    <r>
      <rPr>
        <sz val="11"/>
        <color theme="1"/>
        <rFont val="Calibri"/>
        <family val="2"/>
        <charset val="204"/>
        <scheme val="minor"/>
      </rPr>
      <t xml:space="preserve">
Расчет на душу населения</t>
    </r>
  </si>
  <si>
    <r>
      <rPr>
        <b/>
        <sz val="11"/>
        <color theme="1"/>
        <rFont val="Calibri"/>
        <family val="2"/>
        <charset val="204"/>
        <scheme val="minor"/>
      </rPr>
      <t>Km</t>
    </r>
    <r>
      <rPr>
        <sz val="11"/>
        <color theme="1"/>
        <rFont val="Calibri"/>
        <family val="2"/>
        <charset val="204"/>
        <scheme val="minor"/>
      </rPr>
      <t xml:space="preserve">
Значение за год</t>
    </r>
  </si>
  <si>
    <r>
      <rPr>
        <b/>
        <sz val="11"/>
        <color theme="1"/>
        <rFont val="Calibri"/>
        <family val="2"/>
        <charset val="204"/>
        <scheme val="minor"/>
      </rPr>
      <t>Крфчс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</si>
  <si>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Крфпож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</si>
  <si>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Крфвод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</si>
  <si>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Кfрф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</si>
  <si>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Кfсуб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</si>
  <si>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Ксубъектвод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</si>
  <si>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Ксубъектпож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</si>
  <si>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Ксубъектчс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</si>
  <si>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t>Расчет коэффициента прикрытия (Kпр=Nпр/Nобщ)</t>
  </si>
  <si>
    <r>
      <rPr>
        <b/>
        <sz val="11"/>
        <color theme="1"/>
        <rFont val="Calibri"/>
        <family val="2"/>
        <charset val="204"/>
        <scheme val="minor"/>
      </rPr>
      <t>Nпр</t>
    </r>
    <r>
      <rPr>
        <sz val="11"/>
        <color theme="1"/>
        <rFont val="Calibri"/>
        <family val="2"/>
        <charset val="204"/>
        <scheme val="minor"/>
      </rPr>
      <t xml:space="preserve">
Количество населенных пунктов, прикрытых ППО</t>
    </r>
  </si>
  <si>
    <r>
      <rPr>
        <b/>
        <sz val="11"/>
        <color theme="1"/>
        <rFont val="Calibri"/>
        <family val="2"/>
        <charset val="204"/>
        <scheme val="minor"/>
      </rPr>
      <t>Nобщ</t>
    </r>
    <r>
      <rPr>
        <sz val="11"/>
        <color theme="1"/>
        <rFont val="Calibri"/>
        <family val="2"/>
        <charset val="204"/>
        <scheme val="minor"/>
      </rPr>
      <t xml:space="preserve">
Общее количество населенных пунктов </t>
    </r>
  </si>
  <si>
    <t>Расчет коэффициента P - количество зарегистрированных пожаров на 100 тыс. Населения (Р=Ррф/Рсуб)</t>
  </si>
  <si>
    <r>
      <rPr>
        <b/>
        <sz val="11"/>
        <color theme="1"/>
        <rFont val="Calibri"/>
        <family val="2"/>
        <charset val="204"/>
        <scheme val="minor"/>
      </rPr>
      <t>Рсуб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</si>
  <si>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r>
      <rPr>
        <b/>
        <sz val="11"/>
        <color theme="1"/>
        <rFont val="Calibri"/>
        <family val="2"/>
        <charset val="204"/>
        <scheme val="minor"/>
      </rPr>
      <t>Ррф</t>
    </r>
    <r>
      <rPr>
        <sz val="11"/>
        <color theme="1"/>
        <rFont val="Calibri"/>
        <family val="2"/>
        <charset val="204"/>
        <scheme val="minor"/>
      </rPr>
      <t xml:space="preserve">
Расчет на 100000 населения</t>
    </r>
  </si>
  <si>
    <t>C=5</t>
  </si>
  <si>
    <t>Таблица сбора данных для расчета коэффицинтов эффективности Пермский край</t>
  </si>
  <si>
    <t>Количество населения, чел.</t>
  </si>
  <si>
    <t>Количество погибших в ЧС, чел.</t>
  </si>
  <si>
    <t>Количество погибших в пожарах, чел.</t>
  </si>
  <si>
    <t>Количество погибших на воде, чел.</t>
  </si>
  <si>
    <t>Количество сил постоянной готовности, чел.</t>
  </si>
  <si>
    <t>Сумма резерва финансовых ресурсов, руб.</t>
  </si>
  <si>
    <t>Общее количество населенных пунктов в субъекте</t>
  </si>
  <si>
    <t>Количество населенных пунктов, прикрытых подразделениями пожарной охраны</t>
  </si>
  <si>
    <t>Количество семей, которым необходимо установить АДПИ*</t>
  </si>
  <si>
    <t>Количество семей, которым  установлены  АДПИ*</t>
  </si>
  <si>
    <t>-</t>
  </si>
  <si>
    <t>9 мес 2022</t>
  </si>
  <si>
    <t>Таблица сбора данных для расчета коэффицинтов эффективности по Оренбургской области</t>
  </si>
  <si>
    <t>информация отсутствует **</t>
  </si>
  <si>
    <t>нет данных</t>
  </si>
  <si>
    <t xml:space="preserve">Таблица сбора данных для расчета коэффицинтов эффективности </t>
  </si>
  <si>
    <t>Сумма резерва финансовых ресурсов, млн. руб.</t>
  </si>
  <si>
    <t>сведения отсутствуют</t>
  </si>
  <si>
    <t>Таблица сбора данных для расчета коэффицинтов эффективности (Пензенская область)</t>
  </si>
  <si>
    <t>17 млн.</t>
  </si>
  <si>
    <t>12  млн.</t>
  </si>
  <si>
    <t>21 млн. 25 тыс.</t>
  </si>
  <si>
    <t>15  млн.</t>
  </si>
  <si>
    <t>28  млн.</t>
  </si>
  <si>
    <t>18  млн. 4 тыс.</t>
  </si>
  <si>
    <t>14  млн. 18 тыс.</t>
  </si>
  <si>
    <t>25  млн.</t>
  </si>
  <si>
    <t>СВОД</t>
  </si>
  <si>
    <t>Республика Марий Эл</t>
  </si>
  <si>
    <t>Кировская область</t>
  </si>
  <si>
    <t>Оренбургская область</t>
  </si>
  <si>
    <t>Пензенская область</t>
  </si>
  <si>
    <t>Пермский край</t>
  </si>
  <si>
    <t>Республика Башкортостан</t>
  </si>
  <si>
    <t>Республика Мордовия</t>
  </si>
  <si>
    <t>Республика Татарстан</t>
  </si>
  <si>
    <t>Самарская область</t>
  </si>
  <si>
    <t>Саратовская область</t>
  </si>
  <si>
    <t>Удмуртская республика</t>
  </si>
  <si>
    <t>Ульяновская область</t>
  </si>
  <si>
    <t>Республика Чувашия</t>
  </si>
  <si>
    <t>П=LOG(Ке*Кf*Km*Кпр*Q*P)+с</t>
  </si>
  <si>
    <t>П=LOG(Ке*Кf*Km)+с+Кпр+Q+P</t>
  </si>
  <si>
    <t>П=LOG(Ке*Кf*Km)+с</t>
  </si>
  <si>
    <t>Информация отсутствует</t>
  </si>
  <si>
    <t xml:space="preserve">20 326 </t>
  </si>
  <si>
    <t>Нижегородская область</t>
  </si>
  <si>
    <t>Ке чс =</t>
  </si>
  <si>
    <t>Ке пож =</t>
  </si>
  <si>
    <t>среднегодовые</t>
  </si>
  <si>
    <t>годовые</t>
  </si>
  <si>
    <t>Ке=</t>
  </si>
  <si>
    <t>Общий комплексный показатель</t>
  </si>
  <si>
    <t>Место по ПФО</t>
  </si>
  <si>
    <t>Гибель на пожарах (на 100 тыс. чел)</t>
  </si>
  <si>
    <t>Гибель в ЧС (на 100 тыс. чел)</t>
  </si>
  <si>
    <t>Гибель на воде (на 100 тыс. чел)</t>
  </si>
  <si>
    <t>1 полугод. 
2022</t>
  </si>
  <si>
    <t xml:space="preserve">Учет сил постоянной готовности ТП РСЧС </t>
  </si>
  <si>
    <t xml:space="preserve">Учет резервов финансовых средств </t>
  </si>
  <si>
    <t>Общий комплексный показатель гибели в ЧС и пожарах</t>
  </si>
  <si>
    <t>Коэффициент прикрытия</t>
  </si>
  <si>
    <t>Коэффициент АДПИ</t>
  </si>
  <si>
    <t>Коэффициент количества пожаров</t>
  </si>
  <si>
    <t xml:space="preserve">  </t>
  </si>
  <si>
    <t>Таблица сбора данных для расчета коэффицинтов эффективности Марий-Эл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</si>
</sst>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00"/>
    <numFmt numFmtId="166" formatCode="0.00000"/>
    <numFmt numFmtId="167" formatCode="0.000000"/>
    <numFmt numFmtId="168" formatCode="0.0000000"/>
  </numFmts>
  <fonts count="4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vertAlign val="subscript"/>
      <sz val="22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 Cyr"/>
      <charset val="204"/>
    </font>
    <font>
      <sz val="11"/>
      <name val="Times New Roman CYR"/>
    </font>
    <font>
      <b/>
      <sz val="1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2" fillId="0" borderId="0"/>
    <xf numFmtId="0" fontId="36" fillId="0" borderId="0"/>
  </cellStyleXfs>
  <cellXfs count="2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 shrinkToFit="1"/>
    </xf>
    <xf numFmtId="0" fontId="8" fillId="0" borderId="0" xfId="0" applyFont="1" applyAlignment="1"/>
    <xf numFmtId="0" fontId="9" fillId="0" borderId="0" xfId="0" applyFont="1"/>
    <xf numFmtId="0" fontId="8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10" fillId="0" borderId="0" xfId="0" applyFont="1" applyAlignment="1">
      <alignment horizontal="right" vertical="center"/>
    </xf>
    <xf numFmtId="0" fontId="0" fillId="0" borderId="0" xfId="0" applyAlignment="1"/>
    <xf numFmtId="0" fontId="19" fillId="0" borderId="0" xfId="0" applyFont="1"/>
    <xf numFmtId="0" fontId="9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18" fillId="0" borderId="0" xfId="0" applyFont="1"/>
    <xf numFmtId="0" fontId="7" fillId="0" borderId="0" xfId="0" applyFont="1" applyAlignment="1">
      <alignment wrapText="1"/>
    </xf>
    <xf numFmtId="0" fontId="12" fillId="0" borderId="0" xfId="0" applyFont="1" applyBorder="1" applyAlignme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/>
    <xf numFmtId="0" fontId="23" fillId="0" borderId="0" xfId="0" applyFont="1" applyFill="1" applyBorder="1" applyAlignment="1">
      <alignment horizontal="right" wrapText="1"/>
    </xf>
    <xf numFmtId="0" fontId="0" fillId="0" borderId="0" xfId="0" applyFont="1"/>
    <xf numFmtId="0" fontId="25" fillId="0" borderId="1" xfId="0" applyFont="1" applyBorder="1" applyAlignment="1">
      <alignment horizontal="center" vertical="top" wrapText="1"/>
    </xf>
    <xf numFmtId="0" fontId="23" fillId="0" borderId="0" xfId="0" applyFont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right"/>
    </xf>
    <xf numFmtId="0" fontId="23" fillId="0" borderId="1" xfId="0" applyFont="1" applyBorder="1"/>
    <xf numFmtId="0" fontId="26" fillId="0" borderId="1" xfId="0" applyFont="1" applyBorder="1"/>
    <xf numFmtId="0" fontId="8" fillId="0" borderId="0" xfId="0" applyFont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0" fontId="28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49" fontId="0" fillId="0" borderId="0" xfId="0" applyNumberFormat="1"/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2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0" fontId="0" fillId="2" borderId="1" xfId="0" applyFill="1" applyBorder="1"/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" fontId="0" fillId="2" borderId="1" xfId="0" applyNumberFormat="1" applyFill="1" applyBorder="1"/>
    <xf numFmtId="2" fontId="0" fillId="0" borderId="0" xfId="0" applyNumberFormat="1" applyBorder="1"/>
    <xf numFmtId="166" fontId="0" fillId="0" borderId="1" xfId="0" applyNumberFormat="1" applyBorder="1" applyAlignment="1">
      <alignment horizontal="right" wrapText="1"/>
    </xf>
    <xf numFmtId="166" fontId="0" fillId="0" borderId="1" xfId="0" applyNumberFormat="1" applyBorder="1"/>
    <xf numFmtId="0" fontId="0" fillId="0" borderId="0" xfId="0" applyAlignment="1"/>
    <xf numFmtId="0" fontId="0" fillId="0" borderId="0" xfId="0" applyAlignment="1">
      <alignment wrapText="1"/>
    </xf>
    <xf numFmtId="0" fontId="8" fillId="0" borderId="0" xfId="0" applyFont="1" applyAlignment="1"/>
    <xf numFmtId="0" fontId="31" fillId="0" borderId="0" xfId="0" applyFont="1"/>
    <xf numFmtId="0" fontId="31" fillId="0" borderId="0" xfId="0" applyFont="1" applyAlignment="1"/>
    <xf numFmtId="0" fontId="31" fillId="0" borderId="1" xfId="0" applyFont="1" applyBorder="1" applyAlignment="1">
      <alignment wrapText="1"/>
    </xf>
    <xf numFmtId="0" fontId="31" fillId="0" borderId="1" xfId="0" applyFont="1" applyBorder="1" applyAlignment="1">
      <alignment horizontal="left" wrapText="1"/>
    </xf>
    <xf numFmtId="0" fontId="31" fillId="0" borderId="1" xfId="0" applyFont="1" applyBorder="1"/>
    <xf numFmtId="49" fontId="33" fillId="0" borderId="1" xfId="1" applyNumberFormat="1" applyFont="1" applyBorder="1" applyAlignment="1">
      <alignment horizontal="center" vertical="center"/>
    </xf>
    <xf numFmtId="0" fontId="33" fillId="0" borderId="1" xfId="1" applyFont="1" applyBorder="1"/>
    <xf numFmtId="0" fontId="31" fillId="0" borderId="1" xfId="0" applyFont="1" applyBorder="1" applyAlignment="1">
      <alignment horizontal="left"/>
    </xf>
    <xf numFmtId="0" fontId="23" fillId="0" borderId="1" xfId="0" applyFont="1" applyFill="1" applyBorder="1"/>
    <xf numFmtId="2" fontId="0" fillId="0" borderId="1" xfId="0" applyNumberFormat="1" applyFill="1" applyBorder="1"/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31" fillId="0" borderId="0" xfId="0" applyFont="1" applyFill="1"/>
    <xf numFmtId="0" fontId="31" fillId="0" borderId="0" xfId="0" applyFont="1" applyFill="1" applyAlignment="1"/>
    <xf numFmtId="0" fontId="31" fillId="0" borderId="1" xfId="0" applyFont="1" applyFill="1" applyBorder="1" applyAlignment="1">
      <alignment wrapText="1"/>
    </xf>
    <xf numFmtId="0" fontId="0" fillId="0" borderId="0" xfId="0" applyFill="1"/>
    <xf numFmtId="3" fontId="31" fillId="0" borderId="1" xfId="0" applyNumberFormat="1" applyFont="1" applyBorder="1"/>
    <xf numFmtId="0" fontId="36" fillId="0" borderId="1" xfId="2" applyNumberFormat="1" applyBorder="1" applyAlignment="1">
      <alignment horizontal="center" vertical="center"/>
    </xf>
    <xf numFmtId="0" fontId="33" fillId="0" borderId="1" xfId="0" applyFont="1" applyBorder="1"/>
    <xf numFmtId="3" fontId="31" fillId="0" borderId="1" xfId="0" applyNumberFormat="1" applyFont="1" applyBorder="1" applyAlignment="1">
      <alignment horizontal="center"/>
    </xf>
    <xf numFmtId="0" fontId="33" fillId="0" borderId="1" xfId="0" applyFont="1" applyFill="1" applyBorder="1"/>
    <xf numFmtId="0" fontId="31" fillId="0" borderId="1" xfId="0" applyFont="1" applyBorder="1" applyAlignment="1">
      <alignment horizontal="center"/>
    </xf>
    <xf numFmtId="164" fontId="0" fillId="0" borderId="1" xfId="0" applyNumberFormat="1" applyBorder="1"/>
    <xf numFmtId="167" fontId="0" fillId="0" borderId="1" xfId="0" applyNumberFormat="1" applyBorder="1"/>
    <xf numFmtId="0" fontId="33" fillId="0" borderId="0" xfId="0" applyFont="1"/>
    <xf numFmtId="0" fontId="33" fillId="0" borderId="0" xfId="0" applyFont="1" applyAlignment="1"/>
    <xf numFmtId="0" fontId="33" fillId="0" borderId="1" xfId="0" applyFont="1" applyFill="1" applyBorder="1" applyAlignment="1">
      <alignment wrapText="1"/>
    </xf>
    <xf numFmtId="0" fontId="33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0" fontId="37" fillId="0" borderId="0" xfId="0" applyFont="1"/>
    <xf numFmtId="0" fontId="37" fillId="0" borderId="0" xfId="0" applyFont="1" applyAlignment="1"/>
    <xf numFmtId="0" fontId="37" fillId="0" borderId="1" xfId="0" applyFont="1" applyBorder="1" applyAlignment="1">
      <alignment wrapText="1"/>
    </xf>
    <xf numFmtId="0" fontId="37" fillId="0" borderId="1" xfId="0" applyFont="1" applyBorder="1" applyAlignment="1">
      <alignment horizontal="left" wrapText="1"/>
    </xf>
    <xf numFmtId="0" fontId="37" fillId="0" borderId="1" xfId="0" applyFont="1" applyBorder="1"/>
    <xf numFmtId="0" fontId="37" fillId="0" borderId="1" xfId="0" applyFont="1" applyBorder="1" applyAlignment="1">
      <alignment horizontal="left"/>
    </xf>
    <xf numFmtId="3" fontId="31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8" fontId="0" fillId="0" borderId="1" xfId="0" applyNumberFormat="1" applyBorder="1"/>
    <xf numFmtId="0" fontId="33" fillId="0" borderId="1" xfId="0" applyFont="1" applyBorder="1" applyAlignment="1">
      <alignment wrapText="1"/>
    </xf>
    <xf numFmtId="0" fontId="33" fillId="3" borderId="1" xfId="0" applyFont="1" applyFill="1" applyBorder="1" applyAlignment="1">
      <alignment wrapText="1"/>
    </xf>
    <xf numFmtId="0" fontId="33" fillId="3" borderId="1" xfId="0" applyFont="1" applyFill="1" applyBorder="1"/>
    <xf numFmtId="0" fontId="0" fillId="0" borderId="1" xfId="0" applyFill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31" fillId="0" borderId="7" xfId="0" applyFont="1" applyFill="1" applyBorder="1"/>
    <xf numFmtId="0" fontId="31" fillId="0" borderId="1" xfId="0" applyFont="1" applyBorder="1" applyAlignment="1">
      <alignment horizontal="right" vertical="center"/>
    </xf>
    <xf numFmtId="0" fontId="31" fillId="0" borderId="1" xfId="0" applyFont="1" applyFill="1" applyBorder="1" applyAlignment="1">
      <alignment horizontal="right" vertical="center"/>
    </xf>
    <xf numFmtId="0" fontId="31" fillId="3" borderId="1" xfId="0" applyFont="1" applyFill="1" applyBorder="1" applyAlignment="1">
      <alignment horizontal="center"/>
    </xf>
    <xf numFmtId="2" fontId="0" fillId="4" borderId="1" xfId="0" applyNumberFormat="1" applyFill="1" applyBorder="1"/>
    <xf numFmtId="2" fontId="0" fillId="5" borderId="1" xfId="0" applyNumberFormat="1" applyFill="1" applyBorder="1"/>
    <xf numFmtId="2" fontId="35" fillId="5" borderId="1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2" fontId="0" fillId="5" borderId="1" xfId="0" applyNumberFormat="1" applyFill="1" applyBorder="1" applyAlignment="1">
      <alignment horizontal="right" wrapText="1"/>
    </xf>
    <xf numFmtId="2" fontId="0" fillId="4" borderId="1" xfId="0" applyNumberFormat="1" applyFill="1" applyBorder="1" applyAlignment="1">
      <alignment horizontal="right" wrapText="1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31" fillId="0" borderId="0" xfId="0" applyFont="1" applyAlignment="1"/>
    <xf numFmtId="0" fontId="0" fillId="2" borderId="1" xfId="0" applyFill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 wrapText="1"/>
    </xf>
    <xf numFmtId="2" fontId="0" fillId="3" borderId="1" xfId="0" applyNumberFormat="1" applyFill="1" applyBorder="1"/>
    <xf numFmtId="0" fontId="0" fillId="3" borderId="1" xfId="0" applyFill="1" applyBorder="1"/>
    <xf numFmtId="0" fontId="0" fillId="0" borderId="0" xfId="0" applyBorder="1" applyAlignment="1"/>
    <xf numFmtId="0" fontId="35" fillId="5" borderId="1" xfId="0" applyFont="1" applyFill="1" applyBorder="1"/>
    <xf numFmtId="0" fontId="39" fillId="0" borderId="1" xfId="0" applyFont="1" applyBorder="1"/>
    <xf numFmtId="0" fontId="0" fillId="0" borderId="0" xfId="0" applyAlignment="1"/>
    <xf numFmtId="0" fontId="0" fillId="0" borderId="0" xfId="0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27" fillId="0" borderId="0" xfId="0" applyFont="1" applyAlignment="1"/>
    <xf numFmtId="0" fontId="0" fillId="2" borderId="1" xfId="0" applyFill="1" applyBorder="1" applyAlignment="1">
      <alignment horizontal="left" wrapText="1"/>
    </xf>
    <xf numFmtId="0" fontId="0" fillId="0" borderId="7" xfId="0" applyFill="1" applyBorder="1"/>
    <xf numFmtId="0" fontId="7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8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2" fontId="11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4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17" fillId="0" borderId="0" xfId="0" applyFont="1" applyBorder="1" applyAlignment="1"/>
    <xf numFmtId="0" fontId="0" fillId="0" borderId="4" xfId="0" applyBorder="1" applyAlignment="1"/>
    <xf numFmtId="0" fontId="8" fillId="0" borderId="0" xfId="0" applyFont="1" applyAlignment="1">
      <alignment wrapText="1"/>
    </xf>
    <xf numFmtId="0" fontId="27" fillId="0" borderId="0" xfId="0" applyFont="1" applyAlignment="1"/>
    <xf numFmtId="0" fontId="34" fillId="0" borderId="0" xfId="0" applyFont="1" applyAlignment="1"/>
    <xf numFmtId="0" fontId="31" fillId="0" borderId="0" xfId="0" applyFont="1" applyAlignment="1"/>
    <xf numFmtId="0" fontId="33" fillId="0" borderId="0" xfId="0" applyFont="1" applyBorder="1" applyAlignment="1"/>
    <xf numFmtId="0" fontId="37" fillId="0" borderId="0" xfId="0" applyFont="1" applyBorder="1" applyAlignment="1"/>
    <xf numFmtId="2" fontId="31" fillId="0" borderId="1" xfId="0" applyNumberFormat="1" applyFont="1" applyBorder="1"/>
    <xf numFmtId="1" fontId="33" fillId="0" borderId="1" xfId="1" applyNumberFormat="1" applyFont="1" applyBorder="1" applyAlignment="1">
      <alignment horizontal="center" vertical="center"/>
    </xf>
    <xf numFmtId="1" fontId="33" fillId="0" borderId="1" xfId="1" applyNumberFormat="1" applyFont="1" applyBorder="1"/>
    <xf numFmtId="49" fontId="33" fillId="0" borderId="1" xfId="0" applyNumberFormat="1" applyFont="1" applyBorder="1"/>
    <xf numFmtId="49" fontId="33" fillId="0" borderId="1" xfId="0" applyNumberFormat="1" applyFont="1" applyBorder="1" applyAlignment="1">
      <alignment horizontal="left" wrapText="1"/>
    </xf>
    <xf numFmtId="49" fontId="33" fillId="0" borderId="1" xfId="0" applyNumberFormat="1" applyFont="1" applyBorder="1" applyAlignment="1">
      <alignment horizontal="left"/>
    </xf>
    <xf numFmtId="49" fontId="33" fillId="0" borderId="0" xfId="0" applyNumberFormat="1" applyFont="1" applyBorder="1"/>
    <xf numFmtId="0" fontId="0" fillId="0" borderId="0" xfId="0" applyFill="1" applyBorder="1"/>
    <xf numFmtId="0" fontId="27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0" fontId="0" fillId="0" borderId="0" xfId="0" applyFill="1" applyBorder="1" applyAlignment="1">
      <alignment wrapText="1"/>
    </xf>
    <xf numFmtId="49" fontId="0" fillId="0" borderId="0" xfId="0" applyNumberFormat="1" applyFill="1" applyBorder="1"/>
    <xf numFmtId="1" fontId="0" fillId="0" borderId="0" xfId="0" applyNumberFormat="1" applyFill="1" applyBorder="1"/>
    <xf numFmtId="49" fontId="31" fillId="0" borderId="1" xfId="0" applyNumberFormat="1" applyFont="1" applyBorder="1" applyAlignment="1">
      <alignment horizontal="left" wrapText="1"/>
    </xf>
    <xf numFmtId="49" fontId="33" fillId="0" borderId="1" xfId="1" applyNumberFormat="1" applyFont="1" applyBorder="1"/>
    <xf numFmtId="49" fontId="31" fillId="0" borderId="1" xfId="0" applyNumberFormat="1" applyFont="1" applyBorder="1" applyAlignment="1">
      <alignment horizontal="left"/>
    </xf>
    <xf numFmtId="49" fontId="31" fillId="0" borderId="1" xfId="0" applyNumberFormat="1" applyFont="1" applyBorder="1"/>
    <xf numFmtId="1" fontId="31" fillId="0" borderId="1" xfId="0" applyNumberFormat="1" applyFont="1" applyBorder="1" applyAlignment="1">
      <alignment horizontal="left" wrapText="1"/>
    </xf>
    <xf numFmtId="49" fontId="31" fillId="0" borderId="1" xfId="0" applyNumberFormat="1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7" xfId="0" applyNumberFormat="1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11</xdr:row>
      <xdr:rowOff>95251</xdr:rowOff>
    </xdr:from>
    <xdr:to>
      <xdr:col>2</xdr:col>
      <xdr:colOff>895350</xdr:colOff>
      <xdr:row>11</xdr:row>
      <xdr:rowOff>489003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304926"/>
          <a:ext cx="828675" cy="39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13</xdr:row>
      <xdr:rowOff>0</xdr:rowOff>
    </xdr:from>
    <xdr:to>
      <xdr:col>2</xdr:col>
      <xdr:colOff>866775</xdr:colOff>
      <xdr:row>14</xdr:row>
      <xdr:rowOff>34146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1675"/>
          <a:ext cx="733425" cy="415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304799</xdr:colOff>
      <xdr:row>25</xdr:row>
      <xdr:rowOff>72736</xdr:rowOff>
    </xdr:from>
    <xdr:to>
      <xdr:col>0</xdr:col>
      <xdr:colOff>981075</xdr:colOff>
      <xdr:row>28</xdr:row>
      <xdr:rowOff>123825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" y="5254336"/>
          <a:ext cx="676276" cy="622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30</xdr:row>
      <xdr:rowOff>57151</xdr:rowOff>
    </xdr:from>
    <xdr:to>
      <xdr:col>0</xdr:col>
      <xdr:colOff>981075</xdr:colOff>
      <xdr:row>34</xdr:row>
      <xdr:rowOff>1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191251"/>
          <a:ext cx="695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104775</xdr:rowOff>
    </xdr:from>
    <xdr:to>
      <xdr:col>0</xdr:col>
      <xdr:colOff>1400175</xdr:colOff>
      <xdr:row>13</xdr:row>
      <xdr:rowOff>655719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175"/>
          <a:ext cx="1400175" cy="1703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390525</xdr:colOff>
      <xdr:row>25</xdr:row>
      <xdr:rowOff>152400</xdr:rowOff>
    </xdr:from>
    <xdr:to>
      <xdr:col>2</xdr:col>
      <xdr:colOff>504825</xdr:colOff>
      <xdr:row>27</xdr:row>
      <xdr:rowOff>180975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5334000"/>
          <a:ext cx="1143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342900</xdr:colOff>
      <xdr:row>25</xdr:row>
      <xdr:rowOff>161925</xdr:rowOff>
    </xdr:from>
    <xdr:to>
      <xdr:col>3</xdr:col>
      <xdr:colOff>476250</xdr:colOff>
      <xdr:row>27</xdr:row>
      <xdr:rowOff>180975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5343525"/>
          <a:ext cx="1333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352425</xdr:colOff>
      <xdr:row>30</xdr:row>
      <xdr:rowOff>180975</xdr:rowOff>
    </xdr:from>
    <xdr:to>
      <xdr:col>2</xdr:col>
      <xdr:colOff>514350</xdr:colOff>
      <xdr:row>32</xdr:row>
      <xdr:rowOff>171450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6315075"/>
          <a:ext cx="161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295275</xdr:colOff>
      <xdr:row>30</xdr:row>
      <xdr:rowOff>161925</xdr:rowOff>
    </xdr:from>
    <xdr:to>
      <xdr:col>3</xdr:col>
      <xdr:colOff>457200</xdr:colOff>
      <xdr:row>32</xdr:row>
      <xdr:rowOff>180975</xdr:rowOff>
    </xdr:to>
    <xdr:pic>
      <xdr:nvPicPr>
        <xdr:cNvPr id="10" name="Рисунок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296025"/>
          <a:ext cx="161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228601</xdr:colOff>
      <xdr:row>11</xdr:row>
      <xdr:rowOff>57150</xdr:rowOff>
    </xdr:from>
    <xdr:to>
      <xdr:col>4</xdr:col>
      <xdr:colOff>466725</xdr:colOff>
      <xdr:row>11</xdr:row>
      <xdr:rowOff>665715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6" y="1343025"/>
          <a:ext cx="238124" cy="608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219076</xdr:colOff>
      <xdr:row>13</xdr:row>
      <xdr:rowOff>57150</xdr:rowOff>
    </xdr:from>
    <xdr:to>
      <xdr:col>4</xdr:col>
      <xdr:colOff>476250</xdr:colOff>
      <xdr:row>13</xdr:row>
      <xdr:rowOff>651387</xdr:rowOff>
    </xdr:to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1" y="2238375"/>
          <a:ext cx="257174" cy="59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247651</xdr:colOff>
      <xdr:row>11</xdr:row>
      <xdr:rowOff>95250</xdr:rowOff>
    </xdr:from>
    <xdr:to>
      <xdr:col>6</xdr:col>
      <xdr:colOff>533401</xdr:colOff>
      <xdr:row>11</xdr:row>
      <xdr:rowOff>666750</xdr:rowOff>
    </xdr:to>
    <xdr:pic>
      <xdr:nvPicPr>
        <xdr:cNvPr id="13" name="Рисунок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1" y="1381125"/>
          <a:ext cx="2857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266700</xdr:colOff>
      <xdr:row>13</xdr:row>
      <xdr:rowOff>123825</xdr:rowOff>
    </xdr:from>
    <xdr:to>
      <xdr:col>6</xdr:col>
      <xdr:colOff>561975</xdr:colOff>
      <xdr:row>13</xdr:row>
      <xdr:rowOff>638840</xdr:rowOff>
    </xdr:to>
    <xdr:pic>
      <xdr:nvPicPr>
        <xdr:cNvPr id="14" name="Рисунок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2305050"/>
          <a:ext cx="295275" cy="515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</xdr:colOff>
      <xdr:row>11</xdr:row>
      <xdr:rowOff>95250</xdr:rowOff>
    </xdr:from>
    <xdr:to>
      <xdr:col>8</xdr:col>
      <xdr:colOff>514350</xdr:colOff>
      <xdr:row>11</xdr:row>
      <xdr:rowOff>652463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381125"/>
          <a:ext cx="247650" cy="557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295275</xdr:colOff>
      <xdr:row>13</xdr:row>
      <xdr:rowOff>104775</xdr:rowOff>
    </xdr:from>
    <xdr:to>
      <xdr:col>8</xdr:col>
      <xdr:colOff>552450</xdr:colOff>
      <xdr:row>13</xdr:row>
      <xdr:rowOff>612696</xdr:rowOff>
    </xdr:to>
    <xdr:pic>
      <xdr:nvPicPr>
        <xdr:cNvPr id="16" name="Рисунок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2286000"/>
          <a:ext cx="257175" cy="507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314325</xdr:colOff>
      <xdr:row>11</xdr:row>
      <xdr:rowOff>142875</xdr:rowOff>
    </xdr:from>
    <xdr:to>
      <xdr:col>3</xdr:col>
      <xdr:colOff>561975</xdr:colOff>
      <xdr:row>11</xdr:row>
      <xdr:rowOff>390525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142875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266700</xdr:colOff>
      <xdr:row>12</xdr:row>
      <xdr:rowOff>38100</xdr:rowOff>
    </xdr:from>
    <xdr:to>
      <xdr:col>3</xdr:col>
      <xdr:colOff>533400</xdr:colOff>
      <xdr:row>12</xdr:row>
      <xdr:rowOff>276225</xdr:rowOff>
    </xdr:to>
    <xdr:pic>
      <xdr:nvPicPr>
        <xdr:cNvPr id="18" name="Рисунок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2028825"/>
          <a:ext cx="2667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266700</xdr:colOff>
      <xdr:row>13</xdr:row>
      <xdr:rowOff>123825</xdr:rowOff>
    </xdr:from>
    <xdr:to>
      <xdr:col>3</xdr:col>
      <xdr:colOff>514350</xdr:colOff>
      <xdr:row>13</xdr:row>
      <xdr:rowOff>333375</xdr:rowOff>
    </xdr:to>
    <xdr:pic>
      <xdr:nvPicPr>
        <xdr:cNvPr id="19" name="Рисунок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256222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257175</xdr:colOff>
      <xdr:row>14</xdr:row>
      <xdr:rowOff>57150</xdr:rowOff>
    </xdr:from>
    <xdr:to>
      <xdr:col>3</xdr:col>
      <xdr:colOff>523875</xdr:colOff>
      <xdr:row>14</xdr:row>
      <xdr:rowOff>266700</xdr:rowOff>
    </xdr:to>
    <xdr:pic>
      <xdr:nvPicPr>
        <xdr:cNvPr id="20" name="Рисунок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317182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381000</xdr:colOff>
      <xdr:row>11</xdr:row>
      <xdr:rowOff>133350</xdr:rowOff>
    </xdr:from>
    <xdr:to>
      <xdr:col>5</xdr:col>
      <xdr:colOff>733425</xdr:colOff>
      <xdr:row>11</xdr:row>
      <xdr:rowOff>381000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419225"/>
          <a:ext cx="3524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361950</xdr:colOff>
      <xdr:row>12</xdr:row>
      <xdr:rowOff>38100</xdr:rowOff>
    </xdr:from>
    <xdr:to>
      <xdr:col>5</xdr:col>
      <xdr:colOff>733425</xdr:colOff>
      <xdr:row>12</xdr:row>
      <xdr:rowOff>276225</xdr:rowOff>
    </xdr:to>
    <xdr:pic>
      <xdr:nvPicPr>
        <xdr:cNvPr id="23" name="Рисунок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2028825"/>
          <a:ext cx="3714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333375</xdr:colOff>
      <xdr:row>13</xdr:row>
      <xdr:rowOff>180975</xdr:rowOff>
    </xdr:from>
    <xdr:to>
      <xdr:col>5</xdr:col>
      <xdr:colOff>685800</xdr:colOff>
      <xdr:row>13</xdr:row>
      <xdr:rowOff>390525</xdr:rowOff>
    </xdr:to>
    <xdr:pic>
      <xdr:nvPicPr>
        <xdr:cNvPr id="24" name="Рисунок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619375"/>
          <a:ext cx="3524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314325</xdr:colOff>
      <xdr:row>14</xdr:row>
      <xdr:rowOff>76200</xdr:rowOff>
    </xdr:from>
    <xdr:to>
      <xdr:col>5</xdr:col>
      <xdr:colOff>685800</xdr:colOff>
      <xdr:row>14</xdr:row>
      <xdr:rowOff>285750</xdr:rowOff>
    </xdr:to>
    <xdr:pic>
      <xdr:nvPicPr>
        <xdr:cNvPr id="25" name="Рисунок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3190875"/>
          <a:ext cx="3714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180975</xdr:colOff>
      <xdr:row>11</xdr:row>
      <xdr:rowOff>133350</xdr:rowOff>
    </xdr:from>
    <xdr:to>
      <xdr:col>7</xdr:col>
      <xdr:colOff>504825</xdr:colOff>
      <xdr:row>11</xdr:row>
      <xdr:rowOff>390525</xdr:rowOff>
    </xdr:to>
    <xdr:pic>
      <xdr:nvPicPr>
        <xdr:cNvPr id="26" name="Рисунок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419225"/>
          <a:ext cx="323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12</xdr:row>
      <xdr:rowOff>28575</xdr:rowOff>
    </xdr:from>
    <xdr:to>
      <xdr:col>7</xdr:col>
      <xdr:colOff>533400</xdr:colOff>
      <xdr:row>12</xdr:row>
      <xdr:rowOff>285750</xdr:rowOff>
    </xdr:to>
    <xdr:pic>
      <xdr:nvPicPr>
        <xdr:cNvPr id="27" name="Рисунок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2019300"/>
          <a:ext cx="3429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13</xdr:row>
      <xdr:rowOff>142875</xdr:rowOff>
    </xdr:from>
    <xdr:to>
      <xdr:col>7</xdr:col>
      <xdr:colOff>514350</xdr:colOff>
      <xdr:row>13</xdr:row>
      <xdr:rowOff>371475</xdr:rowOff>
    </xdr:to>
    <xdr:pic>
      <xdr:nvPicPr>
        <xdr:cNvPr id="28" name="Рисунок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2581275"/>
          <a:ext cx="323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14</xdr:row>
      <xdr:rowOff>28575</xdr:rowOff>
    </xdr:from>
    <xdr:to>
      <xdr:col>7</xdr:col>
      <xdr:colOff>514350</xdr:colOff>
      <xdr:row>14</xdr:row>
      <xdr:rowOff>257175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143250"/>
          <a:ext cx="3429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381000</xdr:colOff>
      <xdr:row>11</xdr:row>
      <xdr:rowOff>266700</xdr:rowOff>
    </xdr:to>
    <xdr:pic>
      <xdr:nvPicPr>
        <xdr:cNvPr id="30" name="Рисунок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257425"/>
          <a:ext cx="1028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381000</xdr:colOff>
      <xdr:row>12</xdr:row>
      <xdr:rowOff>257175</xdr:rowOff>
    </xdr:to>
    <xdr:pic>
      <xdr:nvPicPr>
        <xdr:cNvPr id="31" name="Рисунок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962275"/>
          <a:ext cx="381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</xdr:colOff>
      <xdr:row>5</xdr:row>
      <xdr:rowOff>152400</xdr:rowOff>
    </xdr:from>
    <xdr:to>
      <xdr:col>13</xdr:col>
      <xdr:colOff>266700</xdr:colOff>
      <xdr:row>9</xdr:row>
      <xdr:rowOff>47625</xdr:rowOff>
    </xdr:to>
    <xdr:pic>
      <xdr:nvPicPr>
        <xdr:cNvPr id="32" name="Рисунок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81125"/>
          <a:ext cx="14668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238125</xdr:colOff>
      <xdr:row>5</xdr:row>
      <xdr:rowOff>121444</xdr:rowOff>
    </xdr:from>
    <xdr:to>
      <xdr:col>20</xdr:col>
      <xdr:colOff>9525</xdr:colOff>
      <xdr:row>9</xdr:row>
      <xdr:rowOff>104775</xdr:rowOff>
    </xdr:to>
    <xdr:pic>
      <xdr:nvPicPr>
        <xdr:cNvPr id="33" name="Рисунок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3875" y="1350169"/>
          <a:ext cx="381000" cy="631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33227</xdr:colOff>
      <xdr:row>21</xdr:row>
      <xdr:rowOff>77528</xdr:rowOff>
    </xdr:from>
    <xdr:to>
      <xdr:col>13</xdr:col>
      <xdr:colOff>99902</xdr:colOff>
      <xdr:row>24</xdr:row>
      <xdr:rowOff>3322</xdr:rowOff>
    </xdr:to>
    <xdr:pic>
      <xdr:nvPicPr>
        <xdr:cNvPr id="38" name="Рисунок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2994" y="1561656"/>
          <a:ext cx="675832" cy="75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7"/>
  <sheetViews>
    <sheetView topLeftCell="A28" zoomScale="70" zoomScaleNormal="70" workbookViewId="0">
      <selection activeCell="E48" sqref="E48"/>
    </sheetView>
  </sheetViews>
  <sheetFormatPr defaultRowHeight="15" x14ac:dyDescent="0.25"/>
  <cols>
    <col min="1" max="1" width="22" customWidth="1"/>
    <col min="2" max="2" width="13.140625" bestFit="1" customWidth="1"/>
    <col min="3" max="3" width="14.140625" customWidth="1"/>
    <col min="4" max="4" width="12" bestFit="1" customWidth="1"/>
    <col min="5" max="5" width="12.28515625" customWidth="1"/>
    <col min="6" max="6" width="21.140625" customWidth="1"/>
    <col min="7" max="7" width="12.28515625" customWidth="1"/>
    <col min="8" max="9" width="12" bestFit="1" customWidth="1"/>
    <col min="12" max="12" width="9.7109375" customWidth="1"/>
    <col min="14" max="14" width="11" customWidth="1"/>
    <col min="15" max="15" width="14.85546875" customWidth="1"/>
    <col min="16" max="16" width="14" customWidth="1"/>
    <col min="17" max="17" width="19.85546875" customWidth="1"/>
    <col min="19" max="19" width="13.28515625" customWidth="1"/>
    <col min="21" max="21" width="14.140625" customWidth="1"/>
  </cols>
  <sheetData>
    <row r="1" spans="1:39" ht="20.25" x14ac:dyDescent="0.3">
      <c r="A1" s="151" t="s">
        <v>0</v>
      </c>
      <c r="B1" s="151"/>
      <c r="C1" s="151"/>
      <c r="D1" s="151"/>
      <c r="E1" s="151"/>
      <c r="F1" s="151"/>
    </row>
    <row r="2" spans="1:39" ht="20.25" x14ac:dyDescent="0.3">
      <c r="A2" s="24"/>
      <c r="B2" s="24"/>
      <c r="C2" s="24"/>
      <c r="D2" s="24"/>
      <c r="E2" s="24"/>
      <c r="F2" s="24"/>
    </row>
    <row r="3" spans="1:39" ht="20.25" x14ac:dyDescent="0.3">
      <c r="A3" s="24"/>
      <c r="B3" s="24"/>
      <c r="C3" s="24"/>
      <c r="D3" s="24"/>
      <c r="E3" s="24"/>
      <c r="F3" s="24"/>
    </row>
    <row r="4" spans="1:39" ht="56.25" customHeight="1" x14ac:dyDescent="0.55000000000000004">
      <c r="A4" s="159" t="s">
        <v>41</v>
      </c>
      <c r="B4" s="160"/>
      <c r="C4" s="160"/>
      <c r="D4" s="160"/>
      <c r="E4" s="160"/>
      <c r="F4" s="16">
        <f>G20+5</f>
        <v>4.4488302973817557</v>
      </c>
      <c r="L4" s="23" t="s">
        <v>52</v>
      </c>
      <c r="M4" s="15"/>
      <c r="P4" s="16">
        <v>0.7</v>
      </c>
      <c r="S4" s="179" t="s">
        <v>51</v>
      </c>
      <c r="T4" s="160"/>
      <c r="U4" s="160"/>
      <c r="V4" s="160"/>
      <c r="W4" s="160"/>
      <c r="X4" s="160"/>
      <c r="Y4" s="160"/>
      <c r="Z4" s="160"/>
      <c r="AA4" s="26"/>
      <c r="AC4" s="179"/>
      <c r="AD4" s="180"/>
      <c r="AE4" s="180"/>
      <c r="AF4" s="180"/>
      <c r="AG4" s="180"/>
      <c r="AH4" s="180"/>
      <c r="AI4" s="180"/>
      <c r="AJ4" s="2"/>
      <c r="AK4" s="2"/>
      <c r="AL4" s="2"/>
      <c r="AM4" s="2"/>
    </row>
    <row r="5" spans="1:39" ht="56.25" customHeight="1" x14ac:dyDescent="0.55000000000000004">
      <c r="A5" s="14"/>
      <c r="B5" s="26"/>
      <c r="C5" s="26"/>
      <c r="D5" s="26"/>
      <c r="E5" s="26"/>
      <c r="F5" s="16"/>
      <c r="L5" s="23"/>
      <c r="M5" s="15"/>
      <c r="P5" s="16"/>
      <c r="S5" s="31"/>
      <c r="T5" s="26"/>
      <c r="U5" s="26"/>
      <c r="V5" s="26"/>
      <c r="W5" s="26"/>
      <c r="X5" s="26"/>
      <c r="Y5" s="26"/>
      <c r="Z5" s="26"/>
      <c r="AA5" s="26"/>
      <c r="AC5" s="31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7" spans="1:39" ht="36" x14ac:dyDescent="0.55000000000000004">
      <c r="A7" s="159" t="s">
        <v>49</v>
      </c>
      <c r="B7" s="160"/>
      <c r="C7" s="160"/>
      <c r="D7" s="160"/>
      <c r="E7" s="160"/>
      <c r="F7" s="16">
        <f>F4+P4+O23</f>
        <v>5.9713482973817555</v>
      </c>
      <c r="G7" s="26"/>
      <c r="H7" s="26"/>
      <c r="I7" s="26"/>
      <c r="L7" s="173" t="s">
        <v>48</v>
      </c>
      <c r="M7" s="173"/>
      <c r="N7" s="173"/>
      <c r="O7" s="19">
        <f>N12/N13</f>
        <v>0.96844059405940597</v>
      </c>
      <c r="S7" s="27" t="s">
        <v>55</v>
      </c>
      <c r="T7" s="28"/>
      <c r="U7" s="28" t="s">
        <v>48</v>
      </c>
      <c r="V7" t="e">
        <f>V12/V13</f>
        <v>#DIV/0!</v>
      </c>
      <c r="AC7" s="30"/>
    </row>
    <row r="8" spans="1:39" ht="36" x14ac:dyDescent="0.55000000000000004">
      <c r="A8" s="14"/>
      <c r="B8" s="26"/>
      <c r="C8" s="26"/>
      <c r="D8" s="26"/>
      <c r="E8" s="26"/>
      <c r="F8" s="16"/>
      <c r="G8" s="26"/>
      <c r="H8" s="26"/>
      <c r="I8" s="26"/>
      <c r="L8" s="25"/>
      <c r="M8" s="25"/>
      <c r="N8" s="25"/>
      <c r="O8" s="19"/>
      <c r="S8" s="27"/>
      <c r="T8" s="28"/>
      <c r="U8" s="28"/>
      <c r="AC8" s="30"/>
    </row>
    <row r="9" spans="1:39" ht="36" x14ac:dyDescent="0.55000000000000004">
      <c r="A9" s="14" t="s">
        <v>69</v>
      </c>
      <c r="B9" s="26"/>
      <c r="C9" s="26"/>
      <c r="D9" s="26"/>
      <c r="E9" s="26"/>
      <c r="F9" s="16">
        <f>G22+5</f>
        <v>4.2090737482309564</v>
      </c>
      <c r="G9" s="26"/>
      <c r="H9" s="26"/>
      <c r="I9" s="26"/>
      <c r="L9" s="25"/>
      <c r="M9" s="25"/>
      <c r="N9" s="25"/>
      <c r="O9" s="19"/>
      <c r="S9" s="27"/>
      <c r="T9" s="28"/>
      <c r="U9" s="28"/>
      <c r="AC9" s="30"/>
    </row>
    <row r="10" spans="1:39" x14ac:dyDescent="0.25">
      <c r="AC10" s="5"/>
      <c r="AD10" s="5"/>
      <c r="AE10" s="5"/>
      <c r="AF10" s="5"/>
      <c r="AG10" s="5"/>
    </row>
    <row r="11" spans="1:39" x14ac:dyDescent="0.25">
      <c r="A11" s="154"/>
      <c r="B11" s="8" t="s">
        <v>32</v>
      </c>
      <c r="C11" s="8" t="s">
        <v>33</v>
      </c>
      <c r="D11" s="8" t="s">
        <v>28</v>
      </c>
      <c r="E11" s="8" t="s">
        <v>34</v>
      </c>
      <c r="F11" s="8" t="s">
        <v>29</v>
      </c>
      <c r="G11" s="8" t="s">
        <v>34</v>
      </c>
      <c r="H11" s="8" t="s">
        <v>30</v>
      </c>
      <c r="I11" s="8" t="s">
        <v>34</v>
      </c>
      <c r="L11" s="181" t="s">
        <v>19</v>
      </c>
      <c r="M11" s="165"/>
      <c r="N11" s="1"/>
      <c r="S11" s="181" t="s">
        <v>19</v>
      </c>
      <c r="T11" s="165"/>
      <c r="U11" s="1"/>
      <c r="AC11" s="182"/>
      <c r="AD11" s="183"/>
      <c r="AE11" s="5"/>
      <c r="AF11" s="5"/>
      <c r="AG11" s="5"/>
    </row>
    <row r="12" spans="1:39" ht="55.5" customHeight="1" x14ac:dyDescent="0.4">
      <c r="A12" s="154"/>
      <c r="B12" s="170">
        <f>C13/C15</f>
        <v>1.2660740793240419</v>
      </c>
      <c r="D12" s="1">
        <f>B38/G48</f>
        <v>3.7232577015585557E-6</v>
      </c>
      <c r="E12" s="12"/>
      <c r="F12" s="21">
        <f>D38/G48</f>
        <v>5.4607779622858812E-5</v>
      </c>
      <c r="G12" s="12"/>
      <c r="H12" s="1">
        <f>F38/G48</f>
        <v>3.9466531636520693E-5</v>
      </c>
      <c r="I12" s="12"/>
      <c r="L12" s="165"/>
      <c r="M12" s="165"/>
      <c r="N12" s="1">
        <v>1565</v>
      </c>
      <c r="S12" s="175" t="s">
        <v>53</v>
      </c>
      <c r="T12" s="165"/>
      <c r="U12" s="1"/>
      <c r="AC12" s="184"/>
      <c r="AD12" s="183"/>
      <c r="AE12" s="5"/>
      <c r="AF12" s="5"/>
      <c r="AG12" s="5"/>
    </row>
    <row r="13" spans="1:39" ht="35.25" customHeight="1" x14ac:dyDescent="0.4">
      <c r="A13" s="154"/>
      <c r="B13" s="171"/>
      <c r="C13" s="1">
        <f>E13+G13+I13</f>
        <v>4.2205587548301979</v>
      </c>
      <c r="D13" s="1">
        <f>C38/G57</f>
        <v>3.0474252693419852E-6</v>
      </c>
      <c r="E13" s="1">
        <f>D12/D13</f>
        <v>1.2217716178360953</v>
      </c>
      <c r="F13" s="8">
        <f>E38/G57</f>
        <v>4.6983048983351433E-5</v>
      </c>
      <c r="G13" s="1">
        <f>F12/F13</f>
        <v>1.1622868418396861</v>
      </c>
      <c r="H13" s="1">
        <f>G38/G57</f>
        <v>2.1490076391848484E-5</v>
      </c>
      <c r="I13" s="1">
        <f>H12/H13</f>
        <v>1.8365002951544163</v>
      </c>
      <c r="L13" s="165"/>
      <c r="M13" s="165"/>
      <c r="N13" s="1">
        <v>1616</v>
      </c>
      <c r="S13" s="175" t="s">
        <v>54</v>
      </c>
      <c r="T13" s="165"/>
      <c r="U13" s="1"/>
      <c r="AC13" s="184"/>
      <c r="AD13" s="183"/>
      <c r="AE13" s="5"/>
      <c r="AF13" s="5"/>
      <c r="AG13" s="5"/>
    </row>
    <row r="14" spans="1:39" ht="53.25" customHeight="1" x14ac:dyDescent="0.25">
      <c r="A14" s="154"/>
      <c r="B14" s="171"/>
      <c r="D14" s="1">
        <f>H38/G48</f>
        <v>0</v>
      </c>
      <c r="E14" s="12"/>
      <c r="F14" s="8">
        <f>J38/G48</f>
        <v>9.2336790998652176E-5</v>
      </c>
      <c r="G14" s="12"/>
      <c r="H14" s="1">
        <f>L38/G48</f>
        <v>4.4679092418702665E-5</v>
      </c>
      <c r="I14" s="13"/>
      <c r="AC14" s="5"/>
      <c r="AD14" s="5"/>
      <c r="AE14" s="5"/>
      <c r="AF14" s="5"/>
      <c r="AG14" s="5"/>
    </row>
    <row r="15" spans="1:39" ht="35.25" customHeight="1" x14ac:dyDescent="0.25">
      <c r="A15" s="154"/>
      <c r="B15" s="172"/>
      <c r="C15" s="1">
        <f>E15+G15+I15</f>
        <v>3.3335796252013612</v>
      </c>
      <c r="D15" s="1">
        <f>I38/G57</f>
        <v>3.6362886484554366E-6</v>
      </c>
      <c r="E15" s="1">
        <f>D14/D15</f>
        <v>0</v>
      </c>
      <c r="F15" s="8">
        <f>K38/G57</f>
        <v>5.785067157920785E-5</v>
      </c>
      <c r="G15" s="1">
        <f>F14/F15</f>
        <v>1.5961230609436694</v>
      </c>
      <c r="H15" s="1">
        <f>M38/G57</f>
        <v>2.571522841941737E-5</v>
      </c>
      <c r="I15" s="1">
        <f>H14/H15</f>
        <v>1.737456564257692</v>
      </c>
      <c r="L15" s="176" t="s">
        <v>50</v>
      </c>
      <c r="M15" s="165"/>
      <c r="N15" s="165"/>
      <c r="O15" s="165"/>
      <c r="S15" s="177" t="s">
        <v>60</v>
      </c>
      <c r="T15" s="178"/>
      <c r="U15" s="178"/>
      <c r="V15" s="178"/>
      <c r="W15" s="34"/>
    </row>
    <row r="16" spans="1:39" x14ac:dyDescent="0.25">
      <c r="L16" s="165"/>
      <c r="M16" s="165"/>
      <c r="N16" s="165"/>
      <c r="O16" s="165"/>
      <c r="S16" s="178"/>
      <c r="T16" s="178"/>
      <c r="U16" s="178"/>
      <c r="V16" s="178"/>
      <c r="W16" s="34"/>
    </row>
    <row r="17" spans="1:23" x14ac:dyDescent="0.25">
      <c r="A17" s="1" t="s">
        <v>42</v>
      </c>
      <c r="B17" s="8" t="s">
        <v>32</v>
      </c>
      <c r="L17" s="165"/>
      <c r="M17" s="165"/>
      <c r="N17" s="165"/>
      <c r="O17" s="165"/>
      <c r="S17" s="178"/>
      <c r="T17" s="178"/>
      <c r="U17" s="178"/>
      <c r="V17" s="178"/>
      <c r="W17" s="34"/>
    </row>
    <row r="18" spans="1:23" ht="16.5" x14ac:dyDescent="0.25">
      <c r="A18" s="18" t="s">
        <v>35</v>
      </c>
      <c r="B18" s="8" t="e">
        <f>(B38*I38)/(C38*H38)</f>
        <v>#DIV/0!</v>
      </c>
      <c r="K18" s="5"/>
      <c r="L18" s="32"/>
      <c r="M18" s="32"/>
      <c r="N18" s="32"/>
      <c r="O18" s="32"/>
      <c r="P18" s="5"/>
      <c r="S18" s="33"/>
      <c r="T18" s="33"/>
      <c r="U18" s="33"/>
      <c r="V18" s="34"/>
      <c r="W18" s="34"/>
    </row>
    <row r="19" spans="1:23" ht="47.25" customHeight="1" x14ac:dyDescent="0.25">
      <c r="A19" s="18" t="s">
        <v>36</v>
      </c>
      <c r="B19" s="8">
        <f>((D38/G48)/(E38/G57))/((J38/G48)/(K38/G57))</f>
        <v>0.72819375290055144</v>
      </c>
      <c r="F19" s="12" t="s">
        <v>46</v>
      </c>
      <c r="G19" s="1">
        <f>PRODUCT(B12,B25,B30)</f>
        <v>0.28108022815256278</v>
      </c>
      <c r="K19" s="5"/>
      <c r="L19" s="32"/>
      <c r="M19" s="32"/>
      <c r="N19" s="32"/>
      <c r="O19" s="32"/>
      <c r="P19" s="5"/>
      <c r="S19" s="33"/>
      <c r="T19" s="33"/>
      <c r="U19" s="33"/>
      <c r="V19" s="34"/>
      <c r="W19" s="34"/>
    </row>
    <row r="20" spans="1:23" ht="30" x14ac:dyDescent="0.25">
      <c r="A20" s="18" t="s">
        <v>37</v>
      </c>
      <c r="B20" s="8">
        <f>I13/I15</f>
        <v>1.0570050111952234</v>
      </c>
      <c r="F20" s="12" t="s">
        <v>47</v>
      </c>
      <c r="G20" s="1">
        <f>LOG(G19)</f>
        <v>-0.55116970261824405</v>
      </c>
      <c r="I20" t="s">
        <v>152</v>
      </c>
    </row>
    <row r="21" spans="1:23" ht="52.5" customHeight="1" x14ac:dyDescent="0.3">
      <c r="F21" s="12" t="s">
        <v>71</v>
      </c>
      <c r="G21" s="1">
        <f>G19*P4*O23</f>
        <v>0.16183548296971273</v>
      </c>
      <c r="L21" s="179" t="s">
        <v>56</v>
      </c>
      <c r="M21" s="180"/>
      <c r="N21" s="180"/>
      <c r="O21" s="180"/>
      <c r="P21" s="180"/>
      <c r="Q21" s="180"/>
      <c r="R21" s="180"/>
    </row>
    <row r="22" spans="1:23" ht="45" x14ac:dyDescent="0.25">
      <c r="F22" s="12" t="s">
        <v>70</v>
      </c>
      <c r="G22" s="1">
        <f>LOG(G21)</f>
        <v>-0.7909262517690433</v>
      </c>
    </row>
    <row r="23" spans="1:23" ht="36" x14ac:dyDescent="0.55000000000000004">
      <c r="L23" s="30" t="s">
        <v>57</v>
      </c>
      <c r="N23" s="46" t="s">
        <v>48</v>
      </c>
      <c r="O23" s="16">
        <v>0.82251799999999997</v>
      </c>
    </row>
    <row r="24" spans="1:23" x14ac:dyDescent="0.25">
      <c r="A24" s="1"/>
      <c r="B24" s="8" t="s">
        <v>32</v>
      </c>
      <c r="C24" s="8" t="s">
        <v>31</v>
      </c>
      <c r="D24" s="8" t="s">
        <v>45</v>
      </c>
    </row>
    <row r="25" spans="1:23" x14ac:dyDescent="0.25">
      <c r="A25" s="18" t="s">
        <v>1</v>
      </c>
      <c r="B25" s="166">
        <f>C25/D25</f>
        <v>0.52524717323044601</v>
      </c>
      <c r="C25" s="169">
        <f>N38/G48</f>
        <v>2.6971278790090176E-3</v>
      </c>
      <c r="D25" s="166">
        <f>O38/G57</f>
        <v>5.1349688612711197E-3</v>
      </c>
    </row>
    <row r="26" spans="1:23" x14ac:dyDescent="0.25">
      <c r="A26" s="161"/>
      <c r="B26" s="167"/>
      <c r="C26" s="167"/>
      <c r="D26" s="167"/>
      <c r="L26" s="181" t="s">
        <v>19</v>
      </c>
      <c r="M26" s="165"/>
      <c r="N26" s="1"/>
    </row>
    <row r="27" spans="1:23" ht="20.25" x14ac:dyDescent="0.3">
      <c r="A27" s="162"/>
      <c r="B27" s="167"/>
      <c r="C27" s="167"/>
      <c r="D27" s="167"/>
      <c r="L27" s="175" t="s">
        <v>59</v>
      </c>
      <c r="M27" s="165"/>
      <c r="N27" s="1"/>
    </row>
    <row r="28" spans="1:23" ht="20.25" x14ac:dyDescent="0.3">
      <c r="A28" s="162"/>
      <c r="B28" s="167"/>
      <c r="C28" s="167"/>
      <c r="D28" s="167"/>
      <c r="L28" s="175" t="s">
        <v>58</v>
      </c>
      <c r="M28" s="165"/>
      <c r="N28" s="1"/>
    </row>
    <row r="29" spans="1:23" x14ac:dyDescent="0.25">
      <c r="A29" s="163"/>
      <c r="B29" s="168"/>
      <c r="C29" s="168"/>
      <c r="D29" s="168"/>
    </row>
    <row r="30" spans="1:23" x14ac:dyDescent="0.25">
      <c r="A30" s="18" t="s">
        <v>2</v>
      </c>
      <c r="B30" s="166">
        <f>C30/D30</f>
        <v>0.4226758708585121</v>
      </c>
      <c r="C30" s="166">
        <f>P38/G48</f>
        <v>446.79092418702669</v>
      </c>
      <c r="D30" s="166">
        <f>Q38/G57</f>
        <v>1057.0533001553499</v>
      </c>
    </row>
    <row r="31" spans="1:23" x14ac:dyDescent="0.25">
      <c r="A31" s="164"/>
      <c r="B31" s="167"/>
      <c r="C31" s="167"/>
      <c r="D31" s="167"/>
    </row>
    <row r="32" spans="1:23" x14ac:dyDescent="0.25">
      <c r="A32" s="165"/>
      <c r="B32" s="167"/>
      <c r="C32" s="167"/>
      <c r="D32" s="167"/>
    </row>
    <row r="33" spans="1:21" x14ac:dyDescent="0.25">
      <c r="A33" s="165"/>
      <c r="B33" s="167"/>
      <c r="C33" s="167"/>
      <c r="D33" s="167"/>
    </row>
    <row r="34" spans="1:21" x14ac:dyDescent="0.25">
      <c r="A34" s="165"/>
      <c r="B34" s="168"/>
      <c r="C34" s="168"/>
      <c r="D34" s="168"/>
    </row>
    <row r="36" spans="1:21" x14ac:dyDescent="0.25">
      <c r="A36" s="152"/>
      <c r="B36" s="155" t="s">
        <v>19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58"/>
    </row>
    <row r="37" spans="1:21" ht="20.25" x14ac:dyDescent="0.35">
      <c r="A37" s="153"/>
      <c r="B37" s="7" t="s">
        <v>4</v>
      </c>
      <c r="C37" s="7" t="s">
        <v>5</v>
      </c>
      <c r="D37" s="7" t="s">
        <v>6</v>
      </c>
      <c r="E37" s="7" t="s">
        <v>7</v>
      </c>
      <c r="F37" s="8" t="s">
        <v>15</v>
      </c>
      <c r="G37" s="9" t="s">
        <v>16</v>
      </c>
      <c r="H37" s="7" t="s">
        <v>8</v>
      </c>
      <c r="I37" s="7" t="s">
        <v>9</v>
      </c>
      <c r="J37" s="7" t="s">
        <v>10</v>
      </c>
      <c r="K37" s="7" t="s">
        <v>11</v>
      </c>
      <c r="L37" s="8" t="s">
        <v>17</v>
      </c>
      <c r="M37" s="8" t="s">
        <v>18</v>
      </c>
      <c r="N37" s="7" t="s">
        <v>3</v>
      </c>
      <c r="O37" s="7" t="s">
        <v>12</v>
      </c>
      <c r="P37" s="7" t="s">
        <v>13</v>
      </c>
      <c r="Q37" s="7" t="s">
        <v>14</v>
      </c>
      <c r="R37" s="10" t="s">
        <v>39</v>
      </c>
      <c r="S37" s="10" t="s">
        <v>40</v>
      </c>
    </row>
    <row r="38" spans="1:21" x14ac:dyDescent="0.25">
      <c r="A38" s="1" t="s">
        <v>20</v>
      </c>
      <c r="B38" s="8">
        <f>B48/6</f>
        <v>2.5</v>
      </c>
      <c r="C38" s="8">
        <f>B57/6</f>
        <v>443.33333333333331</v>
      </c>
      <c r="D38" s="8">
        <f>C48/6</f>
        <v>36.666666666666664</v>
      </c>
      <c r="E38" s="8">
        <f>C57/6</f>
        <v>6835</v>
      </c>
      <c r="F38" s="8">
        <f>D48/6</f>
        <v>26.5</v>
      </c>
      <c r="G38" s="8">
        <f>D57/6</f>
        <v>3126.3333333333335</v>
      </c>
      <c r="H38" s="8">
        <v>0</v>
      </c>
      <c r="I38" s="132">
        <f>B55</f>
        <v>529</v>
      </c>
      <c r="J38" s="8">
        <f>C46</f>
        <v>62</v>
      </c>
      <c r="K38" s="8">
        <f>C55</f>
        <v>8416</v>
      </c>
      <c r="L38" s="8">
        <f>D46</f>
        <v>30</v>
      </c>
      <c r="M38" s="8">
        <f>D55</f>
        <v>3741</v>
      </c>
      <c r="N38" s="11">
        <f>E46</f>
        <v>1811</v>
      </c>
      <c r="O38" s="11">
        <f>E55</f>
        <v>747025</v>
      </c>
      <c r="P38" s="8">
        <f>F46</f>
        <v>300000000</v>
      </c>
      <c r="Q38" s="11">
        <f>F55</f>
        <v>153778000000</v>
      </c>
      <c r="R38" s="8">
        <v>671455</v>
      </c>
      <c r="S38" s="8">
        <v>145478000</v>
      </c>
    </row>
    <row r="39" spans="1:21" x14ac:dyDescent="0.25">
      <c r="A39" s="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"/>
      <c r="O39" s="22"/>
      <c r="P39" s="20"/>
      <c r="Q39" s="22"/>
      <c r="R39" s="20"/>
      <c r="S39" s="20"/>
    </row>
    <row r="40" spans="1:21" x14ac:dyDescent="0.25">
      <c r="K40" s="174" t="s">
        <v>61</v>
      </c>
      <c r="L40" s="174"/>
      <c r="M40" s="174"/>
      <c r="N40" s="37"/>
      <c r="O40" s="174" t="s">
        <v>45</v>
      </c>
      <c r="P40" s="174"/>
      <c r="Q40" s="174"/>
      <c r="R40" s="37"/>
      <c r="S40" s="37"/>
      <c r="T40" s="37"/>
      <c r="U40" s="37"/>
    </row>
    <row r="41" spans="1:21" ht="45" x14ac:dyDescent="0.25">
      <c r="A41" s="1" t="s">
        <v>43</v>
      </c>
      <c r="B41" s="4" t="s">
        <v>21</v>
      </c>
      <c r="C41" s="4" t="s">
        <v>23</v>
      </c>
      <c r="D41" s="4" t="s">
        <v>22</v>
      </c>
      <c r="E41" s="4" t="s">
        <v>24</v>
      </c>
      <c r="F41" s="4" t="s">
        <v>25</v>
      </c>
      <c r="G41" s="4" t="s">
        <v>26</v>
      </c>
      <c r="H41" s="3"/>
      <c r="I41" s="3"/>
      <c r="J41" s="3"/>
      <c r="K41" s="38" t="s">
        <v>62</v>
      </c>
      <c r="L41" s="38" t="s">
        <v>63</v>
      </c>
      <c r="M41" s="38" t="s">
        <v>64</v>
      </c>
      <c r="N41" s="37"/>
      <c r="O41" s="38" t="s">
        <v>62</v>
      </c>
      <c r="P41" s="38" t="s">
        <v>63</v>
      </c>
      <c r="Q41" s="38" t="s">
        <v>64</v>
      </c>
      <c r="R41" s="37"/>
      <c r="S41" s="39"/>
      <c r="T41" s="40" t="s">
        <v>65</v>
      </c>
      <c r="U41" s="40" t="s">
        <v>66</v>
      </c>
    </row>
    <row r="42" spans="1:21" x14ac:dyDescent="0.25">
      <c r="A42" s="17">
        <v>2017</v>
      </c>
      <c r="B42" s="1">
        <v>15</v>
      </c>
      <c r="C42" s="1">
        <v>41</v>
      </c>
      <c r="D42" s="1">
        <v>38</v>
      </c>
      <c r="E42" s="1">
        <v>1318</v>
      </c>
      <c r="F42" s="1">
        <v>109455000</v>
      </c>
      <c r="G42" s="1"/>
      <c r="K42" s="41">
        <v>2021</v>
      </c>
      <c r="L42" s="42">
        <v>1464</v>
      </c>
      <c r="M42" s="42">
        <v>62</v>
      </c>
      <c r="N42" s="37"/>
      <c r="O42" s="41">
        <v>2021</v>
      </c>
      <c r="P42" s="42">
        <v>390411</v>
      </c>
      <c r="Q42" s="42">
        <v>8416</v>
      </c>
      <c r="R42" s="37"/>
      <c r="S42" s="43">
        <v>2021</v>
      </c>
      <c r="T42" s="44">
        <f>(L42/$M$53)/(P42/$Q$53)</f>
        <v>0.82251780815602016</v>
      </c>
      <c r="U42" s="44">
        <f>(($M$52/$M$53)/($Q$52/$Q$53))/((M42/$M$53)/(Q42/$Q$53))</f>
        <v>0.81989285481492702</v>
      </c>
    </row>
    <row r="43" spans="1:21" x14ac:dyDescent="0.25">
      <c r="A43" s="17">
        <v>2018</v>
      </c>
      <c r="B43" s="1">
        <v>0</v>
      </c>
      <c r="C43" s="1">
        <v>39</v>
      </c>
      <c r="D43" s="1">
        <v>38</v>
      </c>
      <c r="E43" s="1">
        <v>1121</v>
      </c>
      <c r="F43" s="1">
        <v>130000000</v>
      </c>
      <c r="G43" s="1"/>
      <c r="K43" s="41">
        <v>2020</v>
      </c>
      <c r="L43" s="42">
        <v>1258</v>
      </c>
      <c r="M43" s="42">
        <v>40</v>
      </c>
      <c r="N43" s="37"/>
      <c r="O43" s="41">
        <v>2020</v>
      </c>
      <c r="P43" s="42">
        <v>439306</v>
      </c>
      <c r="Q43" s="42">
        <v>8310</v>
      </c>
      <c r="R43" s="37"/>
      <c r="S43" s="45">
        <v>2020</v>
      </c>
      <c r="T43" s="44">
        <f t="shared" ref="T43:T51" si="0">(L43/$M$53)/(P43/$Q$53)</f>
        <v>0.62811589636201903</v>
      </c>
      <c r="U43" s="44">
        <f t="shared" ref="U43:U51" si="1">(($M$52/$M$53)/($Q$52/$Q$53))/((M43/$M$53)/(Q43/$Q$53))</f>
        <v>1.2548276991972038</v>
      </c>
    </row>
    <row r="44" spans="1:21" x14ac:dyDescent="0.25">
      <c r="A44" s="17">
        <v>2019</v>
      </c>
      <c r="B44" s="1">
        <v>0</v>
      </c>
      <c r="C44" s="1">
        <v>38</v>
      </c>
      <c r="D44" s="1">
        <v>27</v>
      </c>
      <c r="E44" s="1">
        <v>1121</v>
      </c>
      <c r="F44" s="1">
        <v>200000000</v>
      </c>
      <c r="G44" s="1"/>
      <c r="K44" s="41">
        <v>2019</v>
      </c>
      <c r="L44" s="42">
        <v>1734</v>
      </c>
      <c r="M44" s="42">
        <v>38</v>
      </c>
      <c r="N44" s="37"/>
      <c r="O44" s="41">
        <v>2019</v>
      </c>
      <c r="P44" s="42">
        <v>471426</v>
      </c>
      <c r="Q44" s="42">
        <v>8559</v>
      </c>
      <c r="R44" s="37"/>
      <c r="S44" s="43">
        <v>2019</v>
      </c>
      <c r="T44" s="44">
        <f t="shared" si="0"/>
        <v>0.80679247818251876</v>
      </c>
      <c r="U44" s="44">
        <f t="shared" si="1"/>
        <v>1.3604497152991153</v>
      </c>
    </row>
    <row r="45" spans="1:21" x14ac:dyDescent="0.25">
      <c r="A45" s="17">
        <v>2020</v>
      </c>
      <c r="B45" s="1">
        <v>0</v>
      </c>
      <c r="C45" s="1">
        <v>40</v>
      </c>
      <c r="D45" s="1">
        <v>26</v>
      </c>
      <c r="E45" s="1">
        <v>1745</v>
      </c>
      <c r="F45" s="1">
        <v>140000000</v>
      </c>
      <c r="G45" s="1"/>
      <c r="K45" s="41">
        <v>2018</v>
      </c>
      <c r="L45" s="42">
        <v>750</v>
      </c>
      <c r="M45" s="42">
        <v>39</v>
      </c>
      <c r="N45" s="37"/>
      <c r="O45" s="41">
        <v>2018</v>
      </c>
      <c r="P45" s="42">
        <v>131840</v>
      </c>
      <c r="Q45" s="42">
        <v>7909</v>
      </c>
      <c r="R45" s="37"/>
      <c r="S45" s="45">
        <v>2018</v>
      </c>
      <c r="T45" s="44">
        <f t="shared" si="0"/>
        <v>1.2477866862963551</v>
      </c>
      <c r="U45" s="44">
        <f t="shared" si="1"/>
        <v>1.2248983026876095</v>
      </c>
    </row>
    <row r="46" spans="1:21" x14ac:dyDescent="0.25">
      <c r="A46" s="17">
        <v>2021</v>
      </c>
      <c r="B46" s="1">
        <v>0</v>
      </c>
      <c r="C46" s="1">
        <v>62</v>
      </c>
      <c r="D46" s="1">
        <v>30</v>
      </c>
      <c r="E46" s="1">
        <v>1811</v>
      </c>
      <c r="F46" s="1">
        <v>300000000</v>
      </c>
      <c r="G46" s="1"/>
      <c r="K46" s="41">
        <v>2017</v>
      </c>
      <c r="L46" s="42">
        <v>734</v>
      </c>
      <c r="M46" s="42">
        <v>41</v>
      </c>
      <c r="N46" s="37"/>
      <c r="O46" s="41">
        <v>2017</v>
      </c>
      <c r="P46" s="42">
        <v>132844</v>
      </c>
      <c r="Q46" s="42">
        <v>7816</v>
      </c>
      <c r="R46" s="37"/>
      <c r="S46" s="43">
        <v>2017</v>
      </c>
      <c r="T46" s="44">
        <f t="shared" si="0"/>
        <v>1.2119379763074747</v>
      </c>
      <c r="U46" s="44">
        <f t="shared" si="1"/>
        <v>1.151446484919767</v>
      </c>
    </row>
    <row r="47" spans="1:21" x14ac:dyDescent="0.25">
      <c r="A47" s="1" t="s">
        <v>27</v>
      </c>
      <c r="B47" s="1"/>
      <c r="C47" s="1"/>
      <c r="D47" s="1"/>
      <c r="E47" s="1"/>
      <c r="F47" s="1"/>
      <c r="G47" s="6"/>
      <c r="K47" s="41">
        <v>2016</v>
      </c>
      <c r="L47" s="42">
        <v>810</v>
      </c>
      <c r="M47" s="42">
        <v>58</v>
      </c>
      <c r="N47" s="37"/>
      <c r="O47" s="41">
        <v>2016</v>
      </c>
      <c r="P47" s="42">
        <v>139475</v>
      </c>
      <c r="Q47" s="42">
        <v>8749</v>
      </c>
      <c r="R47" s="37"/>
      <c r="S47" s="45">
        <v>2016</v>
      </c>
      <c r="T47" s="44">
        <f t="shared" si="0"/>
        <v>1.2738401323464161</v>
      </c>
      <c r="U47" s="44">
        <f t="shared" si="1"/>
        <v>0.91111560979927275</v>
      </c>
    </row>
    <row r="48" spans="1:21" x14ac:dyDescent="0.25">
      <c r="A48" s="1" t="s">
        <v>38</v>
      </c>
      <c r="B48" s="1">
        <f t="shared" ref="B48:F48" si="2">SUM(B42:B47)</f>
        <v>15</v>
      </c>
      <c r="C48" s="1">
        <f t="shared" si="2"/>
        <v>220</v>
      </c>
      <c r="D48" s="1">
        <f t="shared" si="2"/>
        <v>159</v>
      </c>
      <c r="E48" s="1">
        <f t="shared" si="2"/>
        <v>7116</v>
      </c>
      <c r="F48" s="1">
        <f t="shared" si="2"/>
        <v>879455000</v>
      </c>
      <c r="G48" s="8">
        <v>671455</v>
      </c>
      <c r="K48" s="41">
        <v>2015</v>
      </c>
      <c r="L48" s="42">
        <v>879</v>
      </c>
      <c r="M48" s="42">
        <v>58</v>
      </c>
      <c r="N48" s="37"/>
      <c r="O48" s="41">
        <v>2015</v>
      </c>
      <c r="P48" s="42">
        <v>145926</v>
      </c>
      <c r="Q48" s="42">
        <v>9405</v>
      </c>
      <c r="R48" s="37"/>
      <c r="S48" s="43">
        <v>2015</v>
      </c>
      <c r="T48" s="44">
        <f t="shared" si="0"/>
        <v>1.3212423184173967</v>
      </c>
      <c r="U48" s="44">
        <f t="shared" si="1"/>
        <v>0.97943105613923409</v>
      </c>
    </row>
    <row r="49" spans="1:21" x14ac:dyDescent="0.25">
      <c r="K49" s="41">
        <v>2014</v>
      </c>
      <c r="L49" s="42">
        <v>939</v>
      </c>
      <c r="M49" s="42">
        <v>76</v>
      </c>
      <c r="N49" s="37"/>
      <c r="O49" s="41">
        <v>2014</v>
      </c>
      <c r="P49" s="42">
        <v>150804</v>
      </c>
      <c r="Q49" s="42">
        <v>10138</v>
      </c>
      <c r="R49" s="37"/>
      <c r="S49" s="45">
        <v>2014</v>
      </c>
      <c r="T49" s="44">
        <f t="shared" si="0"/>
        <v>1.3657745304838198</v>
      </c>
      <c r="U49" s="44">
        <f t="shared" si="1"/>
        <v>0.80571557504979741</v>
      </c>
    </row>
    <row r="50" spans="1:21" ht="45" x14ac:dyDescent="0.25">
      <c r="A50" s="12" t="s">
        <v>44</v>
      </c>
      <c r="B50" s="4" t="s">
        <v>21</v>
      </c>
      <c r="C50" s="4" t="s">
        <v>23</v>
      </c>
      <c r="D50" s="4" t="s">
        <v>22</v>
      </c>
      <c r="E50" s="4" t="s">
        <v>24</v>
      </c>
      <c r="F50" s="4" t="s">
        <v>25</v>
      </c>
      <c r="G50" s="4" t="s">
        <v>26</v>
      </c>
      <c r="K50" s="41">
        <v>2013</v>
      </c>
      <c r="L50" s="42">
        <v>843</v>
      </c>
      <c r="M50" s="42">
        <v>69</v>
      </c>
      <c r="N50" s="37"/>
      <c r="O50" s="41">
        <v>2013</v>
      </c>
      <c r="P50" s="42">
        <v>153466</v>
      </c>
      <c r="Q50" s="42">
        <v>10601</v>
      </c>
      <c r="R50" s="37"/>
      <c r="S50" s="43">
        <v>2013</v>
      </c>
      <c r="T50" s="44">
        <f t="shared" si="0"/>
        <v>1.2048741292192022</v>
      </c>
      <c r="U50" s="44">
        <f t="shared" si="1"/>
        <v>0.92798468331778083</v>
      </c>
    </row>
    <row r="51" spans="1:21" x14ac:dyDescent="0.25">
      <c r="A51" s="1">
        <v>2017</v>
      </c>
      <c r="B51" s="1">
        <v>556</v>
      </c>
      <c r="C51" s="1">
        <v>7816</v>
      </c>
      <c r="D51" s="1">
        <v>4078</v>
      </c>
      <c r="E51" s="1"/>
      <c r="F51" s="1"/>
      <c r="G51" s="1"/>
      <c r="K51" s="41">
        <v>2012</v>
      </c>
      <c r="L51" s="42">
        <v>873</v>
      </c>
      <c r="M51" s="42">
        <v>72</v>
      </c>
      <c r="N51" s="37"/>
      <c r="O51" s="41">
        <v>2012</v>
      </c>
      <c r="P51" s="42">
        <v>162510</v>
      </c>
      <c r="Q51" s="42">
        <v>11652</v>
      </c>
      <c r="R51" s="37"/>
      <c r="S51" s="45">
        <v>2012</v>
      </c>
      <c r="T51" s="44">
        <f t="shared" si="0"/>
        <v>1.1783123560618212</v>
      </c>
      <c r="U51" s="44">
        <f t="shared" si="1"/>
        <v>0.9774871206742759</v>
      </c>
    </row>
    <row r="52" spans="1:21" x14ac:dyDescent="0.25">
      <c r="A52" s="1">
        <v>2018</v>
      </c>
      <c r="B52" s="1">
        <v>717</v>
      </c>
      <c r="C52" s="1">
        <v>7909</v>
      </c>
      <c r="D52" s="1">
        <v>3868</v>
      </c>
      <c r="E52" s="1"/>
      <c r="F52" s="1"/>
      <c r="G52" s="1"/>
      <c r="L52" s="35" t="s">
        <v>67</v>
      </c>
      <c r="M52" s="35">
        <f>AVERAGE(M42:M51)</f>
        <v>55.3</v>
      </c>
      <c r="P52" s="35" t="s">
        <v>67</v>
      </c>
      <c r="Q52" s="35">
        <f>AVERAGE(Q42:Q51)</f>
        <v>9155.5</v>
      </c>
    </row>
    <row r="53" spans="1:21" x14ac:dyDescent="0.25">
      <c r="A53" s="1">
        <v>2019</v>
      </c>
      <c r="B53" s="1">
        <v>532</v>
      </c>
      <c r="C53" s="1">
        <v>8559</v>
      </c>
      <c r="D53" s="1">
        <v>3483</v>
      </c>
      <c r="E53" s="1"/>
      <c r="F53" s="1"/>
      <c r="G53" s="1"/>
      <c r="L53" s="35" t="s">
        <v>68</v>
      </c>
      <c r="M53" s="36">
        <v>6.71</v>
      </c>
      <c r="P53" s="35" t="s">
        <v>68</v>
      </c>
      <c r="Q53" s="36">
        <v>1471.8</v>
      </c>
    </row>
    <row r="54" spans="1:21" x14ac:dyDescent="0.25">
      <c r="A54" s="1">
        <v>2020</v>
      </c>
      <c r="B54" s="1">
        <v>326</v>
      </c>
      <c r="C54" s="1">
        <v>8310</v>
      </c>
      <c r="D54" s="1">
        <v>3588</v>
      </c>
      <c r="E54" s="1"/>
      <c r="F54" s="1"/>
      <c r="G54" s="1"/>
    </row>
    <row r="55" spans="1:21" x14ac:dyDescent="0.25">
      <c r="A55" s="1">
        <v>2021</v>
      </c>
      <c r="B55" s="1">
        <v>529</v>
      </c>
      <c r="C55" s="1">
        <v>8416</v>
      </c>
      <c r="D55" s="1">
        <v>3741</v>
      </c>
      <c r="E55" s="1">
        <v>747025</v>
      </c>
      <c r="F55" s="6">
        <v>153778000000</v>
      </c>
      <c r="G55" s="1"/>
    </row>
    <row r="56" spans="1:21" x14ac:dyDescent="0.25">
      <c r="A56" s="1" t="s">
        <v>27</v>
      </c>
      <c r="B56" s="59"/>
      <c r="C56" s="1"/>
      <c r="D56" s="59"/>
      <c r="E56" s="1"/>
      <c r="F56" s="1"/>
      <c r="G56" s="1"/>
    </row>
    <row r="57" spans="1:21" x14ac:dyDescent="0.25">
      <c r="A57" s="1" t="s">
        <v>38</v>
      </c>
      <c r="B57" s="1">
        <f t="shared" ref="B57:F57" si="3">SUM(B51:B56)</f>
        <v>2660</v>
      </c>
      <c r="C57" s="1">
        <f t="shared" si="3"/>
        <v>41010</v>
      </c>
      <c r="D57" s="1">
        <f t="shared" si="3"/>
        <v>18758</v>
      </c>
      <c r="E57" s="1">
        <f t="shared" si="3"/>
        <v>747025</v>
      </c>
      <c r="F57" s="1">
        <f t="shared" si="3"/>
        <v>153778000000</v>
      </c>
      <c r="G57" s="8">
        <v>145478000</v>
      </c>
    </row>
  </sheetData>
  <mergeCells count="35">
    <mergeCell ref="S15:V17"/>
    <mergeCell ref="S4:Z4"/>
    <mergeCell ref="AC4:AI4"/>
    <mergeCell ref="L21:R21"/>
    <mergeCell ref="L26:M26"/>
    <mergeCell ref="S11:T11"/>
    <mergeCell ref="S12:T12"/>
    <mergeCell ref="S13:T13"/>
    <mergeCell ref="AC11:AD11"/>
    <mergeCell ref="AC12:AD12"/>
    <mergeCell ref="AC13:AD13"/>
    <mergeCell ref="L11:M11"/>
    <mergeCell ref="L12:M12"/>
    <mergeCell ref="A7:E7"/>
    <mergeCell ref="K40:M40"/>
    <mergeCell ref="O40:Q40"/>
    <mergeCell ref="L28:M28"/>
    <mergeCell ref="L15:O17"/>
    <mergeCell ref="L27:M27"/>
    <mergeCell ref="A1:F1"/>
    <mergeCell ref="A36:A37"/>
    <mergeCell ref="A11:A15"/>
    <mergeCell ref="B36:S36"/>
    <mergeCell ref="A4:E4"/>
    <mergeCell ref="A26:A29"/>
    <mergeCell ref="A31:A34"/>
    <mergeCell ref="B25:B29"/>
    <mergeCell ref="C25:C29"/>
    <mergeCell ref="D25:D29"/>
    <mergeCell ref="B30:B34"/>
    <mergeCell ref="C30:C34"/>
    <mergeCell ref="D30:D34"/>
    <mergeCell ref="B12:B15"/>
    <mergeCell ref="L13:M13"/>
    <mergeCell ref="L7:N7"/>
  </mergeCells>
  <pageMargins left="0.39370078740157483" right="0.39370078740157483" top="0.39370078740157483" bottom="0.39370078740157483" header="0.31496062992125984" footer="0.31496062992125984"/>
  <pageSetup paperSize="9" scale="34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topLeftCell="A113" workbookViewId="0">
      <selection activeCell="C176" sqref="C176"/>
    </sheetView>
  </sheetViews>
  <sheetFormatPr defaultRowHeight="15" x14ac:dyDescent="0.25"/>
  <cols>
    <col min="2" max="2" width="13" customWidth="1"/>
    <col min="8" max="8" width="14.5703125" customWidth="1"/>
    <col min="9" max="9" width="13.42578125" customWidth="1"/>
  </cols>
  <sheetData>
    <row r="2" spans="1:12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2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2" ht="135" x14ac:dyDescent="0.25">
      <c r="A4" s="80" t="s">
        <v>96</v>
      </c>
      <c r="B4" s="80" t="s">
        <v>125</v>
      </c>
      <c r="C4" s="80" t="s">
        <v>126</v>
      </c>
      <c r="D4" s="80" t="s">
        <v>127</v>
      </c>
      <c r="E4" s="80" t="s">
        <v>128</v>
      </c>
      <c r="F4" s="80" t="s">
        <v>129</v>
      </c>
      <c r="G4" s="80" t="s">
        <v>130</v>
      </c>
      <c r="H4" s="80" t="s">
        <v>131</v>
      </c>
      <c r="I4" s="80" t="s">
        <v>132</v>
      </c>
      <c r="J4" s="80" t="s">
        <v>63</v>
      </c>
      <c r="K4" s="80" t="s">
        <v>133</v>
      </c>
      <c r="L4" s="80" t="s">
        <v>134</v>
      </c>
    </row>
    <row r="5" spans="1:12" x14ac:dyDescent="0.25">
      <c r="A5" s="80">
        <v>2012</v>
      </c>
      <c r="B5" s="74">
        <v>1247012</v>
      </c>
      <c r="C5" s="74">
        <v>0</v>
      </c>
      <c r="D5" s="81">
        <v>98</v>
      </c>
      <c r="E5" s="81">
        <v>64</v>
      </c>
      <c r="F5" s="81">
        <v>2403</v>
      </c>
      <c r="G5" s="74">
        <v>18000000</v>
      </c>
      <c r="H5" s="74">
        <v>1729</v>
      </c>
      <c r="I5" s="81">
        <v>1729</v>
      </c>
      <c r="J5" s="81">
        <v>1100</v>
      </c>
      <c r="K5" s="81">
        <v>7933</v>
      </c>
      <c r="L5" s="81">
        <v>0</v>
      </c>
    </row>
    <row r="6" spans="1:12" x14ac:dyDescent="0.25">
      <c r="A6" s="80">
        <v>2013</v>
      </c>
      <c r="B6" s="74">
        <v>1243431</v>
      </c>
      <c r="C6" s="74">
        <v>2</v>
      </c>
      <c r="D6" s="81">
        <v>95</v>
      </c>
      <c r="E6" s="81">
        <v>61</v>
      </c>
      <c r="F6" s="81">
        <v>2403</v>
      </c>
      <c r="G6" s="74">
        <v>59200000</v>
      </c>
      <c r="H6" s="74">
        <v>1729</v>
      </c>
      <c r="I6" s="81">
        <v>1729</v>
      </c>
      <c r="J6" s="81">
        <v>1053</v>
      </c>
      <c r="K6" s="81">
        <v>8152</v>
      </c>
      <c r="L6" s="81">
        <v>0</v>
      </c>
    </row>
    <row r="7" spans="1:12" x14ac:dyDescent="0.25">
      <c r="A7" s="80">
        <v>2014</v>
      </c>
      <c r="B7" s="74">
        <v>1239984</v>
      </c>
      <c r="C7" s="74">
        <v>5</v>
      </c>
      <c r="D7" s="81">
        <v>96</v>
      </c>
      <c r="E7" s="81">
        <v>52</v>
      </c>
      <c r="F7" s="81">
        <v>2314</v>
      </c>
      <c r="G7" s="74">
        <v>60000000</v>
      </c>
      <c r="H7" s="74">
        <v>1729</v>
      </c>
      <c r="I7" s="81">
        <v>1729</v>
      </c>
      <c r="J7" s="81">
        <v>1035</v>
      </c>
      <c r="K7" s="81">
        <v>8895</v>
      </c>
      <c r="L7" s="81">
        <v>0</v>
      </c>
    </row>
    <row r="8" spans="1:12" x14ac:dyDescent="0.25">
      <c r="A8" s="80">
        <v>2015</v>
      </c>
      <c r="B8" s="74">
        <v>1238071</v>
      </c>
      <c r="C8" s="74">
        <v>15</v>
      </c>
      <c r="D8" s="81">
        <v>78</v>
      </c>
      <c r="E8" s="81">
        <v>47</v>
      </c>
      <c r="F8" s="81">
        <v>2199</v>
      </c>
      <c r="G8" s="74">
        <v>60000000</v>
      </c>
      <c r="H8" s="74">
        <v>1729</v>
      </c>
      <c r="I8" s="81">
        <v>1729</v>
      </c>
      <c r="J8" s="81">
        <v>978</v>
      </c>
      <c r="K8" s="81">
        <v>8548</v>
      </c>
      <c r="L8" s="81">
        <v>15</v>
      </c>
    </row>
    <row r="9" spans="1:12" x14ac:dyDescent="0.25">
      <c r="A9" s="80">
        <v>2016</v>
      </c>
      <c r="B9" s="74">
        <v>1236628</v>
      </c>
      <c r="C9" s="74">
        <v>3</v>
      </c>
      <c r="D9" s="81">
        <v>93</v>
      </c>
      <c r="E9" s="81">
        <v>45</v>
      </c>
      <c r="F9" s="81">
        <v>2197</v>
      </c>
      <c r="G9" s="74">
        <v>60000000</v>
      </c>
      <c r="H9" s="74">
        <v>1729</v>
      </c>
      <c r="I9" s="81">
        <v>1729</v>
      </c>
      <c r="J9" s="81">
        <v>941</v>
      </c>
      <c r="K9" s="81">
        <v>8927</v>
      </c>
      <c r="L9" s="81">
        <v>20</v>
      </c>
    </row>
    <row r="10" spans="1:12" x14ac:dyDescent="0.25">
      <c r="A10" s="81">
        <v>2017</v>
      </c>
      <c r="B10" s="74">
        <v>1235863</v>
      </c>
      <c r="C10" s="74">
        <v>5</v>
      </c>
      <c r="D10" s="81">
        <v>63</v>
      </c>
      <c r="E10" s="81">
        <v>34</v>
      </c>
      <c r="F10" s="81">
        <v>2088</v>
      </c>
      <c r="G10" s="74">
        <v>60000000</v>
      </c>
      <c r="H10" s="74">
        <v>1729</v>
      </c>
      <c r="I10" s="81">
        <v>1729</v>
      </c>
      <c r="J10" s="81">
        <v>877</v>
      </c>
      <c r="K10" s="81">
        <v>9608</v>
      </c>
      <c r="L10" s="81">
        <v>53</v>
      </c>
    </row>
    <row r="11" spans="1:12" x14ac:dyDescent="0.25">
      <c r="A11" s="81">
        <v>2018</v>
      </c>
      <c r="B11" s="74">
        <v>1231117</v>
      </c>
      <c r="C11" s="74">
        <v>12</v>
      </c>
      <c r="D11" s="81">
        <v>78</v>
      </c>
      <c r="E11" s="81">
        <v>32</v>
      </c>
      <c r="F11" s="81">
        <v>1994</v>
      </c>
      <c r="G11" s="74">
        <v>60000000</v>
      </c>
      <c r="H11" s="74">
        <v>1729</v>
      </c>
      <c r="I11" s="81">
        <v>1729</v>
      </c>
      <c r="J11" s="81">
        <v>929</v>
      </c>
      <c r="K11" s="81">
        <v>9650</v>
      </c>
      <c r="L11" s="81">
        <v>76</v>
      </c>
    </row>
    <row r="12" spans="1:12" x14ac:dyDescent="0.25">
      <c r="A12" s="81">
        <v>2019</v>
      </c>
      <c r="B12" s="74">
        <v>1223395</v>
      </c>
      <c r="C12" s="74">
        <v>5</v>
      </c>
      <c r="D12" s="81">
        <v>70</v>
      </c>
      <c r="E12" s="81">
        <v>27</v>
      </c>
      <c r="F12" s="81">
        <v>1990</v>
      </c>
      <c r="G12" s="74">
        <v>60000000</v>
      </c>
      <c r="H12" s="74">
        <v>1729</v>
      </c>
      <c r="I12" s="81">
        <v>1729</v>
      </c>
      <c r="J12" s="81">
        <v>1644</v>
      </c>
      <c r="K12" s="81">
        <v>13230</v>
      </c>
      <c r="L12" s="81">
        <v>50</v>
      </c>
    </row>
    <row r="13" spans="1:12" x14ac:dyDescent="0.25">
      <c r="A13" s="81">
        <v>2020</v>
      </c>
      <c r="B13" s="74">
        <v>1217818</v>
      </c>
      <c r="C13" s="74">
        <v>0</v>
      </c>
      <c r="D13" s="81">
        <v>77</v>
      </c>
      <c r="E13" s="81">
        <v>30</v>
      </c>
      <c r="F13" s="81">
        <v>2069</v>
      </c>
      <c r="G13" s="74">
        <v>60000000</v>
      </c>
      <c r="H13" s="74">
        <v>1729</v>
      </c>
      <c r="I13" s="81">
        <v>1687</v>
      </c>
      <c r="J13" s="81">
        <v>1657</v>
      </c>
      <c r="K13" s="81">
        <v>14097</v>
      </c>
      <c r="L13" s="81">
        <v>52</v>
      </c>
    </row>
    <row r="14" spans="1:12" x14ac:dyDescent="0.25">
      <c r="A14" s="81">
        <v>2021</v>
      </c>
      <c r="B14" s="74">
        <v>1207875</v>
      </c>
      <c r="C14" s="74">
        <v>1</v>
      </c>
      <c r="D14" s="81">
        <v>86</v>
      </c>
      <c r="E14" s="81">
        <v>39</v>
      </c>
      <c r="F14" s="81">
        <v>2069</v>
      </c>
      <c r="G14" s="74">
        <v>60000000</v>
      </c>
      <c r="H14" s="74">
        <v>1729</v>
      </c>
      <c r="I14" s="81">
        <v>1687</v>
      </c>
      <c r="J14" s="81">
        <v>1589</v>
      </c>
      <c r="K14" s="81">
        <v>15287</v>
      </c>
      <c r="L14" s="81">
        <v>761</v>
      </c>
    </row>
    <row r="15" spans="1:12" x14ac:dyDescent="0.25">
      <c r="A15" s="81" t="s">
        <v>27</v>
      </c>
      <c r="B15" s="74">
        <v>1198429</v>
      </c>
      <c r="C15" s="74">
        <v>4</v>
      </c>
      <c r="D15" s="81">
        <v>37</v>
      </c>
      <c r="E15" s="81">
        <v>18</v>
      </c>
      <c r="F15" s="81">
        <v>2087</v>
      </c>
      <c r="G15" s="74">
        <v>1500000000</v>
      </c>
      <c r="H15" s="74">
        <v>1729</v>
      </c>
      <c r="I15" s="81">
        <v>1687</v>
      </c>
      <c r="J15" s="81">
        <v>745</v>
      </c>
      <c r="K15" s="81">
        <v>16206</v>
      </c>
      <c r="L15" s="81">
        <v>323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74">
        <v>0</v>
      </c>
      <c r="C20" s="74">
        <v>1247012</v>
      </c>
      <c r="D20" s="1">
        <f t="shared" ref="D20:D30" si="0">(B20/C20)*100000</f>
        <v>0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v>1</v>
      </c>
      <c r="O20" s="1"/>
    </row>
    <row r="21" spans="1:16" x14ac:dyDescent="0.25">
      <c r="A21" s="47">
        <v>2013</v>
      </c>
      <c r="B21" s="74">
        <v>2</v>
      </c>
      <c r="C21" s="74">
        <v>1243431</v>
      </c>
      <c r="D21" s="1">
        <f t="shared" si="0"/>
        <v>0.16084527408436816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f t="shared" ref="N21:N24" si="2">J21/D21</f>
        <v>3.1307187267556777</v>
      </c>
      <c r="O21" s="1"/>
    </row>
    <row r="22" spans="1:16" x14ac:dyDescent="0.25">
      <c r="A22" s="47">
        <v>2014</v>
      </c>
      <c r="B22" s="74">
        <v>5</v>
      </c>
      <c r="C22" s="74">
        <v>1239984</v>
      </c>
      <c r="D22" s="1">
        <f t="shared" si="0"/>
        <v>0.40323100943237977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1.1200116953745851</v>
      </c>
      <c r="O22" s="1"/>
    </row>
    <row r="23" spans="1:16" x14ac:dyDescent="0.25">
      <c r="A23" s="47">
        <v>2015</v>
      </c>
      <c r="B23" s="74">
        <v>15</v>
      </c>
      <c r="C23" s="74">
        <v>1238071</v>
      </c>
      <c r="D23" s="1">
        <f t="shared" si="0"/>
        <v>1.2115621801980661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f t="shared" si="2"/>
        <v>0.45885882786246579</v>
      </c>
      <c r="O23" s="1"/>
    </row>
    <row r="24" spans="1:16" x14ac:dyDescent="0.25">
      <c r="A24" s="47">
        <v>2016</v>
      </c>
      <c r="B24" s="74">
        <v>3</v>
      </c>
      <c r="C24" s="74">
        <v>1236628</v>
      </c>
      <c r="D24" s="1">
        <f t="shared" si="0"/>
        <v>0.24259518626458401</v>
      </c>
      <c r="E24" s="1">
        <f t="shared" ref="E24:E30" si="3">SUM(D20:D24)/5</f>
        <v>0.40364672999587958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f t="shared" si="2"/>
        <v>2.2165421625359394</v>
      </c>
      <c r="O24" s="50">
        <f t="shared" ref="O24:O30" si="5">SUM(N20:N24)/5</f>
        <v>1.5852262825057337</v>
      </c>
      <c r="P24" s="53" t="s">
        <v>90</v>
      </c>
    </row>
    <row r="25" spans="1:16" x14ac:dyDescent="0.25">
      <c r="A25" s="17">
        <v>2017</v>
      </c>
      <c r="B25" s="74">
        <v>5</v>
      </c>
      <c r="C25" s="74">
        <v>1235863</v>
      </c>
      <c r="D25" s="6">
        <f t="shared" si="0"/>
        <v>0.40457558807084604</v>
      </c>
      <c r="E25" s="50">
        <f t="shared" si="3"/>
        <v>0.48456184761004878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30" si="6">J25/D25</f>
        <v>0.93613229612272142</v>
      </c>
      <c r="O25" s="50">
        <f t="shared" si="5"/>
        <v>1.572452741730278</v>
      </c>
      <c r="P25" t="s">
        <v>89</v>
      </c>
    </row>
    <row r="26" spans="1:16" x14ac:dyDescent="0.25">
      <c r="A26" s="17">
        <v>2018</v>
      </c>
      <c r="B26" s="74">
        <v>12</v>
      </c>
      <c r="C26" s="74">
        <v>1231117</v>
      </c>
      <c r="D26" s="1">
        <f t="shared" si="0"/>
        <v>0.97472457938603729</v>
      </c>
      <c r="E26" s="50">
        <f t="shared" si="3"/>
        <v>0.64733770867038254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0.50081182427832238</v>
      </c>
      <c r="O26" s="50">
        <f t="shared" si="5"/>
        <v>1.0464713612348069</v>
      </c>
      <c r="P26" t="s">
        <v>88</v>
      </c>
    </row>
    <row r="27" spans="1:16" x14ac:dyDescent="0.25">
      <c r="A27" s="17">
        <v>2019</v>
      </c>
      <c r="B27" s="74">
        <v>5</v>
      </c>
      <c r="C27" s="74">
        <v>1223395</v>
      </c>
      <c r="D27" s="1">
        <f t="shared" si="0"/>
        <v>0.40869874406875945</v>
      </c>
      <c r="E27" s="50">
        <f t="shared" si="3"/>
        <v>0.64843125559765857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0.88683218422128363</v>
      </c>
      <c r="O27" s="50">
        <f t="shared" si="5"/>
        <v>0.9998354590041465</v>
      </c>
      <c r="P27" t="s">
        <v>87</v>
      </c>
    </row>
    <row r="28" spans="1:16" x14ac:dyDescent="0.25">
      <c r="A28" s="17">
        <v>2020</v>
      </c>
      <c r="B28" s="74">
        <v>0</v>
      </c>
      <c r="C28" s="74">
        <v>1217818</v>
      </c>
      <c r="D28" s="1">
        <f t="shared" si="0"/>
        <v>0</v>
      </c>
      <c r="E28" s="50">
        <f t="shared" si="3"/>
        <v>0.40611881955804535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v>1</v>
      </c>
      <c r="O28" s="50">
        <f t="shared" si="5"/>
        <v>1.1080636934316535</v>
      </c>
      <c r="P28" t="s">
        <v>86</v>
      </c>
    </row>
    <row r="29" spans="1:16" x14ac:dyDescent="0.25">
      <c r="A29" s="17">
        <v>2021</v>
      </c>
      <c r="B29" s="74">
        <v>1</v>
      </c>
      <c r="C29" s="74">
        <v>1207875</v>
      </c>
      <c r="D29" s="1">
        <f t="shared" si="0"/>
        <v>8.2790023802131837E-2</v>
      </c>
      <c r="E29" s="50">
        <f t="shared" si="3"/>
        <v>0.37415778706555491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f t="shared" si="6"/>
        <v>4.3921821512531114</v>
      </c>
      <c r="O29" s="50">
        <f t="shared" si="5"/>
        <v>1.5431916911750878</v>
      </c>
      <c r="P29" t="s">
        <v>85</v>
      </c>
    </row>
    <row r="30" spans="1:16" x14ac:dyDescent="0.25">
      <c r="A30" s="1" t="s">
        <v>27</v>
      </c>
      <c r="B30" s="74">
        <v>4</v>
      </c>
      <c r="C30" s="74">
        <v>1198429</v>
      </c>
      <c r="D30" s="1">
        <f t="shared" si="0"/>
        <v>0.33377029427692417</v>
      </c>
      <c r="E30" s="1">
        <f t="shared" si="3"/>
        <v>0.35999672830677054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f t="shared" si="6"/>
        <v>0.61784032637237252</v>
      </c>
      <c r="O30" s="50">
        <f t="shared" si="5"/>
        <v>1.4795332972250181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27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81">
        <v>98</v>
      </c>
      <c r="C36" s="74">
        <v>1247012</v>
      </c>
      <c r="D36" s="6">
        <f t="shared" ref="D36:D46" si="9">(B36/C36)*100000</f>
        <v>7.8587856411967163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1.1855679555972576</v>
      </c>
      <c r="O36" s="1"/>
    </row>
    <row r="37" spans="1:16" x14ac:dyDescent="0.25">
      <c r="A37" s="47">
        <v>2013</v>
      </c>
      <c r="B37" s="81">
        <v>95</v>
      </c>
      <c r="C37" s="74">
        <v>1243431</v>
      </c>
      <c r="D37" s="6">
        <f t="shared" si="9"/>
        <v>7.6401505190074879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1.1073066718604367</v>
      </c>
      <c r="O37" s="1"/>
    </row>
    <row r="38" spans="1:16" x14ac:dyDescent="0.25">
      <c r="A38" s="47">
        <v>2014</v>
      </c>
      <c r="B38" s="81">
        <v>96</v>
      </c>
      <c r="C38" s="74">
        <v>1239984</v>
      </c>
      <c r="D38" s="6">
        <f t="shared" si="9"/>
        <v>7.742035381101692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1.0430150065868919</v>
      </c>
      <c r="O38" s="1"/>
    </row>
    <row r="39" spans="1:16" x14ac:dyDescent="0.25">
      <c r="A39" s="47">
        <v>2015</v>
      </c>
      <c r="B39" s="81">
        <v>78</v>
      </c>
      <c r="C39" s="74">
        <v>1238071</v>
      </c>
      <c r="D39" s="6">
        <f t="shared" si="9"/>
        <v>6.3001233370299445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1.1872915362733822</v>
      </c>
      <c r="O39" s="1"/>
    </row>
    <row r="40" spans="1:16" x14ac:dyDescent="0.25">
      <c r="A40" s="47">
        <v>2016</v>
      </c>
      <c r="B40" s="81">
        <v>93</v>
      </c>
      <c r="C40" s="74">
        <v>1236628</v>
      </c>
      <c r="D40" s="6">
        <f t="shared" si="9"/>
        <v>7.5204507742021045</v>
      </c>
      <c r="E40" s="50">
        <f t="shared" ref="E40:E46" si="12">SUM(D36:D40)/5</f>
        <v>7.4123091305075892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0.79386471999455255</v>
      </c>
      <c r="O40" s="50">
        <f t="shared" ref="O40:O46" si="14">SUM(N36:N40)/5</f>
        <v>1.0634091780625041</v>
      </c>
      <c r="P40" s="53" t="s">
        <v>90</v>
      </c>
    </row>
    <row r="41" spans="1:16" x14ac:dyDescent="0.25">
      <c r="A41" s="17">
        <v>2017</v>
      </c>
      <c r="B41" s="81">
        <v>63</v>
      </c>
      <c r="C41" s="74">
        <v>1235863</v>
      </c>
      <c r="D41" s="6">
        <f t="shared" si="9"/>
        <v>5.0976524096926594</v>
      </c>
      <c r="E41" s="50">
        <f t="shared" si="12"/>
        <v>6.8600824842067762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1.0444230367841716</v>
      </c>
      <c r="O41" s="50">
        <f t="shared" si="14"/>
        <v>1.0351801942998871</v>
      </c>
      <c r="P41" t="s">
        <v>89</v>
      </c>
    </row>
    <row r="42" spans="1:16" x14ac:dyDescent="0.25">
      <c r="A42" s="17">
        <v>2018</v>
      </c>
      <c r="B42" s="81">
        <v>78</v>
      </c>
      <c r="C42" s="74">
        <v>1231117</v>
      </c>
      <c r="D42" s="6">
        <f t="shared" si="9"/>
        <v>6.3357097660092423</v>
      </c>
      <c r="E42" s="50">
        <f t="shared" si="12"/>
        <v>6.5991943336071284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0.84989179663496439</v>
      </c>
      <c r="O42" s="50">
        <f t="shared" si="14"/>
        <v>0.98369721925479259</v>
      </c>
      <c r="P42" t="s">
        <v>88</v>
      </c>
    </row>
    <row r="43" spans="1:16" x14ac:dyDescent="0.25">
      <c r="A43" s="17">
        <v>2019</v>
      </c>
      <c r="B43" s="81">
        <v>70</v>
      </c>
      <c r="C43" s="74">
        <v>1223395</v>
      </c>
      <c r="D43" s="6">
        <f t="shared" si="9"/>
        <v>5.7217824169626326</v>
      </c>
      <c r="E43" s="50">
        <f t="shared" si="12"/>
        <v>6.1951437407793168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1.0191187788332392</v>
      </c>
      <c r="O43" s="50">
        <f t="shared" si="14"/>
        <v>0.97891797370406208</v>
      </c>
      <c r="P43" t="s">
        <v>87</v>
      </c>
    </row>
    <row r="44" spans="1:16" x14ac:dyDescent="0.25">
      <c r="A44" s="17">
        <v>2020</v>
      </c>
      <c r="B44" s="81">
        <v>77</v>
      </c>
      <c r="C44" s="74">
        <v>1217818</v>
      </c>
      <c r="D44" s="6">
        <f t="shared" si="9"/>
        <v>6.3227838642555785</v>
      </c>
      <c r="E44" s="50">
        <f t="shared" si="12"/>
        <v>6.1996758462244426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0.89561322192404058</v>
      </c>
      <c r="O44" s="50">
        <f t="shared" si="14"/>
        <v>0.92058231083419373</v>
      </c>
      <c r="P44" t="s">
        <v>86</v>
      </c>
    </row>
    <row r="45" spans="1:16" x14ac:dyDescent="0.25">
      <c r="A45" s="17">
        <v>2021</v>
      </c>
      <c r="B45" s="81">
        <v>86</v>
      </c>
      <c r="C45" s="74">
        <v>1207875</v>
      </c>
      <c r="D45" s="6">
        <f t="shared" si="9"/>
        <v>7.1199420469833381</v>
      </c>
      <c r="E45" s="50">
        <f t="shared" si="12"/>
        <v>6.1195741007806905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0.81251604574111258</v>
      </c>
      <c r="O45" s="50">
        <f t="shared" si="14"/>
        <v>0.92431257598350558</v>
      </c>
      <c r="P45" t="s">
        <v>85</v>
      </c>
    </row>
    <row r="46" spans="1:16" x14ac:dyDescent="0.25">
      <c r="A46" s="1" t="s">
        <v>27</v>
      </c>
      <c r="B46" s="81">
        <v>37</v>
      </c>
      <c r="C46" s="74">
        <v>1198429</v>
      </c>
      <c r="D46" s="6">
        <f t="shared" si="9"/>
        <v>3.0873752220615489</v>
      </c>
      <c r="E46" s="50">
        <f t="shared" si="12"/>
        <v>5.7175186632544683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0.91106400559126055</v>
      </c>
      <c r="O46" s="50">
        <f t="shared" si="14"/>
        <v>0.89764076974492346</v>
      </c>
      <c r="P46" t="s">
        <v>92</v>
      </c>
    </row>
    <row r="47" spans="1:16" x14ac:dyDescent="0.25">
      <c r="A47" s="1" t="s">
        <v>38</v>
      </c>
      <c r="B47" s="1">
        <f>SUM(B41:B46)</f>
        <v>411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81">
        <v>64</v>
      </c>
      <c r="C52" s="74">
        <v>1247012</v>
      </c>
      <c r="D52" s="6">
        <f t="shared" ref="D52:D62" si="15">(B52/C52)*100000</f>
        <v>5.1322681738427542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0.8807467789772504</v>
      </c>
      <c r="O52" s="1"/>
    </row>
    <row r="53" spans="1:16" x14ac:dyDescent="0.25">
      <c r="A53" s="47">
        <v>2013</v>
      </c>
      <c r="B53" s="81">
        <v>61</v>
      </c>
      <c r="C53" s="74">
        <v>1243431</v>
      </c>
      <c r="D53" s="6">
        <f t="shared" si="15"/>
        <v>4.9057808595732286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0.98238083660479292</v>
      </c>
      <c r="O53" s="1"/>
    </row>
    <row r="54" spans="1:16" x14ac:dyDescent="0.25">
      <c r="A54" s="47">
        <v>2014</v>
      </c>
      <c r="B54" s="81">
        <v>52</v>
      </c>
      <c r="C54" s="74">
        <v>1239984</v>
      </c>
      <c r="D54" s="6">
        <f t="shared" si="15"/>
        <v>4.1936024980967499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1.0809229681143606</v>
      </c>
      <c r="O54" s="1"/>
    </row>
    <row r="55" spans="1:16" x14ac:dyDescent="0.25">
      <c r="A55" s="47">
        <v>2015</v>
      </c>
      <c r="B55" s="81">
        <v>47</v>
      </c>
      <c r="C55" s="74">
        <v>1238071</v>
      </c>
      <c r="D55" s="6">
        <f t="shared" si="15"/>
        <v>3.7962281646206071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1.0634496439730967</v>
      </c>
      <c r="O55" s="1"/>
    </row>
    <row r="56" spans="1:16" x14ac:dyDescent="0.25">
      <c r="A56" s="47">
        <v>2016</v>
      </c>
      <c r="B56" s="81">
        <v>45</v>
      </c>
      <c r="C56" s="74">
        <v>1236628</v>
      </c>
      <c r="D56" s="6">
        <f t="shared" si="15"/>
        <v>3.6389277939687603</v>
      </c>
      <c r="E56" s="50">
        <f t="shared" ref="E56:E62" si="18">SUM(D52:D56)/5</f>
        <v>4.3333614980204205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0.9284348770486831</v>
      </c>
      <c r="O56" s="50">
        <f t="shared" ref="O56:O62" si="20">SUM(N52:N56)/5</f>
        <v>0.98718702094363664</v>
      </c>
      <c r="P56" s="53" t="s">
        <v>90</v>
      </c>
    </row>
    <row r="57" spans="1:16" x14ac:dyDescent="0.25">
      <c r="A57" s="17">
        <v>2017</v>
      </c>
      <c r="B57" s="81">
        <v>34</v>
      </c>
      <c r="C57" s="74">
        <v>1235863</v>
      </c>
      <c r="D57" s="6">
        <f t="shared" si="15"/>
        <v>2.751113998881753</v>
      </c>
      <c r="E57" s="50">
        <f t="shared" si="18"/>
        <v>3.8571306630282201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1.0097195047578444</v>
      </c>
      <c r="O57" s="50">
        <f t="shared" si="20"/>
        <v>1.0129815660997554</v>
      </c>
      <c r="P57" t="s">
        <v>89</v>
      </c>
    </row>
    <row r="58" spans="1:16" x14ac:dyDescent="0.25">
      <c r="A58" s="17">
        <v>2018</v>
      </c>
      <c r="B58" s="81">
        <v>32</v>
      </c>
      <c r="C58" s="74">
        <v>1231117</v>
      </c>
      <c r="D58" s="6">
        <f t="shared" si="15"/>
        <v>2.5992655450294326</v>
      </c>
      <c r="E58" s="50">
        <f t="shared" si="18"/>
        <v>3.3958276001194605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1.0131486068559368</v>
      </c>
      <c r="O58" s="50">
        <f t="shared" si="20"/>
        <v>1.0191351201499845</v>
      </c>
      <c r="P58" t="s">
        <v>88</v>
      </c>
    </row>
    <row r="59" spans="1:16" x14ac:dyDescent="0.25">
      <c r="A59" s="17">
        <v>2019</v>
      </c>
      <c r="B59" s="81">
        <v>27</v>
      </c>
      <c r="C59" s="74">
        <v>1223395</v>
      </c>
      <c r="D59" s="6">
        <f t="shared" si="15"/>
        <v>2.2069732179713011</v>
      </c>
      <c r="E59" s="50">
        <f t="shared" si="18"/>
        <v>2.9985017440943706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1.0752006744788118</v>
      </c>
      <c r="O59" s="50">
        <f t="shared" si="20"/>
        <v>1.0179906614228746</v>
      </c>
      <c r="P59" t="s">
        <v>87</v>
      </c>
    </row>
    <row r="60" spans="1:16" x14ac:dyDescent="0.25">
      <c r="A60" s="17">
        <v>2020</v>
      </c>
      <c r="B60" s="81">
        <v>30</v>
      </c>
      <c r="C60" s="74">
        <v>1217818</v>
      </c>
      <c r="D60" s="6">
        <f t="shared" si="15"/>
        <v>2.4634222847749006</v>
      </c>
      <c r="E60" s="50">
        <f t="shared" si="18"/>
        <v>2.7319405681252293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0.99252482350696447</v>
      </c>
      <c r="O60" s="50">
        <f t="shared" si="20"/>
        <v>1.0038056973296481</v>
      </c>
      <c r="P60" t="s">
        <v>86</v>
      </c>
    </row>
    <row r="61" spans="1:16" x14ac:dyDescent="0.25">
      <c r="A61" s="17">
        <v>2021</v>
      </c>
      <c r="B61" s="81">
        <v>39</v>
      </c>
      <c r="C61" s="74">
        <v>1207875</v>
      </c>
      <c r="D61" s="6">
        <f t="shared" si="15"/>
        <v>3.2288109282831421</v>
      </c>
      <c r="E61" s="50">
        <f t="shared" si="18"/>
        <v>2.649917194988106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0.79643029556676292</v>
      </c>
      <c r="O61" s="50">
        <f t="shared" si="20"/>
        <v>0.97740478103326411</v>
      </c>
      <c r="P61" t="s">
        <v>85</v>
      </c>
    </row>
    <row r="62" spans="1:16" x14ac:dyDescent="0.25">
      <c r="A62" s="1" t="s">
        <v>27</v>
      </c>
      <c r="B62" s="81">
        <v>18</v>
      </c>
      <c r="C62" s="74">
        <v>1198429</v>
      </c>
      <c r="D62" s="6">
        <f t="shared" si="15"/>
        <v>1.5019663242461589</v>
      </c>
      <c r="E62" s="50">
        <f t="shared" si="18"/>
        <v>2.4000876600609868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1.3729785030497166</v>
      </c>
      <c r="O62" s="50">
        <f t="shared" si="20"/>
        <v>1.0500565806916384</v>
      </c>
      <c r="P62" t="s">
        <v>92</v>
      </c>
    </row>
    <row r="63" spans="1:16" x14ac:dyDescent="0.25">
      <c r="A63" s="1" t="s">
        <v>38</v>
      </c>
      <c r="B63" s="1">
        <f>SUM(B57:B62)</f>
        <v>180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81">
        <v>2403</v>
      </c>
      <c r="C68" s="74">
        <v>1247012</v>
      </c>
      <c r="D68" s="6">
        <f t="shared" ref="D68:D78" si="21">(B68/C68)*100000</f>
        <v>192.70063158975213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0.32260164864820889</v>
      </c>
      <c r="O68" s="1"/>
    </row>
    <row r="69" spans="1:16" x14ac:dyDescent="0.25">
      <c r="A69" s="47">
        <v>2013</v>
      </c>
      <c r="B69" s="81">
        <v>2403</v>
      </c>
      <c r="C69" s="74">
        <v>1243431</v>
      </c>
      <c r="D69" s="6">
        <f t="shared" si="21"/>
        <v>193.25559681236834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0.32417084058719725</v>
      </c>
      <c r="O69" s="1"/>
    </row>
    <row r="70" spans="1:16" x14ac:dyDescent="0.25">
      <c r="A70" s="47">
        <v>2014</v>
      </c>
      <c r="B70" s="81">
        <v>2314</v>
      </c>
      <c r="C70" s="74">
        <v>1239984</v>
      </c>
      <c r="D70" s="6">
        <f t="shared" si="21"/>
        <v>186.61531116530534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0.31363080683145894</v>
      </c>
      <c r="O70" s="1"/>
    </row>
    <row r="71" spans="1:16" x14ac:dyDescent="0.25">
      <c r="A71" s="47">
        <v>2015</v>
      </c>
      <c r="B71" s="81">
        <v>2199</v>
      </c>
      <c r="C71" s="74">
        <v>1238071</v>
      </c>
      <c r="D71" s="6">
        <f t="shared" si="21"/>
        <v>177.61501561703651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0.29894887158054767</v>
      </c>
      <c r="O71" s="1"/>
    </row>
    <row r="72" spans="1:16" x14ac:dyDescent="0.25">
      <c r="A72" s="47">
        <v>2016</v>
      </c>
      <c r="B72" s="81">
        <v>2197</v>
      </c>
      <c r="C72" s="74">
        <v>1236628</v>
      </c>
      <c r="D72" s="6">
        <f t="shared" si="21"/>
        <v>177.66054140776367</v>
      </c>
      <c r="E72" s="50">
        <f t="shared" ref="E72:E78" si="24">SUM(D68:D72)/5</f>
        <v>185.56941931844523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0.34851693557858598</v>
      </c>
      <c r="O72" s="50">
        <f t="shared" ref="O72:O78" si="26">SUM(N68:N72)/5</f>
        <v>0.32157382064519974</v>
      </c>
      <c r="P72" s="53" t="s">
        <v>90</v>
      </c>
    </row>
    <row r="73" spans="1:16" x14ac:dyDescent="0.25">
      <c r="A73" s="17">
        <v>2017</v>
      </c>
      <c r="B73" s="81">
        <v>2088</v>
      </c>
      <c r="C73" s="74">
        <v>1235863</v>
      </c>
      <c r="D73" s="6">
        <f t="shared" si="21"/>
        <v>168.9507655783853</v>
      </c>
      <c r="E73" s="50">
        <f t="shared" si="24"/>
        <v>180.81944611617183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0.33201898450479267</v>
      </c>
      <c r="O73" s="50">
        <f t="shared" si="26"/>
        <v>0.3234572878165165</v>
      </c>
      <c r="P73" t="s">
        <v>89</v>
      </c>
    </row>
    <row r="74" spans="1:16" x14ac:dyDescent="0.25">
      <c r="A74" s="17">
        <v>2018</v>
      </c>
      <c r="B74" s="81">
        <v>1994</v>
      </c>
      <c r="C74" s="74">
        <v>1231117</v>
      </c>
      <c r="D74" s="6">
        <f t="shared" si="21"/>
        <v>161.96673427464654</v>
      </c>
      <c r="E74" s="50">
        <f t="shared" si="24"/>
        <v>174.56167360862747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0.31845887259810696</v>
      </c>
      <c r="O74" s="50">
        <f t="shared" si="26"/>
        <v>0.32231489421869847</v>
      </c>
      <c r="P74" t="s">
        <v>88</v>
      </c>
    </row>
    <row r="75" spans="1:16" x14ac:dyDescent="0.25">
      <c r="A75" s="17">
        <v>2019</v>
      </c>
      <c r="B75" s="81">
        <v>1990</v>
      </c>
      <c r="C75" s="74">
        <v>1223395</v>
      </c>
      <c r="D75" s="6">
        <f t="shared" si="21"/>
        <v>162.66210013936626</v>
      </c>
      <c r="E75" s="50">
        <f t="shared" si="24"/>
        <v>169.77103140343965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0.31960835391661829</v>
      </c>
      <c r="O75" s="50">
        <f t="shared" si="26"/>
        <v>0.32351040363573036</v>
      </c>
      <c r="P75" t="s">
        <v>87</v>
      </c>
    </row>
    <row r="76" spans="1:16" x14ac:dyDescent="0.25">
      <c r="A76" s="17">
        <v>2020</v>
      </c>
      <c r="B76" s="81">
        <v>2069</v>
      </c>
      <c r="C76" s="74">
        <v>1217818</v>
      </c>
      <c r="D76" s="6">
        <f t="shared" si="21"/>
        <v>169.894023573309</v>
      </c>
      <c r="E76" s="50">
        <f t="shared" si="24"/>
        <v>168.22683299469415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0.33374529863573438</v>
      </c>
      <c r="O76" s="50">
        <f t="shared" si="26"/>
        <v>0.33046968904676766</v>
      </c>
      <c r="P76" t="s">
        <v>86</v>
      </c>
    </row>
    <row r="77" spans="1:16" x14ac:dyDescent="0.25">
      <c r="A77" s="17">
        <v>2021</v>
      </c>
      <c r="B77" s="81">
        <v>2069</v>
      </c>
      <c r="C77" s="74">
        <v>1207875</v>
      </c>
      <c r="D77" s="6">
        <f t="shared" si="21"/>
        <v>171.29255924661078</v>
      </c>
      <c r="E77" s="50">
        <f t="shared" si="24"/>
        <v>166.95323656246356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0.33358052185774828</v>
      </c>
      <c r="O77" s="50">
        <f t="shared" si="26"/>
        <v>0.32748240630260012</v>
      </c>
      <c r="P77" t="s">
        <v>85</v>
      </c>
    </row>
    <row r="78" spans="1:16" x14ac:dyDescent="0.25">
      <c r="A78" s="1" t="s">
        <v>27</v>
      </c>
      <c r="B78" s="81">
        <v>2087</v>
      </c>
      <c r="C78" s="74">
        <v>1198429</v>
      </c>
      <c r="D78" s="6">
        <f t="shared" si="21"/>
        <v>174.14465103898522</v>
      </c>
      <c r="E78" s="50">
        <f t="shared" si="24"/>
        <v>167.99201365458356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0.33913477519292512</v>
      </c>
      <c r="O78" s="50">
        <f t="shared" si="26"/>
        <v>0.32890556444022662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90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74">
        <v>18000000</v>
      </c>
      <c r="C84" s="74">
        <v>1247012</v>
      </c>
      <c r="D84" s="6">
        <f t="shared" ref="D84:D93" si="27">(B84/C84)</f>
        <v>14.434504238932744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3.7317838339213115E-2</v>
      </c>
      <c r="O84" s="1"/>
    </row>
    <row r="85" spans="1:16" x14ac:dyDescent="0.25">
      <c r="A85" s="47">
        <v>2013</v>
      </c>
      <c r="B85" s="74">
        <v>59200000</v>
      </c>
      <c r="C85" s="74">
        <v>1243431</v>
      </c>
      <c r="D85" s="6">
        <f t="shared" si="27"/>
        <v>47.610201128972982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0.10639529083666528</v>
      </c>
      <c r="O85" s="1"/>
    </row>
    <row r="86" spans="1:16" x14ac:dyDescent="0.25">
      <c r="A86" s="47">
        <v>2014</v>
      </c>
      <c r="B86" s="74">
        <v>60000000</v>
      </c>
      <c r="C86" s="74">
        <v>1239984</v>
      </c>
      <c r="D86" s="6">
        <f t="shared" si="27"/>
        <v>48.38772113188557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0.11615828445133128</v>
      </c>
      <c r="O86" s="1"/>
    </row>
    <row r="87" spans="1:16" x14ac:dyDescent="0.25">
      <c r="A87" s="47">
        <v>2015</v>
      </c>
      <c r="B87" s="74">
        <v>60000000</v>
      </c>
      <c r="C87" s="74">
        <v>1238071</v>
      </c>
      <c r="D87" s="6">
        <f t="shared" si="27"/>
        <v>48.462487207922649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0.11599080382882554</v>
      </c>
      <c r="O87" s="1"/>
    </row>
    <row r="88" spans="1:16" x14ac:dyDescent="0.25">
      <c r="A88" s="47">
        <v>2016</v>
      </c>
      <c r="B88" s="74">
        <v>60000000</v>
      </c>
      <c r="C88" s="74">
        <v>1236628</v>
      </c>
      <c r="D88" s="6">
        <f t="shared" si="27"/>
        <v>48.519037252916803</v>
      </c>
      <c r="E88" s="50">
        <f t="shared" ref="E88:E94" si="30">SUM(D84:D88)/5</f>
        <v>41.482790192126153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0.14528223899981732</v>
      </c>
      <c r="O88" s="50">
        <f t="shared" ref="O88:O94" si="32">SUM(N84:N88)/5</f>
        <v>0.10422889129117049</v>
      </c>
      <c r="P88" s="53" t="s">
        <v>90</v>
      </c>
    </row>
    <row r="89" spans="1:16" x14ac:dyDescent="0.25">
      <c r="A89" s="17">
        <v>2017</v>
      </c>
      <c r="B89" s="74">
        <v>60000000</v>
      </c>
      <c r="C89" s="74">
        <v>1235863</v>
      </c>
      <c r="D89" s="6">
        <f t="shared" si="27"/>
        <v>48.549070568501527</v>
      </c>
      <c r="E89" s="50">
        <f t="shared" si="30"/>
        <v>48.305703458039908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0.11087274521495638</v>
      </c>
      <c r="O89" s="50">
        <f t="shared" si="32"/>
        <v>0.11893987266631915</v>
      </c>
      <c r="P89" t="s">
        <v>89</v>
      </c>
    </row>
    <row r="90" spans="1:16" x14ac:dyDescent="0.25">
      <c r="A90" s="17">
        <v>2018</v>
      </c>
      <c r="B90" s="74">
        <v>60000000</v>
      </c>
      <c r="C90" s="74">
        <v>1231117</v>
      </c>
      <c r="D90" s="6">
        <f t="shared" si="27"/>
        <v>48.736228969301862</v>
      </c>
      <c r="E90" s="50">
        <f t="shared" si="30"/>
        <v>48.530909026105675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7.6473489562186567E-2</v>
      </c>
      <c r="O90" s="50">
        <f t="shared" si="32"/>
        <v>0.1129555124114234</v>
      </c>
      <c r="P90" t="s">
        <v>88</v>
      </c>
    </row>
    <row r="91" spans="1:16" x14ac:dyDescent="0.25">
      <c r="A91" s="17">
        <v>2019</v>
      </c>
      <c r="B91" s="74">
        <v>60000000</v>
      </c>
      <c r="C91" s="74">
        <v>1223395</v>
      </c>
      <c r="D91" s="6">
        <f t="shared" si="27"/>
        <v>49.043849288251138</v>
      </c>
      <c r="E91" s="50">
        <f t="shared" si="30"/>
        <v>48.662134657378793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7.412663652770074E-2</v>
      </c>
      <c r="O91" s="50">
        <f t="shared" si="32"/>
        <v>0.1045491828266973</v>
      </c>
      <c r="P91" t="s">
        <v>87</v>
      </c>
    </row>
    <row r="92" spans="1:16" x14ac:dyDescent="0.25">
      <c r="A92" s="17">
        <v>2020</v>
      </c>
      <c r="B92" s="74">
        <v>60000000</v>
      </c>
      <c r="C92" s="74">
        <v>1217818</v>
      </c>
      <c r="D92" s="6">
        <f t="shared" si="27"/>
        <v>49.268445695498016</v>
      </c>
      <c r="E92" s="50">
        <f t="shared" si="30"/>
        <v>48.823326354893865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4.0560971558041448E-2</v>
      </c>
      <c r="O92" s="50">
        <f t="shared" si="32"/>
        <v>8.9463216372540483E-2</v>
      </c>
      <c r="P92" t="s">
        <v>86</v>
      </c>
    </row>
    <row r="93" spans="1:16" x14ac:dyDescent="0.25">
      <c r="A93" s="17">
        <v>2021</v>
      </c>
      <c r="B93" s="74">
        <v>60000000</v>
      </c>
      <c r="C93" s="74">
        <v>1207875</v>
      </c>
      <c r="D93" s="6">
        <f t="shared" si="27"/>
        <v>49.674014281279106</v>
      </c>
      <c r="E93" s="50">
        <f t="shared" si="30"/>
        <v>49.054321760566332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4.6992913483150531E-2</v>
      </c>
      <c r="O93" s="50">
        <f t="shared" si="32"/>
        <v>6.9805351269207144E-2</v>
      </c>
      <c r="P93" t="s">
        <v>85</v>
      </c>
    </row>
    <row r="94" spans="1:16" x14ac:dyDescent="0.25">
      <c r="A94" s="1" t="s">
        <v>27</v>
      </c>
      <c r="B94" s="74">
        <v>1500000000</v>
      </c>
      <c r="C94" s="74">
        <v>1198429</v>
      </c>
      <c r="D94" s="6">
        <f>(B94/C94)</f>
        <v>1251.6386035384658</v>
      </c>
      <c r="E94" s="50">
        <f t="shared" si="30"/>
        <v>289.67222835455919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1.1840827736449226</v>
      </c>
      <c r="O94" s="50">
        <f t="shared" si="32"/>
        <v>0.2844473569552004</v>
      </c>
      <c r="P94" t="s">
        <v>92</v>
      </c>
    </row>
    <row r="95" spans="1:16" x14ac:dyDescent="0.25">
      <c r="A95" s="1" t="s">
        <v>38</v>
      </c>
      <c r="B95" s="1">
        <f>SUM(B89:B94)</f>
        <v>1800000000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74">
        <v>1729</v>
      </c>
      <c r="C101" s="81">
        <v>1729</v>
      </c>
      <c r="D101" s="50">
        <f t="shared" ref="D101:D109" si="33">C101/B101</f>
        <v>1</v>
      </c>
      <c r="E101" s="50"/>
      <c r="F101" s="5"/>
    </row>
    <row r="102" spans="1:14" x14ac:dyDescent="0.25">
      <c r="A102" s="47">
        <v>2013</v>
      </c>
      <c r="B102" s="74">
        <v>1729</v>
      </c>
      <c r="C102" s="81">
        <v>1729</v>
      </c>
      <c r="D102" s="50">
        <f t="shared" si="33"/>
        <v>1</v>
      </c>
      <c r="E102" s="50"/>
      <c r="F102" s="5"/>
    </row>
    <row r="103" spans="1:14" x14ac:dyDescent="0.25">
      <c r="A103" s="47">
        <v>2014</v>
      </c>
      <c r="B103" s="74">
        <v>1729</v>
      </c>
      <c r="C103" s="81">
        <v>1729</v>
      </c>
      <c r="D103" s="50">
        <f t="shared" si="33"/>
        <v>1</v>
      </c>
      <c r="E103" s="50"/>
      <c r="F103" s="5"/>
    </row>
    <row r="104" spans="1:14" x14ac:dyDescent="0.25">
      <c r="A104" s="47">
        <v>2015</v>
      </c>
      <c r="B104" s="74">
        <v>1729</v>
      </c>
      <c r="C104" s="81">
        <v>1729</v>
      </c>
      <c r="D104" s="50">
        <f t="shared" si="33"/>
        <v>1</v>
      </c>
      <c r="E104" s="50"/>
      <c r="F104" s="5"/>
    </row>
    <row r="105" spans="1:14" x14ac:dyDescent="0.25">
      <c r="A105" s="47">
        <v>2016</v>
      </c>
      <c r="B105" s="74">
        <v>1729</v>
      </c>
      <c r="C105" s="81">
        <v>1729</v>
      </c>
      <c r="D105" s="50">
        <f t="shared" si="33"/>
        <v>1</v>
      </c>
      <c r="E105" s="50">
        <f t="shared" ref="E105:E111" si="34">SUM(D101:D105)/5</f>
        <v>1</v>
      </c>
      <c r="F105" s="5"/>
    </row>
    <row r="106" spans="1:14" x14ac:dyDescent="0.25">
      <c r="A106" s="17">
        <v>2017</v>
      </c>
      <c r="B106" s="74">
        <v>1729</v>
      </c>
      <c r="C106" s="81">
        <v>1729</v>
      </c>
      <c r="D106" s="50">
        <f t="shared" si="33"/>
        <v>1</v>
      </c>
      <c r="E106" s="50">
        <f t="shared" si="34"/>
        <v>1</v>
      </c>
      <c r="F106" s="5"/>
    </row>
    <row r="107" spans="1:14" x14ac:dyDescent="0.25">
      <c r="A107" s="17">
        <v>2018</v>
      </c>
      <c r="B107" s="74">
        <v>1729</v>
      </c>
      <c r="C107" s="81">
        <v>1729</v>
      </c>
      <c r="D107" s="50">
        <f t="shared" si="33"/>
        <v>1</v>
      </c>
      <c r="E107" s="50">
        <f t="shared" si="34"/>
        <v>1</v>
      </c>
      <c r="F107" s="5"/>
    </row>
    <row r="108" spans="1:14" x14ac:dyDescent="0.25">
      <c r="A108" s="17">
        <v>2019</v>
      </c>
      <c r="B108" s="74">
        <v>1729</v>
      </c>
      <c r="C108" s="81">
        <v>1729</v>
      </c>
      <c r="D108" s="50">
        <f t="shared" si="33"/>
        <v>1</v>
      </c>
      <c r="E108" s="50">
        <f t="shared" si="34"/>
        <v>1</v>
      </c>
      <c r="F108" s="5"/>
    </row>
    <row r="109" spans="1:14" x14ac:dyDescent="0.25">
      <c r="A109" s="17">
        <v>2020</v>
      </c>
      <c r="B109" s="74">
        <v>1729</v>
      </c>
      <c r="C109" s="81">
        <v>1687</v>
      </c>
      <c r="D109" s="50">
        <f t="shared" si="33"/>
        <v>0.97570850202429149</v>
      </c>
      <c r="E109" s="50">
        <f t="shared" si="34"/>
        <v>0.99514170040485828</v>
      </c>
      <c r="F109" s="5"/>
    </row>
    <row r="110" spans="1:14" x14ac:dyDescent="0.25">
      <c r="A110" s="17">
        <v>2021</v>
      </c>
      <c r="B110" s="74">
        <v>1729</v>
      </c>
      <c r="C110" s="81">
        <v>1687</v>
      </c>
      <c r="D110" s="50">
        <f>C110/B110</f>
        <v>0.97570850202429149</v>
      </c>
      <c r="E110" s="50">
        <f t="shared" si="34"/>
        <v>0.99028340080971655</v>
      </c>
      <c r="F110" s="5"/>
    </row>
    <row r="111" spans="1:14" x14ac:dyDescent="0.25">
      <c r="A111" s="1" t="s">
        <v>27</v>
      </c>
      <c r="B111" s="74">
        <v>1729</v>
      </c>
      <c r="C111" s="81">
        <v>1687</v>
      </c>
      <c r="D111" s="50">
        <f>C111/B111</f>
        <v>0.97570850202429149</v>
      </c>
      <c r="E111" s="50">
        <f t="shared" si="34"/>
        <v>0.98542510121457494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2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2"/>
      <c r="M116" s="47" t="s">
        <v>82</v>
      </c>
      <c r="N116" s="47" t="s">
        <v>83</v>
      </c>
      <c r="O116" s="47" t="s">
        <v>84</v>
      </c>
      <c r="P116" s="62"/>
      <c r="Q116" s="62"/>
    </row>
    <row r="117" spans="1:18" ht="18.75" x14ac:dyDescent="0.3">
      <c r="A117" s="47">
        <v>2012</v>
      </c>
      <c r="B117" s="81">
        <v>1100</v>
      </c>
      <c r="C117" s="74">
        <v>1247012</v>
      </c>
      <c r="D117" s="54">
        <f t="shared" ref="D117:D127" si="35">(B117/C117)*100000</f>
        <v>88.210859237922335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1.473124516234654</v>
      </c>
      <c r="O117" s="55"/>
      <c r="P117" s="5"/>
      <c r="Q117" s="51"/>
      <c r="R117" s="5"/>
    </row>
    <row r="118" spans="1:18" ht="18.75" x14ac:dyDescent="0.3">
      <c r="A118" s="47">
        <v>2013</v>
      </c>
      <c r="B118" s="81">
        <v>1053</v>
      </c>
      <c r="C118" s="74">
        <v>1243431</v>
      </c>
      <c r="D118" s="54">
        <f t="shared" si="35"/>
        <v>84.685036805419841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1.4462004419349346</v>
      </c>
      <c r="O118" s="55"/>
      <c r="P118" s="5"/>
      <c r="Q118" s="51"/>
      <c r="R118" s="5"/>
    </row>
    <row r="119" spans="1:18" ht="18.75" x14ac:dyDescent="0.3">
      <c r="A119" s="47">
        <v>2014</v>
      </c>
      <c r="B119" s="81">
        <v>1035</v>
      </c>
      <c r="C119" s="74">
        <v>1239984</v>
      </c>
      <c r="D119" s="54">
        <f t="shared" si="35"/>
        <v>83.468818952502602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1.4390703142164365</v>
      </c>
      <c r="O119" s="55"/>
      <c r="P119" s="5"/>
      <c r="Q119" s="51"/>
      <c r="R119" s="5"/>
    </row>
    <row r="120" spans="1:18" ht="18.75" x14ac:dyDescent="0.3">
      <c r="A120" s="47">
        <v>2015</v>
      </c>
      <c r="B120" s="81">
        <v>978</v>
      </c>
      <c r="C120" s="74">
        <v>1238071</v>
      </c>
      <c r="D120" s="54">
        <f t="shared" si="35"/>
        <v>78.993854148913911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1.4692205630010047</v>
      </c>
      <c r="O120" s="55"/>
      <c r="P120" s="5"/>
      <c r="Q120" s="51"/>
      <c r="R120" s="5"/>
    </row>
    <row r="121" spans="1:18" ht="18.75" x14ac:dyDescent="0.3">
      <c r="A121" s="47">
        <v>2016</v>
      </c>
      <c r="B121" s="81">
        <v>941</v>
      </c>
      <c r="C121" s="74">
        <v>1236628</v>
      </c>
      <c r="D121" s="54">
        <f t="shared" si="35"/>
        <v>76.094023424991192</v>
      </c>
      <c r="E121" s="54">
        <f t="shared" ref="E121:E127" si="38">SUM(D117:D121)/5</f>
        <v>82.290518513949976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1.2507709348504672</v>
      </c>
      <c r="O121" s="55">
        <f t="shared" ref="O121:O127" si="40">SUM(N117:N121)/5</f>
        <v>1.4156773540474994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81">
        <v>877</v>
      </c>
      <c r="C122" s="74">
        <v>1235863</v>
      </c>
      <c r="D122" s="54">
        <f t="shared" si="35"/>
        <v>70.962558147626396</v>
      </c>
      <c r="E122" s="54">
        <f t="shared" si="38"/>
        <v>78.840858295890783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1.2751896871500989</v>
      </c>
      <c r="O122" s="55">
        <f t="shared" si="40"/>
        <v>1.3760903882305884</v>
      </c>
      <c r="P122" t="s">
        <v>89</v>
      </c>
      <c r="Q122" s="51"/>
      <c r="R122" s="5"/>
    </row>
    <row r="123" spans="1:18" ht="18.75" x14ac:dyDescent="0.3">
      <c r="A123" s="47">
        <v>2018</v>
      </c>
      <c r="B123" s="81">
        <v>929</v>
      </c>
      <c r="C123" s="74">
        <v>1231117</v>
      </c>
      <c r="D123" s="54">
        <f t="shared" si="35"/>
        <v>75.459927854135714</v>
      </c>
      <c r="E123" s="54">
        <f t="shared" si="38"/>
        <v>76.995836505633946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1.1895101298981501</v>
      </c>
      <c r="O123" s="55">
        <f t="shared" si="40"/>
        <v>1.3247523258232314</v>
      </c>
      <c r="P123" t="s">
        <v>88</v>
      </c>
      <c r="Q123" s="51"/>
      <c r="R123" s="5"/>
    </row>
    <row r="124" spans="1:18" ht="18.75" x14ac:dyDescent="0.3">
      <c r="A124" s="47">
        <v>2019</v>
      </c>
      <c r="B124" s="81">
        <v>1644</v>
      </c>
      <c r="C124" s="74">
        <v>1223395</v>
      </c>
      <c r="D124" s="54">
        <f t="shared" si="35"/>
        <v>134.38014704980813</v>
      </c>
      <c r="E124" s="54">
        <f t="shared" si="38"/>
        <v>87.17810212509508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2.3900750352083606</v>
      </c>
      <c r="O124" s="55">
        <f t="shared" si="40"/>
        <v>1.5149532700216164</v>
      </c>
      <c r="P124" t="s">
        <v>87</v>
      </c>
      <c r="Q124" s="51"/>
      <c r="R124" s="5"/>
    </row>
    <row r="125" spans="1:18" ht="18.75" x14ac:dyDescent="0.3">
      <c r="A125" s="47">
        <v>2020</v>
      </c>
      <c r="B125" s="81">
        <v>1657</v>
      </c>
      <c r="C125" s="74">
        <v>1217818</v>
      </c>
      <c r="D125" s="54">
        <f t="shared" si="35"/>
        <v>136.06302419573368</v>
      </c>
      <c r="E125" s="54">
        <f t="shared" si="38"/>
        <v>98.591936134459019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2.2001628346527782</v>
      </c>
      <c r="O125" s="55">
        <f t="shared" si="40"/>
        <v>1.661141724351971</v>
      </c>
      <c r="P125" t="s">
        <v>86</v>
      </c>
      <c r="Q125" s="51"/>
      <c r="R125" s="5"/>
    </row>
    <row r="126" spans="1:18" ht="18.75" x14ac:dyDescent="0.3">
      <c r="A126" s="47">
        <v>2021</v>
      </c>
      <c r="B126" s="81">
        <v>1589</v>
      </c>
      <c r="C126" s="74">
        <v>1207875</v>
      </c>
      <c r="D126" s="54">
        <f t="shared" si="35"/>
        <v>131.55334782158749</v>
      </c>
      <c r="E126" s="54">
        <f t="shared" si="38"/>
        <v>109.68380101377829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2.0399654832227685</v>
      </c>
      <c r="O126" s="55">
        <f t="shared" si="40"/>
        <v>1.8189806340264312</v>
      </c>
      <c r="P126" t="s">
        <v>85</v>
      </c>
      <c r="Q126" s="51"/>
      <c r="R126" s="5"/>
    </row>
    <row r="127" spans="1:18" ht="30" x14ac:dyDescent="0.25">
      <c r="A127" s="47" t="s">
        <v>27</v>
      </c>
      <c r="B127" s="81">
        <v>745</v>
      </c>
      <c r="C127" s="74">
        <v>1198429</v>
      </c>
      <c r="D127" s="54">
        <f t="shared" si="35"/>
        <v>62.164717309077133</v>
      </c>
      <c r="E127" s="54">
        <f t="shared" si="38"/>
        <v>107.92423284606843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2.1794421177269729</v>
      </c>
      <c r="O127" s="55">
        <f t="shared" si="40"/>
        <v>1.9998311201418062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7441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81">
        <v>13230</v>
      </c>
      <c r="C133" s="81">
        <v>50</v>
      </c>
      <c r="D133" s="96">
        <f t="shared" ref="D133:D134" si="43">C133/B133</f>
        <v>3.779289493575208E-3</v>
      </c>
      <c r="E133" s="1"/>
      <c r="F133" s="5"/>
    </row>
    <row r="134" spans="1:18" x14ac:dyDescent="0.25">
      <c r="A134" s="17">
        <v>2020</v>
      </c>
      <c r="B134" s="81">
        <v>14097</v>
      </c>
      <c r="C134" s="81">
        <v>52</v>
      </c>
      <c r="D134" s="96">
        <f t="shared" si="43"/>
        <v>3.6887280981769172E-3</v>
      </c>
      <c r="E134" s="1"/>
      <c r="F134" s="5"/>
    </row>
    <row r="135" spans="1:18" x14ac:dyDescent="0.25">
      <c r="A135" s="17">
        <v>2021</v>
      </c>
      <c r="B135" s="81">
        <v>15287</v>
      </c>
      <c r="C135" s="81">
        <v>761</v>
      </c>
      <c r="D135" s="50">
        <f>C135/B135</f>
        <v>4.9780859553869301E-2</v>
      </c>
      <c r="E135" s="1"/>
      <c r="F135" s="5"/>
    </row>
    <row r="136" spans="1:18" x14ac:dyDescent="0.25">
      <c r="A136" s="17">
        <v>2022</v>
      </c>
      <c r="B136" s="81">
        <v>16206</v>
      </c>
      <c r="C136" s="81">
        <v>323</v>
      </c>
      <c r="D136" s="50">
        <f>C136/B136</f>
        <v>1.9930889793903492E-2</v>
      </c>
      <c r="E136" s="50">
        <f>SUM(D134:D136)/3</f>
        <v>2.4466825815316572E-2</v>
      </c>
      <c r="F136" s="64"/>
    </row>
    <row r="137" spans="1:18" x14ac:dyDescent="0.25">
      <c r="A137" s="1"/>
      <c r="B137" s="1"/>
      <c r="C137" s="1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3.0993605774541431</v>
      </c>
      <c r="C143" s="66">
        <f t="shared" ref="C143:C151" si="45">N20*N36*N52*N68*N84</f>
        <v>1.2570732285033711E-2</v>
      </c>
      <c r="G143" s="47">
        <v>2012</v>
      </c>
      <c r="H143" s="57">
        <f t="shared" ref="H143:H150" si="46">B143+I143+J143+K143</f>
        <v>5.5724850936887975</v>
      </c>
      <c r="I143" s="50">
        <f>D101</f>
        <v>1</v>
      </c>
      <c r="J143" s="1">
        <v>0</v>
      </c>
      <c r="K143" s="50">
        <f>N117</f>
        <v>1.473124516234654</v>
      </c>
    </row>
    <row r="144" spans="1:18" x14ac:dyDescent="0.25">
      <c r="A144" s="47">
        <v>2013</v>
      </c>
      <c r="B144" s="65">
        <f t="shared" si="44"/>
        <v>4.0698882029978343</v>
      </c>
      <c r="C144" s="66">
        <f t="shared" si="45"/>
        <v>0.11745951492557909</v>
      </c>
      <c r="G144" s="47">
        <v>2013</v>
      </c>
      <c r="H144" s="57">
        <f t="shared" si="46"/>
        <v>6.5160886449327684</v>
      </c>
      <c r="I144" s="50">
        <f t="shared" ref="I144:I152" si="47">D102</f>
        <v>1</v>
      </c>
      <c r="J144" s="1">
        <v>0</v>
      </c>
      <c r="K144" s="50">
        <f t="shared" ref="K144:K153" si="48">N118</f>
        <v>1.4462004419349346</v>
      </c>
    </row>
    <row r="145" spans="1:11" x14ac:dyDescent="0.25">
      <c r="A145" s="47">
        <v>2014</v>
      </c>
      <c r="B145" s="65">
        <f t="shared" si="44"/>
        <v>3.6627767643273641</v>
      </c>
      <c r="C145" s="66">
        <f t="shared" si="45"/>
        <v>4.600200536899722E-2</v>
      </c>
      <c r="G145" s="47">
        <v>2014</v>
      </c>
      <c r="H145" s="57">
        <f t="shared" si="46"/>
        <v>6.1018470785438002</v>
      </c>
      <c r="I145" s="50">
        <f t="shared" si="47"/>
        <v>1</v>
      </c>
      <c r="J145" s="1">
        <v>0</v>
      </c>
      <c r="K145" s="50">
        <f t="shared" si="48"/>
        <v>1.4390703142164365</v>
      </c>
    </row>
    <row r="146" spans="1:11" x14ac:dyDescent="0.25">
      <c r="A146" s="47">
        <v>2015</v>
      </c>
      <c r="B146" s="65">
        <f t="shared" si="44"/>
        <v>3.3029738701046583</v>
      </c>
      <c r="C146" s="66">
        <f t="shared" si="45"/>
        <v>2.0089719365491462E-2</v>
      </c>
      <c r="G146" s="47">
        <v>2015</v>
      </c>
      <c r="H146" s="57">
        <f t="shared" si="46"/>
        <v>5.7721944331056632</v>
      </c>
      <c r="I146" s="50">
        <f t="shared" si="47"/>
        <v>1</v>
      </c>
      <c r="J146" s="1">
        <v>0</v>
      </c>
      <c r="K146" s="50">
        <f t="shared" si="48"/>
        <v>1.4692205630010047</v>
      </c>
    </row>
    <row r="147" spans="1:11" x14ac:dyDescent="0.25">
      <c r="A147" s="47">
        <v>2016</v>
      </c>
      <c r="B147" s="65">
        <f t="shared" si="44"/>
        <v>3.9176103563159757</v>
      </c>
      <c r="C147" s="66">
        <f t="shared" si="45"/>
        <v>8.2719967727960309E-2</v>
      </c>
      <c r="G147" s="47">
        <v>2016</v>
      </c>
      <c r="H147" s="57">
        <f t="shared" si="46"/>
        <v>6.1683812911664431</v>
      </c>
      <c r="I147" s="50">
        <f t="shared" si="47"/>
        <v>1</v>
      </c>
      <c r="J147" s="1">
        <v>0</v>
      </c>
      <c r="K147" s="50">
        <f t="shared" si="48"/>
        <v>1.2507709348504672</v>
      </c>
    </row>
    <row r="148" spans="1:11" x14ac:dyDescent="0.25">
      <c r="A148" s="17">
        <v>2017</v>
      </c>
      <c r="B148" s="65">
        <f t="shared" si="44"/>
        <v>3.5604021342757344</v>
      </c>
      <c r="C148" s="66">
        <f t="shared" si="45"/>
        <v>3.6341440200594259E-2</v>
      </c>
      <c r="G148" s="17">
        <v>2017</v>
      </c>
      <c r="H148" s="57">
        <f t="shared" si="46"/>
        <v>5.8355918214258331</v>
      </c>
      <c r="I148" s="50">
        <f t="shared" si="47"/>
        <v>1</v>
      </c>
      <c r="J148" s="1">
        <v>0</v>
      </c>
      <c r="K148" s="50">
        <f t="shared" si="48"/>
        <v>1.2751896871500989</v>
      </c>
    </row>
    <row r="149" spans="1:11" x14ac:dyDescent="0.25">
      <c r="A149" s="17">
        <v>2018</v>
      </c>
      <c r="B149" s="65">
        <f t="shared" si="44"/>
        <v>3.0212756242635725</v>
      </c>
      <c r="C149" s="66">
        <f t="shared" si="45"/>
        <v>1.0502087304033122E-2</v>
      </c>
      <c r="G149" s="17">
        <v>2018</v>
      </c>
      <c r="H149" s="57">
        <f t="shared" si="46"/>
        <v>5.2107857541617228</v>
      </c>
      <c r="I149" s="50">
        <f t="shared" si="47"/>
        <v>1</v>
      </c>
      <c r="J149" s="1">
        <v>0</v>
      </c>
      <c r="K149" s="50">
        <f t="shared" si="48"/>
        <v>1.1895101298981501</v>
      </c>
    </row>
    <row r="150" spans="1:11" x14ac:dyDescent="0.25">
      <c r="A150" s="17">
        <v>2019</v>
      </c>
      <c r="B150" s="65">
        <f t="shared" si="44"/>
        <v>3.362148195124802</v>
      </c>
      <c r="C150" s="66">
        <f t="shared" si="45"/>
        <v>2.3022272767428589E-2</v>
      </c>
      <c r="G150" s="17">
        <v>2019</v>
      </c>
      <c r="H150" s="57">
        <f t="shared" si="46"/>
        <v>6.7560025198267386</v>
      </c>
      <c r="I150" s="50">
        <f t="shared" si="47"/>
        <v>1</v>
      </c>
      <c r="J150" s="96">
        <f>D133</f>
        <v>3.779289493575208E-3</v>
      </c>
      <c r="K150" s="50">
        <f t="shared" si="48"/>
        <v>2.3900750352083606</v>
      </c>
    </row>
    <row r="151" spans="1:11" x14ac:dyDescent="0.25">
      <c r="A151" s="17">
        <v>2020</v>
      </c>
      <c r="B151" s="65">
        <f>LOG(C151)+5</f>
        <v>3.0803853796789751</v>
      </c>
      <c r="C151" s="66">
        <f t="shared" si="45"/>
        <v>1.2033317608987371E-2</v>
      </c>
      <c r="G151" s="17">
        <v>2020</v>
      </c>
      <c r="H151" s="57">
        <f>B151+I151+J151+K151</f>
        <v>6.2599454444542211</v>
      </c>
      <c r="I151" s="50">
        <f t="shared" si="47"/>
        <v>0.97570850202429149</v>
      </c>
      <c r="J151" s="96">
        <f>D134</f>
        <v>3.6887280981769172E-3</v>
      </c>
      <c r="K151" s="50">
        <f t="shared" si="48"/>
        <v>2.2001628346527782</v>
      </c>
    </row>
    <row r="152" spans="1:11" x14ac:dyDescent="0.25">
      <c r="A152" s="17">
        <v>2021</v>
      </c>
      <c r="B152" s="65">
        <f>LOG(C152)+5</f>
        <v>3.648893116064885</v>
      </c>
      <c r="C152" s="66">
        <f>N29*N45*N61*N77*N93</f>
        <v>4.4554658172090825E-2</v>
      </c>
      <c r="G152" s="17">
        <v>2021</v>
      </c>
      <c r="H152" s="57">
        <f>B152+I152+J152+K152</f>
        <v>6.7143479608658136</v>
      </c>
      <c r="I152" s="50">
        <f t="shared" si="47"/>
        <v>0.97570850202429149</v>
      </c>
      <c r="J152" s="50">
        <f t="shared" ref="J152:J153" si="49">D135</f>
        <v>4.9780859553869301E-2</v>
      </c>
      <c r="K152" s="50">
        <f t="shared" si="48"/>
        <v>2.0399654832227685</v>
      </c>
    </row>
    <row r="153" spans="1:11" x14ac:dyDescent="0.25">
      <c r="A153" s="1" t="s">
        <v>27</v>
      </c>
      <c r="B153" s="65">
        <f>LOG(C153)+5</f>
        <v>4.4918432654882583</v>
      </c>
      <c r="C153" s="66">
        <f>N30*N46*N62*N78*N94</f>
        <v>0.31034393716441094</v>
      </c>
      <c r="G153" s="1" t="s">
        <v>27</v>
      </c>
      <c r="H153" s="57">
        <f>B153+I153+J153+K153</f>
        <v>7.6669247750334266</v>
      </c>
      <c r="I153" s="50">
        <f>D111</f>
        <v>0.97570850202429149</v>
      </c>
      <c r="J153" s="50">
        <f t="shared" si="49"/>
        <v>1.9930889793903492E-2</v>
      </c>
      <c r="K153" s="50">
        <f t="shared" si="48"/>
        <v>2.1794421177269729</v>
      </c>
    </row>
    <row r="156" spans="1:11" ht="36" x14ac:dyDescent="0.55000000000000004">
      <c r="A156" s="60" t="s">
        <v>69</v>
      </c>
      <c r="B156" s="61"/>
      <c r="C156" s="61"/>
      <c r="D156" s="61"/>
      <c r="E156" s="61"/>
    </row>
    <row r="158" spans="1:11" ht="45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3.267600034702836</v>
      </c>
      <c r="C159" s="50">
        <f>I143</f>
        <v>1</v>
      </c>
      <c r="D159" s="1">
        <v>1</v>
      </c>
      <c r="E159" s="50">
        <f>K143</f>
        <v>1.473124516234654</v>
      </c>
      <c r="F159" s="1">
        <f t="shared" ref="F159:F166" si="51">C143*C159*D159*E159</f>
        <v>1.8518253916105634E-2</v>
      </c>
    </row>
    <row r="160" spans="1:11" x14ac:dyDescent="0.25">
      <c r="A160" s="47">
        <v>2013</v>
      </c>
      <c r="B160" s="66">
        <f t="shared" si="50"/>
        <v>4.2301166929089238</v>
      </c>
      <c r="C160" s="50">
        <f t="shared" ref="C160:D169" si="52">I144</f>
        <v>1</v>
      </c>
      <c r="D160" s="1">
        <v>1</v>
      </c>
      <c r="E160" s="50">
        <f t="shared" ref="E160:E169" si="53">K144</f>
        <v>1.4462004419349346</v>
      </c>
      <c r="F160" s="1">
        <f t="shared" si="51"/>
        <v>0.16987000239483552</v>
      </c>
    </row>
    <row r="161" spans="1:6" x14ac:dyDescent="0.25">
      <c r="A161" s="47">
        <v>2014</v>
      </c>
      <c r="B161" s="66">
        <f t="shared" si="50"/>
        <v>3.8208587787852699</v>
      </c>
      <c r="C161" s="50">
        <f t="shared" si="52"/>
        <v>1</v>
      </c>
      <c r="D161" s="1">
        <v>1</v>
      </c>
      <c r="E161" s="50">
        <f t="shared" si="53"/>
        <v>1.4390703142164365</v>
      </c>
      <c r="F161" s="1">
        <f t="shared" si="51"/>
        <v>6.6200120320949032E-2</v>
      </c>
    </row>
    <row r="162" spans="1:6" x14ac:dyDescent="0.25">
      <c r="A162" s="47">
        <v>2015</v>
      </c>
      <c r="B162" s="66">
        <f t="shared" si="50"/>
        <v>3.4700608681439453</v>
      </c>
      <c r="C162" s="50">
        <f t="shared" si="52"/>
        <v>1</v>
      </c>
      <c r="D162" s="1">
        <v>1</v>
      </c>
      <c r="E162" s="50">
        <f t="shared" si="53"/>
        <v>1.4692205630010047</v>
      </c>
      <c r="F162" s="1">
        <f t="shared" si="51"/>
        <v>2.9516228796699552E-2</v>
      </c>
    </row>
    <row r="163" spans="1:6" x14ac:dyDescent="0.25">
      <c r="A163" s="47">
        <v>2016</v>
      </c>
      <c r="B163" s="66">
        <f t="shared" si="50"/>
        <v>4.014788136961128</v>
      </c>
      <c r="C163" s="50">
        <f t="shared" si="52"/>
        <v>1</v>
      </c>
      <c r="D163" s="1">
        <v>1</v>
      </c>
      <c r="E163" s="50">
        <f t="shared" si="53"/>
        <v>1.2507709348504672</v>
      </c>
      <c r="F163" s="1">
        <f t="shared" si="51"/>
        <v>0.1034637313659014</v>
      </c>
    </row>
    <row r="164" spans="1:6" x14ac:dyDescent="0.25">
      <c r="A164" s="17">
        <v>2017</v>
      </c>
      <c r="B164" s="66">
        <f t="shared" si="50"/>
        <v>3.6659769260693684</v>
      </c>
      <c r="C164" s="50">
        <f t="shared" si="52"/>
        <v>1</v>
      </c>
      <c r="D164" s="1">
        <v>1</v>
      </c>
      <c r="E164" s="50">
        <f t="shared" si="53"/>
        <v>1.2751896871500989</v>
      </c>
      <c r="F164" s="1">
        <f t="shared" si="51"/>
        <v>4.6342229759979821E-2</v>
      </c>
    </row>
    <row r="165" spans="1:6" x14ac:dyDescent="0.25">
      <c r="A165" s="17">
        <v>2018</v>
      </c>
      <c r="B165" s="66">
        <f t="shared" si="50"/>
        <v>3.0966437691153246</v>
      </c>
      <c r="C165" s="50">
        <f t="shared" si="52"/>
        <v>1</v>
      </c>
      <c r="D165" s="1">
        <v>1</v>
      </c>
      <c r="E165" s="50">
        <f t="shared" si="53"/>
        <v>1.1895101298981501</v>
      </c>
      <c r="F165" s="1">
        <f t="shared" si="51"/>
        <v>1.2492339233222152E-2</v>
      </c>
    </row>
    <row r="166" spans="1:6" x14ac:dyDescent="0.25">
      <c r="A166" s="17">
        <v>2019</v>
      </c>
      <c r="B166" s="66">
        <f t="shared" si="50"/>
        <v>1.3179698908931741</v>
      </c>
      <c r="C166" s="50">
        <f t="shared" si="52"/>
        <v>1</v>
      </c>
      <c r="D166" s="96">
        <f>J150</f>
        <v>3.779289493575208E-3</v>
      </c>
      <c r="E166" s="50">
        <f t="shared" si="53"/>
        <v>2.3900750352083606</v>
      </c>
      <c r="F166" s="1">
        <f t="shared" si="51"/>
        <v>2.0795525092663782E-4</v>
      </c>
    </row>
    <row r="167" spans="1:6" x14ac:dyDescent="0.25">
      <c r="A167" s="17">
        <v>2020</v>
      </c>
      <c r="B167" s="66">
        <f>LOG(F167)+5</f>
        <v>0.97903693715137052</v>
      </c>
      <c r="C167" s="50">
        <f t="shared" si="52"/>
        <v>0.97570850202429149</v>
      </c>
      <c r="D167" s="96">
        <f>J151</f>
        <v>3.6887280981769172E-3</v>
      </c>
      <c r="E167" s="50">
        <f t="shared" si="53"/>
        <v>2.2001628346527782</v>
      </c>
      <c r="F167" s="97">
        <f>C151*C167*D167*E167</f>
        <v>9.5287720367363116E-5</v>
      </c>
    </row>
    <row r="168" spans="1:6" x14ac:dyDescent="0.25">
      <c r="A168" s="17">
        <v>2021</v>
      </c>
      <c r="B168" s="66">
        <f>LOG(F168)+5</f>
        <v>2.6448984156794486</v>
      </c>
      <c r="C168" s="50">
        <f t="shared" si="52"/>
        <v>0.97570850202429149</v>
      </c>
      <c r="D168" s="50">
        <f t="shared" si="52"/>
        <v>4.9780859553869301E-2</v>
      </c>
      <c r="E168" s="50">
        <f t="shared" si="53"/>
        <v>2.0399654832227685</v>
      </c>
      <c r="F168" s="1">
        <f>C152*C168*D168*E168</f>
        <v>4.4146717321556089E-3</v>
      </c>
    </row>
    <row r="169" spans="1:6" x14ac:dyDescent="0.25">
      <c r="A169" s="1" t="s">
        <v>27</v>
      </c>
      <c r="B169" s="66">
        <f>LOG(F169)+5</f>
        <v>3.1190353819481045</v>
      </c>
      <c r="C169" s="50">
        <f t="shared" si="52"/>
        <v>0.97570850202429149</v>
      </c>
      <c r="D169" s="50">
        <f t="shared" si="52"/>
        <v>1.9930889793903492E-2</v>
      </c>
      <c r="E169" s="50">
        <f t="shared" si="53"/>
        <v>2.1794421177269729</v>
      </c>
      <c r="F169" s="1">
        <f>C153*C169*D169*E169</f>
        <v>1.3153319878535692E-2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1.1182126719586165</v>
      </c>
      <c r="C174" s="1">
        <f>(B30/C30)/(H30/I30)</f>
        <v>1.6185411623606127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0.82298631629852403</v>
      </c>
    </row>
    <row r="176" spans="1:6" x14ac:dyDescent="0.25">
      <c r="A176" s="1" t="s">
        <v>173</v>
      </c>
      <c r="B176" s="1">
        <f>((SUM(B37:B46)/10)/C46)/((SUM(H37:H46)/10)/I46)</f>
        <v>1.1171489241961607</v>
      </c>
      <c r="C176" s="1">
        <f>(B46/C46)/(H46/I46)</f>
        <v>1.0976177237416178</v>
      </c>
      <c r="D176" s="1"/>
      <c r="E176" s="1"/>
      <c r="F176" s="1"/>
    </row>
  </sheetData>
  <mergeCells count="11">
    <mergeCell ref="A81:N81"/>
    <mergeCell ref="C2:J2"/>
    <mergeCell ref="A17:N17"/>
    <mergeCell ref="A33:N33"/>
    <mergeCell ref="A49:N49"/>
    <mergeCell ref="A65:N65"/>
    <mergeCell ref="A98:N98"/>
    <mergeCell ref="A114:N114"/>
    <mergeCell ref="A130:R130"/>
    <mergeCell ref="A140:E140"/>
    <mergeCell ref="G140:L140"/>
  </mergeCells>
  <pageMargins left="0.7" right="0.7" top="0.75" bottom="0.75" header="0.3" footer="0.3"/>
  <pageSetup paperSize="9" scale="14" fitToWidth="0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topLeftCell="C4" workbookViewId="0">
      <selection activeCell="H12" sqref="H12:M12"/>
    </sheetView>
  </sheetViews>
  <sheetFormatPr defaultRowHeight="15" x14ac:dyDescent="0.25"/>
  <cols>
    <col min="2" max="2" width="13.42578125" customWidth="1"/>
    <col min="5" max="5" width="14.7109375" customWidth="1"/>
    <col min="7" max="7" width="14.5703125" customWidth="1"/>
    <col min="8" max="8" width="14.7109375" customWidth="1"/>
    <col min="9" max="9" width="14.5703125" customWidth="1"/>
  </cols>
  <sheetData>
    <row r="2" spans="1:12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2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2" ht="135" x14ac:dyDescent="0.25">
      <c r="A4" s="72" t="s">
        <v>96</v>
      </c>
      <c r="B4" s="72" t="s">
        <v>125</v>
      </c>
      <c r="C4" s="72" t="s">
        <v>126</v>
      </c>
      <c r="D4" s="72" t="s">
        <v>127</v>
      </c>
      <c r="E4" s="72" t="s">
        <v>128</v>
      </c>
      <c r="F4" s="72" t="s">
        <v>129</v>
      </c>
      <c r="G4" s="72" t="s">
        <v>130</v>
      </c>
      <c r="H4" s="72" t="s">
        <v>131</v>
      </c>
      <c r="I4" s="72" t="s">
        <v>132</v>
      </c>
      <c r="J4" s="72" t="s">
        <v>63</v>
      </c>
      <c r="K4" s="72" t="s">
        <v>133</v>
      </c>
      <c r="L4" s="72" t="s">
        <v>134</v>
      </c>
    </row>
    <row r="5" spans="1:12" x14ac:dyDescent="0.25">
      <c r="A5" s="73">
        <v>2012</v>
      </c>
      <c r="B5" s="74">
        <v>4065993</v>
      </c>
      <c r="C5" s="95">
        <v>13</v>
      </c>
      <c r="D5" s="74">
        <v>329</v>
      </c>
      <c r="E5" s="74">
        <v>120</v>
      </c>
      <c r="F5" s="92">
        <v>9815</v>
      </c>
      <c r="G5" s="109">
        <v>4363200</v>
      </c>
      <c r="H5" s="92">
        <v>4536</v>
      </c>
      <c r="I5" s="92">
        <v>4103</v>
      </c>
      <c r="J5" s="74">
        <v>4612</v>
      </c>
      <c r="K5" s="74"/>
      <c r="L5" s="74"/>
    </row>
    <row r="6" spans="1:12" x14ac:dyDescent="0.25">
      <c r="A6" s="73">
        <v>2013</v>
      </c>
      <c r="B6" s="74">
        <v>4060957</v>
      </c>
      <c r="C6" s="95">
        <v>13</v>
      </c>
      <c r="D6" s="74">
        <v>356</v>
      </c>
      <c r="E6" s="74">
        <v>115</v>
      </c>
      <c r="F6" s="92">
        <v>9831</v>
      </c>
      <c r="G6" s="109">
        <v>3496800</v>
      </c>
      <c r="H6" s="92">
        <v>4536</v>
      </c>
      <c r="I6" s="92">
        <v>4406</v>
      </c>
      <c r="J6" s="74">
        <v>4396</v>
      </c>
      <c r="K6" s="74"/>
      <c r="L6" s="74"/>
    </row>
    <row r="7" spans="1:12" x14ac:dyDescent="0.25">
      <c r="A7" s="73">
        <v>2014</v>
      </c>
      <c r="B7" s="74">
        <v>4069698</v>
      </c>
      <c r="C7" s="95">
        <v>15</v>
      </c>
      <c r="D7" s="74">
        <v>305</v>
      </c>
      <c r="E7" s="74">
        <v>91</v>
      </c>
      <c r="F7" s="92">
        <v>9888</v>
      </c>
      <c r="G7" s="109">
        <v>6982300</v>
      </c>
      <c r="H7" s="92">
        <v>4536</v>
      </c>
      <c r="I7" s="92">
        <v>4490</v>
      </c>
      <c r="J7" s="74">
        <v>4294</v>
      </c>
      <c r="K7" s="74"/>
      <c r="L7" s="74"/>
    </row>
    <row r="8" spans="1:12" x14ac:dyDescent="0.25">
      <c r="A8" s="73">
        <v>2015</v>
      </c>
      <c r="B8" s="74">
        <v>4071987</v>
      </c>
      <c r="C8" s="95">
        <v>10</v>
      </c>
      <c r="D8" s="74">
        <v>286</v>
      </c>
      <c r="E8" s="74">
        <v>98</v>
      </c>
      <c r="F8" s="92">
        <v>10097</v>
      </c>
      <c r="G8" s="109">
        <v>8064600</v>
      </c>
      <c r="H8" s="92">
        <v>4536</v>
      </c>
      <c r="I8" s="92">
        <v>4491</v>
      </c>
      <c r="J8" s="74">
        <v>4137</v>
      </c>
      <c r="K8" s="74"/>
      <c r="L8" s="74"/>
    </row>
    <row r="9" spans="1:12" x14ac:dyDescent="0.25">
      <c r="A9" s="73">
        <v>2016</v>
      </c>
      <c r="B9" s="74">
        <v>4071064</v>
      </c>
      <c r="C9" s="95">
        <v>5</v>
      </c>
      <c r="D9" s="74">
        <v>286</v>
      </c>
      <c r="E9" s="74">
        <v>95</v>
      </c>
      <c r="F9" s="92">
        <v>10098</v>
      </c>
      <c r="G9" s="109">
        <v>8064600</v>
      </c>
      <c r="H9" s="92">
        <v>4536</v>
      </c>
      <c r="I9" s="92">
        <v>4536</v>
      </c>
      <c r="J9" s="74">
        <v>4149</v>
      </c>
      <c r="K9" s="92">
        <v>4720</v>
      </c>
      <c r="L9" s="92">
        <v>4720</v>
      </c>
    </row>
    <row r="10" spans="1:12" x14ac:dyDescent="0.25">
      <c r="A10" s="77">
        <v>2017</v>
      </c>
      <c r="B10" s="74">
        <v>4066972</v>
      </c>
      <c r="C10" s="95">
        <v>15</v>
      </c>
      <c r="D10" s="74">
        <v>235</v>
      </c>
      <c r="E10" s="74">
        <v>93</v>
      </c>
      <c r="F10" s="92">
        <v>10110</v>
      </c>
      <c r="G10" s="109">
        <v>8064600</v>
      </c>
      <c r="H10" s="92">
        <v>4536</v>
      </c>
      <c r="I10" s="92">
        <v>4536</v>
      </c>
      <c r="J10" s="74">
        <v>4107</v>
      </c>
      <c r="K10" s="92">
        <v>21241</v>
      </c>
      <c r="L10" s="92">
        <v>21241</v>
      </c>
    </row>
    <row r="11" spans="1:12" x14ac:dyDescent="0.25">
      <c r="A11" s="77">
        <v>2018</v>
      </c>
      <c r="B11" s="74">
        <v>4063293</v>
      </c>
      <c r="C11" s="95">
        <v>17</v>
      </c>
      <c r="D11" s="74">
        <v>232</v>
      </c>
      <c r="E11" s="74">
        <v>86</v>
      </c>
      <c r="F11" s="92">
        <v>10130</v>
      </c>
      <c r="G11" s="109">
        <v>8064600</v>
      </c>
      <c r="H11" s="92">
        <v>4536</v>
      </c>
      <c r="I11" s="92">
        <v>4536</v>
      </c>
      <c r="J11" s="74">
        <v>4064</v>
      </c>
      <c r="K11" s="92">
        <v>19427</v>
      </c>
      <c r="L11" s="92">
        <v>19427</v>
      </c>
    </row>
    <row r="12" spans="1:12" x14ac:dyDescent="0.25">
      <c r="A12" s="77">
        <v>2019</v>
      </c>
      <c r="B12" s="74">
        <v>4051005</v>
      </c>
      <c r="C12" s="95">
        <v>6</v>
      </c>
      <c r="D12" s="74">
        <v>273</v>
      </c>
      <c r="E12" s="74">
        <v>85</v>
      </c>
      <c r="F12" s="92">
        <v>11250</v>
      </c>
      <c r="G12" s="109">
        <v>8064600</v>
      </c>
      <c r="H12" s="92">
        <v>4538</v>
      </c>
      <c r="I12" s="92">
        <v>4393</v>
      </c>
      <c r="J12" s="74">
        <v>11556</v>
      </c>
      <c r="K12" s="92">
        <v>91102</v>
      </c>
      <c r="L12" s="92">
        <v>91102</v>
      </c>
    </row>
    <row r="13" spans="1:12" x14ac:dyDescent="0.25">
      <c r="A13" s="77">
        <v>2020</v>
      </c>
      <c r="B13" s="74">
        <v>4038151</v>
      </c>
      <c r="C13" s="95">
        <v>0</v>
      </c>
      <c r="D13" s="74">
        <v>286</v>
      </c>
      <c r="E13" s="74">
        <v>118</v>
      </c>
      <c r="F13" s="92">
        <v>11301</v>
      </c>
      <c r="G13" s="109">
        <v>8064600</v>
      </c>
      <c r="H13" s="92">
        <v>4538</v>
      </c>
      <c r="I13" s="92">
        <v>4394</v>
      </c>
      <c r="J13" s="74">
        <v>11488</v>
      </c>
      <c r="K13" s="92">
        <v>133467</v>
      </c>
      <c r="L13" s="92">
        <v>133467</v>
      </c>
    </row>
    <row r="14" spans="1:12" x14ac:dyDescent="0.25">
      <c r="A14" s="77">
        <v>2021</v>
      </c>
      <c r="B14" s="74">
        <v>4013786</v>
      </c>
      <c r="C14" s="95">
        <v>15</v>
      </c>
      <c r="D14" s="74">
        <v>278</v>
      </c>
      <c r="E14" s="74">
        <v>116</v>
      </c>
      <c r="F14" s="92">
        <v>11311</v>
      </c>
      <c r="G14" s="109">
        <v>2140000000</v>
      </c>
      <c r="H14" s="92">
        <v>4538</v>
      </c>
      <c r="I14" s="92">
        <v>4397</v>
      </c>
      <c r="J14" s="74">
        <v>11440</v>
      </c>
      <c r="K14" s="92">
        <v>121404</v>
      </c>
      <c r="L14" s="92">
        <v>121404</v>
      </c>
    </row>
    <row r="15" spans="1:12" x14ac:dyDescent="0.25">
      <c r="A15" s="74" t="s">
        <v>27</v>
      </c>
      <c r="B15" s="74">
        <v>4038151</v>
      </c>
      <c r="C15" s="95">
        <v>2</v>
      </c>
      <c r="D15" s="74">
        <v>110</v>
      </c>
      <c r="E15" s="74">
        <v>12</v>
      </c>
      <c r="F15" s="92">
        <v>11340</v>
      </c>
      <c r="G15" s="109">
        <v>3641860000</v>
      </c>
      <c r="H15" s="92">
        <v>4538</v>
      </c>
      <c r="I15" s="92">
        <v>4418</v>
      </c>
      <c r="J15" s="74">
        <v>5950</v>
      </c>
      <c r="K15" s="92">
        <v>41387</v>
      </c>
      <c r="L15" s="92">
        <v>41387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95">
        <v>13</v>
      </c>
      <c r="C20" s="74">
        <v>4065993</v>
      </c>
      <c r="D20" s="1">
        <f t="shared" ref="D20:D30" si="0">(B20/C20)*100000</f>
        <v>0.31972509544408956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f t="shared" ref="N20:N24" si="2">J20/D20</f>
        <v>2.0482765618707397</v>
      </c>
      <c r="O20" s="1"/>
    </row>
    <row r="21" spans="1:16" x14ac:dyDescent="0.25">
      <c r="A21" s="47">
        <v>2013</v>
      </c>
      <c r="B21" s="95">
        <v>13</v>
      </c>
      <c r="C21" s="74">
        <v>4060957</v>
      </c>
      <c r="D21" s="1">
        <f t="shared" si="0"/>
        <v>0.32012158710372951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f t="shared" si="2"/>
        <v>1.5730314104775174</v>
      </c>
      <c r="O21" s="1"/>
    </row>
    <row r="22" spans="1:16" x14ac:dyDescent="0.25">
      <c r="A22" s="47">
        <v>2014</v>
      </c>
      <c r="B22" s="95">
        <v>15</v>
      </c>
      <c r="C22" s="74">
        <v>4069698</v>
      </c>
      <c r="D22" s="1">
        <f t="shared" si="0"/>
        <v>0.36857771756036933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1.2253140246547691</v>
      </c>
      <c r="O22" s="1"/>
    </row>
    <row r="23" spans="1:16" x14ac:dyDescent="0.25">
      <c r="A23" s="47">
        <v>2015</v>
      </c>
      <c r="B23" s="95">
        <v>10</v>
      </c>
      <c r="C23" s="74">
        <v>4071987</v>
      </c>
      <c r="D23" s="1">
        <f t="shared" si="0"/>
        <v>0.24558035180367718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f t="shared" si="2"/>
        <v>2.263764172520637</v>
      </c>
      <c r="O23" s="1"/>
    </row>
    <row r="24" spans="1:16" x14ac:dyDescent="0.25">
      <c r="A24" s="47">
        <v>2016</v>
      </c>
      <c r="B24" s="95">
        <v>5</v>
      </c>
      <c r="C24" s="74">
        <v>4071064</v>
      </c>
      <c r="D24" s="1">
        <f t="shared" si="0"/>
        <v>0.12281801514296999</v>
      </c>
      <c r="E24" s="1">
        <f t="shared" ref="E24:E30" si="3">SUM(D20:D24)/5</f>
        <v>0.27536455341096711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f t="shared" si="2"/>
        <v>4.3782050878916916</v>
      </c>
      <c r="O24" s="50">
        <f t="shared" ref="O24:O30" si="5">SUM(N20:N24)/5</f>
        <v>2.297718251483071</v>
      </c>
      <c r="P24" s="53" t="s">
        <v>90</v>
      </c>
    </row>
    <row r="25" spans="1:16" x14ac:dyDescent="0.25">
      <c r="A25" s="17">
        <v>2017</v>
      </c>
      <c r="B25" s="95">
        <v>15</v>
      </c>
      <c r="C25" s="74">
        <v>4066972</v>
      </c>
      <c r="D25" s="6">
        <f t="shared" si="0"/>
        <v>0.36882476692733562</v>
      </c>
      <c r="E25" s="50">
        <f t="shared" si="3"/>
        <v>0.28518448770761634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30" si="6">J25/D25</f>
        <v>1.0268732150804247</v>
      </c>
      <c r="O25" s="50">
        <f t="shared" si="5"/>
        <v>2.093437582125008</v>
      </c>
      <c r="P25" t="s">
        <v>89</v>
      </c>
    </row>
    <row r="26" spans="1:16" x14ac:dyDescent="0.25">
      <c r="A26" s="17">
        <v>2018</v>
      </c>
      <c r="B26" s="95">
        <v>17</v>
      </c>
      <c r="C26" s="74">
        <v>4063293</v>
      </c>
      <c r="D26" s="1">
        <f t="shared" si="0"/>
        <v>0.4183798707107757</v>
      </c>
      <c r="E26" s="50">
        <f t="shared" si="3"/>
        <v>0.30483614442902557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1.1667712262110728</v>
      </c>
      <c r="O26" s="50">
        <f t="shared" si="5"/>
        <v>2.012185545271719</v>
      </c>
      <c r="P26" t="s">
        <v>88</v>
      </c>
    </row>
    <row r="27" spans="1:16" x14ac:dyDescent="0.25">
      <c r="A27" s="17">
        <v>2019</v>
      </c>
      <c r="B27" s="95">
        <v>6</v>
      </c>
      <c r="C27" s="74">
        <v>4051005</v>
      </c>
      <c r="D27" s="1">
        <f t="shared" si="0"/>
        <v>0.14811139457986353</v>
      </c>
      <c r="E27" s="50">
        <f t="shared" si="3"/>
        <v>0.26074287983292443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2.4471256983240224</v>
      </c>
      <c r="O27" s="50">
        <f t="shared" si="5"/>
        <v>2.2565478800055696</v>
      </c>
      <c r="P27" t="s">
        <v>87</v>
      </c>
    </row>
    <row r="28" spans="1:16" x14ac:dyDescent="0.25">
      <c r="A28" s="17">
        <v>2020</v>
      </c>
      <c r="B28" s="95">
        <v>0</v>
      </c>
      <c r="C28" s="74">
        <v>4038151</v>
      </c>
      <c r="D28" s="1">
        <f t="shared" si="0"/>
        <v>0</v>
      </c>
      <c r="E28" s="50">
        <f t="shared" si="3"/>
        <v>0.21162680947218898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v>1</v>
      </c>
      <c r="O28" s="50">
        <f t="shared" si="5"/>
        <v>2.0037950455014424</v>
      </c>
      <c r="P28" t="s">
        <v>86</v>
      </c>
    </row>
    <row r="29" spans="1:16" x14ac:dyDescent="0.25">
      <c r="A29" s="17">
        <v>2021</v>
      </c>
      <c r="B29" s="95">
        <v>15</v>
      </c>
      <c r="C29" s="74">
        <v>4013786</v>
      </c>
      <c r="D29" s="1">
        <f t="shared" si="0"/>
        <v>0.37371200158653201</v>
      </c>
      <c r="E29" s="50">
        <f t="shared" si="3"/>
        <v>0.26180560676090137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f t="shared" si="6"/>
        <v>0.97301896460862369</v>
      </c>
      <c r="O29" s="50">
        <f t="shared" si="5"/>
        <v>1.3227578208448287</v>
      </c>
      <c r="P29" t="s">
        <v>85</v>
      </c>
    </row>
    <row r="30" spans="1:16" x14ac:dyDescent="0.25">
      <c r="A30" s="1" t="s">
        <v>27</v>
      </c>
      <c r="B30" s="95">
        <v>2</v>
      </c>
      <c r="C30" s="74">
        <v>4038151</v>
      </c>
      <c r="D30" s="1">
        <f t="shared" si="0"/>
        <v>4.9527617961784988E-2</v>
      </c>
      <c r="E30" s="1">
        <f t="shared" si="3"/>
        <v>0.19794617696779121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f t="shared" si="6"/>
        <v>4.16367182666795</v>
      </c>
      <c r="O30" s="50">
        <f t="shared" si="5"/>
        <v>1.9501175431623339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55</v>
      </c>
      <c r="C31" s="74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74">
        <v>329</v>
      </c>
      <c r="C36" s="74">
        <v>4065993</v>
      </c>
      <c r="D36" s="6">
        <f t="shared" ref="D36:D46" si="9">(B36/C36)*100000</f>
        <v>8.0915043385465744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1.1514699907810035</v>
      </c>
      <c r="O36" s="1"/>
    </row>
    <row r="37" spans="1:16" x14ac:dyDescent="0.25">
      <c r="A37" s="47">
        <v>2013</v>
      </c>
      <c r="B37" s="74">
        <v>356</v>
      </c>
      <c r="C37" s="74">
        <v>4060957</v>
      </c>
      <c r="D37" s="6">
        <f t="shared" si="9"/>
        <v>8.766406539148285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0.96504646526887106</v>
      </c>
      <c r="O37" s="1"/>
    </row>
    <row r="38" spans="1:16" x14ac:dyDescent="0.25">
      <c r="A38" s="47">
        <v>2014</v>
      </c>
      <c r="B38" s="74">
        <v>305</v>
      </c>
      <c r="C38" s="74">
        <v>4069698</v>
      </c>
      <c r="D38" s="6">
        <f t="shared" si="9"/>
        <v>7.4944135903941769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1.0774771083311692</v>
      </c>
      <c r="O38" s="1"/>
    </row>
    <row r="39" spans="1:16" x14ac:dyDescent="0.25">
      <c r="A39" s="47">
        <v>2015</v>
      </c>
      <c r="B39" s="74">
        <v>286</v>
      </c>
      <c r="C39" s="74">
        <v>4071987</v>
      </c>
      <c r="D39" s="6">
        <f t="shared" si="9"/>
        <v>7.023598061585167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1.0649930491389592</v>
      </c>
      <c r="O39" s="1"/>
    </row>
    <row r="40" spans="1:16" x14ac:dyDescent="0.25">
      <c r="A40" s="47">
        <v>2016</v>
      </c>
      <c r="B40" s="74">
        <v>286</v>
      </c>
      <c r="C40" s="74">
        <v>4071064</v>
      </c>
      <c r="D40" s="6">
        <f t="shared" si="9"/>
        <v>7.0251904661778841</v>
      </c>
      <c r="E40" s="50">
        <f t="shared" ref="E40:E46" si="12">SUM(D36:D40)/5</f>
        <v>7.6802225991704178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0.84983041767163936</v>
      </c>
      <c r="O40" s="50">
        <f t="shared" ref="O40:O46" si="14">SUM(N36:N40)/5</f>
        <v>1.0217634062383285</v>
      </c>
      <c r="P40" s="53" t="s">
        <v>90</v>
      </c>
    </row>
    <row r="41" spans="1:16" x14ac:dyDescent="0.25">
      <c r="A41" s="17">
        <v>2017</v>
      </c>
      <c r="B41" s="74">
        <v>235</v>
      </c>
      <c r="C41" s="74">
        <v>4066972</v>
      </c>
      <c r="D41" s="6">
        <f t="shared" si="9"/>
        <v>5.7782546818615916</v>
      </c>
      <c r="E41" s="50">
        <f t="shared" si="12"/>
        <v>7.2175726678334202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0.92140376347795039</v>
      </c>
      <c r="O41" s="50">
        <f t="shared" si="14"/>
        <v>0.97575016077771792</v>
      </c>
      <c r="P41" t="s">
        <v>89</v>
      </c>
    </row>
    <row r="42" spans="1:16" x14ac:dyDescent="0.25">
      <c r="A42" s="17">
        <v>2018</v>
      </c>
      <c r="B42" s="74">
        <v>232</v>
      </c>
      <c r="C42" s="74">
        <v>4063293</v>
      </c>
      <c r="D42" s="6">
        <f t="shared" si="9"/>
        <v>5.7096547061705865</v>
      </c>
      <c r="E42" s="50">
        <f t="shared" si="12"/>
        <v>6.6062223012378807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0.9430811551829783</v>
      </c>
      <c r="O42" s="50">
        <f t="shared" si="14"/>
        <v>0.97135709876053933</v>
      </c>
      <c r="P42" t="s">
        <v>88</v>
      </c>
    </row>
    <row r="43" spans="1:16" x14ac:dyDescent="0.25">
      <c r="A43" s="17">
        <v>2019</v>
      </c>
      <c r="B43" s="74">
        <v>273</v>
      </c>
      <c r="C43" s="74">
        <v>4051005</v>
      </c>
      <c r="D43" s="6">
        <f t="shared" si="9"/>
        <v>6.7390684533837906</v>
      </c>
      <c r="E43" s="50">
        <f t="shared" si="12"/>
        <v>6.4551532738358031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0.86527922217447351</v>
      </c>
      <c r="O43" s="50">
        <f t="shared" si="14"/>
        <v>0.92891752152920015</v>
      </c>
      <c r="P43" t="s">
        <v>87</v>
      </c>
    </row>
    <row r="44" spans="1:16" x14ac:dyDescent="0.25">
      <c r="A44" s="17">
        <v>2020</v>
      </c>
      <c r="B44" s="74">
        <v>286</v>
      </c>
      <c r="C44" s="74">
        <v>4038151</v>
      </c>
      <c r="D44" s="6">
        <f t="shared" si="9"/>
        <v>7.0824493685352525</v>
      </c>
      <c r="E44" s="50">
        <f t="shared" si="12"/>
        <v>6.4669235352258214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0.79954949672536979</v>
      </c>
      <c r="O44" s="50">
        <f t="shared" si="14"/>
        <v>0.87582881104648236</v>
      </c>
      <c r="P44" t="s">
        <v>86</v>
      </c>
    </row>
    <row r="45" spans="1:16" x14ac:dyDescent="0.25">
      <c r="A45" s="17">
        <v>2021</v>
      </c>
      <c r="B45" s="74">
        <v>278</v>
      </c>
      <c r="C45" s="74">
        <v>4013786</v>
      </c>
      <c r="D45" s="6">
        <f t="shared" si="9"/>
        <v>6.9261290960703938</v>
      </c>
      <c r="E45" s="50">
        <f t="shared" si="12"/>
        <v>6.4471112612043244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0.83525257437130329</v>
      </c>
      <c r="O45" s="50">
        <f t="shared" si="14"/>
        <v>0.8729132423864151</v>
      </c>
      <c r="P45" t="s">
        <v>85</v>
      </c>
    </row>
    <row r="46" spans="1:16" x14ac:dyDescent="0.25">
      <c r="A46" s="1" t="s">
        <v>27</v>
      </c>
      <c r="B46" s="74">
        <v>110</v>
      </c>
      <c r="C46" s="74">
        <v>4038151</v>
      </c>
      <c r="D46" s="6">
        <f t="shared" si="9"/>
        <v>2.7240189878981744</v>
      </c>
      <c r="E46" s="50">
        <f t="shared" si="12"/>
        <v>5.8362641224116389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1.0325906130136515</v>
      </c>
      <c r="O46" s="50">
        <f t="shared" si="14"/>
        <v>0.89515061229355519</v>
      </c>
      <c r="P46" t="s">
        <v>92</v>
      </c>
    </row>
    <row r="47" spans="1:16" x14ac:dyDescent="0.25">
      <c r="A47" s="1" t="s">
        <v>38</v>
      </c>
      <c r="B47" s="1">
        <f>SUM(B41:B46)</f>
        <v>1414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74">
        <v>120</v>
      </c>
      <c r="C52" s="74">
        <v>4065993</v>
      </c>
      <c r="D52" s="6">
        <f t="shared" ref="D52:D62" si="15">(B52/C52)*100000</f>
        <v>2.9513085733300572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1.5316015084993775</v>
      </c>
      <c r="O52" s="1"/>
    </row>
    <row r="53" spans="1:16" x14ac:dyDescent="0.25">
      <c r="A53" s="47">
        <v>2013</v>
      </c>
      <c r="B53" s="74">
        <v>115</v>
      </c>
      <c r="C53" s="74">
        <v>4060957</v>
      </c>
      <c r="D53" s="6">
        <f t="shared" si="15"/>
        <v>2.8318448089945303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1.7018394121457794</v>
      </c>
      <c r="O53" s="1"/>
    </row>
    <row r="54" spans="1:16" x14ac:dyDescent="0.25">
      <c r="A54" s="47">
        <v>2014</v>
      </c>
      <c r="B54" s="74">
        <v>91</v>
      </c>
      <c r="C54" s="74">
        <v>4069698</v>
      </c>
      <c r="D54" s="6">
        <f t="shared" si="15"/>
        <v>2.2360381531995741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2.0272289418891476</v>
      </c>
      <c r="O54" s="1"/>
    </row>
    <row r="55" spans="1:16" x14ac:dyDescent="0.25">
      <c r="A55" s="47">
        <v>2015</v>
      </c>
      <c r="B55" s="74">
        <v>98</v>
      </c>
      <c r="C55" s="74">
        <v>4071987</v>
      </c>
      <c r="D55" s="6">
        <f t="shared" si="15"/>
        <v>2.406687447676036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1.6774498466781633</v>
      </c>
      <c r="O55" s="1"/>
    </row>
    <row r="56" spans="1:16" x14ac:dyDescent="0.25">
      <c r="A56" s="47">
        <v>2016</v>
      </c>
      <c r="B56" s="74">
        <v>95</v>
      </c>
      <c r="C56" s="74">
        <v>4071064</v>
      </c>
      <c r="D56" s="6">
        <f t="shared" si="15"/>
        <v>2.3335422877164298</v>
      </c>
      <c r="E56" s="50">
        <f t="shared" ref="E56:E62" si="18">SUM(D52:D56)/5</f>
        <v>2.5518842541833253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1.4478021233069573</v>
      </c>
      <c r="O56" s="50">
        <f t="shared" ref="O56:O62" si="20">SUM(N52:N56)/5</f>
        <v>1.677184366503885</v>
      </c>
      <c r="P56" s="53" t="s">
        <v>90</v>
      </c>
    </row>
    <row r="57" spans="1:16" x14ac:dyDescent="0.25">
      <c r="A57" s="17">
        <v>2017</v>
      </c>
      <c r="B57" s="74">
        <v>93</v>
      </c>
      <c r="C57" s="74">
        <v>4066972</v>
      </c>
      <c r="D57" s="6">
        <f t="shared" si="15"/>
        <v>2.2867135549494808</v>
      </c>
      <c r="E57" s="50">
        <f t="shared" si="18"/>
        <v>2.4189652505072106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1.2147798129200429</v>
      </c>
      <c r="O57" s="50">
        <f t="shared" si="20"/>
        <v>1.6138200273880181</v>
      </c>
      <c r="P57" t="s">
        <v>89</v>
      </c>
    </row>
    <row r="58" spans="1:16" x14ac:dyDescent="0.25">
      <c r="A58" s="17">
        <v>2018</v>
      </c>
      <c r="B58" s="74">
        <v>86</v>
      </c>
      <c r="C58" s="74">
        <v>4063293</v>
      </c>
      <c r="D58" s="6">
        <f t="shared" si="15"/>
        <v>2.1165099341839242</v>
      </c>
      <c r="E58" s="50">
        <f t="shared" si="18"/>
        <v>2.2758982755450887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1.244238084245326</v>
      </c>
      <c r="O58" s="50">
        <f t="shared" si="20"/>
        <v>1.5222997618079277</v>
      </c>
      <c r="P58" t="s">
        <v>88</v>
      </c>
    </row>
    <row r="59" spans="1:16" x14ac:dyDescent="0.25">
      <c r="A59" s="17">
        <v>2019</v>
      </c>
      <c r="B59" s="74">
        <v>85</v>
      </c>
      <c r="C59" s="74">
        <v>4051005</v>
      </c>
      <c r="D59" s="6">
        <f t="shared" si="15"/>
        <v>2.0982447565480666</v>
      </c>
      <c r="E59" s="50">
        <f t="shared" si="18"/>
        <v>2.2483395962147874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1.1309162504107786</v>
      </c>
      <c r="O59" s="50">
        <f t="shared" si="20"/>
        <v>1.3430372235122534</v>
      </c>
      <c r="P59" t="s">
        <v>87</v>
      </c>
    </row>
    <row r="60" spans="1:16" x14ac:dyDescent="0.25">
      <c r="A60" s="17">
        <v>2020</v>
      </c>
      <c r="B60" s="74">
        <v>118</v>
      </c>
      <c r="C60" s="74">
        <v>4038151</v>
      </c>
      <c r="D60" s="6">
        <f t="shared" si="15"/>
        <v>2.9221294597453142</v>
      </c>
      <c r="E60" s="50">
        <f t="shared" si="18"/>
        <v>2.351427998628643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0.83672123432629575</v>
      </c>
      <c r="O60" s="50">
        <f t="shared" si="20"/>
        <v>1.1748915010418801</v>
      </c>
      <c r="P60" t="s">
        <v>86</v>
      </c>
    </row>
    <row r="61" spans="1:16" x14ac:dyDescent="0.25">
      <c r="A61" s="17">
        <v>2021</v>
      </c>
      <c r="B61" s="74">
        <v>116</v>
      </c>
      <c r="C61" s="74">
        <v>4013786</v>
      </c>
      <c r="D61" s="6">
        <f t="shared" si="15"/>
        <v>2.8900394789358477</v>
      </c>
      <c r="E61" s="50">
        <f t="shared" si="18"/>
        <v>2.4627274368725263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0.88978813635051357</v>
      </c>
      <c r="O61" s="50">
        <f t="shared" si="20"/>
        <v>1.0632887036505914</v>
      </c>
      <c r="P61" t="s">
        <v>85</v>
      </c>
    </row>
    <row r="62" spans="1:16" x14ac:dyDescent="0.25">
      <c r="A62" s="1" t="s">
        <v>27</v>
      </c>
      <c r="B62" s="74">
        <v>12</v>
      </c>
      <c r="C62" s="74">
        <v>4038151</v>
      </c>
      <c r="D62" s="6">
        <f t="shared" si="15"/>
        <v>0.29716570777070994</v>
      </c>
      <c r="E62" s="50">
        <f t="shared" si="18"/>
        <v>2.0648178674367723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6.9394530444465827</v>
      </c>
      <c r="O62" s="50">
        <f t="shared" si="20"/>
        <v>2.2082233499558996</v>
      </c>
      <c r="P62" t="s">
        <v>92</v>
      </c>
    </row>
    <row r="63" spans="1:16" x14ac:dyDescent="0.25">
      <c r="A63" s="1" t="s">
        <v>38</v>
      </c>
      <c r="B63" s="1">
        <f>SUM(B57:B62)</f>
        <v>510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92">
        <v>9815</v>
      </c>
      <c r="C68" s="74">
        <v>4065993</v>
      </c>
      <c r="D68" s="6">
        <f t="shared" ref="D68:D78" si="21">(B68/C68)*100000</f>
        <v>241.39244706028762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0.40411700133221362</v>
      </c>
      <c r="O68" s="1"/>
    </row>
    <row r="69" spans="1:16" x14ac:dyDescent="0.25">
      <c r="A69" s="47">
        <v>2013</v>
      </c>
      <c r="B69" s="92">
        <v>9831</v>
      </c>
      <c r="C69" s="74">
        <v>4060957</v>
      </c>
      <c r="D69" s="6">
        <f t="shared" si="21"/>
        <v>242.08579406282803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0.40607959950448153</v>
      </c>
      <c r="O69" s="1"/>
    </row>
    <row r="70" spans="1:16" x14ac:dyDescent="0.25">
      <c r="A70" s="47">
        <v>2014</v>
      </c>
      <c r="B70" s="92">
        <v>9888</v>
      </c>
      <c r="C70" s="74">
        <v>4069698</v>
      </c>
      <c r="D70" s="6">
        <f t="shared" si="21"/>
        <v>242.96643141579545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0.4083360440365803</v>
      </c>
      <c r="O70" s="1"/>
    </row>
    <row r="71" spans="1:16" x14ac:dyDescent="0.25">
      <c r="A71" s="47">
        <v>2015</v>
      </c>
      <c r="B71" s="92">
        <v>10097</v>
      </c>
      <c r="C71" s="74">
        <v>4071987</v>
      </c>
      <c r="D71" s="6">
        <f t="shared" si="21"/>
        <v>247.96248121617282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0.41735268663162156</v>
      </c>
      <c r="O71" s="1"/>
    </row>
    <row r="72" spans="1:16" x14ac:dyDescent="0.25">
      <c r="A72" s="47">
        <v>2016</v>
      </c>
      <c r="B72" s="92">
        <v>10098</v>
      </c>
      <c r="C72" s="74">
        <v>4071064</v>
      </c>
      <c r="D72" s="6">
        <f t="shared" si="21"/>
        <v>248.0432633827422</v>
      </c>
      <c r="E72" s="50">
        <f t="shared" ref="E72:E78" si="24">SUM(D68:D72)/5</f>
        <v>244.49008342756525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0.48658682091175759</v>
      </c>
      <c r="O72" s="50">
        <f t="shared" ref="O72:O78" si="26">SUM(N68:N72)/5</f>
        <v>0.42449443048333091</v>
      </c>
      <c r="P72" s="53" t="s">
        <v>90</v>
      </c>
    </row>
    <row r="73" spans="1:16" x14ac:dyDescent="0.25">
      <c r="A73" s="17">
        <v>2017</v>
      </c>
      <c r="B73" s="92">
        <v>10110</v>
      </c>
      <c r="C73" s="74">
        <v>4066972</v>
      </c>
      <c r="D73" s="6">
        <f t="shared" si="21"/>
        <v>248.58789290902422</v>
      </c>
      <c r="E73" s="50">
        <f t="shared" si="24"/>
        <v>245.92917259731257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0.48852042475976559</v>
      </c>
      <c r="O73" s="50">
        <f t="shared" si="26"/>
        <v>0.44137511516884131</v>
      </c>
      <c r="P73" t="s">
        <v>89</v>
      </c>
    </row>
    <row r="74" spans="1:16" x14ac:dyDescent="0.25">
      <c r="A74" s="17">
        <v>2018</v>
      </c>
      <c r="B74" s="92">
        <v>10130</v>
      </c>
      <c r="C74" s="74">
        <v>4063293</v>
      </c>
      <c r="D74" s="6">
        <f t="shared" si="21"/>
        <v>249.30518178236221</v>
      </c>
      <c r="E74" s="50">
        <f t="shared" si="24"/>
        <v>247.37305014121938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0.49018366319993789</v>
      </c>
      <c r="O74" s="50">
        <f t="shared" si="26"/>
        <v>0.45819592790793262</v>
      </c>
      <c r="P74" t="s">
        <v>88</v>
      </c>
    </row>
    <row r="75" spans="1:16" x14ac:dyDescent="0.25">
      <c r="A75" s="17">
        <v>2019</v>
      </c>
      <c r="B75" s="92">
        <v>11250</v>
      </c>
      <c r="C75" s="74">
        <v>4051005</v>
      </c>
      <c r="D75" s="6">
        <f t="shared" si="21"/>
        <v>277.70886483724411</v>
      </c>
      <c r="E75" s="50">
        <f t="shared" si="24"/>
        <v>254.3215368255091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0.54565921061290701</v>
      </c>
      <c r="O75" s="50">
        <f t="shared" si="26"/>
        <v>0.4856605612231979</v>
      </c>
      <c r="P75" t="s">
        <v>87</v>
      </c>
    </row>
    <row r="76" spans="1:16" x14ac:dyDescent="0.25">
      <c r="A76" s="17">
        <v>2020</v>
      </c>
      <c r="B76" s="92">
        <v>11301</v>
      </c>
      <c r="C76" s="74">
        <v>4038151</v>
      </c>
      <c r="D76" s="6">
        <f t="shared" si="21"/>
        <v>279.85580529306606</v>
      </c>
      <c r="E76" s="50">
        <f t="shared" si="24"/>
        <v>260.70020164088771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0.54975776868440629</v>
      </c>
      <c r="O76" s="50">
        <f t="shared" si="26"/>
        <v>0.51214157763375501</v>
      </c>
      <c r="P76" t="s">
        <v>86</v>
      </c>
    </row>
    <row r="77" spans="1:16" x14ac:dyDescent="0.25">
      <c r="A77" s="17">
        <v>2021</v>
      </c>
      <c r="B77" s="92">
        <v>11311</v>
      </c>
      <c r="C77" s="74">
        <v>4013786</v>
      </c>
      <c r="D77" s="6">
        <f t="shared" si="21"/>
        <v>281.80376332968422</v>
      </c>
      <c r="E77" s="50">
        <f t="shared" si="24"/>
        <v>267.45230163027611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0.54879351938256149</v>
      </c>
      <c r="O77" s="50">
        <f t="shared" si="26"/>
        <v>0.52458291732791573</v>
      </c>
      <c r="P77" t="s">
        <v>85</v>
      </c>
    </row>
    <row r="78" spans="1:16" x14ac:dyDescent="0.25">
      <c r="A78" s="1" t="s">
        <v>27</v>
      </c>
      <c r="B78" s="92">
        <v>11340</v>
      </c>
      <c r="C78" s="74">
        <v>4038151</v>
      </c>
      <c r="D78" s="6">
        <f t="shared" si="21"/>
        <v>280.82159384332084</v>
      </c>
      <c r="E78" s="50">
        <f t="shared" si="24"/>
        <v>273.89904181713553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0.54688081160789304</v>
      </c>
      <c r="O78" s="50">
        <f t="shared" si="26"/>
        <v>0.53625499469754123</v>
      </c>
      <c r="P78" t="s">
        <v>92</v>
      </c>
    </row>
    <row r="79" spans="1:16" x14ac:dyDescent="0.25">
      <c r="A79" s="1" t="s">
        <v>38</v>
      </c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75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109">
        <v>4363200</v>
      </c>
      <c r="C84" s="74">
        <v>4065993</v>
      </c>
      <c r="D84" s="6">
        <f t="shared" ref="D84:D93" si="27">(B84/C84)</f>
        <v>1.0730957972628088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2.7742979476033181E-3</v>
      </c>
      <c r="O84" s="1"/>
    </row>
    <row r="85" spans="1:16" x14ac:dyDescent="0.25">
      <c r="A85" s="47">
        <v>2013</v>
      </c>
      <c r="B85" s="109">
        <v>3496800</v>
      </c>
      <c r="C85" s="74">
        <v>4060957</v>
      </c>
      <c r="D85" s="6">
        <f t="shared" si="27"/>
        <v>0.86107781983409326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1.9242646093023611E-3</v>
      </c>
      <c r="O85" s="1"/>
    </row>
    <row r="86" spans="1:16" x14ac:dyDescent="0.25">
      <c r="A86" s="47">
        <v>2014</v>
      </c>
      <c r="B86" s="109">
        <v>6982300</v>
      </c>
      <c r="C86" s="74">
        <v>4069698</v>
      </c>
      <c r="D86" s="6">
        <f t="shared" si="27"/>
        <v>1.7156801315478445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4.1186163779989952E-3</v>
      </c>
      <c r="O86" s="1"/>
    </row>
    <row r="87" spans="1:16" x14ac:dyDescent="0.25">
      <c r="A87" s="47">
        <v>2015</v>
      </c>
      <c r="B87" s="109">
        <v>8064600</v>
      </c>
      <c r="C87" s="74">
        <v>4071987</v>
      </c>
      <c r="D87" s="6">
        <f t="shared" si="27"/>
        <v>1.980507305155935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4.7401742574273665E-3</v>
      </c>
      <c r="O87" s="1"/>
    </row>
    <row r="88" spans="1:16" x14ac:dyDescent="0.25">
      <c r="A88" s="47">
        <v>2016</v>
      </c>
      <c r="B88" s="109">
        <v>8064600</v>
      </c>
      <c r="C88" s="74">
        <v>4071064</v>
      </c>
      <c r="D88" s="6">
        <f t="shared" si="27"/>
        <v>1.9809563298439916</v>
      </c>
      <c r="E88" s="50">
        <f t="shared" ref="E88:E94" si="30">SUM(D84:D88)/5</f>
        <v>1.5222634767289347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5.9316463651243262E-3</v>
      </c>
      <c r="O88" s="50">
        <f t="shared" ref="O88:O94" si="32">SUM(N84:N88)/5</f>
        <v>3.8977999114912731E-3</v>
      </c>
      <c r="P88" s="53" t="s">
        <v>90</v>
      </c>
    </row>
    <row r="89" spans="1:16" x14ac:dyDescent="0.25">
      <c r="A89" s="17">
        <v>2017</v>
      </c>
      <c r="B89" s="109">
        <v>8064600</v>
      </c>
      <c r="C89" s="74">
        <v>4066972</v>
      </c>
      <c r="D89" s="6">
        <f t="shared" si="27"/>
        <v>1.9829494769081273</v>
      </c>
      <c r="E89" s="50">
        <f t="shared" si="30"/>
        <v>1.7042342126579981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4.5285120714547112E-3</v>
      </c>
      <c r="O89" s="50">
        <f t="shared" si="32"/>
        <v>4.2486427362615521E-3</v>
      </c>
      <c r="P89" t="s">
        <v>89</v>
      </c>
    </row>
    <row r="90" spans="1:16" x14ac:dyDescent="0.25">
      <c r="A90" s="17">
        <v>2018</v>
      </c>
      <c r="B90" s="109">
        <v>8064600</v>
      </c>
      <c r="C90" s="74">
        <v>4063293</v>
      </c>
      <c r="D90" s="6">
        <f t="shared" si="27"/>
        <v>1.98474488549066</v>
      </c>
      <c r="E90" s="50">
        <f t="shared" si="30"/>
        <v>1.9289676257893116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3.1143231738298234E-3</v>
      </c>
      <c r="O90" s="50">
        <f t="shared" si="32"/>
        <v>4.4866544491670452E-3</v>
      </c>
      <c r="P90" t="s">
        <v>88</v>
      </c>
    </row>
    <row r="91" spans="1:16" x14ac:dyDescent="0.25">
      <c r="A91" s="17">
        <v>2019</v>
      </c>
      <c r="B91" s="109">
        <v>8064600</v>
      </c>
      <c r="C91" s="74">
        <v>4051005</v>
      </c>
      <c r="D91" s="6">
        <f t="shared" si="27"/>
        <v>1.9907652545479455</v>
      </c>
      <c r="E91" s="50">
        <f t="shared" si="30"/>
        <v>1.9839846503893317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3.008914156972636E-3</v>
      </c>
      <c r="O91" s="50">
        <f t="shared" si="32"/>
        <v>4.2647140049617725E-3</v>
      </c>
      <c r="P91" t="s">
        <v>87</v>
      </c>
    </row>
    <row r="92" spans="1:16" x14ac:dyDescent="0.25">
      <c r="A92" s="17">
        <v>2020</v>
      </c>
      <c r="B92" s="109">
        <v>8064600</v>
      </c>
      <c r="C92" s="74">
        <v>4038151</v>
      </c>
      <c r="D92" s="6">
        <f t="shared" si="27"/>
        <v>1.9971021390730559</v>
      </c>
      <c r="E92" s="50">
        <f t="shared" si="30"/>
        <v>1.9873036171727558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96">
        <f t="shared" si="29"/>
        <v>1.6441436687913999E-3</v>
      </c>
      <c r="O92" s="50">
        <f t="shared" si="32"/>
        <v>3.6455078872345802E-3</v>
      </c>
      <c r="P92" t="s">
        <v>86</v>
      </c>
    </row>
    <row r="93" spans="1:16" x14ac:dyDescent="0.25">
      <c r="A93" s="17">
        <v>2021</v>
      </c>
      <c r="B93" s="109">
        <v>2140000000</v>
      </c>
      <c r="C93" s="74">
        <v>4013786</v>
      </c>
      <c r="D93" s="6">
        <f t="shared" si="27"/>
        <v>533.16245559678566</v>
      </c>
      <c r="E93" s="50">
        <f t="shared" si="30"/>
        <v>108.22360347056107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0.50438559296719421</v>
      </c>
      <c r="O93" s="50">
        <f t="shared" si="32"/>
        <v>0.10333629720764856</v>
      </c>
      <c r="P93" t="s">
        <v>85</v>
      </c>
    </row>
    <row r="94" spans="1:16" x14ac:dyDescent="0.25">
      <c r="A94" s="1" t="s">
        <v>27</v>
      </c>
      <c r="B94" s="109">
        <v>3641860000</v>
      </c>
      <c r="C94" s="74">
        <v>4038151</v>
      </c>
      <c r="D94" s="6">
        <f>(B94/C94)</f>
        <v>901.86325375153137</v>
      </c>
      <c r="E94" s="50">
        <f t="shared" si="30"/>
        <v>288.19966432548574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0.85318616726232155</v>
      </c>
      <c r="O94" s="50">
        <f t="shared" si="32"/>
        <v>0.27306782824582193</v>
      </c>
      <c r="P94" t="s">
        <v>92</v>
      </c>
    </row>
    <row r="95" spans="1:16" x14ac:dyDescent="0.25">
      <c r="A95" s="1" t="s">
        <v>38</v>
      </c>
      <c r="B95" s="1">
        <f>SUM(B89:B94)</f>
        <v>5814118400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92">
        <v>4536</v>
      </c>
      <c r="C101" s="92">
        <v>4103</v>
      </c>
      <c r="D101" s="50">
        <f t="shared" ref="D101:D109" si="33">C101/B101</f>
        <v>0.90454144620811283</v>
      </c>
      <c r="E101" s="50"/>
      <c r="F101" s="5"/>
    </row>
    <row r="102" spans="1:14" x14ac:dyDescent="0.25">
      <c r="A102" s="47">
        <v>2013</v>
      </c>
      <c r="B102" s="92">
        <v>4536</v>
      </c>
      <c r="C102" s="92">
        <v>4406</v>
      </c>
      <c r="D102" s="50">
        <f t="shared" si="33"/>
        <v>0.97134038800705469</v>
      </c>
      <c r="E102" s="50"/>
      <c r="F102" s="5"/>
    </row>
    <row r="103" spans="1:14" x14ac:dyDescent="0.25">
      <c r="A103" s="47">
        <v>2014</v>
      </c>
      <c r="B103" s="92">
        <v>4536</v>
      </c>
      <c r="C103" s="92">
        <v>4490</v>
      </c>
      <c r="D103" s="50">
        <f t="shared" si="33"/>
        <v>0.98985890652557318</v>
      </c>
      <c r="E103" s="50"/>
      <c r="F103" s="5"/>
    </row>
    <row r="104" spans="1:14" x14ac:dyDescent="0.25">
      <c r="A104" s="47">
        <v>2015</v>
      </c>
      <c r="B104" s="92">
        <v>4536</v>
      </c>
      <c r="C104" s="92">
        <v>4491</v>
      </c>
      <c r="D104" s="50">
        <f t="shared" si="33"/>
        <v>0.99007936507936511</v>
      </c>
      <c r="E104" s="50"/>
      <c r="F104" s="5"/>
    </row>
    <row r="105" spans="1:14" x14ac:dyDescent="0.25">
      <c r="A105" s="47">
        <v>2016</v>
      </c>
      <c r="B105" s="92">
        <v>4536</v>
      </c>
      <c r="C105" s="92">
        <v>4536</v>
      </c>
      <c r="D105" s="50">
        <f t="shared" si="33"/>
        <v>1</v>
      </c>
      <c r="E105" s="50">
        <f t="shared" ref="E105:E111" si="34">SUM(D101:D105)/5</f>
        <v>0.97116402116402123</v>
      </c>
      <c r="F105" s="5"/>
    </row>
    <row r="106" spans="1:14" x14ac:dyDescent="0.25">
      <c r="A106" s="17">
        <v>2017</v>
      </c>
      <c r="B106" s="92">
        <v>4536</v>
      </c>
      <c r="C106" s="92">
        <v>4536</v>
      </c>
      <c r="D106" s="50">
        <f t="shared" si="33"/>
        <v>1</v>
      </c>
      <c r="E106" s="50">
        <f t="shared" si="34"/>
        <v>0.99025573192239857</v>
      </c>
      <c r="F106" s="5"/>
    </row>
    <row r="107" spans="1:14" x14ac:dyDescent="0.25">
      <c r="A107" s="17">
        <v>2018</v>
      </c>
      <c r="B107" s="92">
        <v>4536</v>
      </c>
      <c r="C107" s="92">
        <v>4536</v>
      </c>
      <c r="D107" s="50">
        <f t="shared" si="33"/>
        <v>1</v>
      </c>
      <c r="E107" s="50">
        <f t="shared" si="34"/>
        <v>0.99598765432098768</v>
      </c>
      <c r="F107" s="5"/>
    </row>
    <row r="108" spans="1:14" x14ac:dyDescent="0.25">
      <c r="A108" s="17">
        <v>2019</v>
      </c>
      <c r="B108" s="92">
        <v>4538</v>
      </c>
      <c r="C108" s="92">
        <v>4393</v>
      </c>
      <c r="D108" s="50">
        <f t="shared" si="33"/>
        <v>0.96804759806081975</v>
      </c>
      <c r="E108" s="50">
        <f t="shared" si="34"/>
        <v>0.99162539262803695</v>
      </c>
      <c r="F108" s="5"/>
    </row>
    <row r="109" spans="1:14" x14ac:dyDescent="0.25">
      <c r="A109" s="17">
        <v>2020</v>
      </c>
      <c r="B109" s="92">
        <v>4538</v>
      </c>
      <c r="C109" s="92">
        <v>4394</v>
      </c>
      <c r="D109" s="50">
        <f t="shared" si="33"/>
        <v>0.96826795945350375</v>
      </c>
      <c r="E109" s="50">
        <f t="shared" si="34"/>
        <v>0.98726311150286461</v>
      </c>
      <c r="F109" s="5"/>
    </row>
    <row r="110" spans="1:14" x14ac:dyDescent="0.25">
      <c r="A110" s="17">
        <v>2021</v>
      </c>
      <c r="B110" s="92">
        <v>4538</v>
      </c>
      <c r="C110" s="92">
        <v>4397</v>
      </c>
      <c r="D110" s="50">
        <f>C110/B110</f>
        <v>0.96892904363155574</v>
      </c>
      <c r="E110" s="50">
        <f t="shared" si="34"/>
        <v>0.98104892022917589</v>
      </c>
      <c r="F110" s="5"/>
    </row>
    <row r="111" spans="1:14" x14ac:dyDescent="0.25">
      <c r="A111" s="1" t="s">
        <v>27</v>
      </c>
      <c r="B111" s="92">
        <v>4538</v>
      </c>
      <c r="C111" s="92">
        <v>4418</v>
      </c>
      <c r="D111" s="50">
        <f>C111/B111</f>
        <v>0.97355663287791983</v>
      </c>
      <c r="E111" s="50">
        <f t="shared" si="34"/>
        <v>0.97576024680475992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8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8"/>
      <c r="M116" s="47" t="s">
        <v>82</v>
      </c>
      <c r="N116" s="47" t="s">
        <v>83</v>
      </c>
      <c r="O116" s="47" t="s">
        <v>84</v>
      </c>
      <c r="P116" s="68"/>
      <c r="Q116" s="68"/>
    </row>
    <row r="117" spans="1:18" ht="18.75" x14ac:dyDescent="0.3">
      <c r="A117" s="47">
        <v>2012</v>
      </c>
      <c r="B117" s="74">
        <v>4612</v>
      </c>
      <c r="C117" s="74">
        <v>4065993</v>
      </c>
      <c r="D117" s="54">
        <f t="shared" ref="D117:D127" si="35">(B117/C117)*100000</f>
        <v>113.42862616831853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1.1456153859139511</v>
      </c>
      <c r="O117" s="55"/>
      <c r="P117" s="5"/>
      <c r="Q117" s="51"/>
      <c r="R117" s="5"/>
    </row>
    <row r="118" spans="1:18" ht="18.75" x14ac:dyDescent="0.3">
      <c r="A118" s="47">
        <v>2013</v>
      </c>
      <c r="B118" s="74">
        <v>4396</v>
      </c>
      <c r="C118" s="74">
        <v>4060957</v>
      </c>
      <c r="D118" s="54">
        <f t="shared" si="35"/>
        <v>108.25034591599962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1.1313731759186261</v>
      </c>
      <c r="O118" s="55"/>
      <c r="P118" s="5"/>
      <c r="Q118" s="51"/>
      <c r="R118" s="5"/>
    </row>
    <row r="119" spans="1:18" ht="18.75" x14ac:dyDescent="0.3">
      <c r="A119" s="47">
        <v>2014</v>
      </c>
      <c r="B119" s="74">
        <v>4294</v>
      </c>
      <c r="C119" s="74">
        <v>4069698</v>
      </c>
      <c r="D119" s="54">
        <f t="shared" si="35"/>
        <v>105.51151461361506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1.1384302458089532</v>
      </c>
      <c r="O119" s="55"/>
      <c r="P119" s="5"/>
      <c r="Q119" s="51"/>
      <c r="R119" s="5"/>
    </row>
    <row r="120" spans="1:18" ht="18.75" x14ac:dyDescent="0.3">
      <c r="A120" s="47">
        <v>2015</v>
      </c>
      <c r="B120" s="74">
        <v>4137</v>
      </c>
      <c r="C120" s="74">
        <v>4071987</v>
      </c>
      <c r="D120" s="54">
        <f t="shared" si="35"/>
        <v>101.59659154118125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1.1423552021353287</v>
      </c>
      <c r="O120" s="55"/>
      <c r="P120" s="5"/>
      <c r="Q120" s="51"/>
      <c r="R120" s="5"/>
    </row>
    <row r="121" spans="1:18" ht="18.75" x14ac:dyDescent="0.3">
      <c r="A121" s="47">
        <v>2016</v>
      </c>
      <c r="B121" s="74">
        <v>4149</v>
      </c>
      <c r="C121" s="74">
        <v>4071064</v>
      </c>
      <c r="D121" s="54">
        <f t="shared" si="35"/>
        <v>101.9143889656365</v>
      </c>
      <c r="E121" s="54">
        <f t="shared" ref="E121:E127" si="38">SUM(D117:D121)/5</f>
        <v>106.1402934409502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0.93388376049530253</v>
      </c>
      <c r="O121" s="55">
        <f t="shared" ref="O121:O127" si="40">SUM(N117:N121)/5</f>
        <v>1.0983315540544321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74">
        <v>4107</v>
      </c>
      <c r="C122" s="74">
        <v>4066972</v>
      </c>
      <c r="D122" s="54">
        <f t="shared" si="35"/>
        <v>100.98422118470448</v>
      </c>
      <c r="E122" s="54">
        <f t="shared" si="38"/>
        <v>103.65141244422736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0.8960877378866049</v>
      </c>
      <c r="O122" s="55">
        <f t="shared" si="40"/>
        <v>1.0484260244489632</v>
      </c>
      <c r="P122" t="s">
        <v>89</v>
      </c>
      <c r="Q122" s="51"/>
      <c r="R122" s="5"/>
    </row>
    <row r="123" spans="1:18" ht="18.75" x14ac:dyDescent="0.3">
      <c r="A123" s="47">
        <v>2018</v>
      </c>
      <c r="B123" s="74">
        <v>4064</v>
      </c>
      <c r="C123" s="74">
        <v>4063293</v>
      </c>
      <c r="D123" s="54">
        <f t="shared" si="35"/>
        <v>100.01739968050543</v>
      </c>
      <c r="E123" s="54">
        <f t="shared" si="38"/>
        <v>102.00482319712856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0.89744733287015599</v>
      </c>
      <c r="O123" s="55">
        <f t="shared" si="40"/>
        <v>1.0016408558392691</v>
      </c>
      <c r="P123" t="s">
        <v>88</v>
      </c>
      <c r="Q123" s="51"/>
      <c r="R123" s="5"/>
    </row>
    <row r="124" spans="1:18" ht="18.75" x14ac:dyDescent="0.3">
      <c r="A124" s="47">
        <v>2019</v>
      </c>
      <c r="B124" s="74">
        <v>11556</v>
      </c>
      <c r="C124" s="74">
        <v>4051005</v>
      </c>
      <c r="D124" s="54">
        <f t="shared" si="35"/>
        <v>285.26254596081714</v>
      </c>
      <c r="E124" s="54">
        <f t="shared" si="38"/>
        <v>137.95502946656899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1.1259053781827042</v>
      </c>
      <c r="O124" s="55">
        <f t="shared" si="40"/>
        <v>0.99913588231401929</v>
      </c>
      <c r="P124" t="s">
        <v>87</v>
      </c>
      <c r="Q124" s="51"/>
      <c r="R124" s="5"/>
    </row>
    <row r="125" spans="1:18" ht="18.75" x14ac:dyDescent="0.3">
      <c r="A125" s="47">
        <v>2020</v>
      </c>
      <c r="B125" s="74">
        <v>11488</v>
      </c>
      <c r="C125" s="74">
        <v>4038151</v>
      </c>
      <c r="D125" s="54">
        <f t="shared" si="35"/>
        <v>284.48663757249295</v>
      </c>
      <c r="E125" s="54">
        <f t="shared" si="38"/>
        <v>174.53303867283131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1.0522842533496208</v>
      </c>
      <c r="O125" s="55">
        <f t="shared" si="40"/>
        <v>0.98112169255687776</v>
      </c>
      <c r="P125" t="s">
        <v>86</v>
      </c>
      <c r="Q125" s="51"/>
      <c r="R125" s="5"/>
    </row>
    <row r="126" spans="1:18" ht="18.75" x14ac:dyDescent="0.3">
      <c r="A126" s="47">
        <v>2021</v>
      </c>
      <c r="B126" s="74">
        <v>11440</v>
      </c>
      <c r="C126" s="74">
        <v>4013786</v>
      </c>
      <c r="D126" s="54">
        <f t="shared" si="35"/>
        <v>285.01768654332841</v>
      </c>
      <c r="E126" s="54">
        <f t="shared" si="38"/>
        <v>211.1536981883697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0.94157065132742535</v>
      </c>
      <c r="O126" s="55">
        <f t="shared" si="40"/>
        <v>0.98265907072330216</v>
      </c>
      <c r="P126" t="s">
        <v>85</v>
      </c>
      <c r="Q126" s="51"/>
      <c r="R126" s="5"/>
    </row>
    <row r="127" spans="1:18" ht="30" x14ac:dyDescent="0.25">
      <c r="A127" s="47" t="s">
        <v>27</v>
      </c>
      <c r="B127" s="74">
        <v>5950</v>
      </c>
      <c r="C127" s="74">
        <v>4038151</v>
      </c>
      <c r="D127" s="54">
        <f t="shared" si="35"/>
        <v>147.34466343631033</v>
      </c>
      <c r="E127" s="54">
        <f t="shared" si="38"/>
        <v>220.42578663869085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0.91950668575490524</v>
      </c>
      <c r="O127" s="55">
        <f t="shared" si="40"/>
        <v>0.98734286029696228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48605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92">
        <v>91102</v>
      </c>
      <c r="C133" s="92">
        <v>91102</v>
      </c>
      <c r="D133" s="50">
        <f t="shared" ref="D133:D134" si="43">C133/B133</f>
        <v>1</v>
      </c>
      <c r="E133" s="1"/>
      <c r="F133" s="5"/>
    </row>
    <row r="134" spans="1:18" x14ac:dyDescent="0.25">
      <c r="A134" s="17">
        <v>2020</v>
      </c>
      <c r="B134" s="92">
        <v>133467</v>
      </c>
      <c r="C134" s="92">
        <v>133467</v>
      </c>
      <c r="D134" s="50">
        <f t="shared" si="43"/>
        <v>1</v>
      </c>
      <c r="E134" s="1"/>
      <c r="F134" s="5"/>
    </row>
    <row r="135" spans="1:18" x14ac:dyDescent="0.25">
      <c r="A135" s="17">
        <v>2021</v>
      </c>
      <c r="B135" s="92">
        <v>121404</v>
      </c>
      <c r="C135" s="92">
        <v>121404</v>
      </c>
      <c r="D135" s="50">
        <f>C135/B135</f>
        <v>1</v>
      </c>
      <c r="E135" s="1"/>
      <c r="F135" s="5"/>
    </row>
    <row r="136" spans="1:18" x14ac:dyDescent="0.25">
      <c r="A136" s="17">
        <v>2022</v>
      </c>
      <c r="B136" s="92">
        <v>41387</v>
      </c>
      <c r="C136" s="92">
        <v>41387</v>
      </c>
      <c r="D136" s="50">
        <f>C136/B136</f>
        <v>1</v>
      </c>
      <c r="E136" s="50">
        <f>SUM(D134:D136)/3</f>
        <v>1</v>
      </c>
      <c r="F136" s="64"/>
    </row>
    <row r="137" spans="1:18" x14ac:dyDescent="0.25">
      <c r="A137" s="1"/>
      <c r="B137" s="92"/>
      <c r="C137" s="92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2.6074472272199869</v>
      </c>
      <c r="C143" s="66">
        <f t="shared" ref="C143:C151" si="45">N20*N36*N52*N68*N84</f>
        <v>4.0499272993409097E-3</v>
      </c>
      <c r="G143" s="47">
        <v>2012</v>
      </c>
      <c r="H143" s="57">
        <f t="shared" ref="H143:H150" si="46">B143+I143+J143+K143</f>
        <v>4.6576040593420505</v>
      </c>
      <c r="I143" s="50">
        <f>D101</f>
        <v>0.90454144620811283</v>
      </c>
      <c r="J143" s="1">
        <v>0</v>
      </c>
      <c r="K143" s="50">
        <f>N117</f>
        <v>1.1456153859139511</v>
      </c>
    </row>
    <row r="144" spans="1:18" x14ac:dyDescent="0.25">
      <c r="A144" s="47">
        <v>2013</v>
      </c>
      <c r="B144" s="65">
        <f t="shared" si="44"/>
        <v>2.3050801607422065</v>
      </c>
      <c r="C144" s="66">
        <f t="shared" si="45"/>
        <v>2.018738941932299E-3</v>
      </c>
      <c r="G144" s="47">
        <v>2013</v>
      </c>
      <c r="H144" s="57">
        <f t="shared" si="46"/>
        <v>4.4077937246678873</v>
      </c>
      <c r="I144" s="50">
        <f t="shared" ref="I144:I152" si="47">D102</f>
        <v>0.97134038800705469</v>
      </c>
      <c r="J144" s="1">
        <v>0</v>
      </c>
      <c r="K144" s="50">
        <f t="shared" ref="K144:K153" si="48">N118</f>
        <v>1.1313731759186261</v>
      </c>
    </row>
    <row r="145" spans="1:11" x14ac:dyDescent="0.25">
      <c r="A145" s="47">
        <v>2014</v>
      </c>
      <c r="B145" s="65">
        <f t="shared" si="44"/>
        <v>2.653327313454362</v>
      </c>
      <c r="C145" s="66">
        <f t="shared" si="45"/>
        <v>4.5011896693624561E-3</v>
      </c>
      <c r="G145" s="47">
        <v>2014</v>
      </c>
      <c r="H145" s="57">
        <f t="shared" si="46"/>
        <v>4.781616465788888</v>
      </c>
      <c r="I145" s="50">
        <f t="shared" si="47"/>
        <v>0.98985890652557318</v>
      </c>
      <c r="J145" s="1">
        <v>0</v>
      </c>
      <c r="K145" s="50">
        <f t="shared" si="48"/>
        <v>1.1384302458089532</v>
      </c>
    </row>
    <row r="146" spans="1:11" x14ac:dyDescent="0.25">
      <c r="A146" s="47">
        <v>2015</v>
      </c>
      <c r="B146" s="65">
        <f t="shared" si="44"/>
        <v>2.903125020779584</v>
      </c>
      <c r="C146" s="66">
        <f t="shared" si="45"/>
        <v>8.0006453722475616E-3</v>
      </c>
      <c r="G146" s="47">
        <v>2015</v>
      </c>
      <c r="H146" s="57">
        <f t="shared" si="46"/>
        <v>5.0355595879942783</v>
      </c>
      <c r="I146" s="50">
        <f t="shared" si="47"/>
        <v>0.99007936507936511</v>
      </c>
      <c r="J146" s="1">
        <v>0</v>
      </c>
      <c r="K146" s="50">
        <f t="shared" si="48"/>
        <v>1.1423552021353287</v>
      </c>
    </row>
    <row r="147" spans="1:11" x14ac:dyDescent="0.25">
      <c r="A147" s="47">
        <v>2016</v>
      </c>
      <c r="B147" s="65">
        <f t="shared" si="44"/>
        <v>3.1916731753278667</v>
      </c>
      <c r="C147" s="66">
        <f t="shared" si="45"/>
        <v>1.5547951431868576E-2</v>
      </c>
      <c r="G147" s="47">
        <v>2016</v>
      </c>
      <c r="H147" s="57">
        <f t="shared" si="46"/>
        <v>5.1255569358231696</v>
      </c>
      <c r="I147" s="50">
        <f t="shared" si="47"/>
        <v>1</v>
      </c>
      <c r="J147" s="1">
        <v>0</v>
      </c>
      <c r="K147" s="50">
        <f t="shared" si="48"/>
        <v>0.93388376049530253</v>
      </c>
    </row>
    <row r="148" spans="1:11" x14ac:dyDescent="0.25">
      <c r="A148" s="17">
        <v>2017</v>
      </c>
      <c r="B148" s="65">
        <f t="shared" si="44"/>
        <v>2.4053026297293529</v>
      </c>
      <c r="C148" s="66">
        <f t="shared" si="45"/>
        <v>2.5427439504045277E-3</v>
      </c>
      <c r="G148" s="17">
        <v>2017</v>
      </c>
      <c r="H148" s="57">
        <f t="shared" si="46"/>
        <v>4.3013903676159577</v>
      </c>
      <c r="I148" s="50">
        <f t="shared" si="47"/>
        <v>1</v>
      </c>
      <c r="J148" s="1">
        <v>0</v>
      </c>
      <c r="K148" s="50">
        <f t="shared" si="48"/>
        <v>0.8960877378866049</v>
      </c>
    </row>
    <row r="149" spans="1:11" x14ac:dyDescent="0.25">
      <c r="A149" s="17">
        <v>2018</v>
      </c>
      <c r="B149" s="65">
        <f t="shared" si="44"/>
        <v>2.3201607779341171</v>
      </c>
      <c r="C149" s="66">
        <f t="shared" si="45"/>
        <v>2.0900697416541152E-3</v>
      </c>
      <c r="G149" s="17">
        <v>2018</v>
      </c>
      <c r="H149" s="57">
        <f t="shared" si="46"/>
        <v>4.2176081108042727</v>
      </c>
      <c r="I149" s="50">
        <f t="shared" si="47"/>
        <v>1</v>
      </c>
      <c r="J149" s="1">
        <v>0</v>
      </c>
      <c r="K149" s="50">
        <f t="shared" si="48"/>
        <v>0.89744733287015599</v>
      </c>
    </row>
    <row r="150" spans="1:11" x14ac:dyDescent="0.25">
      <c r="A150" s="17">
        <v>2019</v>
      </c>
      <c r="B150" s="65">
        <f t="shared" si="44"/>
        <v>2.5945742856339065</v>
      </c>
      <c r="C150" s="66">
        <f t="shared" si="45"/>
        <v>3.9316448954636084E-3</v>
      </c>
      <c r="G150" s="17">
        <v>2019</v>
      </c>
      <c r="H150" s="57">
        <f t="shared" si="46"/>
        <v>5.6885272618774305</v>
      </c>
      <c r="I150" s="50">
        <f t="shared" si="47"/>
        <v>0.96804759806081975</v>
      </c>
      <c r="J150" s="50">
        <f>D133</f>
        <v>1</v>
      </c>
      <c r="K150" s="50">
        <f t="shared" si="48"/>
        <v>1.1259053781827042</v>
      </c>
    </row>
    <row r="151" spans="1:11" x14ac:dyDescent="0.25">
      <c r="A151" s="17">
        <v>2020</v>
      </c>
      <c r="B151" s="65">
        <f>LOG(C151)+5</f>
        <v>1.7815372844863928</v>
      </c>
      <c r="C151" s="66">
        <f t="shared" si="45"/>
        <v>6.046962627154084E-4</v>
      </c>
      <c r="G151" s="17">
        <v>2020</v>
      </c>
      <c r="H151" s="57">
        <f>B151+I151+J151+K151</f>
        <v>4.8020894972895176</v>
      </c>
      <c r="I151" s="50">
        <f t="shared" si="47"/>
        <v>0.96826795945350375</v>
      </c>
      <c r="J151" s="50">
        <f>D134</f>
        <v>1</v>
      </c>
      <c r="K151" s="50">
        <f t="shared" si="48"/>
        <v>1.0522842533496208</v>
      </c>
    </row>
    <row r="152" spans="1:11" x14ac:dyDescent="0.25">
      <c r="A152" s="17">
        <v>2021</v>
      </c>
      <c r="B152" s="65">
        <f>LOG(C152)+5</f>
        <v>4.3013973860905637</v>
      </c>
      <c r="C152" s="66">
        <f>N29*N45*N61*N77*N93</f>
        <v>0.20016926112684955</v>
      </c>
      <c r="G152" s="17">
        <v>2021</v>
      </c>
      <c r="H152" s="57">
        <f>B152+I152+J152+K152</f>
        <v>7.2118970810495444</v>
      </c>
      <c r="I152" s="50">
        <f t="shared" si="47"/>
        <v>0.96892904363155574</v>
      </c>
      <c r="J152" s="50">
        <f t="shared" ref="J152:J153" si="49">D135</f>
        <v>1</v>
      </c>
      <c r="K152" s="50">
        <f t="shared" si="48"/>
        <v>0.94157065132742535</v>
      </c>
    </row>
    <row r="153" spans="1:11" x14ac:dyDescent="0.25">
      <c r="A153" s="1" t="s">
        <v>27</v>
      </c>
      <c r="B153" s="65">
        <f>LOG(C153)+5</f>
        <v>6.1436663971759966</v>
      </c>
      <c r="C153" s="66">
        <f>N30*N46*N62*N78*N94</f>
        <v>13.920870620069342</v>
      </c>
      <c r="G153" s="1" t="s">
        <v>27</v>
      </c>
      <c r="H153" s="57">
        <f>B153+I153+J153+K153</f>
        <v>9.0367297158088231</v>
      </c>
      <c r="I153" s="50">
        <f>D111</f>
        <v>0.97355663287791983</v>
      </c>
      <c r="J153" s="50">
        <f t="shared" si="49"/>
        <v>1</v>
      </c>
      <c r="K153" s="50">
        <f t="shared" si="48"/>
        <v>0.91950668575490524</v>
      </c>
    </row>
    <row r="156" spans="1:11" ht="36" x14ac:dyDescent="0.55000000000000004">
      <c r="A156" s="69" t="s">
        <v>69</v>
      </c>
      <c r="B156" s="67"/>
      <c r="C156" s="67"/>
      <c r="D156" s="67"/>
      <c r="E156" s="67"/>
    </row>
    <row r="158" spans="1:11" ht="45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2.6229145359933583</v>
      </c>
      <c r="C159" s="50">
        <f>I143</f>
        <v>0.90454144620811283</v>
      </c>
      <c r="D159" s="1">
        <v>1</v>
      </c>
      <c r="E159" s="50">
        <f>K143</f>
        <v>1.1456153859139511</v>
      </c>
      <c r="F159" s="1">
        <f t="shared" ref="F159:F166" si="51">C143*C159*D159*E159</f>
        <v>4.1967638852524669E-3</v>
      </c>
    </row>
    <row r="160" spans="1:11" x14ac:dyDescent="0.25">
      <c r="A160" s="47">
        <v>2013</v>
      </c>
      <c r="B160" s="66">
        <f t="shared" si="50"/>
        <v>2.3460574853745131</v>
      </c>
      <c r="C160" s="50">
        <f t="shared" ref="C160:D169" si="52">I144</f>
        <v>0.97134038800705469</v>
      </c>
      <c r="D160" s="1">
        <v>1</v>
      </c>
      <c r="E160" s="50">
        <f t="shared" ref="E160:E169" si="53">K144</f>
        <v>1.1313731759186261</v>
      </c>
      <c r="F160" s="1">
        <f t="shared" si="51"/>
        <v>2.2184900507276313E-3</v>
      </c>
    </row>
    <row r="161" spans="1:6" x14ac:dyDescent="0.25">
      <c r="A161" s="47">
        <v>2014</v>
      </c>
      <c r="B161" s="66">
        <f t="shared" si="50"/>
        <v>2.7052070341359165</v>
      </c>
      <c r="C161" s="50">
        <f t="shared" si="52"/>
        <v>0.98985890652557318</v>
      </c>
      <c r="D161" s="1">
        <v>1</v>
      </c>
      <c r="E161" s="50">
        <f t="shared" si="53"/>
        <v>1.1384302458089532</v>
      </c>
      <c r="F161" s="1">
        <f t="shared" si="51"/>
        <v>5.0723245531625544E-3</v>
      </c>
    </row>
    <row r="162" spans="1:6" x14ac:dyDescent="0.25">
      <c r="A162" s="47">
        <v>2015</v>
      </c>
      <c r="B162" s="66">
        <f t="shared" si="50"/>
        <v>2.9565961937112397</v>
      </c>
      <c r="C162" s="50">
        <f t="shared" si="52"/>
        <v>0.99007936507936511</v>
      </c>
      <c r="D162" s="1">
        <v>1</v>
      </c>
      <c r="E162" s="50">
        <f t="shared" si="53"/>
        <v>1.1423552021353287</v>
      </c>
      <c r="F162" s="1">
        <f t="shared" si="51"/>
        <v>9.0489084362143767E-3</v>
      </c>
    </row>
    <row r="163" spans="1:6" x14ac:dyDescent="0.25">
      <c r="A163" s="47">
        <v>2016</v>
      </c>
      <c r="B163" s="66">
        <f t="shared" si="50"/>
        <v>3.1619659987559583</v>
      </c>
      <c r="C163" s="50">
        <f t="shared" si="52"/>
        <v>1</v>
      </c>
      <c r="D163" s="1">
        <v>1</v>
      </c>
      <c r="E163" s="50">
        <f t="shared" si="53"/>
        <v>0.93388376049530253</v>
      </c>
      <c r="F163" s="1">
        <f t="shared" si="51"/>
        <v>1.451997935119175E-2</v>
      </c>
    </row>
    <row r="164" spans="1:6" x14ac:dyDescent="0.25">
      <c r="A164" s="17">
        <v>2017</v>
      </c>
      <c r="B164" s="66">
        <f t="shared" si="50"/>
        <v>2.3576531641844682</v>
      </c>
      <c r="C164" s="50">
        <f t="shared" si="52"/>
        <v>1</v>
      </c>
      <c r="D164" s="1">
        <v>1</v>
      </c>
      <c r="E164" s="50">
        <f t="shared" si="53"/>
        <v>0.8960877378866049</v>
      </c>
      <c r="F164" s="1">
        <f t="shared" si="51"/>
        <v>2.2785216745428425E-3</v>
      </c>
    </row>
    <row r="165" spans="1:6" x14ac:dyDescent="0.25">
      <c r="A165" s="17">
        <v>2018</v>
      </c>
      <c r="B165" s="66">
        <f t="shared" si="50"/>
        <v>2.2731697491510325</v>
      </c>
      <c r="C165" s="50">
        <f t="shared" si="52"/>
        <v>1</v>
      </c>
      <c r="D165" s="1">
        <v>1</v>
      </c>
      <c r="E165" s="50">
        <f t="shared" si="53"/>
        <v>0.89744733287015599</v>
      </c>
      <c r="F165" s="1">
        <f t="shared" si="51"/>
        <v>1.8757275151601016E-3</v>
      </c>
    </row>
    <row r="166" spans="1:6" x14ac:dyDescent="0.25">
      <c r="A166" s="17">
        <v>2019</v>
      </c>
      <c r="B166" s="66">
        <f t="shared" si="50"/>
        <v>2.6319728910096489</v>
      </c>
      <c r="C166" s="50">
        <f t="shared" si="52"/>
        <v>0.96804759806081975</v>
      </c>
      <c r="D166" s="50">
        <f>J150</f>
        <v>1</v>
      </c>
      <c r="E166" s="50">
        <f t="shared" si="53"/>
        <v>1.1259053781827042</v>
      </c>
      <c r="F166" s="1">
        <f t="shared" si="51"/>
        <v>4.2852177090922615E-3</v>
      </c>
    </row>
    <row r="167" spans="1:6" x14ac:dyDescent="0.25">
      <c r="A167" s="17">
        <v>2020</v>
      </c>
      <c r="B167" s="66">
        <f>LOG(F167)+5</f>
        <v>1.7896659170754141</v>
      </c>
      <c r="C167" s="50">
        <f t="shared" si="52"/>
        <v>0.96826795945350375</v>
      </c>
      <c r="D167" s="50">
        <f>J151</f>
        <v>1</v>
      </c>
      <c r="E167" s="50">
        <f t="shared" si="53"/>
        <v>1.0522842533496208</v>
      </c>
      <c r="F167" s="1">
        <f>C151*C167*D167*E167</f>
        <v>6.1612086585570425E-4</v>
      </c>
    </row>
    <row r="168" spans="1:6" x14ac:dyDescent="0.25">
      <c r="A168" s="17">
        <v>2021</v>
      </c>
      <c r="B168" s="66">
        <f>LOG(F168)+5</f>
        <v>4.2615422732877315</v>
      </c>
      <c r="C168" s="50">
        <f t="shared" si="52"/>
        <v>0.96892904363155574</v>
      </c>
      <c r="D168" s="50">
        <f t="shared" si="52"/>
        <v>1</v>
      </c>
      <c r="E168" s="50">
        <f t="shared" si="53"/>
        <v>0.94157065132742535</v>
      </c>
      <c r="F168" s="1">
        <f>C152*C168*D168*E168</f>
        <v>0.18261744963089441</v>
      </c>
    </row>
    <row r="169" spans="1:6" x14ac:dyDescent="0.25">
      <c r="A169" s="1" t="s">
        <v>27</v>
      </c>
      <c r="B169" s="66">
        <f>LOG(F169)+5</f>
        <v>6.0955825085135427</v>
      </c>
      <c r="C169" s="50">
        <f t="shared" si="52"/>
        <v>0.97355663287791983</v>
      </c>
      <c r="D169" s="50">
        <f t="shared" si="52"/>
        <v>1</v>
      </c>
      <c r="E169" s="50">
        <f t="shared" si="53"/>
        <v>0.91950668575490524</v>
      </c>
      <c r="F169" s="1">
        <f>C153*C169*D169*E169</f>
        <v>12.46184968583618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0.62542738970129896</v>
      </c>
      <c r="C174" s="1">
        <f>(B30/C30)/(H30/I30)</f>
        <v>0.24017262686148524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1.4568293985450282</v>
      </c>
    </row>
    <row r="176" spans="1:6" x14ac:dyDescent="0.25">
      <c r="A176" s="1" t="s">
        <v>173</v>
      </c>
      <c r="B176" s="1">
        <f>((SUM(B37:B46)/10)/C46)/((SUM(H37:H46)/10)/I46)</f>
        <v>1.1353121197137055</v>
      </c>
      <c r="C176" s="1">
        <f>(B46/C46)/(H46/I46)</f>
        <v>0.96843801153824693</v>
      </c>
      <c r="D176" s="1"/>
      <c r="E176" s="1"/>
      <c r="F176" s="1"/>
    </row>
  </sheetData>
  <mergeCells count="11">
    <mergeCell ref="A98:N98"/>
    <mergeCell ref="A114:N114"/>
    <mergeCell ref="A130:R130"/>
    <mergeCell ref="A140:E140"/>
    <mergeCell ref="G140:L140"/>
    <mergeCell ref="A81:N81"/>
    <mergeCell ref="C2:J2"/>
    <mergeCell ref="A17:N17"/>
    <mergeCell ref="A33:N33"/>
    <mergeCell ref="A49:N49"/>
    <mergeCell ref="A65:N65"/>
  </mergeCells>
  <pageMargins left="0.7" right="0.7" top="0.75" bottom="0.75" header="0.3" footer="0.3"/>
  <pageSetup paperSize="9" scale="13" fitToWidth="0" orientation="landscape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topLeftCell="A4" workbookViewId="0">
      <selection activeCell="C10" sqref="C10"/>
    </sheetView>
  </sheetViews>
  <sheetFormatPr defaultRowHeight="15" x14ac:dyDescent="0.25"/>
  <cols>
    <col min="2" max="2" width="15.7109375" customWidth="1"/>
    <col min="6" max="6" width="16.42578125" customWidth="1"/>
    <col min="7" max="7" width="17.42578125" customWidth="1"/>
    <col min="8" max="8" width="15.42578125" customWidth="1"/>
    <col min="9" max="9" width="14.140625" customWidth="1"/>
  </cols>
  <sheetData>
    <row r="2" spans="1:12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2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2" ht="135" x14ac:dyDescent="0.25">
      <c r="A4" s="72" t="s">
        <v>96</v>
      </c>
      <c r="B4" s="72" t="s">
        <v>125</v>
      </c>
      <c r="C4" s="72" t="s">
        <v>126</v>
      </c>
      <c r="D4" s="72" t="s">
        <v>127</v>
      </c>
      <c r="E4" s="72" t="s">
        <v>128</v>
      </c>
      <c r="F4" s="72" t="s">
        <v>129</v>
      </c>
      <c r="G4" s="72" t="s">
        <v>130</v>
      </c>
      <c r="H4" s="72" t="s">
        <v>131</v>
      </c>
      <c r="I4" s="72" t="s">
        <v>132</v>
      </c>
      <c r="J4" s="72" t="s">
        <v>63</v>
      </c>
      <c r="K4" s="72" t="s">
        <v>133</v>
      </c>
      <c r="L4" s="72" t="s">
        <v>134</v>
      </c>
    </row>
    <row r="5" spans="1:12" x14ac:dyDescent="0.25">
      <c r="A5" s="73">
        <v>2012</v>
      </c>
      <c r="B5" s="74">
        <v>825454</v>
      </c>
      <c r="C5" s="95">
        <v>0</v>
      </c>
      <c r="D5" s="110">
        <v>107</v>
      </c>
      <c r="E5" s="74">
        <v>39</v>
      </c>
      <c r="F5" s="74">
        <v>843</v>
      </c>
      <c r="G5" s="74" t="s">
        <v>144</v>
      </c>
      <c r="H5" s="74">
        <v>1260</v>
      </c>
      <c r="I5" s="74">
        <v>1087</v>
      </c>
      <c r="J5" s="110">
        <v>814</v>
      </c>
      <c r="K5" s="92">
        <v>0</v>
      </c>
      <c r="L5" s="92">
        <v>0</v>
      </c>
    </row>
    <row r="6" spans="1:12" x14ac:dyDescent="0.25">
      <c r="A6" s="73">
        <v>2013</v>
      </c>
      <c r="B6" s="74">
        <v>818566</v>
      </c>
      <c r="C6" s="95">
        <v>0</v>
      </c>
      <c r="D6" s="110">
        <v>96</v>
      </c>
      <c r="E6" s="74">
        <v>37</v>
      </c>
      <c r="F6" s="74">
        <v>856</v>
      </c>
      <c r="G6" s="74" t="s">
        <v>145</v>
      </c>
      <c r="H6" s="74">
        <v>1260</v>
      </c>
      <c r="I6" s="74">
        <v>1130</v>
      </c>
      <c r="J6" s="110">
        <v>741</v>
      </c>
      <c r="K6" s="92">
        <v>0</v>
      </c>
      <c r="L6" s="92">
        <v>0</v>
      </c>
    </row>
    <row r="7" spans="1:12" x14ac:dyDescent="0.25">
      <c r="A7" s="73">
        <v>2014</v>
      </c>
      <c r="B7" s="74">
        <v>812156</v>
      </c>
      <c r="C7" s="95">
        <v>7</v>
      </c>
      <c r="D7" s="110">
        <v>78</v>
      </c>
      <c r="E7" s="74">
        <v>38</v>
      </c>
      <c r="F7" s="74">
        <v>856</v>
      </c>
      <c r="G7" s="74" t="s">
        <v>145</v>
      </c>
      <c r="H7" s="74">
        <v>1260</v>
      </c>
      <c r="I7" s="74">
        <v>1142</v>
      </c>
      <c r="J7" s="110">
        <v>740</v>
      </c>
      <c r="K7" s="92">
        <v>0</v>
      </c>
      <c r="L7" s="92">
        <v>0</v>
      </c>
    </row>
    <row r="8" spans="1:12" x14ac:dyDescent="0.25">
      <c r="A8" s="73">
        <v>2015</v>
      </c>
      <c r="B8" s="74">
        <v>808888</v>
      </c>
      <c r="C8" s="95">
        <v>0</v>
      </c>
      <c r="D8" s="110">
        <v>78</v>
      </c>
      <c r="E8" s="74">
        <v>35</v>
      </c>
      <c r="F8" s="74">
        <v>856</v>
      </c>
      <c r="G8" s="74" t="s">
        <v>146</v>
      </c>
      <c r="H8" s="74">
        <v>1260</v>
      </c>
      <c r="I8" s="74">
        <v>1149</v>
      </c>
      <c r="J8" s="110">
        <v>731</v>
      </c>
      <c r="K8" s="92">
        <v>0</v>
      </c>
      <c r="L8" s="92">
        <v>0</v>
      </c>
    </row>
    <row r="9" spans="1:12" x14ac:dyDescent="0.25">
      <c r="A9" s="73">
        <v>2016</v>
      </c>
      <c r="B9" s="74">
        <v>807453</v>
      </c>
      <c r="C9" s="95">
        <v>0</v>
      </c>
      <c r="D9" s="110">
        <v>70</v>
      </c>
      <c r="E9" s="74">
        <v>35</v>
      </c>
      <c r="F9" s="74">
        <v>856</v>
      </c>
      <c r="G9" s="74" t="s">
        <v>145</v>
      </c>
      <c r="H9" s="74">
        <v>1260</v>
      </c>
      <c r="I9" s="74">
        <v>1196</v>
      </c>
      <c r="J9" s="110">
        <v>729</v>
      </c>
      <c r="K9" s="92">
        <v>0</v>
      </c>
      <c r="L9" s="92">
        <v>0</v>
      </c>
    </row>
    <row r="10" spans="1:12" x14ac:dyDescent="0.25">
      <c r="A10" s="77">
        <v>2017</v>
      </c>
      <c r="B10" s="74">
        <v>808541</v>
      </c>
      <c r="C10" s="95">
        <v>3</v>
      </c>
      <c r="D10" s="110">
        <v>51</v>
      </c>
      <c r="E10" s="74">
        <v>29</v>
      </c>
      <c r="F10" s="74">
        <v>856</v>
      </c>
      <c r="G10" s="74" t="s">
        <v>147</v>
      </c>
      <c r="H10" s="74">
        <v>1260</v>
      </c>
      <c r="I10" s="74">
        <v>1196</v>
      </c>
      <c r="J10" s="110">
        <v>728</v>
      </c>
      <c r="K10" s="92">
        <v>5504</v>
      </c>
      <c r="L10" s="92">
        <v>100</v>
      </c>
    </row>
    <row r="11" spans="1:12" x14ac:dyDescent="0.25">
      <c r="A11" s="77">
        <v>2018</v>
      </c>
      <c r="B11" s="74">
        <v>805056</v>
      </c>
      <c r="C11" s="95">
        <v>0</v>
      </c>
      <c r="D11" s="110">
        <v>51</v>
      </c>
      <c r="E11" s="74">
        <v>32</v>
      </c>
      <c r="F11" s="74">
        <v>856</v>
      </c>
      <c r="G11" s="74" t="s">
        <v>148</v>
      </c>
      <c r="H11" s="74">
        <v>1260</v>
      </c>
      <c r="I11" s="74">
        <v>1196</v>
      </c>
      <c r="J11" s="110">
        <v>767</v>
      </c>
      <c r="K11" s="92">
        <v>5477</v>
      </c>
      <c r="L11" s="92">
        <v>132</v>
      </c>
    </row>
    <row r="12" spans="1:12" x14ac:dyDescent="0.25">
      <c r="A12" s="77">
        <v>2019</v>
      </c>
      <c r="B12" s="74">
        <v>795504</v>
      </c>
      <c r="C12" s="95">
        <v>2</v>
      </c>
      <c r="D12" s="110">
        <v>57</v>
      </c>
      <c r="E12" s="74">
        <v>28</v>
      </c>
      <c r="F12" s="74">
        <v>856</v>
      </c>
      <c r="G12" s="74" t="s">
        <v>145</v>
      </c>
      <c r="H12" s="74">
        <v>1260</v>
      </c>
      <c r="I12" s="74">
        <v>1196</v>
      </c>
      <c r="J12" s="110">
        <v>4036</v>
      </c>
      <c r="K12" s="92">
        <v>6095</v>
      </c>
      <c r="L12" s="92">
        <v>152</v>
      </c>
    </row>
    <row r="13" spans="1:12" x14ac:dyDescent="0.25">
      <c r="A13" s="77">
        <v>2020</v>
      </c>
      <c r="B13" s="74">
        <v>790197</v>
      </c>
      <c r="C13" s="95">
        <v>6</v>
      </c>
      <c r="D13" s="110">
        <v>57</v>
      </c>
      <c r="E13" s="74">
        <v>27</v>
      </c>
      <c r="F13" s="74">
        <v>856</v>
      </c>
      <c r="G13" s="74" t="s">
        <v>149</v>
      </c>
      <c r="H13" s="74">
        <v>1260</v>
      </c>
      <c r="I13" s="74">
        <v>1196</v>
      </c>
      <c r="J13" s="110">
        <v>2971</v>
      </c>
      <c r="K13" s="92">
        <v>5735</v>
      </c>
      <c r="L13" s="92">
        <v>566</v>
      </c>
    </row>
    <row r="14" spans="1:12" x14ac:dyDescent="0.25">
      <c r="A14" s="77">
        <v>2021</v>
      </c>
      <c r="B14" s="74">
        <v>778965</v>
      </c>
      <c r="C14" s="95">
        <v>0</v>
      </c>
      <c r="D14" s="110">
        <v>61</v>
      </c>
      <c r="E14" s="74">
        <v>28</v>
      </c>
      <c r="F14" s="74">
        <v>870</v>
      </c>
      <c r="G14" s="74" t="s">
        <v>150</v>
      </c>
      <c r="H14" s="74">
        <v>1260</v>
      </c>
      <c r="I14" s="74">
        <v>1196</v>
      </c>
      <c r="J14" s="110">
        <v>2835</v>
      </c>
      <c r="K14" s="92">
        <v>5470</v>
      </c>
      <c r="L14" s="92">
        <v>676</v>
      </c>
    </row>
    <row r="15" spans="1:12" x14ac:dyDescent="0.25">
      <c r="A15" s="74" t="s">
        <v>27</v>
      </c>
      <c r="B15" s="74">
        <v>770673</v>
      </c>
      <c r="C15" s="95">
        <v>0</v>
      </c>
      <c r="D15" s="110">
        <v>24</v>
      </c>
      <c r="E15" s="74">
        <v>5</v>
      </c>
      <c r="F15" s="74">
        <v>870</v>
      </c>
      <c r="G15" s="74" t="s">
        <v>151</v>
      </c>
      <c r="H15" s="74">
        <v>1257</v>
      </c>
      <c r="I15" s="74">
        <v>1193</v>
      </c>
      <c r="J15" s="110">
        <v>1092</v>
      </c>
      <c r="K15" s="92">
        <v>6144</v>
      </c>
      <c r="L15" s="92">
        <v>76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95">
        <v>0</v>
      </c>
      <c r="C20" s="74">
        <v>825454</v>
      </c>
      <c r="D20" s="1">
        <f t="shared" ref="D20:D30" si="0">(B20/C20)*100000</f>
        <v>0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v>1</v>
      </c>
      <c r="O20" s="1"/>
    </row>
    <row r="21" spans="1:16" x14ac:dyDescent="0.25">
      <c r="A21" s="47">
        <v>2013</v>
      </c>
      <c r="B21" s="95">
        <v>0</v>
      </c>
      <c r="C21" s="74">
        <v>818566</v>
      </c>
      <c r="D21" s="1">
        <f t="shared" si="0"/>
        <v>0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v>1</v>
      </c>
      <c r="O21" s="1"/>
    </row>
    <row r="22" spans="1:16" x14ac:dyDescent="0.25">
      <c r="A22" s="47">
        <v>2014</v>
      </c>
      <c r="B22" s="95">
        <v>7</v>
      </c>
      <c r="C22" s="74">
        <v>812156</v>
      </c>
      <c r="D22" s="1">
        <f t="shared" si="0"/>
        <v>0.86190337816872631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ref="N22" si="2">J22/D22</f>
        <v>0.52398384545321397</v>
      </c>
      <c r="O22" s="1"/>
    </row>
    <row r="23" spans="1:16" x14ac:dyDescent="0.25">
      <c r="A23" s="47">
        <v>2015</v>
      </c>
      <c r="B23" s="95">
        <v>0</v>
      </c>
      <c r="C23" s="74">
        <v>808888</v>
      </c>
      <c r="D23" s="1">
        <f t="shared" si="0"/>
        <v>0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v>1</v>
      </c>
      <c r="O23" s="1"/>
    </row>
    <row r="24" spans="1:16" x14ac:dyDescent="0.25">
      <c r="A24" s="47">
        <v>2016</v>
      </c>
      <c r="B24" s="95">
        <v>0</v>
      </c>
      <c r="C24" s="74">
        <v>807453</v>
      </c>
      <c r="D24" s="1">
        <f t="shared" si="0"/>
        <v>0</v>
      </c>
      <c r="E24" s="1">
        <f t="shared" ref="E24:E30" si="3">SUM(D20:D24)/5</f>
        <v>0.17238067563374526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v>1</v>
      </c>
      <c r="O24" s="50">
        <f t="shared" ref="O24:O30" si="5">SUM(N20:N24)/5</f>
        <v>0.90479676909064288</v>
      </c>
      <c r="P24" s="53" t="s">
        <v>90</v>
      </c>
    </row>
    <row r="25" spans="1:16" x14ac:dyDescent="0.25">
      <c r="A25" s="17">
        <v>2017</v>
      </c>
      <c r="B25" s="95">
        <v>3</v>
      </c>
      <c r="C25" s="74">
        <v>808541</v>
      </c>
      <c r="D25" s="6">
        <f t="shared" si="0"/>
        <v>0.37103869809941614</v>
      </c>
      <c r="E25" s="50">
        <f t="shared" si="3"/>
        <v>0.24658841525362848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28" si="6">J25/D25</f>
        <v>1.0207460196361586</v>
      </c>
      <c r="O25" s="50">
        <f t="shared" si="5"/>
        <v>0.90894597301787461</v>
      </c>
      <c r="P25" t="s">
        <v>89</v>
      </c>
    </row>
    <row r="26" spans="1:16" x14ac:dyDescent="0.25">
      <c r="A26" s="17">
        <v>2018</v>
      </c>
      <c r="B26" s="95">
        <v>0</v>
      </c>
      <c r="C26" s="74">
        <v>805056</v>
      </c>
      <c r="D26" s="1">
        <f t="shared" si="0"/>
        <v>0</v>
      </c>
      <c r="E26" s="50">
        <f t="shared" si="3"/>
        <v>0.24658841525362848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v>1</v>
      </c>
      <c r="O26" s="50">
        <f t="shared" si="5"/>
        <v>0.90894597301787461</v>
      </c>
      <c r="P26" t="s">
        <v>88</v>
      </c>
    </row>
    <row r="27" spans="1:16" x14ac:dyDescent="0.25">
      <c r="A27" s="17">
        <v>2019</v>
      </c>
      <c r="B27" s="95">
        <v>2</v>
      </c>
      <c r="C27" s="74">
        <v>795504</v>
      </c>
      <c r="D27" s="1">
        <f t="shared" si="0"/>
        <v>0.25141294072688508</v>
      </c>
      <c r="E27" s="50">
        <f t="shared" si="3"/>
        <v>0.12449032776526026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1.4416409865104238</v>
      </c>
      <c r="O27" s="50">
        <f t="shared" si="5"/>
        <v>1.0924774012293166</v>
      </c>
      <c r="P27" t="s">
        <v>87</v>
      </c>
    </row>
    <row r="28" spans="1:16" x14ac:dyDescent="0.25">
      <c r="A28" s="17">
        <v>2020</v>
      </c>
      <c r="B28" s="95">
        <v>6</v>
      </c>
      <c r="C28" s="74">
        <v>790197</v>
      </c>
      <c r="D28" s="1">
        <f t="shared" si="0"/>
        <v>0.75930432537708947</v>
      </c>
      <c r="E28" s="50">
        <f t="shared" si="3"/>
        <v>0.27635119284067816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f t="shared" si="6"/>
        <v>0.2925698271867419</v>
      </c>
      <c r="O28" s="50">
        <f t="shared" si="5"/>
        <v>0.95099136666666484</v>
      </c>
      <c r="P28" t="s">
        <v>86</v>
      </c>
    </row>
    <row r="29" spans="1:16" x14ac:dyDescent="0.25">
      <c r="A29" s="17">
        <v>2021</v>
      </c>
      <c r="B29" s="95">
        <v>0</v>
      </c>
      <c r="C29" s="74">
        <v>778965</v>
      </c>
      <c r="D29" s="1">
        <f t="shared" si="0"/>
        <v>0</v>
      </c>
      <c r="E29" s="50">
        <f t="shared" si="3"/>
        <v>0.27635119284067816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v>1</v>
      </c>
      <c r="O29" s="50">
        <f t="shared" si="5"/>
        <v>0.95099136666666484</v>
      </c>
      <c r="P29" t="s">
        <v>85</v>
      </c>
    </row>
    <row r="30" spans="1:16" x14ac:dyDescent="0.25">
      <c r="A30" s="1" t="s">
        <v>27</v>
      </c>
      <c r="B30" s="95">
        <v>0</v>
      </c>
      <c r="C30" s="74">
        <v>770673</v>
      </c>
      <c r="D30" s="1">
        <f t="shared" si="0"/>
        <v>0</v>
      </c>
      <c r="E30" s="1">
        <f t="shared" si="3"/>
        <v>0.20214345322079491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0.94684216273943311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11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110">
        <v>107</v>
      </c>
      <c r="C36" s="74">
        <v>825454</v>
      </c>
      <c r="D36" s="6">
        <f t="shared" ref="D36:D46" si="9">(B36/C36)*100000</f>
        <v>12.962563631649976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0.7187717407505384</v>
      </c>
      <c r="O36" s="1"/>
    </row>
    <row r="37" spans="1:16" x14ac:dyDescent="0.25">
      <c r="A37" s="47">
        <v>2013</v>
      </c>
      <c r="B37" s="110">
        <v>96</v>
      </c>
      <c r="C37" s="74">
        <v>818566</v>
      </c>
      <c r="D37" s="6">
        <f t="shared" si="9"/>
        <v>11.727826467261039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0.72136040444762373</v>
      </c>
      <c r="O37" s="1"/>
    </row>
    <row r="38" spans="1:16" x14ac:dyDescent="0.25">
      <c r="A38" s="47">
        <v>2014</v>
      </c>
      <c r="B38" s="110">
        <v>78</v>
      </c>
      <c r="C38" s="74">
        <v>812156</v>
      </c>
      <c r="D38" s="6">
        <f t="shared" si="9"/>
        <v>9.6040662138800919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0.84079585710742066</v>
      </c>
      <c r="O38" s="1"/>
    </row>
    <row r="39" spans="1:16" x14ac:dyDescent="0.25">
      <c r="A39" s="47">
        <v>2015</v>
      </c>
      <c r="B39" s="110">
        <v>78</v>
      </c>
      <c r="C39" s="74">
        <v>808888</v>
      </c>
      <c r="D39" s="6">
        <f t="shared" si="9"/>
        <v>9.642867739415097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0.77571147066129797</v>
      </c>
      <c r="O39" s="1"/>
    </row>
    <row r="40" spans="1:16" x14ac:dyDescent="0.25">
      <c r="A40" s="47">
        <v>2016</v>
      </c>
      <c r="B40" s="110">
        <v>70</v>
      </c>
      <c r="C40" s="74">
        <v>807453</v>
      </c>
      <c r="D40" s="6">
        <f t="shared" si="9"/>
        <v>8.6692352372212369</v>
      </c>
      <c r="E40" s="50">
        <f t="shared" ref="E40:E46" si="12">SUM(D36:D40)/5</f>
        <v>10.52131185788549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0.68866749888868095</v>
      </c>
      <c r="O40" s="50">
        <f t="shared" ref="O40:O46" si="14">SUM(N36:N40)/5</f>
        <v>0.7490613943711123</v>
      </c>
      <c r="P40" s="53" t="s">
        <v>90</v>
      </c>
    </row>
    <row r="41" spans="1:16" x14ac:dyDescent="0.25">
      <c r="A41" s="17">
        <v>2017</v>
      </c>
      <c r="B41" s="110">
        <v>51</v>
      </c>
      <c r="C41" s="74">
        <v>808541</v>
      </c>
      <c r="D41" s="6">
        <f t="shared" si="9"/>
        <v>6.3076578676900743</v>
      </c>
      <c r="E41" s="50">
        <f t="shared" si="12"/>
        <v>9.1903307050935084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0.84407013219172855</v>
      </c>
      <c r="O41" s="50">
        <f t="shared" si="14"/>
        <v>0.77412107265935037</v>
      </c>
      <c r="P41" t="s">
        <v>89</v>
      </c>
    </row>
    <row r="42" spans="1:16" x14ac:dyDescent="0.25">
      <c r="A42" s="17">
        <v>2018</v>
      </c>
      <c r="B42" s="110">
        <v>51</v>
      </c>
      <c r="C42" s="74">
        <v>805056</v>
      </c>
      <c r="D42" s="6">
        <f t="shared" si="9"/>
        <v>6.3349630336274743</v>
      </c>
      <c r="E42" s="50">
        <f t="shared" si="12"/>
        <v>8.1117580183667961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0.84999197744457256</v>
      </c>
      <c r="O42" s="50">
        <f t="shared" si="14"/>
        <v>0.79984738725874016</v>
      </c>
      <c r="P42" t="s">
        <v>88</v>
      </c>
    </row>
    <row r="43" spans="1:16" x14ac:dyDescent="0.25">
      <c r="A43" s="17">
        <v>2019</v>
      </c>
      <c r="B43" s="110">
        <v>57</v>
      </c>
      <c r="C43" s="74">
        <v>795504</v>
      </c>
      <c r="D43" s="6">
        <f t="shared" si="9"/>
        <v>7.1652688107162259</v>
      </c>
      <c r="E43" s="50">
        <f t="shared" si="12"/>
        <v>7.623998537734022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0.81381118609304282</v>
      </c>
      <c r="O43" s="50">
        <f t="shared" si="14"/>
        <v>0.79445045305586459</v>
      </c>
      <c r="P43" t="s">
        <v>87</v>
      </c>
    </row>
    <row r="44" spans="1:16" x14ac:dyDescent="0.25">
      <c r="A44" s="17">
        <v>2020</v>
      </c>
      <c r="B44" s="110">
        <v>57</v>
      </c>
      <c r="C44" s="74">
        <v>790197</v>
      </c>
      <c r="D44" s="6">
        <f t="shared" si="9"/>
        <v>7.2133910910823502</v>
      </c>
      <c r="E44" s="50">
        <f t="shared" si="12"/>
        <v>7.1381032080674727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0.78503560346200363</v>
      </c>
      <c r="O44" s="50">
        <f t="shared" si="14"/>
        <v>0.79631527961600557</v>
      </c>
      <c r="P44" t="s">
        <v>86</v>
      </c>
    </row>
    <row r="45" spans="1:16" x14ac:dyDescent="0.25">
      <c r="A45" s="17">
        <v>2021</v>
      </c>
      <c r="B45" s="110">
        <v>61</v>
      </c>
      <c r="C45" s="74">
        <v>778965</v>
      </c>
      <c r="D45" s="6">
        <f t="shared" si="9"/>
        <v>7.8309038275147156</v>
      </c>
      <c r="E45" s="50">
        <f t="shared" si="12"/>
        <v>6.9704369261261689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0.738748334208158</v>
      </c>
      <c r="O45" s="50">
        <f t="shared" si="14"/>
        <v>0.8063314466799012</v>
      </c>
      <c r="P45" t="s">
        <v>85</v>
      </c>
    </row>
    <row r="46" spans="1:16" x14ac:dyDescent="0.25">
      <c r="A46" s="1" t="s">
        <v>27</v>
      </c>
      <c r="B46" s="110">
        <v>24</v>
      </c>
      <c r="C46" s="74">
        <v>770673</v>
      </c>
      <c r="D46" s="6">
        <f t="shared" si="9"/>
        <v>3.1141612590553973</v>
      </c>
      <c r="E46" s="50">
        <f t="shared" si="12"/>
        <v>6.3317376043992333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0.90322761173510757</v>
      </c>
      <c r="O46" s="50">
        <f t="shared" si="14"/>
        <v>0.8181629425885768</v>
      </c>
      <c r="P46" t="s">
        <v>92</v>
      </c>
    </row>
    <row r="47" spans="1:16" x14ac:dyDescent="0.25">
      <c r="A47" s="1" t="s">
        <v>38</v>
      </c>
      <c r="B47" s="1">
        <f>SUM(B41:B46)</f>
        <v>301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74">
        <v>39</v>
      </c>
      <c r="C52" s="74">
        <v>825454</v>
      </c>
      <c r="D52" s="6">
        <f t="shared" ref="D52:D62" si="15">(B52/C52)*100000</f>
        <v>4.7246727255546643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0.95672841814218945</v>
      </c>
      <c r="O52" s="1"/>
    </row>
    <row r="53" spans="1:16" x14ac:dyDescent="0.25">
      <c r="A53" s="47">
        <v>2013</v>
      </c>
      <c r="B53" s="74">
        <v>37</v>
      </c>
      <c r="C53" s="74">
        <v>818566</v>
      </c>
      <c r="D53" s="6">
        <f t="shared" si="15"/>
        <v>4.5200997842568587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1.0662032554707568</v>
      </c>
      <c r="O53" s="1"/>
    </row>
    <row r="54" spans="1:16" x14ac:dyDescent="0.25">
      <c r="A54" s="47">
        <v>2014</v>
      </c>
      <c r="B54" s="74">
        <v>38</v>
      </c>
      <c r="C54" s="74">
        <v>812156</v>
      </c>
      <c r="D54" s="6">
        <f t="shared" si="15"/>
        <v>4.678904052915942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0.96880833803581579</v>
      </c>
      <c r="O54" s="1"/>
    </row>
    <row r="55" spans="1:16" x14ac:dyDescent="0.25">
      <c r="A55" s="47">
        <v>2015</v>
      </c>
      <c r="B55" s="74">
        <v>35</v>
      </c>
      <c r="C55" s="74">
        <v>808888</v>
      </c>
      <c r="D55" s="6">
        <f t="shared" si="15"/>
        <v>4.3269278317888267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0.9330170613077734</v>
      </c>
      <c r="O55" s="1"/>
    </row>
    <row r="56" spans="1:16" x14ac:dyDescent="0.25">
      <c r="A56" s="47">
        <v>2016</v>
      </c>
      <c r="B56" s="74">
        <v>35</v>
      </c>
      <c r="C56" s="74">
        <v>807453</v>
      </c>
      <c r="D56" s="6">
        <f t="shared" si="15"/>
        <v>4.3346176186106185</v>
      </c>
      <c r="E56" s="50">
        <f t="shared" ref="E56:E62" si="18">SUM(D52:D56)/5</f>
        <v>4.5170444026253822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0.77942457126479814</v>
      </c>
      <c r="O56" s="50">
        <f t="shared" ref="O56:O62" si="20">SUM(N52:N56)/5</f>
        <v>0.94083632884426671</v>
      </c>
      <c r="P56" s="53" t="s">
        <v>90</v>
      </c>
    </row>
    <row r="57" spans="1:16" x14ac:dyDescent="0.25">
      <c r="A57" s="17">
        <v>2017</v>
      </c>
      <c r="B57" s="74">
        <v>29</v>
      </c>
      <c r="C57" s="74">
        <v>808541</v>
      </c>
      <c r="D57" s="6">
        <f t="shared" si="15"/>
        <v>3.5867074149610225</v>
      </c>
      <c r="E57" s="50">
        <f t="shared" si="18"/>
        <v>4.2894513405066537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0.77448566138853681</v>
      </c>
      <c r="O57" s="50">
        <f t="shared" si="20"/>
        <v>0.90438777749353627</v>
      </c>
      <c r="P57" t="s">
        <v>89</v>
      </c>
    </row>
    <row r="58" spans="1:16" x14ac:dyDescent="0.25">
      <c r="A58" s="17">
        <v>2018</v>
      </c>
      <c r="B58" s="74">
        <v>32</v>
      </c>
      <c r="C58" s="74">
        <v>805056</v>
      </c>
      <c r="D58" s="6">
        <f t="shared" si="15"/>
        <v>3.974878766197631</v>
      </c>
      <c r="E58" s="50">
        <f t="shared" si="18"/>
        <v>4.1804071368948081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0.66252140522875813</v>
      </c>
      <c r="O58" s="50">
        <f t="shared" si="20"/>
        <v>0.82365140744513643</v>
      </c>
      <c r="P58" t="s">
        <v>88</v>
      </c>
    </row>
    <row r="59" spans="1:16" x14ac:dyDescent="0.25">
      <c r="A59" s="17">
        <v>2019</v>
      </c>
      <c r="B59" s="74">
        <v>28</v>
      </c>
      <c r="C59" s="74">
        <v>795504</v>
      </c>
      <c r="D59" s="6">
        <f t="shared" si="15"/>
        <v>3.5197811701763912</v>
      </c>
      <c r="E59" s="50">
        <f t="shared" si="18"/>
        <v>3.9485825603468974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0.67417233566270218</v>
      </c>
      <c r="O59" s="50">
        <f t="shared" si="20"/>
        <v>0.76472420697051369</v>
      </c>
      <c r="P59" t="s">
        <v>87</v>
      </c>
    </row>
    <row r="60" spans="1:16" x14ac:dyDescent="0.25">
      <c r="A60" s="17">
        <v>2020</v>
      </c>
      <c r="B60" s="74">
        <v>27</v>
      </c>
      <c r="C60" s="74">
        <v>790197</v>
      </c>
      <c r="D60" s="6">
        <f t="shared" si="15"/>
        <v>3.4168694641969029</v>
      </c>
      <c r="E60" s="50">
        <f t="shared" si="18"/>
        <v>3.766570886828513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0.71556955688209267</v>
      </c>
      <c r="O60" s="50">
        <f t="shared" si="20"/>
        <v>0.72123470608537754</v>
      </c>
      <c r="P60" t="s">
        <v>86</v>
      </c>
    </row>
    <row r="61" spans="1:16" x14ac:dyDescent="0.25">
      <c r="A61" s="17">
        <v>2021</v>
      </c>
      <c r="B61" s="74">
        <v>28</v>
      </c>
      <c r="C61" s="74">
        <v>778965</v>
      </c>
      <c r="D61" s="6">
        <f t="shared" si="15"/>
        <v>3.5945132323018361</v>
      </c>
      <c r="E61" s="50">
        <f t="shared" si="18"/>
        <v>3.6185500095667571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0.71540224663326624</v>
      </c>
      <c r="O61" s="50">
        <f t="shared" si="20"/>
        <v>0.70843024115907127</v>
      </c>
      <c r="P61" t="s">
        <v>85</v>
      </c>
    </row>
    <row r="62" spans="1:16" x14ac:dyDescent="0.25">
      <c r="A62" s="1" t="s">
        <v>27</v>
      </c>
      <c r="B62" s="74">
        <v>5</v>
      </c>
      <c r="C62" s="74">
        <v>770673</v>
      </c>
      <c r="D62" s="6">
        <f t="shared" si="15"/>
        <v>0.64878359563654109</v>
      </c>
      <c r="E62" s="50">
        <f t="shared" si="18"/>
        <v>3.0309652457018603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3.1785135896836638</v>
      </c>
      <c r="O62" s="50">
        <f t="shared" si="20"/>
        <v>1.1892358268180967</v>
      </c>
      <c r="P62" t="s">
        <v>92</v>
      </c>
    </row>
    <row r="63" spans="1:16" x14ac:dyDescent="0.25">
      <c r="A63" s="1" t="s">
        <v>38</v>
      </c>
      <c r="B63" s="1">
        <f>SUM(B57:B62)</f>
        <v>149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74">
        <v>843</v>
      </c>
      <c r="C68" s="74">
        <v>825454</v>
      </c>
      <c r="D68" s="6">
        <f t="shared" ref="D68:D78" si="21">(B68/C68)*100000</f>
        <v>102.1256181446816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0.17096930358189749</v>
      </c>
      <c r="O68" s="1"/>
    </row>
    <row r="69" spans="1:16" x14ac:dyDescent="0.25">
      <c r="A69" s="47">
        <v>2013</v>
      </c>
      <c r="B69" s="74">
        <v>856</v>
      </c>
      <c r="C69" s="74">
        <v>818566</v>
      </c>
      <c r="D69" s="6">
        <f t="shared" si="21"/>
        <v>104.57311933307759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0.17541306205968304</v>
      </c>
      <c r="O69" s="1"/>
    </row>
    <row r="70" spans="1:16" x14ac:dyDescent="0.25">
      <c r="A70" s="47">
        <v>2014</v>
      </c>
      <c r="B70" s="74">
        <v>856</v>
      </c>
      <c r="C70" s="74">
        <v>812156</v>
      </c>
      <c r="D70" s="6">
        <f t="shared" si="21"/>
        <v>105.3984702446328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0.17713555793042218</v>
      </c>
      <c r="O70" s="1"/>
    </row>
    <row r="71" spans="1:16" x14ac:dyDescent="0.25">
      <c r="A71" s="47">
        <v>2015</v>
      </c>
      <c r="B71" s="74">
        <v>856</v>
      </c>
      <c r="C71" s="74">
        <v>808888</v>
      </c>
      <c r="D71" s="6">
        <f t="shared" si="21"/>
        <v>105.82429211460672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0.17811586820837153</v>
      </c>
      <c r="O71" s="1"/>
    </row>
    <row r="72" spans="1:16" x14ac:dyDescent="0.25">
      <c r="A72" s="47">
        <v>2016</v>
      </c>
      <c r="B72" s="74">
        <v>856</v>
      </c>
      <c r="C72" s="74">
        <v>807453</v>
      </c>
      <c r="D72" s="6">
        <f t="shared" si="21"/>
        <v>106.01236232944827</v>
      </c>
      <c r="E72" s="50">
        <f t="shared" ref="E72:E78" si="24">SUM(D68:D72)/5</f>
        <v>104.78677243328939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0.20796460125439797</v>
      </c>
      <c r="O72" s="50">
        <f t="shared" ref="O72:O78" si="26">SUM(N68:N72)/5</f>
        <v>0.18191967860695443</v>
      </c>
      <c r="P72" s="53" t="s">
        <v>90</v>
      </c>
    </row>
    <row r="73" spans="1:16" x14ac:dyDescent="0.25">
      <c r="A73" s="17">
        <v>2017</v>
      </c>
      <c r="B73" s="74">
        <v>856</v>
      </c>
      <c r="C73" s="74">
        <v>808541</v>
      </c>
      <c r="D73" s="6">
        <f t="shared" si="21"/>
        <v>105.86970852436673</v>
      </c>
      <c r="E73" s="50">
        <f t="shared" si="24"/>
        <v>105.53559050922642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0.2080532336964778</v>
      </c>
      <c r="O73" s="50">
        <f t="shared" si="26"/>
        <v>0.1893364646298705</v>
      </c>
      <c r="P73" t="s">
        <v>89</v>
      </c>
    </row>
    <row r="74" spans="1:16" x14ac:dyDescent="0.25">
      <c r="A74" s="17">
        <v>2018</v>
      </c>
      <c r="B74" s="74">
        <v>856</v>
      </c>
      <c r="C74" s="74">
        <v>805056</v>
      </c>
      <c r="D74" s="6">
        <f t="shared" si="21"/>
        <v>106.32800699578664</v>
      </c>
      <c r="E74" s="50">
        <f t="shared" si="24"/>
        <v>105.88656804176824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0.20906204835903941</v>
      </c>
      <c r="O74" s="50">
        <f t="shared" si="26"/>
        <v>0.19606626188974177</v>
      </c>
      <c r="P74" t="s">
        <v>88</v>
      </c>
    </row>
    <row r="75" spans="1:16" x14ac:dyDescent="0.25">
      <c r="A75" s="17">
        <v>2019</v>
      </c>
      <c r="B75" s="74">
        <v>856</v>
      </c>
      <c r="C75" s="74">
        <v>795504</v>
      </c>
      <c r="D75" s="6">
        <f t="shared" si="21"/>
        <v>107.60473863110681</v>
      </c>
      <c r="E75" s="50">
        <f t="shared" si="24"/>
        <v>106.32782171906304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0.21142831279105595</v>
      </c>
      <c r="O75" s="50">
        <f t="shared" si="26"/>
        <v>0.20292481286186853</v>
      </c>
      <c r="P75" t="s">
        <v>87</v>
      </c>
    </row>
    <row r="76" spans="1:16" x14ac:dyDescent="0.25">
      <c r="A76" s="17">
        <v>2020</v>
      </c>
      <c r="B76" s="74">
        <v>856</v>
      </c>
      <c r="C76" s="74">
        <v>790197</v>
      </c>
      <c r="D76" s="6">
        <f t="shared" si="21"/>
        <v>108.32741708713145</v>
      </c>
      <c r="E76" s="50">
        <f t="shared" si="24"/>
        <v>106.82844671356797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0.21280187145948751</v>
      </c>
      <c r="O76" s="50">
        <f t="shared" si="26"/>
        <v>0.20986201351209172</v>
      </c>
      <c r="P76" t="s">
        <v>86</v>
      </c>
    </row>
    <row r="77" spans="1:16" x14ac:dyDescent="0.25">
      <c r="A77" s="17">
        <v>2021</v>
      </c>
      <c r="B77" s="74">
        <v>870</v>
      </c>
      <c r="C77" s="74">
        <v>778965</v>
      </c>
      <c r="D77" s="6">
        <f t="shared" si="21"/>
        <v>111.68666114652136</v>
      </c>
      <c r="E77" s="50">
        <f t="shared" si="24"/>
        <v>107.96330647698259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0.2175021196114405</v>
      </c>
      <c r="O77" s="50">
        <f t="shared" si="26"/>
        <v>0.21176951718350026</v>
      </c>
      <c r="P77" t="s">
        <v>85</v>
      </c>
    </row>
    <row r="78" spans="1:16" x14ac:dyDescent="0.25">
      <c r="A78" s="1" t="s">
        <v>27</v>
      </c>
      <c r="B78" s="74">
        <v>870</v>
      </c>
      <c r="C78" s="74">
        <v>770673</v>
      </c>
      <c r="D78" s="6">
        <f t="shared" si="21"/>
        <v>112.88834564075815</v>
      </c>
      <c r="E78" s="50">
        <f t="shared" si="24"/>
        <v>109.36703390026089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0.21984231782237829</v>
      </c>
      <c r="O78" s="50">
        <f t="shared" si="26"/>
        <v>0.21412733400868031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75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74">
        <v>17000000</v>
      </c>
      <c r="C84" s="74">
        <v>825454</v>
      </c>
      <c r="D84" s="6">
        <f t="shared" ref="D84:D93" si="27">(B84/C84)</f>
        <v>20.59472726523828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5.3243997161427394E-2</v>
      </c>
      <c r="O84" s="1"/>
    </row>
    <row r="85" spans="1:16" x14ac:dyDescent="0.25">
      <c r="A85" s="47">
        <v>2013</v>
      </c>
      <c r="B85" s="74">
        <v>12000000</v>
      </c>
      <c r="C85" s="74">
        <v>818566</v>
      </c>
      <c r="D85" s="6">
        <f t="shared" si="27"/>
        <v>14.659783084076299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3.2760455697456732E-2</v>
      </c>
      <c r="O85" s="1"/>
    </row>
    <row r="86" spans="1:16" x14ac:dyDescent="0.25">
      <c r="A86" s="47">
        <v>2014</v>
      </c>
      <c r="B86" s="74">
        <v>12000000</v>
      </c>
      <c r="C86" s="74">
        <v>812156</v>
      </c>
      <c r="D86" s="6">
        <f t="shared" si="27"/>
        <v>14.775486482892449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3.5469642331547035E-2</v>
      </c>
      <c r="O86" s="1"/>
    </row>
    <row r="87" spans="1:16" x14ac:dyDescent="0.25">
      <c r="A87" s="47">
        <v>2015</v>
      </c>
      <c r="B87" s="74">
        <v>21025000</v>
      </c>
      <c r="C87" s="74">
        <v>808888</v>
      </c>
      <c r="D87" s="6">
        <f t="shared" si="27"/>
        <v>25.992473618102878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6.2210754795317645E-2</v>
      </c>
      <c r="O87" s="1"/>
    </row>
    <row r="88" spans="1:16" x14ac:dyDescent="0.25">
      <c r="A88" s="47">
        <v>2016</v>
      </c>
      <c r="B88" s="74">
        <v>12000000</v>
      </c>
      <c r="C88" s="74">
        <v>807453</v>
      </c>
      <c r="D88" s="6">
        <f t="shared" si="27"/>
        <v>14.861546120950694</v>
      </c>
      <c r="E88" s="50">
        <f t="shared" ref="E88:E94" si="30">SUM(D84:D88)/5</f>
        <v>18.176803314252119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4.4500443901964844E-2</v>
      </c>
      <c r="O88" s="50">
        <f t="shared" ref="O88:O94" si="32">SUM(N84:N88)/5</f>
        <v>4.5637058777542726E-2</v>
      </c>
      <c r="P88" s="53" t="s">
        <v>90</v>
      </c>
    </row>
    <row r="89" spans="1:16" x14ac:dyDescent="0.25">
      <c r="A89" s="17">
        <v>2017</v>
      </c>
      <c r="B89" s="74">
        <v>15000000</v>
      </c>
      <c r="C89" s="74">
        <v>808541</v>
      </c>
      <c r="D89" s="6">
        <f t="shared" si="27"/>
        <v>18.551934904970807</v>
      </c>
      <c r="E89" s="50">
        <f t="shared" si="30"/>
        <v>17.768244842198627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4.2367524813086671E-2</v>
      </c>
      <c r="O89" s="50">
        <f t="shared" si="32"/>
        <v>4.3461764307874587E-2</v>
      </c>
      <c r="P89" t="s">
        <v>89</v>
      </c>
    </row>
    <row r="90" spans="1:16" x14ac:dyDescent="0.25">
      <c r="A90" s="17">
        <v>2018</v>
      </c>
      <c r="B90" s="74">
        <v>28000000</v>
      </c>
      <c r="C90" s="74">
        <v>805056</v>
      </c>
      <c r="D90" s="6">
        <f t="shared" si="27"/>
        <v>34.780189204229274</v>
      </c>
      <c r="E90" s="50">
        <f t="shared" si="30"/>
        <v>21.792326066229219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5.4574645850335307E-2</v>
      </c>
      <c r="O90" s="50">
        <f t="shared" si="32"/>
        <v>4.7824602338450303E-2</v>
      </c>
      <c r="P90" t="s">
        <v>88</v>
      </c>
    </row>
    <row r="91" spans="1:16" x14ac:dyDescent="0.25">
      <c r="A91" s="17">
        <v>2019</v>
      </c>
      <c r="B91" s="74">
        <v>12000000</v>
      </c>
      <c r="C91" s="74">
        <v>795504</v>
      </c>
      <c r="D91" s="6">
        <f t="shared" si="27"/>
        <v>15.084776443613105</v>
      </c>
      <c r="E91" s="50">
        <f t="shared" si="30"/>
        <v>21.854184058373352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2.2799673287577798E-2</v>
      </c>
      <c r="O91" s="50">
        <f t="shared" si="32"/>
        <v>4.5290608529656454E-2</v>
      </c>
      <c r="P91" t="s">
        <v>87</v>
      </c>
    </row>
    <row r="92" spans="1:16" x14ac:dyDescent="0.25">
      <c r="A92" s="17">
        <v>2020</v>
      </c>
      <c r="B92" s="74">
        <v>18400000</v>
      </c>
      <c r="C92" s="74">
        <v>790197</v>
      </c>
      <c r="D92" s="6">
        <f t="shared" si="27"/>
        <v>23.285332644897412</v>
      </c>
      <c r="E92" s="50">
        <f t="shared" si="30"/>
        <v>21.312755863732257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1.91699921074539E-2</v>
      </c>
      <c r="O92" s="50">
        <f t="shared" si="32"/>
        <v>3.6682455992083703E-2</v>
      </c>
      <c r="P92" t="s">
        <v>86</v>
      </c>
    </row>
    <row r="93" spans="1:16" x14ac:dyDescent="0.25">
      <c r="A93" s="17">
        <v>2021</v>
      </c>
      <c r="B93" s="74">
        <v>14180000</v>
      </c>
      <c r="C93" s="74">
        <v>778965</v>
      </c>
      <c r="D93" s="6">
        <f t="shared" si="27"/>
        <v>18.203642012157157</v>
      </c>
      <c r="E93" s="50">
        <f t="shared" si="30"/>
        <v>21.98117504197355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1.7221120268468827E-2</v>
      </c>
      <c r="O93" s="50">
        <f t="shared" si="32"/>
        <v>3.1226591265384501E-2</v>
      </c>
      <c r="P93" t="s">
        <v>85</v>
      </c>
    </row>
    <row r="94" spans="1:16" x14ac:dyDescent="0.25">
      <c r="A94" s="1" t="s">
        <v>27</v>
      </c>
      <c r="B94" s="74">
        <v>25000000</v>
      </c>
      <c r="C94" s="74">
        <v>770673</v>
      </c>
      <c r="D94" s="6">
        <f>(B94/C94)</f>
        <v>32.43917978182705</v>
      </c>
      <c r="E94" s="50">
        <f t="shared" si="30"/>
        <v>24.7586240173448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3.0688310397460207E-2</v>
      </c>
      <c r="O94" s="50">
        <f t="shared" si="32"/>
        <v>2.8890748382259208E-2</v>
      </c>
      <c r="P94" t="s">
        <v>92</v>
      </c>
    </row>
    <row r="95" spans="1:16" x14ac:dyDescent="0.25">
      <c r="A95" s="1" t="s">
        <v>38</v>
      </c>
      <c r="B95" s="1">
        <f>SUM(B89:B94)</f>
        <v>112580000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74">
        <v>1260</v>
      </c>
      <c r="C101" s="74">
        <v>1087</v>
      </c>
      <c r="D101" s="50">
        <f t="shared" ref="D101:D109" si="33">C101/B101</f>
        <v>0.86269841269841274</v>
      </c>
      <c r="E101" s="50"/>
      <c r="F101" s="5"/>
    </row>
    <row r="102" spans="1:14" x14ac:dyDescent="0.25">
      <c r="A102" s="47">
        <v>2013</v>
      </c>
      <c r="B102" s="74">
        <v>1260</v>
      </c>
      <c r="C102" s="74">
        <v>1130</v>
      </c>
      <c r="D102" s="50">
        <f t="shared" si="33"/>
        <v>0.89682539682539686</v>
      </c>
      <c r="E102" s="50"/>
      <c r="F102" s="5"/>
    </row>
    <row r="103" spans="1:14" x14ac:dyDescent="0.25">
      <c r="A103" s="47">
        <v>2014</v>
      </c>
      <c r="B103" s="74">
        <v>1260</v>
      </c>
      <c r="C103" s="74">
        <v>1142</v>
      </c>
      <c r="D103" s="50">
        <f t="shared" si="33"/>
        <v>0.90634920634920635</v>
      </c>
      <c r="E103" s="50"/>
      <c r="F103" s="5"/>
    </row>
    <row r="104" spans="1:14" x14ac:dyDescent="0.25">
      <c r="A104" s="47">
        <v>2015</v>
      </c>
      <c r="B104" s="74">
        <v>1260</v>
      </c>
      <c r="C104" s="74">
        <v>1149</v>
      </c>
      <c r="D104" s="50">
        <f t="shared" si="33"/>
        <v>0.91190476190476188</v>
      </c>
      <c r="E104" s="50"/>
      <c r="F104" s="5"/>
    </row>
    <row r="105" spans="1:14" x14ac:dyDescent="0.25">
      <c r="A105" s="47">
        <v>2016</v>
      </c>
      <c r="B105" s="74">
        <v>1260</v>
      </c>
      <c r="C105" s="74">
        <v>1196</v>
      </c>
      <c r="D105" s="50">
        <f t="shared" si="33"/>
        <v>0.94920634920634916</v>
      </c>
      <c r="E105" s="50">
        <f t="shared" ref="E105:E111" si="34">SUM(D101:D105)/5</f>
        <v>0.90539682539682542</v>
      </c>
      <c r="F105" s="5"/>
    </row>
    <row r="106" spans="1:14" x14ac:dyDescent="0.25">
      <c r="A106" s="17">
        <v>2017</v>
      </c>
      <c r="B106" s="74">
        <v>1260</v>
      </c>
      <c r="C106" s="74">
        <v>1196</v>
      </c>
      <c r="D106" s="50">
        <f t="shared" si="33"/>
        <v>0.94920634920634916</v>
      </c>
      <c r="E106" s="50">
        <f t="shared" si="34"/>
        <v>0.9226984126984128</v>
      </c>
      <c r="F106" s="5"/>
    </row>
    <row r="107" spans="1:14" x14ac:dyDescent="0.25">
      <c r="A107" s="17">
        <v>2018</v>
      </c>
      <c r="B107" s="74">
        <v>1260</v>
      </c>
      <c r="C107" s="74">
        <v>1196</v>
      </c>
      <c r="D107" s="50">
        <f t="shared" si="33"/>
        <v>0.94920634920634916</v>
      </c>
      <c r="E107" s="50">
        <f t="shared" si="34"/>
        <v>0.93317460317460321</v>
      </c>
      <c r="F107" s="5"/>
    </row>
    <row r="108" spans="1:14" x14ac:dyDescent="0.25">
      <c r="A108" s="17">
        <v>2019</v>
      </c>
      <c r="B108" s="74">
        <v>1260</v>
      </c>
      <c r="C108" s="74">
        <v>1196</v>
      </c>
      <c r="D108" s="50">
        <f t="shared" si="33"/>
        <v>0.94920634920634916</v>
      </c>
      <c r="E108" s="50">
        <f t="shared" si="34"/>
        <v>0.94174603174603178</v>
      </c>
      <c r="F108" s="5"/>
    </row>
    <row r="109" spans="1:14" x14ac:dyDescent="0.25">
      <c r="A109" s="17">
        <v>2020</v>
      </c>
      <c r="B109" s="74">
        <v>1260</v>
      </c>
      <c r="C109" s="74">
        <v>1196</v>
      </c>
      <c r="D109" s="50">
        <f t="shared" si="33"/>
        <v>0.94920634920634916</v>
      </c>
      <c r="E109" s="50">
        <f t="shared" si="34"/>
        <v>0.94920634920634916</v>
      </c>
      <c r="F109" s="5"/>
    </row>
    <row r="110" spans="1:14" x14ac:dyDescent="0.25">
      <c r="A110" s="17">
        <v>2021</v>
      </c>
      <c r="B110" s="74">
        <v>1260</v>
      </c>
      <c r="C110" s="74">
        <v>1196</v>
      </c>
      <c r="D110" s="50">
        <f>C110/B110</f>
        <v>0.94920634920634916</v>
      </c>
      <c r="E110" s="50">
        <f t="shared" si="34"/>
        <v>0.94920634920634916</v>
      </c>
      <c r="F110" s="5"/>
    </row>
    <row r="111" spans="1:14" x14ac:dyDescent="0.25">
      <c r="A111" s="1" t="s">
        <v>27</v>
      </c>
      <c r="B111" s="74">
        <v>1257</v>
      </c>
      <c r="C111" s="74">
        <v>1193</v>
      </c>
      <c r="D111" s="50">
        <f>C111/B111</f>
        <v>0.94908512330946704</v>
      </c>
      <c r="E111" s="50">
        <f t="shared" si="34"/>
        <v>0.94918210402697267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8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8"/>
      <c r="M116" s="47" t="s">
        <v>82</v>
      </c>
      <c r="N116" s="47" t="s">
        <v>83</v>
      </c>
      <c r="O116" s="47" t="s">
        <v>84</v>
      </c>
      <c r="P116" s="68"/>
      <c r="Q116" s="68"/>
    </row>
    <row r="117" spans="1:18" ht="18.75" x14ac:dyDescent="0.3">
      <c r="A117" s="47">
        <v>2012</v>
      </c>
      <c r="B117" s="110">
        <v>814</v>
      </c>
      <c r="C117" s="74">
        <v>825454</v>
      </c>
      <c r="D117" s="54">
        <f t="shared" ref="D117:D127" si="35">(B117/C117)*100000</f>
        <v>98.612399964140934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1.3177407647391248</v>
      </c>
      <c r="O117" s="55"/>
      <c r="P117" s="5"/>
      <c r="Q117" s="51"/>
      <c r="R117" s="5"/>
    </row>
    <row r="118" spans="1:18" ht="18.75" x14ac:dyDescent="0.3">
      <c r="A118" s="47">
        <v>2013</v>
      </c>
      <c r="B118" s="110">
        <v>741</v>
      </c>
      <c r="C118" s="74">
        <v>818566</v>
      </c>
      <c r="D118" s="54">
        <f t="shared" si="35"/>
        <v>90.524160544171153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1.3529154749080996</v>
      </c>
      <c r="O118" s="55"/>
      <c r="P118" s="5"/>
      <c r="Q118" s="51"/>
      <c r="R118" s="5"/>
    </row>
    <row r="119" spans="1:18" ht="18.75" x14ac:dyDescent="0.3">
      <c r="A119" s="47">
        <v>2014</v>
      </c>
      <c r="B119" s="110">
        <v>740</v>
      </c>
      <c r="C119" s="74">
        <v>812156</v>
      </c>
      <c r="D119" s="54">
        <f t="shared" si="35"/>
        <v>91.115499977836762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1.3182992964585669</v>
      </c>
      <c r="O119" s="55"/>
      <c r="P119" s="5"/>
      <c r="Q119" s="51"/>
      <c r="R119" s="5"/>
    </row>
    <row r="120" spans="1:18" ht="18.75" x14ac:dyDescent="0.3">
      <c r="A120" s="47">
        <v>2015</v>
      </c>
      <c r="B120" s="110">
        <v>731</v>
      </c>
      <c r="C120" s="74">
        <v>808888</v>
      </c>
      <c r="D120" s="54">
        <f t="shared" si="35"/>
        <v>90.370978429646627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1.2842551545089027</v>
      </c>
      <c r="O120" s="55"/>
      <c r="P120" s="5"/>
      <c r="Q120" s="51"/>
      <c r="R120" s="5"/>
    </row>
    <row r="121" spans="1:18" ht="18.75" x14ac:dyDescent="0.3">
      <c r="A121" s="47">
        <v>2016</v>
      </c>
      <c r="B121" s="110">
        <v>729</v>
      </c>
      <c r="C121" s="74">
        <v>807453</v>
      </c>
      <c r="D121" s="54">
        <f t="shared" si="35"/>
        <v>90.283892684775452</v>
      </c>
      <c r="E121" s="54">
        <f t="shared" ref="E121:E127" si="38">SUM(D117:D121)/5</f>
        <v>92.181386320114186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1.0541879618340728</v>
      </c>
      <c r="O121" s="55">
        <f t="shared" ref="O121:O127" si="40">SUM(N117:N121)/5</f>
        <v>1.2654797304897534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110">
        <v>728</v>
      </c>
      <c r="C122" s="74">
        <v>808541</v>
      </c>
      <c r="D122" s="54">
        <f t="shared" si="35"/>
        <v>90.038724072124978</v>
      </c>
      <c r="E122" s="54">
        <f t="shared" si="38"/>
        <v>90.466651141710983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1.0050200428335185</v>
      </c>
      <c r="O122" s="55">
        <f t="shared" si="40"/>
        <v>1.2029355861086319</v>
      </c>
      <c r="P122" t="s">
        <v>89</v>
      </c>
      <c r="Q122" s="51"/>
      <c r="R122" s="5"/>
    </row>
    <row r="123" spans="1:18" ht="18.75" x14ac:dyDescent="0.3">
      <c r="A123" s="47">
        <v>2018</v>
      </c>
      <c r="B123" s="110">
        <v>767</v>
      </c>
      <c r="C123" s="74">
        <v>805056</v>
      </c>
      <c r="D123" s="54">
        <f t="shared" si="35"/>
        <v>95.272875427299468</v>
      </c>
      <c r="E123" s="54">
        <f t="shared" si="38"/>
        <v>91.416394118336669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0.94213959829911975</v>
      </c>
      <c r="O123" s="55">
        <f t="shared" si="40"/>
        <v>1.1207804107868362</v>
      </c>
      <c r="P123" t="s">
        <v>88</v>
      </c>
      <c r="Q123" s="51"/>
      <c r="R123" s="5"/>
    </row>
    <row r="124" spans="1:18" ht="18.75" x14ac:dyDescent="0.3">
      <c r="A124" s="47">
        <v>2019</v>
      </c>
      <c r="B124" s="110">
        <v>4036</v>
      </c>
      <c r="C124" s="74">
        <v>795504</v>
      </c>
      <c r="D124" s="54">
        <f t="shared" si="35"/>
        <v>507.35131438685414</v>
      </c>
      <c r="E124" s="54">
        <f t="shared" si="38"/>
        <v>174.66355700014014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0.6330497735667181</v>
      </c>
      <c r="O124" s="55">
        <f t="shared" si="40"/>
        <v>0.98373050620846636</v>
      </c>
      <c r="P124" t="s">
        <v>87</v>
      </c>
      <c r="Q124" s="51"/>
      <c r="R124" s="5"/>
    </row>
    <row r="125" spans="1:18" ht="18.75" x14ac:dyDescent="0.3">
      <c r="A125" s="47">
        <v>2020</v>
      </c>
      <c r="B125" s="110">
        <v>2971</v>
      </c>
      <c r="C125" s="74">
        <v>790197</v>
      </c>
      <c r="D125" s="54">
        <f t="shared" si="35"/>
        <v>375.98219178255545</v>
      </c>
      <c r="E125" s="54">
        <f t="shared" si="38"/>
        <v>231.78579967072193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0.79621007470227856</v>
      </c>
      <c r="O125" s="55">
        <f t="shared" si="40"/>
        <v>0.88612149024714149</v>
      </c>
      <c r="P125" t="s">
        <v>86</v>
      </c>
      <c r="Q125" s="51"/>
      <c r="R125" s="5"/>
    </row>
    <row r="126" spans="1:18" ht="18.75" x14ac:dyDescent="0.3">
      <c r="A126" s="47">
        <v>2021</v>
      </c>
      <c r="B126" s="110">
        <v>2835</v>
      </c>
      <c r="C126" s="74">
        <v>778965</v>
      </c>
      <c r="D126" s="54">
        <f t="shared" si="35"/>
        <v>363.94446477056096</v>
      </c>
      <c r="E126" s="54">
        <f t="shared" si="38"/>
        <v>286.51791408787898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0.737377030662139</v>
      </c>
      <c r="O126" s="55">
        <f t="shared" si="40"/>
        <v>0.82275930401275477</v>
      </c>
      <c r="P126" t="s">
        <v>85</v>
      </c>
      <c r="Q126" s="51"/>
      <c r="R126" s="5"/>
    </row>
    <row r="127" spans="1:18" ht="30" x14ac:dyDescent="0.25">
      <c r="A127" s="47" t="s">
        <v>27</v>
      </c>
      <c r="B127" s="110">
        <v>1092</v>
      </c>
      <c r="C127" s="74">
        <v>770673</v>
      </c>
      <c r="D127" s="54">
        <f t="shared" si="35"/>
        <v>141.69433728702055</v>
      </c>
      <c r="E127" s="54">
        <f t="shared" si="38"/>
        <v>296.84903673085807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0.95617373096253078</v>
      </c>
      <c r="O127" s="55">
        <f t="shared" si="40"/>
        <v>0.81299004163855726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12429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92">
        <v>6095</v>
      </c>
      <c r="C133" s="92">
        <v>152</v>
      </c>
      <c r="D133" s="50">
        <f t="shared" ref="D133:D134" si="43">C133/B133</f>
        <v>2.493847415914684E-2</v>
      </c>
      <c r="E133" s="1"/>
      <c r="F133" s="5"/>
    </row>
    <row r="134" spans="1:18" x14ac:dyDescent="0.25">
      <c r="A134" s="17">
        <v>2020</v>
      </c>
      <c r="B134" s="92">
        <v>5735</v>
      </c>
      <c r="C134" s="92">
        <v>566</v>
      </c>
      <c r="D134" s="50">
        <f t="shared" si="43"/>
        <v>9.8692240627724498E-2</v>
      </c>
      <c r="E134" s="1"/>
      <c r="F134" s="5"/>
    </row>
    <row r="135" spans="1:18" x14ac:dyDescent="0.25">
      <c r="A135" s="17">
        <v>2021</v>
      </c>
      <c r="B135" s="92">
        <v>5470</v>
      </c>
      <c r="C135" s="92">
        <v>676</v>
      </c>
      <c r="D135" s="50">
        <f>C135/B135</f>
        <v>0.12358318098720293</v>
      </c>
      <c r="E135" s="1"/>
      <c r="F135" s="5"/>
    </row>
    <row r="136" spans="1:18" x14ac:dyDescent="0.25">
      <c r="A136" s="17">
        <v>2022</v>
      </c>
      <c r="B136" s="92">
        <v>6144</v>
      </c>
      <c r="C136" s="92">
        <v>76</v>
      </c>
      <c r="D136" s="50">
        <f>C136/B136</f>
        <v>1.2369791666666666E-2</v>
      </c>
      <c r="E136" s="50">
        <f>SUM(D134:D136)/3</f>
        <v>7.8215071093864691E-2</v>
      </c>
      <c r="F136" s="64"/>
    </row>
    <row r="137" spans="1:18" x14ac:dyDescent="0.25">
      <c r="A137" s="1"/>
      <c r="B137" s="1"/>
      <c r="C137" s="1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2.7965684625146263</v>
      </c>
      <c r="C143" s="66">
        <f t="shared" ref="C143:C151" si="45">N20*N36*N52*N68*N84</f>
        <v>6.259915379290164E-3</v>
      </c>
      <c r="G143" s="47">
        <v>2012</v>
      </c>
      <c r="H143" s="57">
        <f t="shared" ref="H143:H150" si="46">B143+I143+J143+K143</f>
        <v>4.9770076399521637</v>
      </c>
      <c r="I143" s="50">
        <f>D101</f>
        <v>0.86269841269841274</v>
      </c>
      <c r="J143" s="1">
        <v>0</v>
      </c>
      <c r="K143" s="50">
        <f>N117</f>
        <v>1.3177407647391248</v>
      </c>
    </row>
    <row r="144" spans="1:18" x14ac:dyDescent="0.25">
      <c r="A144" s="47">
        <v>2013</v>
      </c>
      <c r="B144" s="65">
        <f t="shared" si="44"/>
        <v>2.6454041683497502</v>
      </c>
      <c r="C144" s="66">
        <f t="shared" si="45"/>
        <v>4.4198157822557052E-3</v>
      </c>
      <c r="G144" s="47">
        <v>2013</v>
      </c>
      <c r="H144" s="57">
        <f t="shared" si="46"/>
        <v>4.8951450400832464</v>
      </c>
      <c r="I144" s="50">
        <f t="shared" ref="I144:I152" si="47">D102</f>
        <v>0.89682539682539686</v>
      </c>
      <c r="J144" s="1">
        <v>0</v>
      </c>
      <c r="K144" s="50">
        <f t="shared" ref="K144:K153" si="48">N118</f>
        <v>1.3529154749080996</v>
      </c>
    </row>
    <row r="145" spans="1:11" x14ac:dyDescent="0.25">
      <c r="A145" s="47">
        <v>2014</v>
      </c>
      <c r="B145" s="65">
        <f t="shared" si="44"/>
        <v>2.4284088875284024</v>
      </c>
      <c r="C145" s="66">
        <f t="shared" si="45"/>
        <v>2.681691945121968E-3</v>
      </c>
      <c r="G145" s="47">
        <v>2014</v>
      </c>
      <c r="H145" s="57">
        <f t="shared" si="46"/>
        <v>4.6530573903361754</v>
      </c>
      <c r="I145" s="50">
        <f t="shared" si="47"/>
        <v>0.90634920634920635</v>
      </c>
      <c r="J145" s="1">
        <v>0</v>
      </c>
      <c r="K145" s="50">
        <f t="shared" si="48"/>
        <v>1.3182992964585669</v>
      </c>
    </row>
    <row r="146" spans="1:11" x14ac:dyDescent="0.25">
      <c r="A146" s="47">
        <v>2015</v>
      </c>
      <c r="B146" s="65">
        <f t="shared" si="44"/>
        <v>2.9041578816964626</v>
      </c>
      <c r="C146" s="66">
        <f t="shared" si="45"/>
        <v>8.0196955523747018E-3</v>
      </c>
      <c r="G146" s="47">
        <v>2015</v>
      </c>
      <c r="H146" s="57">
        <f t="shared" si="46"/>
        <v>5.1003177981101269</v>
      </c>
      <c r="I146" s="50">
        <f t="shared" si="47"/>
        <v>0.91190476190476188</v>
      </c>
      <c r="J146" s="1">
        <v>0</v>
      </c>
      <c r="K146" s="50">
        <f t="shared" si="48"/>
        <v>1.2842551545089027</v>
      </c>
    </row>
    <row r="147" spans="1:11" x14ac:dyDescent="0.25">
      <c r="A147" s="47">
        <v>2016</v>
      </c>
      <c r="B147" s="65">
        <f t="shared" si="44"/>
        <v>2.6961374409414511</v>
      </c>
      <c r="C147" s="66">
        <f t="shared" si="45"/>
        <v>4.9674950262582106E-3</v>
      </c>
      <c r="G147" s="47">
        <v>2016</v>
      </c>
      <c r="H147" s="57">
        <f t="shared" si="46"/>
        <v>4.6995317519818727</v>
      </c>
      <c r="I147" s="50">
        <f t="shared" si="47"/>
        <v>0.94920634920634916</v>
      </c>
      <c r="J147" s="1">
        <v>0</v>
      </c>
      <c r="K147" s="50">
        <f t="shared" si="48"/>
        <v>1.0541879618340728</v>
      </c>
    </row>
    <row r="148" spans="1:11" x14ac:dyDescent="0.25">
      <c r="A148" s="17">
        <v>2017</v>
      </c>
      <c r="B148" s="65">
        <f t="shared" si="44"/>
        <v>2.7695171724195755</v>
      </c>
      <c r="C148" s="66">
        <f t="shared" si="45"/>
        <v>5.8818937125405908E-3</v>
      </c>
      <c r="G148" s="17">
        <v>2017</v>
      </c>
      <c r="H148" s="57">
        <f t="shared" si="46"/>
        <v>4.7237435644594434</v>
      </c>
      <c r="I148" s="50">
        <f t="shared" si="47"/>
        <v>0.94920634920634916</v>
      </c>
      <c r="J148" s="1">
        <v>0</v>
      </c>
      <c r="K148" s="50">
        <f t="shared" si="48"/>
        <v>1.0050200428335185</v>
      </c>
    </row>
    <row r="149" spans="1:11" x14ac:dyDescent="0.25">
      <c r="A149" s="17">
        <v>2018</v>
      </c>
      <c r="B149" s="65">
        <f t="shared" si="44"/>
        <v>2.8078808684036805</v>
      </c>
      <c r="C149" s="66">
        <f t="shared" si="45"/>
        <v>6.4251144541711634E-3</v>
      </c>
      <c r="G149" s="17">
        <v>2018</v>
      </c>
      <c r="H149" s="57">
        <f t="shared" si="46"/>
        <v>4.6992268159091495</v>
      </c>
      <c r="I149" s="50">
        <f t="shared" si="47"/>
        <v>0.94920634920634916</v>
      </c>
      <c r="J149" s="1">
        <v>0</v>
      </c>
      <c r="K149" s="50">
        <f t="shared" si="48"/>
        <v>0.94213959829911975</v>
      </c>
    </row>
    <row r="150" spans="1:11" x14ac:dyDescent="0.25">
      <c r="A150" s="17">
        <v>2019</v>
      </c>
      <c r="B150" s="65">
        <f t="shared" si="44"/>
        <v>2.5812434714106307</v>
      </c>
      <c r="C150" s="66">
        <f t="shared" si="45"/>
        <v>3.8127951398570143E-3</v>
      </c>
      <c r="G150" s="17">
        <v>2019</v>
      </c>
      <c r="H150" s="57">
        <f t="shared" si="46"/>
        <v>4.1884380683428448</v>
      </c>
      <c r="I150" s="50">
        <f t="shared" si="47"/>
        <v>0.94920634920634916</v>
      </c>
      <c r="J150" s="50">
        <f>D133</f>
        <v>2.493847415914684E-2</v>
      </c>
      <c r="K150" s="50">
        <f t="shared" si="48"/>
        <v>0.6330497735667181</v>
      </c>
    </row>
    <row r="151" spans="1:11" x14ac:dyDescent="0.25">
      <c r="A151" s="17">
        <v>2020</v>
      </c>
      <c r="B151" s="65">
        <f>LOG(C151)+5</f>
        <v>1.826368121556599</v>
      </c>
      <c r="C151" s="66">
        <f t="shared" si="45"/>
        <v>6.7045266523456067E-4</v>
      </c>
      <c r="G151" s="17">
        <v>2020</v>
      </c>
      <c r="H151" s="57">
        <f>B151+I151+J151+K151</f>
        <v>3.6704767860929515</v>
      </c>
      <c r="I151" s="50">
        <f t="shared" si="47"/>
        <v>0.94920634920634916</v>
      </c>
      <c r="J151" s="50">
        <f>D134</f>
        <v>9.8692240627724498E-2</v>
      </c>
      <c r="K151" s="50">
        <f t="shared" si="48"/>
        <v>0.79621007470227856</v>
      </c>
    </row>
    <row r="152" spans="1:11" x14ac:dyDescent="0.25">
      <c r="A152" s="17">
        <v>2021</v>
      </c>
      <c r="B152" s="65">
        <f>LOG(C152)+5</f>
        <v>2.2965717076530039</v>
      </c>
      <c r="C152" s="66">
        <f>N29*N45*N61*N77*N93</f>
        <v>1.9795738475781722E-3</v>
      </c>
      <c r="G152" s="17">
        <v>2021</v>
      </c>
      <c r="H152" s="57">
        <f>B152+I152+J152+K152</f>
        <v>4.1067382685086953</v>
      </c>
      <c r="I152" s="50">
        <f t="shared" si="47"/>
        <v>0.94920634920634916</v>
      </c>
      <c r="J152" s="50">
        <f t="shared" ref="J152:J153" si="49">D135</f>
        <v>0.12358318098720293</v>
      </c>
      <c r="K152" s="50">
        <f t="shared" si="48"/>
        <v>0.737377030662139</v>
      </c>
    </row>
    <row r="153" spans="1:11" x14ac:dyDescent="0.25">
      <c r="A153" s="1" t="s">
        <v>27</v>
      </c>
      <c r="B153" s="65">
        <f>LOG(C153)+5</f>
        <v>3.2871055505352711</v>
      </c>
      <c r="C153" s="66">
        <f>N30*N46*N62*N78*N94</f>
        <v>1.9368926473717039E-2</v>
      </c>
      <c r="G153" s="1" t="s">
        <v>27</v>
      </c>
      <c r="H153" s="57">
        <f>B153+I153+J153+K153</f>
        <v>5.204734196473936</v>
      </c>
      <c r="I153" s="50">
        <f>D111</f>
        <v>0.94908512330946704</v>
      </c>
      <c r="J153" s="50">
        <f t="shared" si="49"/>
        <v>1.2369791666666666E-2</v>
      </c>
      <c r="K153" s="50">
        <f t="shared" si="48"/>
        <v>0.95617373096253078</v>
      </c>
    </row>
    <row r="156" spans="1:11" ht="36" x14ac:dyDescent="0.55000000000000004">
      <c r="A156" s="69" t="s">
        <v>69</v>
      </c>
      <c r="B156" s="67"/>
      <c r="C156" s="67"/>
      <c r="D156" s="67"/>
      <c r="E156" s="67"/>
    </row>
    <row r="158" spans="1:11" ht="30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2.8522574426694298</v>
      </c>
      <c r="C159" s="50">
        <f>I143</f>
        <v>0.86269841269841274</v>
      </c>
      <c r="D159" s="1">
        <v>1</v>
      </c>
      <c r="E159" s="50">
        <f>K143</f>
        <v>1.3177407647391248</v>
      </c>
      <c r="F159" s="1">
        <f t="shared" ref="F159:F166" si="51">C143*C159*D159*E159</f>
        <v>7.1163523438019273E-3</v>
      </c>
    </row>
    <row r="160" spans="1:11" x14ac:dyDescent="0.25">
      <c r="A160" s="47">
        <v>2013</v>
      </c>
      <c r="B160" s="66">
        <f t="shared" si="50"/>
        <v>2.7293827310680827</v>
      </c>
      <c r="C160" s="50">
        <f t="shared" ref="C160:D169" si="52">I144</f>
        <v>0.89682539682539686</v>
      </c>
      <c r="D160" s="1">
        <v>1</v>
      </c>
      <c r="E160" s="50">
        <f t="shared" ref="E160:E169" si="53">K144</f>
        <v>1.3529154749080996</v>
      </c>
      <c r="F160" s="1">
        <f t="shared" si="51"/>
        <v>5.3626904761144237E-3</v>
      </c>
    </row>
    <row r="161" spans="1:6" x14ac:dyDescent="0.25">
      <c r="A161" s="47">
        <v>2014</v>
      </c>
      <c r="B161" s="66">
        <f t="shared" si="50"/>
        <v>2.5057184666273304</v>
      </c>
      <c r="C161" s="50">
        <f t="shared" si="52"/>
        <v>0.90634920634920635</v>
      </c>
      <c r="D161" s="1">
        <v>1</v>
      </c>
      <c r="E161" s="50">
        <f t="shared" si="53"/>
        <v>1.3182992964585669</v>
      </c>
      <c r="F161" s="1">
        <f t="shared" si="51"/>
        <v>3.2041915193827364E-3</v>
      </c>
    </row>
    <row r="162" spans="1:6" x14ac:dyDescent="0.25">
      <c r="A162" s="47">
        <v>2015</v>
      </c>
      <c r="B162" s="66">
        <f t="shared" si="50"/>
        <v>2.97275868275897</v>
      </c>
      <c r="C162" s="50">
        <f t="shared" si="52"/>
        <v>0.91190476190476188</v>
      </c>
      <c r="D162" s="1">
        <v>1</v>
      </c>
      <c r="E162" s="50">
        <f t="shared" si="53"/>
        <v>1.2842551545089027</v>
      </c>
      <c r="F162" s="1">
        <f t="shared" si="51"/>
        <v>9.3920129507841284E-3</v>
      </c>
    </row>
    <row r="163" spans="1:6" x14ac:dyDescent="0.25">
      <c r="A163" s="47">
        <v>2016</v>
      </c>
      <c r="B163" s="66">
        <f t="shared" si="50"/>
        <v>2.6964161280126984</v>
      </c>
      <c r="C163" s="50">
        <f t="shared" si="52"/>
        <v>0.94920634920634916</v>
      </c>
      <c r="D163" s="1">
        <v>1</v>
      </c>
      <c r="E163" s="50">
        <f t="shared" si="53"/>
        <v>1.0541879618340728</v>
      </c>
      <c r="F163" s="1">
        <f t="shared" si="51"/>
        <v>4.9706836942490758E-3</v>
      </c>
    </row>
    <row r="164" spans="1:6" x14ac:dyDescent="0.25">
      <c r="A164" s="17">
        <v>2017</v>
      </c>
      <c r="B164" s="66">
        <f t="shared" si="50"/>
        <v>2.7490525298106161</v>
      </c>
      <c r="C164" s="50">
        <f t="shared" si="52"/>
        <v>0.94920634920634916</v>
      </c>
      <c r="D164" s="1">
        <v>1</v>
      </c>
      <c r="E164" s="50">
        <f t="shared" si="53"/>
        <v>1.0050200428335185</v>
      </c>
      <c r="F164" s="1">
        <f t="shared" si="51"/>
        <v>5.6111584133492209E-3</v>
      </c>
    </row>
    <row r="165" spans="1:6" x14ac:dyDescent="0.25">
      <c r="A165" s="17">
        <v>2018</v>
      </c>
      <c r="B165" s="66">
        <f t="shared" si="50"/>
        <v>2.7593567605925196</v>
      </c>
      <c r="C165" s="50">
        <f t="shared" si="52"/>
        <v>0.94920634920634916</v>
      </c>
      <c r="D165" s="1">
        <v>1</v>
      </c>
      <c r="E165" s="50">
        <f t="shared" si="53"/>
        <v>0.94213959829911975</v>
      </c>
      <c r="F165" s="1">
        <f t="shared" si="51"/>
        <v>5.7458827635324689E-3</v>
      </c>
    </row>
    <row r="166" spans="1:6" x14ac:dyDescent="0.25">
      <c r="A166" s="17">
        <v>2019</v>
      </c>
      <c r="B166" s="66">
        <f t="shared" si="50"/>
        <v>0.75691184171867398</v>
      </c>
      <c r="C166" s="50">
        <f t="shared" si="52"/>
        <v>0.94920634920634916</v>
      </c>
      <c r="D166" s="50">
        <f>J150</f>
        <v>2.493847415914684E-2</v>
      </c>
      <c r="E166" s="50">
        <f t="shared" si="53"/>
        <v>0.6330497735667181</v>
      </c>
      <c r="F166" s="111">
        <f t="shared" si="51"/>
        <v>5.713626428855233E-5</v>
      </c>
    </row>
    <row r="167" spans="1:6" x14ac:dyDescent="0.25">
      <c r="A167" s="17">
        <v>2020</v>
      </c>
      <c r="B167" s="66">
        <f>LOG(F167)+5</f>
        <v>0.69903943359308585</v>
      </c>
      <c r="C167" s="50">
        <f t="shared" si="52"/>
        <v>0.94920634920634916</v>
      </c>
      <c r="D167" s="50">
        <f>J151</f>
        <v>9.8692240627724498E-2</v>
      </c>
      <c r="E167" s="50">
        <f t="shared" si="53"/>
        <v>0.79621007470227856</v>
      </c>
      <c r="F167" s="111">
        <f>C151*C167*D167*E167</f>
        <v>5.0007993977585648E-5</v>
      </c>
    </row>
    <row r="168" spans="1:6" x14ac:dyDescent="0.25">
      <c r="A168" s="17">
        <v>2021</v>
      </c>
      <c r="B168" s="66">
        <f>LOG(F168)+5</f>
        <v>1.2335813169781882</v>
      </c>
      <c r="C168" s="50">
        <f t="shared" si="52"/>
        <v>0.94920634920634916</v>
      </c>
      <c r="D168" s="50">
        <f t="shared" si="52"/>
        <v>0.12358318098720293</v>
      </c>
      <c r="E168" s="50">
        <f t="shared" si="53"/>
        <v>0.737377030662139</v>
      </c>
      <c r="F168" s="1">
        <f>C152*C168*D168*E168</f>
        <v>1.7123057575552548E-4</v>
      </c>
    </row>
    <row r="169" spans="1:6" x14ac:dyDescent="0.25">
      <c r="A169" s="1" t="s">
        <v>27</v>
      </c>
      <c r="B169" s="66">
        <f>LOG(F169)+5</f>
        <v>1.3373099098935808</v>
      </c>
      <c r="C169" s="50">
        <f t="shared" si="52"/>
        <v>0.94908512330946704</v>
      </c>
      <c r="D169" s="50">
        <f t="shared" si="52"/>
        <v>1.2369791666666666E-2</v>
      </c>
      <c r="E169" s="50">
        <f t="shared" si="53"/>
        <v>0.95617373096253078</v>
      </c>
      <c r="F169" s="1">
        <f>C153*C169*D169*E169</f>
        <v>2.1742521584929467E-4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0.60191579049361521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1.8082839033978091</v>
      </c>
    </row>
    <row r="176" spans="1:6" x14ac:dyDescent="0.25">
      <c r="A176" s="1" t="s">
        <v>173</v>
      </c>
      <c r="B176" s="1">
        <f>((SUM(B37:B46)/10)/C46)/((SUM(H37:H46)/10)/I46)</f>
        <v>1.4001088153796277</v>
      </c>
      <c r="C176" s="1">
        <f>(B46/C46)/(H46/I46)</f>
        <v>1.1071406442934044</v>
      </c>
      <c r="D176" s="1"/>
      <c r="E176" s="1"/>
      <c r="F176" s="1"/>
    </row>
  </sheetData>
  <mergeCells count="11">
    <mergeCell ref="A98:N98"/>
    <mergeCell ref="A114:N114"/>
    <mergeCell ref="A130:R130"/>
    <mergeCell ref="A140:E140"/>
    <mergeCell ref="G140:L140"/>
    <mergeCell ref="A81:N81"/>
    <mergeCell ref="C2:J2"/>
    <mergeCell ref="A17:N17"/>
    <mergeCell ref="A33:N33"/>
    <mergeCell ref="A49:N49"/>
    <mergeCell ref="A65:N65"/>
  </mergeCells>
  <pageMargins left="0.7" right="0.7" top="0.75" bottom="0.75" header="0.3" footer="0.3"/>
  <pageSetup paperSize="9" scale="14" fitToWidth="0" orientation="landscape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workbookViewId="0">
      <selection activeCell="C176" sqref="C176"/>
    </sheetView>
  </sheetViews>
  <sheetFormatPr defaultRowHeight="15" x14ac:dyDescent="0.25"/>
  <cols>
    <col min="2" max="2" width="12.5703125" customWidth="1"/>
    <col min="7" max="7" width="32.5703125" customWidth="1"/>
    <col min="8" max="8" width="13" customWidth="1"/>
    <col min="9" max="9" width="12.5703125" customWidth="1"/>
  </cols>
  <sheetData>
    <row r="2" spans="1:12" x14ac:dyDescent="0.25">
      <c r="A2" s="98"/>
      <c r="B2" s="98"/>
      <c r="C2" s="190" t="s">
        <v>140</v>
      </c>
      <c r="D2" s="190"/>
      <c r="E2" s="190"/>
      <c r="F2" s="190"/>
      <c r="G2" s="190"/>
      <c r="H2" s="190"/>
      <c r="I2" s="190"/>
      <c r="J2" s="190"/>
      <c r="K2" s="98"/>
      <c r="L2" s="98"/>
    </row>
    <row r="3" spans="1:12" x14ac:dyDescent="0.25">
      <c r="A3" s="98"/>
      <c r="B3" s="98"/>
      <c r="C3" s="99"/>
      <c r="D3" s="99"/>
      <c r="E3" s="99"/>
      <c r="F3" s="99"/>
      <c r="G3" s="99"/>
      <c r="H3" s="99"/>
      <c r="I3" s="99"/>
      <c r="J3" s="99"/>
      <c r="K3" s="98"/>
      <c r="L3" s="98"/>
    </row>
    <row r="4" spans="1:12" ht="135" x14ac:dyDescent="0.25">
      <c r="A4" s="112" t="s">
        <v>96</v>
      </c>
      <c r="B4" s="112" t="s">
        <v>125</v>
      </c>
      <c r="C4" s="112" t="s">
        <v>126</v>
      </c>
      <c r="D4" s="112" t="s">
        <v>127</v>
      </c>
      <c r="E4" s="112" t="s">
        <v>128</v>
      </c>
      <c r="F4" s="113" t="s">
        <v>129</v>
      </c>
      <c r="G4" s="112" t="s">
        <v>130</v>
      </c>
      <c r="H4" s="112" t="s">
        <v>131</v>
      </c>
      <c r="I4" s="112" t="s">
        <v>132</v>
      </c>
      <c r="J4" s="112" t="s">
        <v>63</v>
      </c>
      <c r="K4" s="112" t="s">
        <v>133</v>
      </c>
      <c r="L4" s="112" t="s">
        <v>134</v>
      </c>
    </row>
    <row r="5" spans="1:12" x14ac:dyDescent="0.25">
      <c r="A5" s="101">
        <v>2012</v>
      </c>
      <c r="B5" s="92">
        <v>1282094</v>
      </c>
      <c r="C5" s="92">
        <v>0</v>
      </c>
      <c r="D5" s="92">
        <v>109</v>
      </c>
      <c r="E5" s="92">
        <v>50</v>
      </c>
      <c r="F5" s="114">
        <v>2026</v>
      </c>
      <c r="G5" s="92">
        <v>77500000</v>
      </c>
      <c r="H5" s="92">
        <v>1005</v>
      </c>
      <c r="I5" s="92">
        <v>878</v>
      </c>
      <c r="J5" s="92">
        <v>1167</v>
      </c>
      <c r="K5" s="92">
        <v>919</v>
      </c>
      <c r="L5" s="92">
        <v>0</v>
      </c>
    </row>
    <row r="6" spans="1:12" x14ac:dyDescent="0.25">
      <c r="A6" s="101">
        <v>2013</v>
      </c>
      <c r="B6" s="92">
        <v>1274487</v>
      </c>
      <c r="C6" s="92">
        <v>0</v>
      </c>
      <c r="D6" s="92">
        <v>95</v>
      </c>
      <c r="E6" s="92">
        <v>50</v>
      </c>
      <c r="F6" s="114">
        <v>2063</v>
      </c>
      <c r="G6" s="92">
        <v>55521000</v>
      </c>
      <c r="H6" s="92">
        <v>1005</v>
      </c>
      <c r="I6" s="92">
        <v>970</v>
      </c>
      <c r="J6" s="92">
        <v>1164</v>
      </c>
      <c r="K6" s="92">
        <v>1044</v>
      </c>
      <c r="L6" s="92">
        <v>0</v>
      </c>
    </row>
    <row r="7" spans="1:12" x14ac:dyDescent="0.25">
      <c r="A7" s="101">
        <v>2014</v>
      </c>
      <c r="B7" s="92">
        <v>1267561</v>
      </c>
      <c r="C7" s="92">
        <v>2</v>
      </c>
      <c r="D7" s="92">
        <v>98</v>
      </c>
      <c r="E7" s="92">
        <v>47</v>
      </c>
      <c r="F7" s="114">
        <v>2067</v>
      </c>
      <c r="G7" s="92">
        <v>45000000</v>
      </c>
      <c r="H7" s="92">
        <v>1005</v>
      </c>
      <c r="I7" s="92">
        <v>977</v>
      </c>
      <c r="J7" s="92">
        <v>1290</v>
      </c>
      <c r="K7" s="92">
        <v>869</v>
      </c>
      <c r="L7" s="92">
        <v>220</v>
      </c>
    </row>
    <row r="8" spans="1:12" x14ac:dyDescent="0.25">
      <c r="A8" s="101">
        <v>2015</v>
      </c>
      <c r="B8" s="92">
        <v>1262549</v>
      </c>
      <c r="C8" s="92">
        <v>0</v>
      </c>
      <c r="D8" s="92">
        <v>61</v>
      </c>
      <c r="E8" s="92">
        <v>44</v>
      </c>
      <c r="F8" s="114">
        <v>2152</v>
      </c>
      <c r="G8" s="92">
        <v>40000000</v>
      </c>
      <c r="H8" s="92">
        <v>1005</v>
      </c>
      <c r="I8" s="92">
        <v>977</v>
      </c>
      <c r="J8" s="92">
        <v>1274</v>
      </c>
      <c r="K8" s="92">
        <v>798</v>
      </c>
      <c r="L8" s="92">
        <v>160</v>
      </c>
    </row>
    <row r="9" spans="1:12" x14ac:dyDescent="0.25">
      <c r="A9" s="101">
        <v>2016</v>
      </c>
      <c r="B9" s="92">
        <v>1257621</v>
      </c>
      <c r="C9" s="92">
        <v>0</v>
      </c>
      <c r="D9" s="92">
        <v>74</v>
      </c>
      <c r="E9" s="92">
        <v>44</v>
      </c>
      <c r="F9" s="114">
        <v>2171</v>
      </c>
      <c r="G9" s="92">
        <v>73344000</v>
      </c>
      <c r="H9" s="92">
        <v>1005</v>
      </c>
      <c r="I9" s="92">
        <v>977</v>
      </c>
      <c r="J9" s="92">
        <v>1200</v>
      </c>
      <c r="K9" s="92">
        <v>874</v>
      </c>
      <c r="L9" s="92">
        <v>650</v>
      </c>
    </row>
    <row r="10" spans="1:12" x14ac:dyDescent="0.25">
      <c r="A10" s="102">
        <v>2017</v>
      </c>
      <c r="B10" s="92">
        <v>1252887</v>
      </c>
      <c r="C10" s="92">
        <v>5</v>
      </c>
      <c r="D10" s="92">
        <v>100</v>
      </c>
      <c r="E10" s="92">
        <v>19</v>
      </c>
      <c r="F10" s="114">
        <v>2143</v>
      </c>
      <c r="G10" s="92">
        <v>65996000</v>
      </c>
      <c r="H10" s="92">
        <v>1005</v>
      </c>
      <c r="I10" s="92">
        <v>988</v>
      </c>
      <c r="J10" s="92">
        <v>1116</v>
      </c>
      <c r="K10" s="92">
        <v>911</v>
      </c>
      <c r="L10" s="92">
        <v>230</v>
      </c>
    </row>
    <row r="11" spans="1:12" x14ac:dyDescent="0.25">
      <c r="A11" s="102">
        <v>2018</v>
      </c>
      <c r="B11" s="92">
        <v>1246618</v>
      </c>
      <c r="C11" s="92">
        <v>0</v>
      </c>
      <c r="D11" s="92">
        <v>77</v>
      </c>
      <c r="E11" s="92">
        <v>18</v>
      </c>
      <c r="F11" s="114">
        <v>2205</v>
      </c>
      <c r="G11" s="92">
        <v>65267000</v>
      </c>
      <c r="H11" s="92">
        <v>1005</v>
      </c>
      <c r="I11" s="92">
        <v>990</v>
      </c>
      <c r="J11" s="92">
        <v>1096</v>
      </c>
      <c r="K11" s="92">
        <v>893</v>
      </c>
      <c r="L11" s="92">
        <v>180</v>
      </c>
    </row>
    <row r="12" spans="1:12" x14ac:dyDescent="0.25">
      <c r="A12" s="102">
        <v>2019</v>
      </c>
      <c r="B12" s="92">
        <v>1238416</v>
      </c>
      <c r="C12" s="92">
        <v>0</v>
      </c>
      <c r="D12" s="92">
        <v>85</v>
      </c>
      <c r="E12" s="92">
        <v>15</v>
      </c>
      <c r="F12" s="114">
        <v>2293</v>
      </c>
      <c r="G12" s="92">
        <v>59866000</v>
      </c>
      <c r="H12" s="92">
        <v>1005</v>
      </c>
      <c r="I12" s="92">
        <v>968</v>
      </c>
      <c r="J12" s="92">
        <v>5774</v>
      </c>
      <c r="K12" s="92">
        <v>812</v>
      </c>
      <c r="L12" s="92">
        <v>270</v>
      </c>
    </row>
    <row r="13" spans="1:12" x14ac:dyDescent="0.25">
      <c r="A13" s="102">
        <v>2020</v>
      </c>
      <c r="B13" s="92">
        <v>1229824</v>
      </c>
      <c r="C13" s="92">
        <v>0</v>
      </c>
      <c r="D13" s="92">
        <v>75</v>
      </c>
      <c r="E13" s="92">
        <v>18</v>
      </c>
      <c r="F13" s="114">
        <v>2998</v>
      </c>
      <c r="G13" s="92">
        <v>4059695000</v>
      </c>
      <c r="H13" s="92">
        <v>1005</v>
      </c>
      <c r="I13" s="92">
        <v>993</v>
      </c>
      <c r="J13" s="92">
        <v>5312</v>
      </c>
      <c r="K13" s="92">
        <v>637</v>
      </c>
      <c r="L13" s="92">
        <v>0</v>
      </c>
    </row>
    <row r="14" spans="1:12" x14ac:dyDescent="0.25">
      <c r="A14" s="102">
        <v>2021</v>
      </c>
      <c r="B14" s="92">
        <v>1218319</v>
      </c>
      <c r="C14" s="92">
        <v>0</v>
      </c>
      <c r="D14" s="92">
        <v>72</v>
      </c>
      <c r="E14" s="92">
        <v>27</v>
      </c>
      <c r="F14" s="114">
        <v>3013</v>
      </c>
      <c r="G14" s="92">
        <v>191976000</v>
      </c>
      <c r="H14" s="92">
        <v>1005</v>
      </c>
      <c r="I14" s="92">
        <v>995</v>
      </c>
      <c r="J14" s="92">
        <v>5907</v>
      </c>
      <c r="K14" s="92">
        <v>505</v>
      </c>
      <c r="L14" s="92">
        <v>350</v>
      </c>
    </row>
    <row r="15" spans="1:12" x14ac:dyDescent="0.25">
      <c r="A15" s="92" t="s">
        <v>27</v>
      </c>
      <c r="B15" s="92">
        <v>1203969</v>
      </c>
      <c r="C15" s="92">
        <v>0</v>
      </c>
      <c r="D15" s="92">
        <v>34</v>
      </c>
      <c r="E15" s="92">
        <v>10</v>
      </c>
      <c r="F15" s="114">
        <v>3044</v>
      </c>
      <c r="G15" s="92">
        <v>87933000</v>
      </c>
      <c r="H15" s="92">
        <v>1005</v>
      </c>
      <c r="I15" s="92">
        <v>995</v>
      </c>
      <c r="J15" s="92">
        <v>1750</v>
      </c>
      <c r="K15" s="92">
        <v>746</v>
      </c>
      <c r="L15" s="92">
        <v>0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92">
        <v>0</v>
      </c>
      <c r="C20" s="92">
        <v>1282094</v>
      </c>
      <c r="D20" s="1">
        <f t="shared" ref="D20:D30" si="0">(B20/C20)*100000</f>
        <v>0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v>1</v>
      </c>
      <c r="O20" s="1"/>
    </row>
    <row r="21" spans="1:16" x14ac:dyDescent="0.25">
      <c r="A21" s="47">
        <v>2013</v>
      </c>
      <c r="B21" s="92">
        <v>0</v>
      </c>
      <c r="C21" s="92">
        <v>1274487</v>
      </c>
      <c r="D21" s="1">
        <f t="shared" si="0"/>
        <v>0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v>1</v>
      </c>
      <c r="O21" s="1"/>
    </row>
    <row r="22" spans="1:16" x14ac:dyDescent="0.25">
      <c r="A22" s="47">
        <v>2014</v>
      </c>
      <c r="B22" s="92">
        <v>2</v>
      </c>
      <c r="C22" s="92">
        <v>1267561</v>
      </c>
      <c r="D22" s="1">
        <f t="shared" si="0"/>
        <v>0.15778333350426529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ref="N22" si="2">J22/D22</f>
        <v>2.8623013373573856</v>
      </c>
      <c r="O22" s="1"/>
    </row>
    <row r="23" spans="1:16" x14ac:dyDescent="0.25">
      <c r="A23" s="47">
        <v>2015</v>
      </c>
      <c r="B23" s="92">
        <v>0</v>
      </c>
      <c r="C23" s="92">
        <v>1262549</v>
      </c>
      <c r="D23" s="1">
        <f t="shared" si="0"/>
        <v>0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v>1</v>
      </c>
      <c r="O23" s="1"/>
    </row>
    <row r="24" spans="1:16" x14ac:dyDescent="0.25">
      <c r="A24" s="47">
        <v>2016</v>
      </c>
      <c r="B24" s="92">
        <v>0</v>
      </c>
      <c r="C24" s="92">
        <v>1257621</v>
      </c>
      <c r="D24" s="1">
        <f t="shared" si="0"/>
        <v>0</v>
      </c>
      <c r="E24" s="1">
        <f t="shared" ref="E24:E30" si="3">SUM(D20:D24)/5</f>
        <v>3.155666670085306E-2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v>1</v>
      </c>
      <c r="O24" s="50">
        <f t="shared" ref="O24:O30" si="5">SUM(N20:N24)/5</f>
        <v>1.372460267471477</v>
      </c>
      <c r="P24" s="53" t="s">
        <v>90</v>
      </c>
    </row>
    <row r="25" spans="1:16" x14ac:dyDescent="0.25">
      <c r="A25" s="17">
        <v>2017</v>
      </c>
      <c r="B25" s="92">
        <v>5</v>
      </c>
      <c r="C25" s="92">
        <v>1252887</v>
      </c>
      <c r="D25" s="6">
        <f t="shared" si="0"/>
        <v>0.39907828878422397</v>
      </c>
      <c r="E25" s="50">
        <f t="shared" si="3"/>
        <v>0.11137232445769785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" si="6">J25/D25</f>
        <v>0.94902750878722641</v>
      </c>
      <c r="O25" s="50">
        <f t="shared" si="5"/>
        <v>1.3622657692289224</v>
      </c>
      <c r="P25" t="s">
        <v>89</v>
      </c>
    </row>
    <row r="26" spans="1:16" x14ac:dyDescent="0.25">
      <c r="A26" s="17">
        <v>2018</v>
      </c>
      <c r="B26" s="92">
        <v>0</v>
      </c>
      <c r="C26" s="92">
        <v>1246618</v>
      </c>
      <c r="D26" s="1">
        <f t="shared" si="0"/>
        <v>0</v>
      </c>
      <c r="E26" s="50">
        <f t="shared" si="3"/>
        <v>0.11137232445769785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v>1</v>
      </c>
      <c r="O26" s="50">
        <f t="shared" si="5"/>
        <v>1.3622657692289224</v>
      </c>
      <c r="P26" t="s">
        <v>88</v>
      </c>
    </row>
    <row r="27" spans="1:16" x14ac:dyDescent="0.25">
      <c r="A27" s="17">
        <v>2019</v>
      </c>
      <c r="B27" s="92">
        <v>0</v>
      </c>
      <c r="C27" s="92">
        <v>1238416</v>
      </c>
      <c r="D27" s="1">
        <f t="shared" si="0"/>
        <v>0</v>
      </c>
      <c r="E27" s="50">
        <f t="shared" si="3"/>
        <v>7.9815657756844793E-2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v>1</v>
      </c>
      <c r="O27" s="50">
        <f t="shared" si="5"/>
        <v>0.98980550175744531</v>
      </c>
      <c r="P27" t="s">
        <v>87</v>
      </c>
    </row>
    <row r="28" spans="1:16" x14ac:dyDescent="0.25">
      <c r="A28" s="17">
        <v>2020</v>
      </c>
      <c r="B28" s="92">
        <v>0</v>
      </c>
      <c r="C28" s="92">
        <v>1229824</v>
      </c>
      <c r="D28" s="1">
        <f t="shared" si="0"/>
        <v>0</v>
      </c>
      <c r="E28" s="50">
        <f t="shared" si="3"/>
        <v>7.9815657756844793E-2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v>1</v>
      </c>
      <c r="O28" s="50">
        <f t="shared" si="5"/>
        <v>0.98980550175744531</v>
      </c>
      <c r="P28" t="s">
        <v>86</v>
      </c>
    </row>
    <row r="29" spans="1:16" x14ac:dyDescent="0.25">
      <c r="A29" s="17">
        <v>2021</v>
      </c>
      <c r="B29" s="92">
        <v>0</v>
      </c>
      <c r="C29" s="92">
        <v>1218319</v>
      </c>
      <c r="D29" s="1">
        <f t="shared" si="0"/>
        <v>0</v>
      </c>
      <c r="E29" s="50">
        <f t="shared" si="3"/>
        <v>7.9815657756844793E-2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v>1</v>
      </c>
      <c r="O29" s="50">
        <f t="shared" si="5"/>
        <v>0.98980550175744531</v>
      </c>
      <c r="P29" t="s">
        <v>85</v>
      </c>
    </row>
    <row r="30" spans="1:16" x14ac:dyDescent="0.25">
      <c r="A30" s="1" t="s">
        <v>27</v>
      </c>
      <c r="B30" s="92">
        <v>0</v>
      </c>
      <c r="C30" s="92">
        <v>1203969</v>
      </c>
      <c r="D30" s="1">
        <f t="shared" si="0"/>
        <v>0</v>
      </c>
      <c r="E30" s="1">
        <f t="shared" si="3"/>
        <v>0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1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5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92">
        <v>109</v>
      </c>
      <c r="C36" s="92">
        <v>1282094</v>
      </c>
      <c r="D36" s="6">
        <f t="shared" ref="D36:D46" si="9">(B36/C36)*100000</f>
        <v>8.5017167227987951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1.0959109471532056</v>
      </c>
      <c r="O36" s="1"/>
    </row>
    <row r="37" spans="1:16" x14ac:dyDescent="0.25">
      <c r="A37" s="47">
        <v>2013</v>
      </c>
      <c r="B37" s="92">
        <v>95</v>
      </c>
      <c r="C37" s="92">
        <v>1274487</v>
      </c>
      <c r="D37" s="6">
        <f t="shared" si="9"/>
        <v>7.4539795227413066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1.1349628232683537</v>
      </c>
      <c r="O37" s="1"/>
    </row>
    <row r="38" spans="1:16" x14ac:dyDescent="0.25">
      <c r="A38" s="47">
        <v>2014</v>
      </c>
      <c r="B38" s="92">
        <v>98</v>
      </c>
      <c r="C38" s="92">
        <v>1267561</v>
      </c>
      <c r="D38" s="6">
        <f t="shared" si="9"/>
        <v>7.731383341708999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1.0444520375095985</v>
      </c>
      <c r="O38" s="1"/>
    </row>
    <row r="39" spans="1:16" x14ac:dyDescent="0.25">
      <c r="A39" s="47">
        <v>2015</v>
      </c>
      <c r="B39" s="92">
        <v>61</v>
      </c>
      <c r="C39" s="92">
        <v>1262549</v>
      </c>
      <c r="D39" s="6">
        <f t="shared" si="9"/>
        <v>4.831495648881746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1.5481920422023649</v>
      </c>
      <c r="O39" s="1"/>
    </row>
    <row r="40" spans="1:16" x14ac:dyDescent="0.25">
      <c r="A40" s="47">
        <v>2016</v>
      </c>
      <c r="B40" s="92">
        <v>74</v>
      </c>
      <c r="C40" s="92">
        <v>1257621</v>
      </c>
      <c r="D40" s="6">
        <f t="shared" si="9"/>
        <v>5.884125662659895</v>
      </c>
      <c r="E40" s="50">
        <f t="shared" ref="E40:E46" si="12">SUM(D36:D40)/5</f>
        <v>6.8805401797581478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1.0146317210696612</v>
      </c>
      <c r="O40" s="50">
        <f t="shared" ref="O40:O46" si="14">SUM(N36:N40)/5</f>
        <v>1.167629914240637</v>
      </c>
      <c r="P40" s="53" t="s">
        <v>90</v>
      </c>
    </row>
    <row r="41" spans="1:16" x14ac:dyDescent="0.25">
      <c r="A41" s="17">
        <v>2017</v>
      </c>
      <c r="B41" s="92">
        <v>100</v>
      </c>
      <c r="C41" s="92">
        <v>1252887</v>
      </c>
      <c r="D41" s="6">
        <f t="shared" si="9"/>
        <v>7.9815657756844791</v>
      </c>
      <c r="E41" s="50">
        <f t="shared" si="12"/>
        <v>6.7765099903352848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0.66705027056483479</v>
      </c>
      <c r="O41" s="50">
        <f t="shared" si="14"/>
        <v>1.0818577789229626</v>
      </c>
      <c r="P41" t="s">
        <v>89</v>
      </c>
    </row>
    <row r="42" spans="1:16" x14ac:dyDescent="0.25">
      <c r="A42" s="17">
        <v>2018</v>
      </c>
      <c r="B42" s="92">
        <v>77</v>
      </c>
      <c r="C42" s="92">
        <v>1246618</v>
      </c>
      <c r="D42" s="6">
        <f t="shared" si="9"/>
        <v>6.1767117112058383</v>
      </c>
      <c r="E42" s="50">
        <f t="shared" si="12"/>
        <v>6.5210564280281913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0.8717693180049797</v>
      </c>
      <c r="O42" s="50">
        <f t="shared" si="14"/>
        <v>1.0292190778702879</v>
      </c>
      <c r="P42" t="s">
        <v>88</v>
      </c>
    </row>
    <row r="43" spans="1:16" x14ac:dyDescent="0.25">
      <c r="A43" s="17">
        <v>2019</v>
      </c>
      <c r="B43" s="92">
        <v>85</v>
      </c>
      <c r="C43" s="92">
        <v>1238416</v>
      </c>
      <c r="D43" s="6">
        <f t="shared" si="9"/>
        <v>6.8636064133538319</v>
      </c>
      <c r="E43" s="50">
        <f t="shared" si="12"/>
        <v>6.3475010423571581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0.8495790053140756</v>
      </c>
      <c r="O43" s="50">
        <f t="shared" si="14"/>
        <v>0.99024447143118322</v>
      </c>
      <c r="P43" t="s">
        <v>87</v>
      </c>
    </row>
    <row r="44" spans="1:16" x14ac:dyDescent="0.25">
      <c r="A44" s="17">
        <v>2020</v>
      </c>
      <c r="B44" s="92">
        <v>75</v>
      </c>
      <c r="C44" s="92">
        <v>1229824</v>
      </c>
      <c r="D44" s="6">
        <f t="shared" si="9"/>
        <v>6.0984335970024981</v>
      </c>
      <c r="E44" s="50">
        <f t="shared" si="12"/>
        <v>6.6008886319813085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0.92856120151552324</v>
      </c>
      <c r="O44" s="50">
        <f t="shared" si="14"/>
        <v>0.86631830329381498</v>
      </c>
      <c r="P44" t="s">
        <v>86</v>
      </c>
    </row>
    <row r="45" spans="1:16" x14ac:dyDescent="0.25">
      <c r="A45" s="17">
        <v>2021</v>
      </c>
      <c r="B45" s="92">
        <v>72</v>
      </c>
      <c r="C45" s="92">
        <v>1218319</v>
      </c>
      <c r="D45" s="6">
        <f t="shared" si="9"/>
        <v>5.9097822491482113</v>
      </c>
      <c r="E45" s="50">
        <f t="shared" si="12"/>
        <v>6.6060199492789708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0.97889683816262396</v>
      </c>
      <c r="O45" s="50">
        <f t="shared" si="14"/>
        <v>0.85917132671240748</v>
      </c>
      <c r="P45" t="s">
        <v>85</v>
      </c>
    </row>
    <row r="46" spans="1:16" x14ac:dyDescent="0.25">
      <c r="A46" s="1" t="s">
        <v>27</v>
      </c>
      <c r="B46" s="92">
        <v>34</v>
      </c>
      <c r="C46" s="92">
        <v>1203969</v>
      </c>
      <c r="D46" s="6">
        <f t="shared" si="9"/>
        <v>2.8239929765633502</v>
      </c>
      <c r="E46" s="50">
        <f t="shared" si="12"/>
        <v>5.5745053894547461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0.99603520969008441</v>
      </c>
      <c r="O46" s="50">
        <f t="shared" si="14"/>
        <v>0.92496831453745743</v>
      </c>
      <c r="P46" t="s">
        <v>92</v>
      </c>
    </row>
    <row r="47" spans="1:16" x14ac:dyDescent="0.25">
      <c r="A47" s="1" t="s">
        <v>38</v>
      </c>
      <c r="B47" s="1">
        <f>SUM(B41:B46)</f>
        <v>443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92">
        <v>50</v>
      </c>
      <c r="C52" s="92">
        <v>1282094</v>
      </c>
      <c r="D52" s="6">
        <f t="shared" ref="D52:D62" si="15">(B52/C52)*100000</f>
        <v>3.8998700563297231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1.1590716094816695</v>
      </c>
      <c r="O52" s="1"/>
    </row>
    <row r="53" spans="1:16" x14ac:dyDescent="0.25">
      <c r="A53" s="47">
        <v>2013</v>
      </c>
      <c r="B53" s="92">
        <v>50</v>
      </c>
      <c r="C53" s="92">
        <v>1274487</v>
      </c>
      <c r="D53" s="6">
        <f t="shared" si="15"/>
        <v>3.9231471172322667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1.228438536974193</v>
      </c>
      <c r="O53" s="1"/>
    </row>
    <row r="54" spans="1:16" x14ac:dyDescent="0.25">
      <c r="A54" s="47">
        <v>2014</v>
      </c>
      <c r="B54" s="92">
        <v>47</v>
      </c>
      <c r="C54" s="92">
        <v>1267561</v>
      </c>
      <c r="D54" s="6">
        <f t="shared" si="15"/>
        <v>3.7079083373502337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1.2225116823070945</v>
      </c>
      <c r="O54" s="1"/>
    </row>
    <row r="55" spans="1:16" x14ac:dyDescent="0.25">
      <c r="A55" s="47">
        <v>2015</v>
      </c>
      <c r="B55" s="92">
        <v>44</v>
      </c>
      <c r="C55" s="92">
        <v>1262549</v>
      </c>
      <c r="D55" s="6">
        <f t="shared" si="15"/>
        <v>3.4850132549310957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1.158416681599177</v>
      </c>
      <c r="O55" s="1"/>
    </row>
    <row r="56" spans="1:16" x14ac:dyDescent="0.25">
      <c r="A56" s="47">
        <v>2016</v>
      </c>
      <c r="B56" s="92">
        <v>44</v>
      </c>
      <c r="C56" s="92">
        <v>1257621</v>
      </c>
      <c r="D56" s="6">
        <f t="shared" si="15"/>
        <v>3.4986693129329107</v>
      </c>
      <c r="E56" s="50">
        <f t="shared" ref="E56:E62" si="18">SUM(D52:D56)/5</f>
        <v>3.7029216157552454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0.96565498959667095</v>
      </c>
      <c r="O56" s="50">
        <f t="shared" ref="O56:O62" si="20">SUM(N52:N56)/5</f>
        <v>1.1468186999917609</v>
      </c>
      <c r="P56" s="53" t="s">
        <v>90</v>
      </c>
    </row>
    <row r="57" spans="1:16" x14ac:dyDescent="0.25">
      <c r="A57" s="17">
        <v>2017</v>
      </c>
      <c r="B57" s="92">
        <v>19</v>
      </c>
      <c r="C57" s="92">
        <v>1252887</v>
      </c>
      <c r="D57" s="6">
        <f t="shared" si="15"/>
        <v>1.5164974973800509</v>
      </c>
      <c r="E57" s="50">
        <f t="shared" si="18"/>
        <v>3.2262471039653113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1.831756049240018</v>
      </c>
      <c r="O57" s="50">
        <f t="shared" si="20"/>
        <v>1.2813555879434306</v>
      </c>
      <c r="P57" t="s">
        <v>89</v>
      </c>
    </row>
    <row r="58" spans="1:16" x14ac:dyDescent="0.25">
      <c r="A58" s="17">
        <v>2018</v>
      </c>
      <c r="B58" s="92">
        <v>18</v>
      </c>
      <c r="C58" s="92">
        <v>1246618</v>
      </c>
      <c r="D58" s="6">
        <f t="shared" si="15"/>
        <v>1.4439066337883777</v>
      </c>
      <c r="E58" s="50">
        <f t="shared" si="18"/>
        <v>2.7303990072765343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1.8238314058339387</v>
      </c>
      <c r="O58" s="50">
        <f t="shared" si="20"/>
        <v>1.4004341617153799</v>
      </c>
      <c r="P58" t="s">
        <v>88</v>
      </c>
    </row>
    <row r="59" spans="1:16" x14ac:dyDescent="0.25">
      <c r="A59" s="17">
        <v>2019</v>
      </c>
      <c r="B59" s="92">
        <v>15</v>
      </c>
      <c r="C59" s="92">
        <v>1238416</v>
      </c>
      <c r="D59" s="6">
        <f t="shared" si="15"/>
        <v>1.2112246611800881</v>
      </c>
      <c r="E59" s="50">
        <f t="shared" si="18"/>
        <v>2.2310622720425046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1.9591238261343507</v>
      </c>
      <c r="O59" s="50">
        <f t="shared" si="20"/>
        <v>1.5477565904808308</v>
      </c>
      <c r="P59" t="s">
        <v>87</v>
      </c>
    </row>
    <row r="60" spans="1:16" x14ac:dyDescent="0.25">
      <c r="A60" s="17">
        <v>2020</v>
      </c>
      <c r="B60" s="92">
        <v>18</v>
      </c>
      <c r="C60" s="92">
        <v>1229824</v>
      </c>
      <c r="D60" s="6">
        <f t="shared" si="15"/>
        <v>1.4636240632805995</v>
      </c>
      <c r="E60" s="50">
        <f t="shared" si="18"/>
        <v>1.8267844337124053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1.6705162409936309</v>
      </c>
      <c r="O60" s="50">
        <f t="shared" si="20"/>
        <v>1.6501765023597219</v>
      </c>
      <c r="P60" t="s">
        <v>86</v>
      </c>
    </row>
    <row r="61" spans="1:16" x14ac:dyDescent="0.25">
      <c r="A61" s="17">
        <v>2021</v>
      </c>
      <c r="B61" s="92">
        <v>27</v>
      </c>
      <c r="C61" s="92">
        <v>1218319</v>
      </c>
      <c r="D61" s="6">
        <f t="shared" si="15"/>
        <v>2.2161683434305797</v>
      </c>
      <c r="E61" s="50">
        <f t="shared" si="18"/>
        <v>1.5702842398119392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1.1603463471376352</v>
      </c>
      <c r="O61" s="50">
        <f t="shared" si="20"/>
        <v>1.6891147738679149</v>
      </c>
      <c r="P61" t="s">
        <v>85</v>
      </c>
    </row>
    <row r="62" spans="1:16" x14ac:dyDescent="0.25">
      <c r="A62" s="1" t="s">
        <v>27</v>
      </c>
      <c r="B62" s="92">
        <v>10</v>
      </c>
      <c r="C62" s="92">
        <v>1203969</v>
      </c>
      <c r="D62" s="6">
        <f t="shared" si="15"/>
        <v>0.83058616957745579</v>
      </c>
      <c r="E62" s="50">
        <f t="shared" si="18"/>
        <v>1.4331019742514202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2.4827857133037301</v>
      </c>
      <c r="O62" s="50">
        <f t="shared" si="20"/>
        <v>1.8193207066806572</v>
      </c>
      <c r="P62" t="s">
        <v>92</v>
      </c>
    </row>
    <row r="63" spans="1:16" x14ac:dyDescent="0.25">
      <c r="A63" s="1" t="s">
        <v>38</v>
      </c>
      <c r="B63" s="1">
        <f>SUM(B57:B62)</f>
        <v>107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114">
        <v>2026</v>
      </c>
      <c r="C68" s="92">
        <v>1282094</v>
      </c>
      <c r="D68" s="6">
        <f t="shared" ref="D68:D78" si="21">(B68/C68)*100000</f>
        <v>158.02273468248038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0.26454710766592893</v>
      </c>
      <c r="O68" s="1"/>
    </row>
    <row r="69" spans="1:16" x14ac:dyDescent="0.25">
      <c r="A69" s="47">
        <v>2013</v>
      </c>
      <c r="B69" s="114">
        <v>2063</v>
      </c>
      <c r="C69" s="92">
        <v>1274487</v>
      </c>
      <c r="D69" s="6">
        <f t="shared" si="21"/>
        <v>161.86905005700334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0.27152241325758902</v>
      </c>
      <c r="O69" s="1"/>
    </row>
    <row r="70" spans="1:16" x14ac:dyDescent="0.25">
      <c r="A70" s="47">
        <v>2014</v>
      </c>
      <c r="B70" s="114">
        <v>2067</v>
      </c>
      <c r="C70" s="92">
        <v>1267561</v>
      </c>
      <c r="D70" s="6">
        <f t="shared" si="21"/>
        <v>163.06907517665817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0.27405835725671956</v>
      </c>
      <c r="O70" s="1"/>
    </row>
    <row r="71" spans="1:16" x14ac:dyDescent="0.25">
      <c r="A71" s="47">
        <v>2015</v>
      </c>
      <c r="B71" s="114">
        <v>2152</v>
      </c>
      <c r="C71" s="92">
        <v>1262549</v>
      </c>
      <c r="D71" s="6">
        <f t="shared" si="21"/>
        <v>170.44883010481178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0.28688726144598781</v>
      </c>
      <c r="O71" s="1"/>
    </row>
    <row r="72" spans="1:16" x14ac:dyDescent="0.25">
      <c r="A72" s="47">
        <v>2016</v>
      </c>
      <c r="B72" s="114">
        <v>2171</v>
      </c>
      <c r="C72" s="92">
        <v>1257621</v>
      </c>
      <c r="D72" s="6">
        <f t="shared" si="21"/>
        <v>172.6275245085761</v>
      </c>
      <c r="E72" s="50">
        <f t="shared" ref="E72:E78" si="24">SUM(D68:D72)/5</f>
        <v>165.20744290590596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0.33864365920263412</v>
      </c>
      <c r="O72" s="50">
        <f t="shared" ref="O72:O78" si="26">SUM(N68:N72)/5</f>
        <v>0.28713175976577188</v>
      </c>
      <c r="P72" s="53" t="s">
        <v>90</v>
      </c>
    </row>
    <row r="73" spans="1:16" x14ac:dyDescent="0.25">
      <c r="A73" s="17">
        <v>2017</v>
      </c>
      <c r="B73" s="114">
        <v>2143</v>
      </c>
      <c r="C73" s="92">
        <v>1252887</v>
      </c>
      <c r="D73" s="6">
        <f t="shared" si="21"/>
        <v>171.04495457291839</v>
      </c>
      <c r="E73" s="50">
        <f t="shared" si="24"/>
        <v>167.81188688399357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0.33613444678722548</v>
      </c>
      <c r="O73" s="50">
        <f t="shared" si="26"/>
        <v>0.30144922759003123</v>
      </c>
      <c r="P73" t="s">
        <v>89</v>
      </c>
    </row>
    <row r="74" spans="1:16" x14ac:dyDescent="0.25">
      <c r="A74" s="17">
        <v>2018</v>
      </c>
      <c r="B74" s="114">
        <v>2205</v>
      </c>
      <c r="C74" s="92">
        <v>1246618</v>
      </c>
      <c r="D74" s="6">
        <f t="shared" si="21"/>
        <v>176.87856263907628</v>
      </c>
      <c r="E74" s="50">
        <f t="shared" si="24"/>
        <v>170.81378940040813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0.34777849844955022</v>
      </c>
      <c r="O74" s="50">
        <f t="shared" si="26"/>
        <v>0.31670044462842345</v>
      </c>
      <c r="P74" t="s">
        <v>88</v>
      </c>
    </row>
    <row r="75" spans="1:16" x14ac:dyDescent="0.25">
      <c r="A75" s="17">
        <v>2019</v>
      </c>
      <c r="B75" s="114">
        <v>2293</v>
      </c>
      <c r="C75" s="92">
        <v>1238416</v>
      </c>
      <c r="D75" s="6">
        <f t="shared" si="21"/>
        <v>185.1558765390628</v>
      </c>
      <c r="E75" s="50">
        <f t="shared" si="24"/>
        <v>175.23114967288907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0.36380548921928496</v>
      </c>
      <c r="O75" s="50">
        <f t="shared" si="26"/>
        <v>0.33464987102093652</v>
      </c>
      <c r="P75" t="s">
        <v>87</v>
      </c>
    </row>
    <row r="76" spans="1:16" x14ac:dyDescent="0.25">
      <c r="A76" s="17">
        <v>2020</v>
      </c>
      <c r="B76" s="114">
        <v>2998</v>
      </c>
      <c r="C76" s="92">
        <v>1229824</v>
      </c>
      <c r="D76" s="6">
        <f t="shared" si="21"/>
        <v>243.77471898417986</v>
      </c>
      <c r="E76" s="50">
        <f t="shared" si="24"/>
        <v>189.89632744876266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0.47887891919936315</v>
      </c>
      <c r="O76" s="50">
        <f t="shared" si="26"/>
        <v>0.37304820257161164</v>
      </c>
      <c r="P76" t="s">
        <v>86</v>
      </c>
    </row>
    <row r="77" spans="1:16" x14ac:dyDescent="0.25">
      <c r="A77" s="17">
        <v>2021</v>
      </c>
      <c r="B77" s="114">
        <v>3013</v>
      </c>
      <c r="C77" s="92">
        <v>1218319</v>
      </c>
      <c r="D77" s="6">
        <f t="shared" si="21"/>
        <v>247.30797106504946</v>
      </c>
      <c r="E77" s="50">
        <f t="shared" si="24"/>
        <v>204.83241676005736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0.48161532766107246</v>
      </c>
      <c r="O77" s="50">
        <f t="shared" si="26"/>
        <v>0.40164253626329927</v>
      </c>
      <c r="P77" t="s">
        <v>85</v>
      </c>
    </row>
    <row r="78" spans="1:16" x14ac:dyDescent="0.25">
      <c r="A78" s="1" t="s">
        <v>27</v>
      </c>
      <c r="B78" s="114">
        <v>3044</v>
      </c>
      <c r="C78" s="92">
        <v>1203969</v>
      </c>
      <c r="D78" s="6">
        <f t="shared" si="21"/>
        <v>252.83043001937759</v>
      </c>
      <c r="E78" s="50">
        <f t="shared" si="24"/>
        <v>221.18951184934923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0.49236993806578111</v>
      </c>
      <c r="O78" s="50">
        <f t="shared" si="26"/>
        <v>0.43288963451901041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90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92">
        <v>77500000</v>
      </c>
      <c r="C84" s="92">
        <v>1282094</v>
      </c>
      <c r="D84" s="6">
        <f t="shared" ref="D84:D93" si="27">(B84/C84)</f>
        <v>60.44798587311071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0.1562774950496375</v>
      </c>
      <c r="O84" s="1"/>
    </row>
    <row r="85" spans="1:16" x14ac:dyDescent="0.25">
      <c r="A85" s="47">
        <v>2013</v>
      </c>
      <c r="B85" s="92">
        <v>55521000</v>
      </c>
      <c r="C85" s="92">
        <v>1274487</v>
      </c>
      <c r="D85" s="6">
        <f t="shared" si="27"/>
        <v>43.563410219170535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9.7351861370000223E-2</v>
      </c>
      <c r="O85" s="1"/>
    </row>
    <row r="86" spans="1:16" x14ac:dyDescent="0.25">
      <c r="A86" s="47">
        <v>2014</v>
      </c>
      <c r="B86" s="92">
        <v>45000000</v>
      </c>
      <c r="C86" s="92">
        <v>1267561</v>
      </c>
      <c r="D86" s="6">
        <f t="shared" si="27"/>
        <v>35.501250038459688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8.5223362536654787E-2</v>
      </c>
      <c r="O86" s="1"/>
    </row>
    <row r="87" spans="1:16" x14ac:dyDescent="0.25">
      <c r="A87" s="47">
        <v>2015</v>
      </c>
      <c r="B87" s="92">
        <v>40000000</v>
      </c>
      <c r="C87" s="92">
        <v>1262549</v>
      </c>
      <c r="D87" s="6">
        <f t="shared" si="27"/>
        <v>31.681938681191781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7.5828001124264147E-2</v>
      </c>
      <c r="O87" s="1"/>
    </row>
    <row r="88" spans="1:16" x14ac:dyDescent="0.25">
      <c r="A88" s="47">
        <v>2016</v>
      </c>
      <c r="B88" s="92">
        <v>73344000</v>
      </c>
      <c r="C88" s="92">
        <v>1257621</v>
      </c>
      <c r="D88" s="6">
        <f t="shared" si="27"/>
        <v>58.319636838125319</v>
      </c>
      <c r="E88" s="50">
        <f t="shared" ref="E88:E94" si="30">SUM(D84:D88)/5</f>
        <v>45.902844330011604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0.17462851485145073</v>
      </c>
      <c r="O88" s="50">
        <f t="shared" ref="O88:O94" si="32">SUM(N84:N88)/5</f>
        <v>0.11786184698640148</v>
      </c>
      <c r="P88" s="53" t="s">
        <v>90</v>
      </c>
    </row>
    <row r="89" spans="1:16" x14ac:dyDescent="0.25">
      <c r="A89" s="17">
        <v>2017</v>
      </c>
      <c r="B89" s="92">
        <v>65996000</v>
      </c>
      <c r="C89" s="92">
        <v>1252887</v>
      </c>
      <c r="D89" s="6">
        <f t="shared" si="27"/>
        <v>52.675141493207292</v>
      </c>
      <c r="E89" s="50">
        <f t="shared" si="30"/>
        <v>44.348275454030926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0.12029555815487177</v>
      </c>
      <c r="O89" s="50">
        <f t="shared" si="32"/>
        <v>0.11066545960744834</v>
      </c>
      <c r="P89" t="s">
        <v>89</v>
      </c>
    </row>
    <row r="90" spans="1:16" x14ac:dyDescent="0.25">
      <c r="A90" s="17">
        <v>2018</v>
      </c>
      <c r="B90" s="92">
        <v>65267000</v>
      </c>
      <c r="C90" s="92">
        <v>1246618</v>
      </c>
      <c r="D90" s="6">
        <f t="shared" si="27"/>
        <v>52.355252370814476</v>
      </c>
      <c r="E90" s="50">
        <f t="shared" si="30"/>
        <v>46.106643884359713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8.2152208539299262E-2</v>
      </c>
      <c r="O90" s="50">
        <f t="shared" si="32"/>
        <v>0.10762552904130814</v>
      </c>
      <c r="P90" t="s">
        <v>88</v>
      </c>
    </row>
    <row r="91" spans="1:16" x14ac:dyDescent="0.25">
      <c r="A91" s="17">
        <v>2019</v>
      </c>
      <c r="B91" s="92">
        <v>59866000</v>
      </c>
      <c r="C91" s="92">
        <v>1238416</v>
      </c>
      <c r="D91" s="6">
        <f t="shared" si="27"/>
        <v>48.340783710804772</v>
      </c>
      <c r="E91" s="50">
        <f t="shared" si="30"/>
        <v>48.674550618828725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7.3063997944660522E-2</v>
      </c>
      <c r="O91" s="50">
        <f t="shared" si="32"/>
        <v>0.10519365612290929</v>
      </c>
      <c r="P91" t="s">
        <v>87</v>
      </c>
    </row>
    <row r="92" spans="1:16" x14ac:dyDescent="0.25">
      <c r="A92" s="17">
        <v>2020</v>
      </c>
      <c r="B92" s="92">
        <v>4059695000</v>
      </c>
      <c r="C92" s="92">
        <v>1229824</v>
      </c>
      <c r="D92" s="6">
        <f t="shared" si="27"/>
        <v>3301.0373842110739</v>
      </c>
      <c r="E92" s="50">
        <f t="shared" si="30"/>
        <v>702.54563972480514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2.7176275111364356</v>
      </c>
      <c r="O92" s="50">
        <f t="shared" si="32"/>
        <v>0.63355355812534353</v>
      </c>
      <c r="P92" t="s">
        <v>86</v>
      </c>
    </row>
    <row r="93" spans="1:16" x14ac:dyDescent="0.25">
      <c r="A93" s="17">
        <v>2021</v>
      </c>
      <c r="B93" s="92">
        <v>191976000</v>
      </c>
      <c r="C93" s="92">
        <v>1218319</v>
      </c>
      <c r="D93" s="6">
        <f t="shared" si="27"/>
        <v>157.57449403645515</v>
      </c>
      <c r="E93" s="50">
        <f t="shared" si="30"/>
        <v>722.3966111644711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0.1490695824073367</v>
      </c>
      <c r="O93" s="50">
        <f t="shared" si="32"/>
        <v>0.62844177163652082</v>
      </c>
      <c r="P93" t="s">
        <v>85</v>
      </c>
    </row>
    <row r="94" spans="1:16" x14ac:dyDescent="0.25">
      <c r="A94" s="1" t="s">
        <v>27</v>
      </c>
      <c r="B94" s="92">
        <v>87933000</v>
      </c>
      <c r="C94" s="92">
        <v>1203969</v>
      </c>
      <c r="D94" s="6">
        <f>(B94/C94)</f>
        <v>73.035933649454435</v>
      </c>
      <c r="E94" s="50">
        <f t="shared" si="30"/>
        <v>726.46876959572057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6.9093898707587129E-2</v>
      </c>
      <c r="O94" s="50">
        <f t="shared" si="32"/>
        <v>0.61820143974706387</v>
      </c>
      <c r="P94" t="s">
        <v>92</v>
      </c>
    </row>
    <row r="95" spans="1:16" x14ac:dyDescent="0.25">
      <c r="A95" s="1" t="s">
        <v>38</v>
      </c>
      <c r="B95" s="1">
        <f>SUM(B89:B94)</f>
        <v>4530733000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92">
        <v>1005</v>
      </c>
      <c r="C101" s="92">
        <v>878</v>
      </c>
      <c r="D101" s="50">
        <f t="shared" ref="D101:D109" si="33">C101/B101</f>
        <v>0.87363184079601985</v>
      </c>
      <c r="E101" s="50"/>
      <c r="F101" s="5"/>
    </row>
    <row r="102" spans="1:14" x14ac:dyDescent="0.25">
      <c r="A102" s="47">
        <v>2013</v>
      </c>
      <c r="B102" s="92">
        <v>1005</v>
      </c>
      <c r="C102" s="92">
        <v>970</v>
      </c>
      <c r="D102" s="50">
        <f t="shared" si="33"/>
        <v>0.96517412935323388</v>
      </c>
      <c r="E102" s="50"/>
      <c r="F102" s="5"/>
    </row>
    <row r="103" spans="1:14" x14ac:dyDescent="0.25">
      <c r="A103" s="47">
        <v>2014</v>
      </c>
      <c r="B103" s="92">
        <v>1005</v>
      </c>
      <c r="C103" s="92">
        <v>977</v>
      </c>
      <c r="D103" s="50">
        <f t="shared" si="33"/>
        <v>0.97213930348258704</v>
      </c>
      <c r="E103" s="50"/>
      <c r="F103" s="5"/>
    </row>
    <row r="104" spans="1:14" x14ac:dyDescent="0.25">
      <c r="A104" s="47">
        <v>2015</v>
      </c>
      <c r="B104" s="92">
        <v>1005</v>
      </c>
      <c r="C104" s="92">
        <v>977</v>
      </c>
      <c r="D104" s="50">
        <f t="shared" si="33"/>
        <v>0.97213930348258704</v>
      </c>
      <c r="E104" s="50"/>
      <c r="F104" s="5"/>
    </row>
    <row r="105" spans="1:14" x14ac:dyDescent="0.25">
      <c r="A105" s="47">
        <v>2016</v>
      </c>
      <c r="B105" s="92">
        <v>1005</v>
      </c>
      <c r="C105" s="92">
        <v>977</v>
      </c>
      <c r="D105" s="50">
        <f t="shared" si="33"/>
        <v>0.97213930348258704</v>
      </c>
      <c r="E105" s="50">
        <f t="shared" ref="E105:E111" si="34">SUM(D101:D105)/5</f>
        <v>0.95104477611940297</v>
      </c>
      <c r="F105" s="5"/>
    </row>
    <row r="106" spans="1:14" x14ac:dyDescent="0.25">
      <c r="A106" s="17">
        <v>2017</v>
      </c>
      <c r="B106" s="92">
        <v>1005</v>
      </c>
      <c r="C106" s="92">
        <v>988</v>
      </c>
      <c r="D106" s="50">
        <f t="shared" si="33"/>
        <v>0.98308457711442787</v>
      </c>
      <c r="E106" s="50">
        <f t="shared" si="34"/>
        <v>0.97293532338308464</v>
      </c>
      <c r="F106" s="5"/>
    </row>
    <row r="107" spans="1:14" x14ac:dyDescent="0.25">
      <c r="A107" s="17">
        <v>2018</v>
      </c>
      <c r="B107" s="92">
        <v>1005</v>
      </c>
      <c r="C107" s="92">
        <v>990</v>
      </c>
      <c r="D107" s="50">
        <f t="shared" si="33"/>
        <v>0.9850746268656716</v>
      </c>
      <c r="E107" s="50">
        <f t="shared" si="34"/>
        <v>0.97691542288557209</v>
      </c>
      <c r="F107" s="5"/>
    </row>
    <row r="108" spans="1:14" x14ac:dyDescent="0.25">
      <c r="A108" s="17">
        <v>2019</v>
      </c>
      <c r="B108" s="92">
        <v>1005</v>
      </c>
      <c r="C108" s="92">
        <v>968</v>
      </c>
      <c r="D108" s="50">
        <f t="shared" si="33"/>
        <v>0.96318407960199004</v>
      </c>
      <c r="E108" s="50">
        <f t="shared" si="34"/>
        <v>0.97512437810945263</v>
      </c>
      <c r="F108" s="5"/>
    </row>
    <row r="109" spans="1:14" x14ac:dyDescent="0.25">
      <c r="A109" s="17">
        <v>2020</v>
      </c>
      <c r="B109" s="92">
        <v>1005</v>
      </c>
      <c r="C109" s="92">
        <v>993</v>
      </c>
      <c r="D109" s="50">
        <f t="shared" si="33"/>
        <v>0.9880597014925373</v>
      </c>
      <c r="E109" s="50">
        <f t="shared" si="34"/>
        <v>0.97830845771144281</v>
      </c>
      <c r="F109" s="5"/>
    </row>
    <row r="110" spans="1:14" x14ac:dyDescent="0.25">
      <c r="A110" s="17">
        <v>2021</v>
      </c>
      <c r="B110" s="92">
        <v>1005</v>
      </c>
      <c r="C110" s="92">
        <v>995</v>
      </c>
      <c r="D110" s="50">
        <f>C110/B110</f>
        <v>0.99004975124378114</v>
      </c>
      <c r="E110" s="50">
        <f t="shared" si="34"/>
        <v>0.98189054726368163</v>
      </c>
      <c r="F110" s="5"/>
    </row>
    <row r="111" spans="1:14" x14ac:dyDescent="0.25">
      <c r="A111" s="1" t="s">
        <v>27</v>
      </c>
      <c r="B111" s="92">
        <v>1005</v>
      </c>
      <c r="C111" s="92">
        <v>995</v>
      </c>
      <c r="D111" s="50">
        <f>C111/B111</f>
        <v>0.99004975124378114</v>
      </c>
      <c r="E111" s="50">
        <f t="shared" si="34"/>
        <v>0.98328358208955213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8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8"/>
      <c r="M116" s="47" t="s">
        <v>82</v>
      </c>
      <c r="N116" s="47" t="s">
        <v>83</v>
      </c>
      <c r="O116" s="47" t="s">
        <v>84</v>
      </c>
      <c r="P116" s="68"/>
      <c r="Q116" s="68"/>
    </row>
    <row r="117" spans="1:18" ht="18.75" x14ac:dyDescent="0.3">
      <c r="A117" s="47">
        <v>2012</v>
      </c>
      <c r="B117" s="92">
        <v>1167</v>
      </c>
      <c r="C117" s="92">
        <v>1282094</v>
      </c>
      <c r="D117" s="54">
        <f t="shared" ref="D117:D127" si="35">(B117/C117)*100000</f>
        <v>91.022967114735735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1.4276130899766131</v>
      </c>
      <c r="O117" s="55"/>
      <c r="P117" s="5"/>
      <c r="Q117" s="51"/>
      <c r="R117" s="5"/>
    </row>
    <row r="118" spans="1:18" ht="18.75" x14ac:dyDescent="0.3">
      <c r="A118" s="47">
        <v>2013</v>
      </c>
      <c r="B118" s="92">
        <v>1164</v>
      </c>
      <c r="C118" s="92">
        <v>1274487</v>
      </c>
      <c r="D118" s="54">
        <f t="shared" si="35"/>
        <v>91.330864889167174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1.3409654863325489</v>
      </c>
      <c r="O118" s="55"/>
      <c r="P118" s="5"/>
      <c r="Q118" s="51"/>
      <c r="R118" s="5"/>
    </row>
    <row r="119" spans="1:18" ht="18.75" x14ac:dyDescent="0.3">
      <c r="A119" s="47">
        <v>2014</v>
      </c>
      <c r="B119" s="92">
        <v>1290</v>
      </c>
      <c r="C119" s="92">
        <v>1267561</v>
      </c>
      <c r="D119" s="54">
        <f t="shared" si="35"/>
        <v>101.7702501102511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1.1802810682603755</v>
      </c>
      <c r="O119" s="55"/>
      <c r="P119" s="5"/>
      <c r="Q119" s="51"/>
      <c r="R119" s="5"/>
    </row>
    <row r="120" spans="1:18" ht="18.75" x14ac:dyDescent="0.3">
      <c r="A120" s="47">
        <v>2015</v>
      </c>
      <c r="B120" s="92">
        <v>1274</v>
      </c>
      <c r="C120" s="92">
        <v>1262549</v>
      </c>
      <c r="D120" s="54">
        <f t="shared" si="35"/>
        <v>100.90697469959582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1.1501622678888164</v>
      </c>
      <c r="O120" s="55"/>
      <c r="P120" s="5"/>
      <c r="Q120" s="51"/>
      <c r="R120" s="5"/>
    </row>
    <row r="121" spans="1:18" ht="18.75" x14ac:dyDescent="0.3">
      <c r="A121" s="47">
        <v>2016</v>
      </c>
      <c r="B121" s="92">
        <v>1200</v>
      </c>
      <c r="C121" s="92">
        <v>1257621</v>
      </c>
      <c r="D121" s="54">
        <f t="shared" si="35"/>
        <v>95.418253989079375</v>
      </c>
      <c r="E121" s="54">
        <f t="shared" ref="E121:E127" si="38">SUM(D117:D121)/5</f>
        <v>96.089862160565843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0.99746315654342732</v>
      </c>
      <c r="O121" s="55">
        <f t="shared" ref="O121:O127" si="40">SUM(N117:N121)/5</f>
        <v>1.2192970138003563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92">
        <v>1116</v>
      </c>
      <c r="C122" s="92">
        <v>1252887</v>
      </c>
      <c r="D122" s="54">
        <f t="shared" si="35"/>
        <v>89.074274056638785</v>
      </c>
      <c r="E122" s="54">
        <f t="shared" si="38"/>
        <v>95.700123548946436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1.0159018783145284</v>
      </c>
      <c r="O122" s="55">
        <f t="shared" si="40"/>
        <v>1.1369547714679391</v>
      </c>
      <c r="P122" t="s">
        <v>89</v>
      </c>
      <c r="Q122" s="51"/>
      <c r="R122" s="5"/>
    </row>
    <row r="123" spans="1:18" ht="18.75" x14ac:dyDescent="0.3">
      <c r="A123" s="47">
        <v>2018</v>
      </c>
      <c r="B123" s="92">
        <v>1096</v>
      </c>
      <c r="C123" s="92">
        <v>1246618</v>
      </c>
      <c r="D123" s="54">
        <f t="shared" si="35"/>
        <v>87.91787059067012</v>
      </c>
      <c r="E123" s="54">
        <f t="shared" si="38"/>
        <v>95.01752468924704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1.0209568086764309</v>
      </c>
      <c r="O123" s="55">
        <f t="shared" si="40"/>
        <v>1.0729530359367156</v>
      </c>
      <c r="P123" t="s">
        <v>88</v>
      </c>
      <c r="Q123" s="51"/>
      <c r="R123" s="5"/>
    </row>
    <row r="124" spans="1:18" ht="18.75" x14ac:dyDescent="0.3">
      <c r="A124" s="47">
        <v>2019</v>
      </c>
      <c r="B124" s="92">
        <v>5774</v>
      </c>
      <c r="C124" s="92">
        <v>1238416</v>
      </c>
      <c r="D124" s="54">
        <f t="shared" si="35"/>
        <v>466.2407462435886</v>
      </c>
      <c r="E124" s="54">
        <f t="shared" si="38"/>
        <v>167.91162391591453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0.68886865268436726</v>
      </c>
      <c r="O124" s="55">
        <f t="shared" si="40"/>
        <v>0.97467055282151394</v>
      </c>
      <c r="P124" t="s">
        <v>87</v>
      </c>
      <c r="Q124" s="51"/>
      <c r="R124" s="5"/>
    </row>
    <row r="125" spans="1:18" ht="18.75" x14ac:dyDescent="0.3">
      <c r="A125" s="47">
        <v>2020</v>
      </c>
      <c r="B125" s="92">
        <v>5312</v>
      </c>
      <c r="C125" s="92">
        <v>1229824</v>
      </c>
      <c r="D125" s="54">
        <f t="shared" si="35"/>
        <v>431.93172356369695</v>
      </c>
      <c r="E125" s="54">
        <f t="shared" si="38"/>
        <v>234.11657368873475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0.69307437419971818</v>
      </c>
      <c r="O125" s="55">
        <f t="shared" si="40"/>
        <v>0.88325297408369452</v>
      </c>
      <c r="P125" t="s">
        <v>86</v>
      </c>
      <c r="Q125" s="51"/>
      <c r="R125" s="5"/>
    </row>
    <row r="126" spans="1:18" ht="18.75" x14ac:dyDescent="0.3">
      <c r="A126" s="47">
        <v>2021</v>
      </c>
      <c r="B126" s="92">
        <v>5907</v>
      </c>
      <c r="C126" s="92">
        <v>1218319</v>
      </c>
      <c r="D126" s="54">
        <f t="shared" si="35"/>
        <v>484.84838535720121</v>
      </c>
      <c r="E126" s="54">
        <f t="shared" si="38"/>
        <v>312.00259996235917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0.5535014591432047</v>
      </c>
      <c r="O126" s="55">
        <f t="shared" si="40"/>
        <v>0.7944606346036498</v>
      </c>
      <c r="P126" t="s">
        <v>85</v>
      </c>
      <c r="Q126" s="51"/>
      <c r="R126" s="5"/>
    </row>
    <row r="127" spans="1:18" ht="30" x14ac:dyDescent="0.25">
      <c r="A127" s="47" t="s">
        <v>27</v>
      </c>
      <c r="B127" s="92">
        <v>1750</v>
      </c>
      <c r="C127" s="92">
        <v>1203969</v>
      </c>
      <c r="D127" s="54">
        <f t="shared" si="35"/>
        <v>145.35257967605477</v>
      </c>
      <c r="E127" s="54">
        <f t="shared" si="38"/>
        <v>323.25826108624238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0.93210869350888603</v>
      </c>
      <c r="O127" s="55">
        <f t="shared" si="40"/>
        <v>0.77770199764252135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20955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92">
        <v>812</v>
      </c>
      <c r="C133" s="92">
        <v>270</v>
      </c>
      <c r="D133" s="50">
        <f t="shared" ref="D133:D134" si="43">C133/B133</f>
        <v>0.33251231527093594</v>
      </c>
      <c r="E133" s="1"/>
      <c r="F133" s="5"/>
    </row>
    <row r="134" spans="1:18" x14ac:dyDescent="0.25">
      <c r="A134" s="17">
        <v>2020</v>
      </c>
      <c r="B134" s="92">
        <v>637</v>
      </c>
      <c r="C134" s="92">
        <v>270</v>
      </c>
      <c r="D134" s="50">
        <f t="shared" si="43"/>
        <v>0.42386185243328101</v>
      </c>
      <c r="E134" s="1"/>
      <c r="F134" s="5"/>
    </row>
    <row r="135" spans="1:18" x14ac:dyDescent="0.25">
      <c r="A135" s="17">
        <v>2021</v>
      </c>
      <c r="B135" s="92">
        <v>505</v>
      </c>
      <c r="C135" s="92">
        <v>350</v>
      </c>
      <c r="D135" s="50">
        <f>C135/B135</f>
        <v>0.69306930693069302</v>
      </c>
      <c r="E135" s="1"/>
      <c r="F135" s="5"/>
    </row>
    <row r="136" spans="1:18" x14ac:dyDescent="0.25">
      <c r="A136" s="17">
        <v>2022</v>
      </c>
      <c r="B136" s="92">
        <v>746</v>
      </c>
      <c r="C136" s="92">
        <v>390</v>
      </c>
      <c r="D136" s="50">
        <f>C136/B136</f>
        <v>0.52278820375335122</v>
      </c>
      <c r="E136" s="50">
        <f>SUM(D134:D136)/3</f>
        <v>0.54657312103910849</v>
      </c>
      <c r="F136" s="64"/>
    </row>
    <row r="137" spans="1:18" x14ac:dyDescent="0.25">
      <c r="A137" s="1"/>
      <c r="B137" s="92"/>
      <c r="C137" s="92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3.7202849924772483</v>
      </c>
      <c r="C143" s="66">
        <f t="shared" ref="C143:C151" si="45">N20*N36*N52*N68*N84</f>
        <v>5.2515196212410395E-2</v>
      </c>
      <c r="G143" s="47">
        <v>2012</v>
      </c>
      <c r="H143" s="57">
        <f t="shared" ref="H143:H150" si="46">B143+I143+J143+K143</f>
        <v>6.0215299232498811</v>
      </c>
      <c r="I143" s="50">
        <f>D101</f>
        <v>0.87363184079601985</v>
      </c>
      <c r="J143" s="1">
        <v>0</v>
      </c>
      <c r="K143" s="50">
        <f>N117</f>
        <v>1.4276130899766131</v>
      </c>
    </row>
    <row r="144" spans="1:18" x14ac:dyDescent="0.25">
      <c r="A144" s="47">
        <v>2013</v>
      </c>
      <c r="B144" s="65">
        <f t="shared" si="44"/>
        <v>3.5664850127631249</v>
      </c>
      <c r="C144" s="66">
        <f t="shared" si="45"/>
        <v>3.6854032353193261E-2</v>
      </c>
      <c r="G144" s="47">
        <v>2013</v>
      </c>
      <c r="H144" s="57">
        <f t="shared" si="46"/>
        <v>5.8726246284489081</v>
      </c>
      <c r="I144" s="50">
        <f t="shared" ref="I144:I152" si="47">D102</f>
        <v>0.96517412935323388</v>
      </c>
      <c r="J144" s="1">
        <v>0</v>
      </c>
      <c r="K144" s="50">
        <f t="shared" ref="K144:K153" si="48">N118</f>
        <v>1.3409654863325489</v>
      </c>
    </row>
    <row r="145" spans="1:11" x14ac:dyDescent="0.25">
      <c r="A145" s="47">
        <v>2014</v>
      </c>
      <c r="B145" s="65">
        <f t="shared" si="44"/>
        <v>3.9312585885822617</v>
      </c>
      <c r="C145" s="66">
        <f t="shared" si="45"/>
        <v>8.5360822003066036E-2</v>
      </c>
      <c r="G145" s="47">
        <v>2014</v>
      </c>
      <c r="H145" s="57">
        <f t="shared" si="46"/>
        <v>6.0836789603252246</v>
      </c>
      <c r="I145" s="50">
        <f t="shared" si="47"/>
        <v>0.97213930348258704</v>
      </c>
      <c r="J145" s="1">
        <v>0</v>
      </c>
      <c r="K145" s="50">
        <f t="shared" si="48"/>
        <v>1.1802810682603755</v>
      </c>
    </row>
    <row r="146" spans="1:11" x14ac:dyDescent="0.25">
      <c r="A146" s="47">
        <v>2015</v>
      </c>
      <c r="B146" s="65">
        <f t="shared" si="44"/>
        <v>3.5912305064154753</v>
      </c>
      <c r="C146" s="66">
        <f t="shared" si="45"/>
        <v>3.9014900746782218E-2</v>
      </c>
      <c r="G146" s="47">
        <v>2015</v>
      </c>
      <c r="H146" s="57">
        <f t="shared" si="46"/>
        <v>5.7135320777868781</v>
      </c>
      <c r="I146" s="50">
        <f t="shared" si="47"/>
        <v>0.97213930348258704</v>
      </c>
      <c r="J146" s="1">
        <v>0</v>
      </c>
      <c r="K146" s="50">
        <f t="shared" si="48"/>
        <v>1.1501622678888164</v>
      </c>
    </row>
    <row r="147" spans="1:11" x14ac:dyDescent="0.25">
      <c r="A147" s="47">
        <v>2016</v>
      </c>
      <c r="B147" s="65">
        <f t="shared" si="44"/>
        <v>3.7629885334337203</v>
      </c>
      <c r="C147" s="66">
        <f t="shared" si="45"/>
        <v>5.7941339812096454E-2</v>
      </c>
      <c r="G147" s="47">
        <v>2016</v>
      </c>
      <c r="H147" s="57">
        <f t="shared" si="46"/>
        <v>5.7325909934597341</v>
      </c>
      <c r="I147" s="50">
        <f t="shared" si="47"/>
        <v>0.97213930348258704</v>
      </c>
      <c r="J147" s="1">
        <v>0</v>
      </c>
      <c r="K147" s="50">
        <f t="shared" si="48"/>
        <v>0.99746315654342732</v>
      </c>
    </row>
    <row r="148" spans="1:11" x14ac:dyDescent="0.25">
      <c r="A148" s="17">
        <v>2017</v>
      </c>
      <c r="B148" s="65">
        <f t="shared" si="44"/>
        <v>3.6710676127530033</v>
      </c>
      <c r="C148" s="66">
        <f t="shared" si="45"/>
        <v>4.6888637462451553E-2</v>
      </c>
      <c r="G148" s="17">
        <v>2017</v>
      </c>
      <c r="H148" s="57">
        <f t="shared" si="46"/>
        <v>5.6700540681819591</v>
      </c>
      <c r="I148" s="50">
        <f t="shared" si="47"/>
        <v>0.98308457711442787</v>
      </c>
      <c r="J148" s="1">
        <v>0</v>
      </c>
      <c r="K148" s="50">
        <f t="shared" si="48"/>
        <v>1.0159018783145284</v>
      </c>
    </row>
    <row r="149" spans="1:11" x14ac:dyDescent="0.25">
      <c r="A149" s="17">
        <v>2018</v>
      </c>
      <c r="B149" s="65">
        <f t="shared" si="44"/>
        <v>3.6573082411235029</v>
      </c>
      <c r="C149" s="66">
        <f t="shared" si="45"/>
        <v>4.5426391671834869E-2</v>
      </c>
      <c r="G149" s="17">
        <v>2018</v>
      </c>
      <c r="H149" s="57">
        <f t="shared" si="46"/>
        <v>5.663339676665605</v>
      </c>
      <c r="I149" s="50">
        <f t="shared" si="47"/>
        <v>0.9850746268656716</v>
      </c>
      <c r="J149" s="1">
        <v>0</v>
      </c>
      <c r="K149" s="50">
        <f t="shared" si="48"/>
        <v>1.0209568086764309</v>
      </c>
    </row>
    <row r="150" spans="1:11" x14ac:dyDescent="0.25">
      <c r="A150" s="17">
        <v>2019</v>
      </c>
      <c r="B150" s="65">
        <f t="shared" si="44"/>
        <v>3.6458383380031725</v>
      </c>
      <c r="C150" s="66">
        <f t="shared" si="45"/>
        <v>4.4242365370321446E-2</v>
      </c>
      <c r="G150" s="17">
        <v>2019</v>
      </c>
      <c r="H150" s="57">
        <f t="shared" si="46"/>
        <v>5.6304033855604656</v>
      </c>
      <c r="I150" s="50">
        <f t="shared" si="47"/>
        <v>0.96318407960199004</v>
      </c>
      <c r="J150" s="50">
        <f>D133</f>
        <v>0.33251231527093594</v>
      </c>
      <c r="K150" s="50">
        <f t="shared" si="48"/>
        <v>0.68886865268436726</v>
      </c>
    </row>
    <row r="151" spans="1:11" x14ac:dyDescent="0.25">
      <c r="A151" s="17">
        <v>2020</v>
      </c>
      <c r="B151" s="65">
        <f>LOG(C151)+5</f>
        <v>5.3050768853199752</v>
      </c>
      <c r="C151" s="66">
        <f t="shared" si="45"/>
        <v>2.0187237167849625</v>
      </c>
      <c r="G151" s="17">
        <v>2020</v>
      </c>
      <c r="H151" s="57">
        <f>B151+I151+J151+K151</f>
        <v>7.4100728134455123</v>
      </c>
      <c r="I151" s="50">
        <f t="shared" si="47"/>
        <v>0.9880597014925373</v>
      </c>
      <c r="J151" s="50">
        <f>D134</f>
        <v>0.42386185243328101</v>
      </c>
      <c r="K151" s="50">
        <f t="shared" si="48"/>
        <v>0.69307437419971818</v>
      </c>
    </row>
    <row r="152" spans="1:11" x14ac:dyDescent="0.25">
      <c r="A152" s="17">
        <v>2021</v>
      </c>
      <c r="B152" s="65">
        <f>LOG(C152)+5</f>
        <v>3.9114139001235282</v>
      </c>
      <c r="C152" s="66">
        <f>N29*N45*N61*N77*N93</f>
        <v>8.1548110010866717E-2</v>
      </c>
      <c r="G152" s="17">
        <v>2021</v>
      </c>
      <c r="H152" s="57">
        <f>B152+I152+J152+K152</f>
        <v>6.1480344174412069</v>
      </c>
      <c r="I152" s="50">
        <f t="shared" si="47"/>
        <v>0.99004975124378114</v>
      </c>
      <c r="J152" s="50">
        <f t="shared" ref="J152:J153" si="49">D135</f>
        <v>0.69306930693069302</v>
      </c>
      <c r="K152" s="50">
        <f t="shared" si="48"/>
        <v>0.5535014591432047</v>
      </c>
    </row>
    <row r="153" spans="1:11" x14ac:dyDescent="0.25">
      <c r="A153" s="1" t="s">
        <v>27</v>
      </c>
      <c r="B153" s="65">
        <f>LOG(C153)+5</f>
        <v>3.9249451565340294</v>
      </c>
      <c r="C153" s="66">
        <f>N30*N46*N62*N78*N94</f>
        <v>8.4128889550524458E-2</v>
      </c>
      <c r="G153" s="1" t="s">
        <v>27</v>
      </c>
      <c r="H153" s="57">
        <f>B153+I153+J153+K153</f>
        <v>6.3698918050400479</v>
      </c>
      <c r="I153" s="50">
        <f>D111</f>
        <v>0.99004975124378114</v>
      </c>
      <c r="J153" s="50">
        <f t="shared" si="49"/>
        <v>0.52278820375335122</v>
      </c>
      <c r="K153" s="50">
        <f t="shared" si="48"/>
        <v>0.93210869350888603</v>
      </c>
    </row>
    <row r="156" spans="1:11" ht="36" x14ac:dyDescent="0.55000000000000004">
      <c r="A156" s="69" t="s">
        <v>69</v>
      </c>
      <c r="B156" s="67"/>
      <c r="C156" s="67"/>
      <c r="D156" s="67"/>
      <c r="E156" s="67"/>
    </row>
    <row r="158" spans="1:11" ht="45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3.8162239680332934</v>
      </c>
      <c r="C159" s="50">
        <f>I143</f>
        <v>0.87363184079601985</v>
      </c>
      <c r="D159" s="1">
        <v>1</v>
      </c>
      <c r="E159" s="50">
        <f>K143</f>
        <v>1.4276130899766131</v>
      </c>
      <c r="F159" s="1">
        <f t="shared" ref="F159:F166" si="51">C143*C159*D159*E159</f>
        <v>6.5497386057903478E-2</v>
      </c>
    </row>
    <row r="160" spans="1:11" x14ac:dyDescent="0.25">
      <c r="A160" s="47">
        <v>2013</v>
      </c>
      <c r="B160" s="66">
        <f t="shared" si="50"/>
        <v>3.6785082854300413</v>
      </c>
      <c r="C160" s="50">
        <f t="shared" ref="C160:D169" si="52">I144</f>
        <v>0.96517412935323388</v>
      </c>
      <c r="D160" s="1">
        <v>1</v>
      </c>
      <c r="E160" s="50">
        <f t="shared" ref="E160:E169" si="53">K144</f>
        <v>1.3409654863325489</v>
      </c>
      <c r="F160" s="1">
        <f t="shared" si="51"/>
        <v>4.7698891398289388E-2</v>
      </c>
    </row>
    <row r="161" spans="1:6" x14ac:dyDescent="0.25">
      <c r="A161" s="47">
        <v>2014</v>
      </c>
      <c r="B161" s="66">
        <f t="shared" si="50"/>
        <v>3.9909725316295681</v>
      </c>
      <c r="C161" s="50">
        <f t="shared" si="52"/>
        <v>0.97213930348258704</v>
      </c>
      <c r="D161" s="1">
        <v>1</v>
      </c>
      <c r="E161" s="50">
        <f t="shared" si="53"/>
        <v>1.1802810682603755</v>
      </c>
      <c r="F161" s="1">
        <f t="shared" si="51"/>
        <v>9.7942803633026071E-2</v>
      </c>
    </row>
    <row r="162" spans="1:6" x14ac:dyDescent="0.25">
      <c r="A162" s="47">
        <v>2015</v>
      </c>
      <c r="B162" s="66">
        <f t="shared" si="50"/>
        <v>3.6397181244507251</v>
      </c>
      <c r="C162" s="50">
        <f t="shared" si="52"/>
        <v>0.97213930348258704</v>
      </c>
      <c r="D162" s="1">
        <v>1</v>
      </c>
      <c r="E162" s="50">
        <f t="shared" si="53"/>
        <v>1.1501622678888164</v>
      </c>
      <c r="F162" s="1">
        <f t="shared" si="51"/>
        <v>4.3623260686284034E-2</v>
      </c>
    </row>
    <row r="163" spans="1:6" x14ac:dyDescent="0.25">
      <c r="A163" s="47">
        <v>2016</v>
      </c>
      <c r="B163" s="66">
        <f t="shared" si="50"/>
        <v>3.7496138984461056</v>
      </c>
      <c r="C163" s="50">
        <f t="shared" si="52"/>
        <v>0.97213930348258704</v>
      </c>
      <c r="D163" s="1">
        <v>1</v>
      </c>
      <c r="E163" s="50">
        <f t="shared" si="53"/>
        <v>0.99746315654342732</v>
      </c>
      <c r="F163" s="1">
        <f t="shared" si="51"/>
        <v>5.6184160810102003E-2</v>
      </c>
    </row>
    <row r="164" spans="1:6" x14ac:dyDescent="0.25">
      <c r="A164" s="17">
        <v>2017</v>
      </c>
      <c r="B164" s="66">
        <f t="shared" si="50"/>
        <v>3.670510258881996</v>
      </c>
      <c r="C164" s="50">
        <f t="shared" si="52"/>
        <v>0.98308457711442787</v>
      </c>
      <c r="D164" s="1">
        <v>1</v>
      </c>
      <c r="E164" s="50">
        <f t="shared" si="53"/>
        <v>1.0159018783145284</v>
      </c>
      <c r="F164" s="1">
        <f t="shared" si="51"/>
        <v>4.6828501304753169E-2</v>
      </c>
    </row>
    <row r="165" spans="1:6" x14ac:dyDescent="0.25">
      <c r="A165" s="17">
        <v>2018</v>
      </c>
      <c r="B165" s="66">
        <f t="shared" si="50"/>
        <v>3.6597847437201549</v>
      </c>
      <c r="C165" s="50">
        <f t="shared" si="52"/>
        <v>0.9850746268656716</v>
      </c>
      <c r="D165" s="1">
        <v>1</v>
      </c>
      <c r="E165" s="50">
        <f t="shared" si="53"/>
        <v>1.0209568086764309</v>
      </c>
      <c r="F165" s="1">
        <f t="shared" si="51"/>
        <v>4.5686169186320902E-2</v>
      </c>
    </row>
    <row r="166" spans="1:6" x14ac:dyDescent="0.25">
      <c r="A166" s="17">
        <v>2019</v>
      </c>
      <c r="B166" s="66">
        <f t="shared" si="50"/>
        <v>2.9894917908851251</v>
      </c>
      <c r="C166" s="50">
        <f t="shared" si="52"/>
        <v>0.96318407960199004</v>
      </c>
      <c r="D166" s="50">
        <f>J150</f>
        <v>0.33251231527093594</v>
      </c>
      <c r="E166" s="50">
        <f t="shared" si="53"/>
        <v>0.68886865268436726</v>
      </c>
      <c r="F166" s="1">
        <f t="shared" si="51"/>
        <v>9.7609433193967116E-3</v>
      </c>
    </row>
    <row r="167" spans="1:6" x14ac:dyDescent="0.25">
      <c r="A167" s="17">
        <v>2020</v>
      </c>
      <c r="B167" s="66">
        <f>LOG(F167)+5</f>
        <v>4.7678642453794149</v>
      </c>
      <c r="C167" s="50">
        <f t="shared" si="52"/>
        <v>0.9880597014925373</v>
      </c>
      <c r="D167" s="50">
        <f>J151</f>
        <v>0.42386185243328101</v>
      </c>
      <c r="E167" s="50">
        <f t="shared" si="53"/>
        <v>0.69307437419971818</v>
      </c>
      <c r="F167" s="1">
        <f>C151*C167*D167*E167</f>
        <v>0.585954974231081</v>
      </c>
    </row>
    <row r="168" spans="1:6" x14ac:dyDescent="0.25">
      <c r="A168" s="17">
        <v>2021</v>
      </c>
      <c r="B168" s="66">
        <f>LOG(F168)+5</f>
        <v>3.4909663554498098</v>
      </c>
      <c r="C168" s="50">
        <f t="shared" si="52"/>
        <v>0.99004975124378114</v>
      </c>
      <c r="D168" s="50">
        <f t="shared" si="52"/>
        <v>0.69306930693069302</v>
      </c>
      <c r="E168" s="50">
        <f t="shared" si="53"/>
        <v>0.5535014591432047</v>
      </c>
      <c r="F168" s="1">
        <f>C152*C168*D168*E168</f>
        <v>3.0971793531732291E-2</v>
      </c>
    </row>
    <row r="169" spans="1:6" x14ac:dyDescent="0.25">
      <c r="A169" s="1" t="s">
        <v>27</v>
      </c>
      <c r="B169" s="66">
        <f>LOG(F169)+5</f>
        <v>3.6083945136099498</v>
      </c>
      <c r="C169" s="50">
        <f t="shared" si="52"/>
        <v>0.99004975124378114</v>
      </c>
      <c r="D169" s="50">
        <f t="shared" si="52"/>
        <v>0.52278820375335122</v>
      </c>
      <c r="E169" s="50">
        <f t="shared" si="53"/>
        <v>0.93210869350888603</v>
      </c>
      <c r="F169" s="1">
        <f>C153*C169*D169*E169</f>
        <v>4.0587706723326858E-2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0.14983597935244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1.2539757363061026</v>
      </c>
    </row>
    <row r="176" spans="1:6" x14ac:dyDescent="0.25">
      <c r="A176" s="1" t="s">
        <v>173</v>
      </c>
      <c r="B176" s="1">
        <f>((SUM(B37:B46)/10)/C46)/((SUM(H37:H46)/10)/I46)</f>
        <v>1.1091312982162678</v>
      </c>
      <c r="C176" s="1">
        <f>(B46/C46)/(H46/I46)</f>
        <v>1.0039805724449733</v>
      </c>
      <c r="D176" s="1"/>
      <c r="E176" s="1"/>
      <c r="F176" s="1"/>
    </row>
  </sheetData>
  <mergeCells count="11">
    <mergeCell ref="A98:N98"/>
    <mergeCell ref="A114:N114"/>
    <mergeCell ref="A130:R130"/>
    <mergeCell ref="A140:E140"/>
    <mergeCell ref="G140:L140"/>
    <mergeCell ref="A81:N81"/>
    <mergeCell ref="C2:J2"/>
    <mergeCell ref="A17:N17"/>
    <mergeCell ref="A33:N33"/>
    <mergeCell ref="A49:N49"/>
    <mergeCell ref="A65:N65"/>
  </mergeCells>
  <pageMargins left="0.7" right="0.7" top="0.75" bottom="0.75" header="0.3" footer="0.3"/>
  <pageSetup paperSize="9" scale="13" fitToWidth="0" orientation="landscape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topLeftCell="A114" workbookViewId="0">
      <selection activeCell="C176" sqref="C176"/>
    </sheetView>
  </sheetViews>
  <sheetFormatPr defaultRowHeight="15" x14ac:dyDescent="0.25"/>
  <cols>
    <col min="2" max="2" width="16.7109375" customWidth="1"/>
    <col min="7" max="7" width="16.140625" customWidth="1"/>
    <col min="8" max="8" width="14.42578125" customWidth="1"/>
  </cols>
  <sheetData>
    <row r="2" spans="1:12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2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2" ht="165" x14ac:dyDescent="0.25">
      <c r="A4" s="72" t="s">
        <v>96</v>
      </c>
      <c r="B4" s="72" t="s">
        <v>125</v>
      </c>
      <c r="C4" s="72" t="s">
        <v>126</v>
      </c>
      <c r="D4" s="72" t="s">
        <v>127</v>
      </c>
      <c r="E4" s="72" t="s">
        <v>128</v>
      </c>
      <c r="F4" s="72" t="s">
        <v>129</v>
      </c>
      <c r="G4" s="72" t="s">
        <v>130</v>
      </c>
      <c r="H4" s="72" t="s">
        <v>131</v>
      </c>
      <c r="I4" s="72" t="s">
        <v>132</v>
      </c>
      <c r="J4" s="72" t="s">
        <v>63</v>
      </c>
      <c r="K4" s="72" t="s">
        <v>133</v>
      </c>
      <c r="L4" s="72" t="s">
        <v>134</v>
      </c>
    </row>
    <row r="5" spans="1:12" x14ac:dyDescent="0.25">
      <c r="A5" s="73">
        <v>2012</v>
      </c>
      <c r="B5" s="74">
        <v>3803189</v>
      </c>
      <c r="C5" s="74">
        <v>11</v>
      </c>
      <c r="D5" s="116">
        <v>251</v>
      </c>
      <c r="E5" s="92">
        <v>198</v>
      </c>
      <c r="F5" s="74">
        <v>9313</v>
      </c>
      <c r="G5" s="117">
        <v>1794300000</v>
      </c>
      <c r="H5" s="44">
        <v>3113</v>
      </c>
      <c r="I5" s="44">
        <v>3006</v>
      </c>
      <c r="J5" s="116">
        <v>3513</v>
      </c>
      <c r="K5" s="116">
        <v>0</v>
      </c>
      <c r="L5" s="116">
        <v>0</v>
      </c>
    </row>
    <row r="6" spans="1:12" x14ac:dyDescent="0.25">
      <c r="A6" s="73">
        <v>2013</v>
      </c>
      <c r="B6" s="74">
        <v>3822038</v>
      </c>
      <c r="C6" s="74">
        <v>57</v>
      </c>
      <c r="D6" s="116">
        <v>212</v>
      </c>
      <c r="E6" s="92">
        <v>185</v>
      </c>
      <c r="F6" s="74">
        <v>9313</v>
      </c>
      <c r="G6" s="118">
        <v>9830000</v>
      </c>
      <c r="H6" s="44">
        <v>3116</v>
      </c>
      <c r="I6" s="44">
        <v>3100</v>
      </c>
      <c r="J6" s="116">
        <v>3430</v>
      </c>
      <c r="K6" s="116">
        <v>0</v>
      </c>
      <c r="L6" s="116">
        <v>0</v>
      </c>
    </row>
    <row r="7" spans="1:12" x14ac:dyDescent="0.25">
      <c r="A7" s="73">
        <v>2014</v>
      </c>
      <c r="B7" s="74">
        <v>3838230</v>
      </c>
      <c r="C7" s="74">
        <v>10</v>
      </c>
      <c r="D7" s="116">
        <v>196</v>
      </c>
      <c r="E7" s="92">
        <v>141</v>
      </c>
      <c r="F7" s="74">
        <v>9313</v>
      </c>
      <c r="G7" s="119">
        <v>10550000</v>
      </c>
      <c r="H7" s="44">
        <v>3116</v>
      </c>
      <c r="I7" s="44">
        <v>3104</v>
      </c>
      <c r="J7" s="116">
        <v>3424</v>
      </c>
      <c r="K7" s="116">
        <v>0</v>
      </c>
      <c r="L7" s="116">
        <v>0</v>
      </c>
    </row>
    <row r="8" spans="1:12" x14ac:dyDescent="0.25">
      <c r="A8" s="73">
        <v>2015</v>
      </c>
      <c r="B8" s="74">
        <v>3855037</v>
      </c>
      <c r="C8" s="74">
        <v>5</v>
      </c>
      <c r="D8" s="116">
        <v>193</v>
      </c>
      <c r="E8" s="92">
        <v>136</v>
      </c>
      <c r="F8" s="74">
        <v>9313</v>
      </c>
      <c r="G8" s="118">
        <v>11270000</v>
      </c>
      <c r="H8" s="44">
        <v>3116</v>
      </c>
      <c r="I8" s="44">
        <v>3109</v>
      </c>
      <c r="J8" s="116">
        <v>3372</v>
      </c>
      <c r="K8" s="116">
        <v>0</v>
      </c>
      <c r="L8" s="116">
        <v>0</v>
      </c>
    </row>
    <row r="9" spans="1:12" x14ac:dyDescent="0.25">
      <c r="A9" s="73">
        <v>2016</v>
      </c>
      <c r="B9" s="74">
        <v>3868730</v>
      </c>
      <c r="C9" s="74">
        <v>28</v>
      </c>
      <c r="D9" s="116">
        <v>142</v>
      </c>
      <c r="E9" s="92">
        <v>136</v>
      </c>
      <c r="F9" s="74">
        <v>9313</v>
      </c>
      <c r="G9" s="118">
        <v>19663000</v>
      </c>
      <c r="H9" s="44">
        <v>3118</v>
      </c>
      <c r="I9" s="44">
        <v>3114</v>
      </c>
      <c r="J9" s="116">
        <v>3330</v>
      </c>
      <c r="K9" s="116">
        <v>85919</v>
      </c>
      <c r="L9" s="116">
        <v>64125</v>
      </c>
    </row>
    <row r="10" spans="1:12" x14ac:dyDescent="0.25">
      <c r="A10" s="77">
        <v>2017</v>
      </c>
      <c r="B10" s="74">
        <v>3885253</v>
      </c>
      <c r="C10" s="74">
        <v>25</v>
      </c>
      <c r="D10" s="116">
        <v>141</v>
      </c>
      <c r="E10" s="92">
        <v>94</v>
      </c>
      <c r="F10" s="74">
        <v>9313</v>
      </c>
      <c r="G10" s="118">
        <v>63546000</v>
      </c>
      <c r="H10" s="74">
        <v>3118</v>
      </c>
      <c r="I10" s="74">
        <v>3114</v>
      </c>
      <c r="J10" s="116">
        <v>3204</v>
      </c>
      <c r="K10" s="116">
        <v>88530</v>
      </c>
      <c r="L10" s="116">
        <v>69122</v>
      </c>
    </row>
    <row r="11" spans="1:12" x14ac:dyDescent="0.25">
      <c r="A11" s="77">
        <v>2018</v>
      </c>
      <c r="B11" s="74">
        <v>3894284</v>
      </c>
      <c r="C11" s="74">
        <v>7</v>
      </c>
      <c r="D11" s="116">
        <v>140</v>
      </c>
      <c r="E11" s="92">
        <v>97</v>
      </c>
      <c r="F11" s="74">
        <v>9313</v>
      </c>
      <c r="G11" s="118">
        <v>169195000</v>
      </c>
      <c r="H11" s="74">
        <v>3118</v>
      </c>
      <c r="I11" s="74">
        <v>3118</v>
      </c>
      <c r="J11" s="116">
        <v>3126</v>
      </c>
      <c r="K11" s="116">
        <v>90453</v>
      </c>
      <c r="L11" s="116">
        <v>72319</v>
      </c>
    </row>
    <row r="12" spans="1:12" x14ac:dyDescent="0.25">
      <c r="A12" s="77">
        <v>2019</v>
      </c>
      <c r="B12" s="74">
        <v>3898628</v>
      </c>
      <c r="C12" s="74">
        <v>1</v>
      </c>
      <c r="D12" s="116">
        <v>149</v>
      </c>
      <c r="E12" s="92">
        <v>80</v>
      </c>
      <c r="F12" s="74">
        <v>9313</v>
      </c>
      <c r="G12" s="118">
        <v>181970000</v>
      </c>
      <c r="H12" s="74">
        <v>3119</v>
      </c>
      <c r="I12" s="74">
        <v>3119</v>
      </c>
      <c r="J12" s="116">
        <v>6056</v>
      </c>
      <c r="K12" s="116">
        <v>93055</v>
      </c>
      <c r="L12" s="116">
        <v>75632</v>
      </c>
    </row>
    <row r="13" spans="1:12" x14ac:dyDescent="0.25">
      <c r="A13" s="77">
        <v>2020</v>
      </c>
      <c r="B13" s="74">
        <v>3902342</v>
      </c>
      <c r="C13" s="74">
        <v>2</v>
      </c>
      <c r="D13" s="116">
        <v>163</v>
      </c>
      <c r="E13" s="92">
        <v>92</v>
      </c>
      <c r="F13" s="74">
        <v>9313</v>
      </c>
      <c r="G13" s="74">
        <v>185230000</v>
      </c>
      <c r="H13" s="74">
        <v>3119</v>
      </c>
      <c r="I13" s="74">
        <v>3119</v>
      </c>
      <c r="J13" s="116">
        <v>5999</v>
      </c>
      <c r="K13" s="116">
        <v>97805</v>
      </c>
      <c r="L13" s="116">
        <v>77943</v>
      </c>
    </row>
    <row r="14" spans="1:12" x14ac:dyDescent="0.25">
      <c r="A14" s="77">
        <v>2021</v>
      </c>
      <c r="B14" s="74">
        <v>3894507</v>
      </c>
      <c r="C14" s="74">
        <v>28</v>
      </c>
      <c r="D14" s="116">
        <v>176</v>
      </c>
      <c r="E14" s="92">
        <v>94</v>
      </c>
      <c r="F14" s="74">
        <v>9206</v>
      </c>
      <c r="G14" s="74">
        <v>138810000</v>
      </c>
      <c r="H14" s="74">
        <v>3119</v>
      </c>
      <c r="I14" s="74">
        <v>3119</v>
      </c>
      <c r="J14" s="116">
        <v>6096</v>
      </c>
      <c r="K14" s="116">
        <v>100450</v>
      </c>
      <c r="L14" s="116">
        <v>79044</v>
      </c>
    </row>
    <row r="15" spans="1:12" x14ac:dyDescent="0.25">
      <c r="A15" s="74" t="s">
        <v>27</v>
      </c>
      <c r="B15" s="74">
        <v>3886345</v>
      </c>
      <c r="C15" s="74">
        <v>0</v>
      </c>
      <c r="D15" s="116">
        <v>68</v>
      </c>
      <c r="E15" s="92">
        <v>21</v>
      </c>
      <c r="F15" s="74">
        <v>9206</v>
      </c>
      <c r="G15" s="74">
        <v>284550000</v>
      </c>
      <c r="H15" s="74">
        <v>3119</v>
      </c>
      <c r="I15" s="74">
        <v>3119</v>
      </c>
      <c r="J15" s="116">
        <v>2424</v>
      </c>
      <c r="K15" s="116">
        <v>102956</v>
      </c>
      <c r="L15" s="116">
        <v>80979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74">
        <v>11</v>
      </c>
      <c r="C20" s="74">
        <v>3803189</v>
      </c>
      <c r="D20" s="1">
        <f t="shared" ref="D20:D30" si="0">(B20/C20)*100000</f>
        <v>0.28923095854557845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f t="shared" ref="N20:N24" si="2">J20/D20</f>
        <v>2.2642300206490993</v>
      </c>
      <c r="O20" s="1"/>
    </row>
    <row r="21" spans="1:16" x14ac:dyDescent="0.25">
      <c r="A21" s="47">
        <v>2013</v>
      </c>
      <c r="B21" s="74">
        <v>57</v>
      </c>
      <c r="C21" s="74">
        <v>3822038</v>
      </c>
      <c r="D21" s="1">
        <f t="shared" si="0"/>
        <v>1.4913509494149457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f t="shared" si="2"/>
        <v>0.33765446817439404</v>
      </c>
      <c r="O21" s="1"/>
    </row>
    <row r="22" spans="1:16" x14ac:dyDescent="0.25">
      <c r="A22" s="47">
        <v>2014</v>
      </c>
      <c r="B22" s="74">
        <v>10</v>
      </c>
      <c r="C22" s="74">
        <v>3838230</v>
      </c>
      <c r="D22" s="1">
        <f t="shared" si="0"/>
        <v>0.26053675782847824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1.7334346610672369</v>
      </c>
      <c r="O22" s="1"/>
    </row>
    <row r="23" spans="1:16" x14ac:dyDescent="0.25">
      <c r="A23" s="47">
        <v>2015</v>
      </c>
      <c r="B23" s="74">
        <v>5</v>
      </c>
      <c r="C23" s="74">
        <v>3855037</v>
      </c>
      <c r="D23" s="1">
        <f t="shared" si="0"/>
        <v>0.12970044126684127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f t="shared" si="2"/>
        <v>4.2863077138219934</v>
      </c>
      <c r="O23" s="1"/>
    </row>
    <row r="24" spans="1:16" x14ac:dyDescent="0.25">
      <c r="A24" s="47">
        <v>2016</v>
      </c>
      <c r="B24" s="74">
        <v>28</v>
      </c>
      <c r="C24" s="74">
        <v>3868730</v>
      </c>
      <c r="D24" s="1">
        <f t="shared" si="0"/>
        <v>0.72375172214137451</v>
      </c>
      <c r="E24" s="1">
        <f t="shared" ref="E24:E30" si="3">SUM(D20:D24)/5</f>
        <v>0.57891416583944366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f t="shared" si="2"/>
        <v>0.74296535998939384</v>
      </c>
      <c r="O24" s="50">
        <f t="shared" ref="O24:O30" si="5">SUM(N20:N24)/5</f>
        <v>1.8729184447404237</v>
      </c>
      <c r="P24" s="53" t="s">
        <v>90</v>
      </c>
    </row>
    <row r="25" spans="1:16" x14ac:dyDescent="0.25">
      <c r="A25" s="17">
        <v>2017</v>
      </c>
      <c r="B25" s="74">
        <v>25</v>
      </c>
      <c r="C25" s="74">
        <v>3885253</v>
      </c>
      <c r="D25" s="6">
        <f t="shared" si="0"/>
        <v>0.64345874000998138</v>
      </c>
      <c r="E25" s="50">
        <f t="shared" si="3"/>
        <v>0.64975972213232414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29" si="6">J25/D25</f>
        <v>0.58859449824255461</v>
      </c>
      <c r="O25" s="50">
        <f t="shared" si="5"/>
        <v>1.5377913402591143</v>
      </c>
      <c r="P25" t="s">
        <v>89</v>
      </c>
    </row>
    <row r="26" spans="1:16" x14ac:dyDescent="0.25">
      <c r="A26" s="17">
        <v>2018</v>
      </c>
      <c r="B26" s="74">
        <v>7</v>
      </c>
      <c r="C26" s="74">
        <v>3894284</v>
      </c>
      <c r="D26" s="1">
        <f t="shared" si="0"/>
        <v>0.17975062938398945</v>
      </c>
      <c r="E26" s="50">
        <f t="shared" si="3"/>
        <v>0.38743965812613296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2.7157267623716153</v>
      </c>
      <c r="O26" s="50">
        <f t="shared" si="5"/>
        <v>2.0134057990985585</v>
      </c>
      <c r="P26" t="s">
        <v>88</v>
      </c>
    </row>
    <row r="27" spans="1:16" x14ac:dyDescent="0.25">
      <c r="A27" s="17">
        <v>2019</v>
      </c>
      <c r="B27" s="74">
        <v>1</v>
      </c>
      <c r="C27" s="74">
        <v>3898628</v>
      </c>
      <c r="D27" s="1">
        <f t="shared" si="0"/>
        <v>2.565004919679436E-2</v>
      </c>
      <c r="E27" s="50">
        <f t="shared" si="3"/>
        <v>0.34046231639979618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14.130468020166235</v>
      </c>
      <c r="O27" s="50">
        <f t="shared" si="5"/>
        <v>4.4928124709183583</v>
      </c>
      <c r="P27" t="s">
        <v>87</v>
      </c>
    </row>
    <row r="28" spans="1:16" x14ac:dyDescent="0.25">
      <c r="A28" s="17">
        <v>2020</v>
      </c>
      <c r="B28" s="74">
        <v>2</v>
      </c>
      <c r="C28" s="74">
        <v>3902342</v>
      </c>
      <c r="D28" s="1">
        <f t="shared" si="0"/>
        <v>5.1251274234805667E-2</v>
      </c>
      <c r="E28" s="50">
        <f t="shared" si="3"/>
        <v>0.32477248299338907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f t="shared" si="6"/>
        <v>4.3345173085834219</v>
      </c>
      <c r="O28" s="50">
        <f t="shared" si="5"/>
        <v>4.5024543898706444</v>
      </c>
      <c r="P28" t="s">
        <v>86</v>
      </c>
    </row>
    <row r="29" spans="1:16" x14ac:dyDescent="0.25">
      <c r="A29" s="17">
        <v>2021</v>
      </c>
      <c r="B29" s="74">
        <v>28</v>
      </c>
      <c r="C29" s="74">
        <v>3894507</v>
      </c>
      <c r="D29" s="1">
        <f t="shared" si="0"/>
        <v>0.71896134735410666</v>
      </c>
      <c r="E29" s="50">
        <f t="shared" si="3"/>
        <v>0.32381440803593547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f t="shared" si="6"/>
        <v>0.50576969983679421</v>
      </c>
      <c r="O29" s="50">
        <f t="shared" si="5"/>
        <v>4.4550152578401248</v>
      </c>
      <c r="P29" t="s">
        <v>85</v>
      </c>
    </row>
    <row r="30" spans="1:16" x14ac:dyDescent="0.25">
      <c r="A30" s="1" t="s">
        <v>27</v>
      </c>
      <c r="B30" s="74">
        <v>0</v>
      </c>
      <c r="C30" s="74">
        <v>3886345</v>
      </c>
      <c r="D30" s="1">
        <f t="shared" si="0"/>
        <v>0</v>
      </c>
      <c r="E30" s="1">
        <f t="shared" si="3"/>
        <v>0.19512266003393924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4.5372963581916128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63</v>
      </c>
      <c r="C31" s="74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116">
        <v>251</v>
      </c>
      <c r="C36" s="74">
        <v>3803189</v>
      </c>
      <c r="D36" s="6">
        <f t="shared" ref="D36:D46" si="9">(B36/C36)*100000</f>
        <v>6.5997245995400187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1.4117444274508135</v>
      </c>
      <c r="O36" s="1"/>
    </row>
    <row r="37" spans="1:16" x14ac:dyDescent="0.25">
      <c r="A37" s="47">
        <v>2013</v>
      </c>
      <c r="B37" s="116">
        <v>212</v>
      </c>
      <c r="C37" s="74">
        <v>3822038</v>
      </c>
      <c r="D37" s="6">
        <f t="shared" si="9"/>
        <v>5.5467789697538326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1.5252076366926923</v>
      </c>
      <c r="O37" s="1"/>
    </row>
    <row r="38" spans="1:16" x14ac:dyDescent="0.25">
      <c r="A38" s="47">
        <v>2014</v>
      </c>
      <c r="B38" s="116">
        <v>196</v>
      </c>
      <c r="C38" s="74">
        <v>3838230</v>
      </c>
      <c r="D38" s="6">
        <f t="shared" si="9"/>
        <v>5.1065204534381738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1.5813231646960053</v>
      </c>
      <c r="O38" s="1"/>
    </row>
    <row r="39" spans="1:16" x14ac:dyDescent="0.25">
      <c r="A39" s="47">
        <v>2015</v>
      </c>
      <c r="B39" s="116">
        <v>193</v>
      </c>
      <c r="C39" s="74">
        <v>3855037</v>
      </c>
      <c r="D39" s="6">
        <f t="shared" si="9"/>
        <v>5.0064370329000738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1.494093117795809</v>
      </c>
      <c r="O39" s="1"/>
    </row>
    <row r="40" spans="1:16" x14ac:dyDescent="0.25">
      <c r="A40" s="47">
        <v>2016</v>
      </c>
      <c r="B40" s="116">
        <v>142</v>
      </c>
      <c r="C40" s="74">
        <v>3868730</v>
      </c>
      <c r="D40" s="6">
        <f t="shared" si="9"/>
        <v>3.6704551622883996</v>
      </c>
      <c r="E40" s="50">
        <f t="shared" ref="E40:E46" si="12">SUM(D36:D40)/5</f>
        <v>5.1859832435840998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1.6265613620444139</v>
      </c>
      <c r="O40" s="50">
        <f t="shared" ref="O40:O46" si="14">SUM(N36:N40)/5</f>
        <v>1.5277859417359467</v>
      </c>
      <c r="P40" s="53" t="s">
        <v>90</v>
      </c>
    </row>
    <row r="41" spans="1:16" x14ac:dyDescent="0.25">
      <c r="A41" s="17">
        <v>2017</v>
      </c>
      <c r="B41" s="116">
        <v>141</v>
      </c>
      <c r="C41" s="74">
        <v>3885253</v>
      </c>
      <c r="D41" s="6">
        <f t="shared" si="9"/>
        <v>3.6291072936562947</v>
      </c>
      <c r="E41" s="50">
        <f t="shared" si="12"/>
        <v>4.5918597824073544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1.4670565456986988</v>
      </c>
      <c r="O41" s="50">
        <f t="shared" si="14"/>
        <v>1.5388483653855238</v>
      </c>
      <c r="P41" t="s">
        <v>89</v>
      </c>
    </row>
    <row r="42" spans="1:16" x14ac:dyDescent="0.25">
      <c r="A42" s="17">
        <v>2018</v>
      </c>
      <c r="B42" s="116">
        <v>140</v>
      </c>
      <c r="C42" s="74">
        <v>3894284</v>
      </c>
      <c r="D42" s="6">
        <f t="shared" si="9"/>
        <v>3.5950125876797889</v>
      </c>
      <c r="E42" s="50">
        <f t="shared" si="12"/>
        <v>4.2015065059925458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1.4978161062480548</v>
      </c>
      <c r="O42" s="50">
        <f t="shared" si="14"/>
        <v>1.5333700592965964</v>
      </c>
      <c r="P42" t="s">
        <v>88</v>
      </c>
    </row>
    <row r="43" spans="1:16" x14ac:dyDescent="0.25">
      <c r="A43" s="17">
        <v>2019</v>
      </c>
      <c r="B43" s="116">
        <v>149</v>
      </c>
      <c r="C43" s="74">
        <v>3898628</v>
      </c>
      <c r="D43" s="6">
        <f t="shared" si="9"/>
        <v>3.8218573303223597</v>
      </c>
      <c r="E43" s="50">
        <f t="shared" si="12"/>
        <v>3.9445738813693838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1.5257440049528537</v>
      </c>
      <c r="O43" s="50">
        <f t="shared" si="14"/>
        <v>1.522254227347966</v>
      </c>
      <c r="P43" t="s">
        <v>87</v>
      </c>
    </row>
    <row r="44" spans="1:16" x14ac:dyDescent="0.25">
      <c r="A44" s="17">
        <v>2020</v>
      </c>
      <c r="B44" s="116">
        <v>163</v>
      </c>
      <c r="C44" s="74">
        <v>3902342</v>
      </c>
      <c r="D44" s="6">
        <f t="shared" si="9"/>
        <v>4.1769788501366616</v>
      </c>
      <c r="E44" s="50">
        <f t="shared" si="12"/>
        <v>3.778682244816701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1.3557092413838774</v>
      </c>
      <c r="O44" s="50">
        <f t="shared" si="14"/>
        <v>1.4945774520655797</v>
      </c>
      <c r="P44" t="s">
        <v>86</v>
      </c>
    </row>
    <row r="45" spans="1:16" x14ac:dyDescent="0.25">
      <c r="A45" s="17">
        <v>2021</v>
      </c>
      <c r="B45" s="116">
        <v>176</v>
      </c>
      <c r="C45" s="74">
        <v>3894507</v>
      </c>
      <c r="D45" s="6">
        <f t="shared" si="9"/>
        <v>4.5191856119400997</v>
      </c>
      <c r="E45" s="50">
        <f t="shared" si="12"/>
        <v>3.948428334747041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1.2801127580677614</v>
      </c>
      <c r="O45" s="50">
        <f t="shared" si="14"/>
        <v>1.4252877312702492</v>
      </c>
      <c r="P45" t="s">
        <v>85</v>
      </c>
    </row>
    <row r="46" spans="1:16" x14ac:dyDescent="0.25">
      <c r="A46" s="1" t="s">
        <v>27</v>
      </c>
      <c r="B46" s="116">
        <v>68</v>
      </c>
      <c r="C46" s="74">
        <v>3886345</v>
      </c>
      <c r="D46" s="6">
        <f t="shared" si="9"/>
        <v>1.7497159927901409</v>
      </c>
      <c r="E46" s="50">
        <f t="shared" si="12"/>
        <v>3.5725500745738104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1.6075731422499298</v>
      </c>
      <c r="O46" s="50">
        <f t="shared" si="14"/>
        <v>1.4533910505804954</v>
      </c>
      <c r="P46" t="s">
        <v>92</v>
      </c>
    </row>
    <row r="47" spans="1:16" x14ac:dyDescent="0.25">
      <c r="A47" s="1" t="s">
        <v>38</v>
      </c>
      <c r="B47" s="1">
        <f>SUM(B41:B46)</f>
        <v>837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92">
        <v>198</v>
      </c>
      <c r="C52" s="74">
        <v>3803189</v>
      </c>
      <c r="D52" s="6">
        <f t="shared" ref="D52:D62" si="15">(B52/C52)*100000</f>
        <v>5.2061572538204128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0.8682466630531378</v>
      </c>
      <c r="O52" s="1"/>
    </row>
    <row r="53" spans="1:16" x14ac:dyDescent="0.25">
      <c r="A53" s="47">
        <v>2013</v>
      </c>
      <c r="B53" s="92">
        <v>185</v>
      </c>
      <c r="C53" s="74">
        <v>3822038</v>
      </c>
      <c r="D53" s="6">
        <f t="shared" si="15"/>
        <v>4.840349572662543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0.99566054737991572</v>
      </c>
      <c r="O53" s="1"/>
    </row>
    <row r="54" spans="1:16" x14ac:dyDescent="0.25">
      <c r="A54" s="47">
        <v>2014</v>
      </c>
      <c r="B54" s="92">
        <v>141</v>
      </c>
      <c r="C54" s="74">
        <v>3838230</v>
      </c>
      <c r="D54" s="6">
        <f t="shared" si="15"/>
        <v>3.6735682853815432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1.2339395669798294</v>
      </c>
      <c r="O54" s="1"/>
    </row>
    <row r="55" spans="1:16" x14ac:dyDescent="0.25">
      <c r="A55" s="47">
        <v>2015</v>
      </c>
      <c r="B55" s="92">
        <v>136</v>
      </c>
      <c r="C55" s="74">
        <v>3855037</v>
      </c>
      <c r="D55" s="6">
        <f t="shared" si="15"/>
        <v>3.5278520024580828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1.1443500144828977</v>
      </c>
      <c r="O55" s="1"/>
    </row>
    <row r="56" spans="1:16" x14ac:dyDescent="0.25">
      <c r="A56" s="47">
        <v>2016</v>
      </c>
      <c r="B56" s="92">
        <v>136</v>
      </c>
      <c r="C56" s="74">
        <v>3868730</v>
      </c>
      <c r="D56" s="6">
        <f t="shared" si="15"/>
        <v>3.515365507543819</v>
      </c>
      <c r="E56" s="50">
        <f t="shared" ref="E56:E62" si="18">SUM(D52:D56)/5</f>
        <v>4.1526585243732805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0.96106862052674003</v>
      </c>
      <c r="O56" s="50">
        <f t="shared" ref="O56:O62" si="20">SUM(N52:N56)/5</f>
        <v>1.0406530824845042</v>
      </c>
      <c r="P56" s="53" t="s">
        <v>90</v>
      </c>
    </row>
    <row r="57" spans="1:16" x14ac:dyDescent="0.25">
      <c r="A57" s="17">
        <v>2017</v>
      </c>
      <c r="B57" s="92">
        <v>94</v>
      </c>
      <c r="C57" s="74">
        <v>3885253</v>
      </c>
      <c r="D57" s="6">
        <f t="shared" si="15"/>
        <v>2.4194048624375299</v>
      </c>
      <c r="E57" s="50">
        <f t="shared" si="18"/>
        <v>3.5953080460967035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1.1481556921748899</v>
      </c>
      <c r="O57" s="50">
        <f t="shared" si="20"/>
        <v>1.0966348883088546</v>
      </c>
      <c r="P57" t="s">
        <v>89</v>
      </c>
    </row>
    <row r="58" spans="1:16" x14ac:dyDescent="0.25">
      <c r="A58" s="17">
        <v>2018</v>
      </c>
      <c r="B58" s="92">
        <v>97</v>
      </c>
      <c r="C58" s="74">
        <v>3894284</v>
      </c>
      <c r="D58" s="6">
        <f t="shared" si="15"/>
        <v>2.4908301500352823</v>
      </c>
      <c r="E58" s="50">
        <f t="shared" si="18"/>
        <v>3.1254041615712516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1.0572548536711364</v>
      </c>
      <c r="O58" s="50">
        <f t="shared" si="20"/>
        <v>1.1089537495670989</v>
      </c>
      <c r="P58" t="s">
        <v>88</v>
      </c>
    </row>
    <row r="59" spans="1:16" x14ac:dyDescent="0.25">
      <c r="A59" s="17">
        <v>2019</v>
      </c>
      <c r="B59" s="92">
        <v>80</v>
      </c>
      <c r="C59" s="74">
        <v>3898628</v>
      </c>
      <c r="D59" s="6">
        <f t="shared" si="15"/>
        <v>2.0520039357435484</v>
      </c>
      <c r="E59" s="50">
        <f t="shared" si="18"/>
        <v>2.8010912916436523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1.1564008485488488</v>
      </c>
      <c r="O59" s="50">
        <f t="shared" si="20"/>
        <v>1.0934460058809026</v>
      </c>
      <c r="P59" t="s">
        <v>87</v>
      </c>
    </row>
    <row r="60" spans="1:16" x14ac:dyDescent="0.25">
      <c r="A60" s="17">
        <v>2020</v>
      </c>
      <c r="B60" s="92">
        <v>92</v>
      </c>
      <c r="C60" s="74">
        <v>3902342</v>
      </c>
      <c r="D60" s="6">
        <f t="shared" si="15"/>
        <v>2.3575586148010603</v>
      </c>
      <c r="E60" s="50">
        <f t="shared" si="18"/>
        <v>2.5670326141122479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1.0370930983727207</v>
      </c>
      <c r="O60" s="50">
        <f t="shared" si="20"/>
        <v>1.0719946226588672</v>
      </c>
      <c r="P60" t="s">
        <v>86</v>
      </c>
    </row>
    <row r="61" spans="1:16" x14ac:dyDescent="0.25">
      <c r="A61" s="17">
        <v>2021</v>
      </c>
      <c r="B61" s="92">
        <v>94</v>
      </c>
      <c r="C61" s="74">
        <v>3894507</v>
      </c>
      <c r="D61" s="6">
        <f t="shared" si="15"/>
        <v>2.4136559518316436</v>
      </c>
      <c r="E61" s="50">
        <f t="shared" si="18"/>
        <v>2.3466907029698127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1.0654057136810628</v>
      </c>
      <c r="O61" s="50">
        <f t="shared" si="20"/>
        <v>1.0928620412897316</v>
      </c>
      <c r="P61" t="s">
        <v>85</v>
      </c>
    </row>
    <row r="62" spans="1:16" x14ac:dyDescent="0.25">
      <c r="A62" s="1" t="s">
        <v>27</v>
      </c>
      <c r="B62" s="92">
        <v>21</v>
      </c>
      <c r="C62" s="74">
        <v>3886345</v>
      </c>
      <c r="D62" s="6">
        <f t="shared" si="15"/>
        <v>0.5403534683616612</v>
      </c>
      <c r="E62" s="50">
        <f t="shared" si="18"/>
        <v>1.9708804241546392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3.8163305988337952</v>
      </c>
      <c r="O62" s="50">
        <f t="shared" si="20"/>
        <v>1.626497022621513</v>
      </c>
      <c r="P62" t="s">
        <v>92</v>
      </c>
    </row>
    <row r="63" spans="1:16" x14ac:dyDescent="0.25">
      <c r="A63" s="1" t="s">
        <v>38</v>
      </c>
      <c r="B63" s="1">
        <f>SUM(B57:B62)</f>
        <v>478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74">
        <v>9313</v>
      </c>
      <c r="C68" s="74">
        <v>3803189</v>
      </c>
      <c r="D68" s="6">
        <f t="shared" ref="D68:D78" si="21">(B68/C68)*100000</f>
        <v>244.87344699408837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0.40994457080266133</v>
      </c>
      <c r="O68" s="1"/>
    </row>
    <row r="69" spans="1:16" x14ac:dyDescent="0.25">
      <c r="A69" s="47">
        <v>2013</v>
      </c>
      <c r="B69" s="74">
        <v>9313</v>
      </c>
      <c r="C69" s="74">
        <v>3822038</v>
      </c>
      <c r="D69" s="6">
        <f t="shared" si="21"/>
        <v>243.66581389300683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0.40872995667364953</v>
      </c>
      <c r="O69" s="1"/>
    </row>
    <row r="70" spans="1:16" x14ac:dyDescent="0.25">
      <c r="A70" s="47">
        <v>2014</v>
      </c>
      <c r="B70" s="74">
        <v>9313</v>
      </c>
      <c r="C70" s="74">
        <v>3838230</v>
      </c>
      <c r="D70" s="6">
        <f t="shared" si="21"/>
        <v>242.63788256566176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0.40778387583394177</v>
      </c>
      <c r="O70" s="1"/>
    </row>
    <row r="71" spans="1:16" x14ac:dyDescent="0.25">
      <c r="A71" s="47">
        <v>2015</v>
      </c>
      <c r="B71" s="74">
        <v>9313</v>
      </c>
      <c r="C71" s="74">
        <v>3855037</v>
      </c>
      <c r="D71" s="6">
        <f t="shared" si="21"/>
        <v>241.58004190361856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0.40661022195997809</v>
      </c>
      <c r="O71" s="1"/>
    </row>
    <row r="72" spans="1:16" x14ac:dyDescent="0.25">
      <c r="A72" s="47">
        <v>2016</v>
      </c>
      <c r="B72" s="74">
        <v>9313</v>
      </c>
      <c r="C72" s="74">
        <v>3868730</v>
      </c>
      <c r="D72" s="6">
        <f t="shared" si="21"/>
        <v>240.72499243937935</v>
      </c>
      <c r="E72" s="50">
        <f t="shared" ref="E72:E78" si="24">SUM(D68:D72)/5</f>
        <v>242.69643555915098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0.47223055844230655</v>
      </c>
      <c r="O72" s="50">
        <f t="shared" ref="O72:O78" si="26">SUM(N68:N72)/5</f>
        <v>0.42105983674250747</v>
      </c>
      <c r="P72" s="53" t="s">
        <v>90</v>
      </c>
    </row>
    <row r="73" spans="1:16" x14ac:dyDescent="0.25">
      <c r="A73" s="17">
        <v>2017</v>
      </c>
      <c r="B73" s="74">
        <v>9313</v>
      </c>
      <c r="C73" s="74">
        <v>3885253</v>
      </c>
      <c r="D73" s="6">
        <f t="shared" si="21"/>
        <v>239.70124982851826</v>
      </c>
      <c r="E73" s="50">
        <f t="shared" si="24"/>
        <v>241.66199612603697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0.47105655473144531</v>
      </c>
      <c r="O73" s="50">
        <f t="shared" si="26"/>
        <v>0.43328223352826428</v>
      </c>
      <c r="P73" t="s">
        <v>89</v>
      </c>
    </row>
    <row r="74" spans="1:16" x14ac:dyDescent="0.25">
      <c r="A74" s="17">
        <v>2018</v>
      </c>
      <c r="B74" s="74">
        <v>9313</v>
      </c>
      <c r="C74" s="74">
        <v>3894284</v>
      </c>
      <c r="D74" s="6">
        <f t="shared" si="21"/>
        <v>239.14537306472769</v>
      </c>
      <c r="E74" s="50">
        <f t="shared" si="24"/>
        <v>240.75790796038115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0.47020745484752458</v>
      </c>
      <c r="O74" s="50">
        <f t="shared" si="26"/>
        <v>0.44557773316303928</v>
      </c>
      <c r="P74" t="s">
        <v>88</v>
      </c>
    </row>
    <row r="75" spans="1:16" x14ac:dyDescent="0.25">
      <c r="A75" s="17">
        <v>2019</v>
      </c>
      <c r="B75" s="74">
        <v>9313</v>
      </c>
      <c r="C75" s="74">
        <v>3898628</v>
      </c>
      <c r="D75" s="6">
        <f t="shared" si="21"/>
        <v>238.87890816974587</v>
      </c>
      <c r="E75" s="50">
        <f t="shared" si="24"/>
        <v>240.00611308119795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0.46936375812262371</v>
      </c>
      <c r="O75" s="50">
        <f t="shared" si="26"/>
        <v>0.45789370962077564</v>
      </c>
      <c r="P75" t="s">
        <v>87</v>
      </c>
    </row>
    <row r="76" spans="1:16" x14ac:dyDescent="0.25">
      <c r="A76" s="17">
        <v>2020</v>
      </c>
      <c r="B76" s="74">
        <v>9313</v>
      </c>
      <c r="C76" s="74">
        <v>3902342</v>
      </c>
      <c r="D76" s="6">
        <f t="shared" si="21"/>
        <v>238.65155847437256</v>
      </c>
      <c r="E76" s="50">
        <f t="shared" si="24"/>
        <v>239.42041639534872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0.46881481748264414</v>
      </c>
      <c r="O76" s="50">
        <f t="shared" si="26"/>
        <v>0.47033462872530885</v>
      </c>
      <c r="P76" t="s">
        <v>86</v>
      </c>
    </row>
    <row r="77" spans="1:16" x14ac:dyDescent="0.25">
      <c r="A77" s="17">
        <v>2021</v>
      </c>
      <c r="B77" s="74">
        <v>9206</v>
      </c>
      <c r="C77" s="74">
        <v>3894507</v>
      </c>
      <c r="D77" s="6">
        <f t="shared" si="21"/>
        <v>236.3842201336395</v>
      </c>
      <c r="E77" s="50">
        <f t="shared" si="24"/>
        <v>238.55226193420077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0.46034207123726256</v>
      </c>
      <c r="O77" s="50">
        <f t="shared" si="26"/>
        <v>0.46795693128430005</v>
      </c>
      <c r="P77" t="s">
        <v>85</v>
      </c>
    </row>
    <row r="78" spans="1:16" x14ac:dyDescent="0.25">
      <c r="A78" s="1" t="s">
        <v>27</v>
      </c>
      <c r="B78" s="74">
        <v>9206</v>
      </c>
      <c r="C78" s="74">
        <v>3886345</v>
      </c>
      <c r="D78" s="6">
        <f t="shared" si="21"/>
        <v>236.88066808273584</v>
      </c>
      <c r="E78" s="50">
        <f t="shared" si="24"/>
        <v>237.98814558504426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0.46130886960061901</v>
      </c>
      <c r="O78" s="50">
        <f t="shared" si="26"/>
        <v>0.46600739425813476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75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117">
        <v>1794300000</v>
      </c>
      <c r="C84" s="74">
        <v>3803189</v>
      </c>
      <c r="D84" s="6">
        <f t="shared" ref="D84:D93" si="27">(B84/C84)</f>
        <v>471.78828083484677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1.219724522789142</v>
      </c>
      <c r="O84" s="1"/>
    </row>
    <row r="85" spans="1:16" x14ac:dyDescent="0.25">
      <c r="A85" s="47">
        <v>2013</v>
      </c>
      <c r="B85" s="118">
        <v>9830000</v>
      </c>
      <c r="C85" s="74">
        <v>3822038</v>
      </c>
      <c r="D85" s="6">
        <f t="shared" si="27"/>
        <v>2.5719262864471784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5.7475255043711437E-3</v>
      </c>
      <c r="O85" s="1"/>
    </row>
    <row r="86" spans="1:16" x14ac:dyDescent="0.25">
      <c r="A86" s="47">
        <v>2014</v>
      </c>
      <c r="B86" s="119">
        <v>10550000</v>
      </c>
      <c r="C86" s="74">
        <v>3838230</v>
      </c>
      <c r="D86" s="6">
        <f t="shared" si="27"/>
        <v>2.7486627950904454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6.5983672581454668E-3</v>
      </c>
      <c r="O86" s="1"/>
    </row>
    <row r="87" spans="1:16" x14ac:dyDescent="0.25">
      <c r="A87" s="47">
        <v>2015</v>
      </c>
      <c r="B87" s="118">
        <v>11270000</v>
      </c>
      <c r="C87" s="74">
        <v>3855037</v>
      </c>
      <c r="D87" s="6">
        <f t="shared" si="27"/>
        <v>2.9234479461546026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6.9970217535753401E-3</v>
      </c>
      <c r="O87" s="1"/>
    </row>
    <row r="88" spans="1:16" x14ac:dyDescent="0.25">
      <c r="A88" s="47">
        <v>2016</v>
      </c>
      <c r="B88" s="118">
        <v>19663000</v>
      </c>
      <c r="C88" s="74">
        <v>3868730</v>
      </c>
      <c r="D88" s="6">
        <f t="shared" si="27"/>
        <v>5.082546468737803</v>
      </c>
      <c r="E88" s="50">
        <f t="shared" ref="E88:E94" si="30">SUM(D84:D88)/5</f>
        <v>97.022972866255373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1.5218845480171861E-2</v>
      </c>
      <c r="O88" s="50">
        <f t="shared" ref="O88:O94" si="32">SUM(N84:N88)/5</f>
        <v>0.25085725655708113</v>
      </c>
      <c r="P88" s="53" t="s">
        <v>90</v>
      </c>
    </row>
    <row r="89" spans="1:16" x14ac:dyDescent="0.25">
      <c r="A89" s="17">
        <v>2017</v>
      </c>
      <c r="B89" s="118">
        <v>63546000</v>
      </c>
      <c r="C89" s="74">
        <v>3885253</v>
      </c>
      <c r="D89" s="6">
        <f t="shared" si="27"/>
        <v>16.355691637069711</v>
      </c>
      <c r="E89" s="50">
        <f t="shared" si="30"/>
        <v>5.9364550266999476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3.7351908295186829E-2</v>
      </c>
      <c r="O89" s="50">
        <f t="shared" si="32"/>
        <v>1.4382733658290129E-2</v>
      </c>
      <c r="P89" t="s">
        <v>89</v>
      </c>
    </row>
    <row r="90" spans="1:16" x14ac:dyDescent="0.25">
      <c r="A90" s="17">
        <v>2018</v>
      </c>
      <c r="B90" s="118">
        <v>169195000</v>
      </c>
      <c r="C90" s="74">
        <v>3894284</v>
      </c>
      <c r="D90" s="6">
        <f t="shared" si="27"/>
        <v>43.447011055177278</v>
      </c>
      <c r="E90" s="50">
        <f t="shared" si="30"/>
        <v>14.11147198044597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6.8174017906250384E-2</v>
      </c>
      <c r="O90" s="50">
        <f t="shared" si="32"/>
        <v>2.6868032138665975E-2</v>
      </c>
      <c r="P90" t="s">
        <v>88</v>
      </c>
    </row>
    <row r="91" spans="1:16" x14ac:dyDescent="0.25">
      <c r="A91" s="17">
        <v>2019</v>
      </c>
      <c r="B91" s="118">
        <v>181970000</v>
      </c>
      <c r="C91" s="74">
        <v>3898628</v>
      </c>
      <c r="D91" s="6">
        <f t="shared" si="27"/>
        <v>46.675394523406695</v>
      </c>
      <c r="E91" s="50">
        <f t="shared" si="30"/>
        <v>22.896818326109219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7.0546868870108179E-2</v>
      </c>
      <c r="O91" s="50">
        <f t="shared" si="32"/>
        <v>3.9657732461058512E-2</v>
      </c>
      <c r="P91" t="s">
        <v>87</v>
      </c>
    </row>
    <row r="92" spans="1:16" x14ac:dyDescent="0.25">
      <c r="A92" s="17">
        <v>2020</v>
      </c>
      <c r="B92" s="74">
        <v>185230000</v>
      </c>
      <c r="C92" s="74">
        <v>3902342</v>
      </c>
      <c r="D92" s="6">
        <f t="shared" si="27"/>
        <v>47.466367632565266</v>
      </c>
      <c r="E92" s="50">
        <f t="shared" si="30"/>
        <v>31.80540226339135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3.9077384324384012E-2</v>
      </c>
      <c r="O92" s="50">
        <f t="shared" si="32"/>
        <v>4.6073804975220255E-2</v>
      </c>
      <c r="P92" t="s">
        <v>86</v>
      </c>
    </row>
    <row r="93" spans="1:16" x14ac:dyDescent="0.25">
      <c r="A93" s="17">
        <v>2021</v>
      </c>
      <c r="B93" s="74">
        <v>138810000</v>
      </c>
      <c r="C93" s="74">
        <v>3894507</v>
      </c>
      <c r="D93" s="6">
        <f t="shared" si="27"/>
        <v>35.642508795079841</v>
      </c>
      <c r="E93" s="50">
        <f t="shared" si="30"/>
        <v>37.917394728659758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3.3718743217434385E-2</v>
      </c>
      <c r="O93" s="50">
        <f t="shared" si="32"/>
        <v>4.9773784522672761E-2</v>
      </c>
      <c r="P93" t="s">
        <v>85</v>
      </c>
    </row>
    <row r="94" spans="1:16" x14ac:dyDescent="0.25">
      <c r="A94" s="1" t="s">
        <v>27</v>
      </c>
      <c r="B94" s="74">
        <v>284550000</v>
      </c>
      <c r="C94" s="74">
        <v>3886345</v>
      </c>
      <c r="D94" s="6">
        <f>(B94/C94)</f>
        <v>73.217894963005079</v>
      </c>
      <c r="E94" s="50">
        <f t="shared" si="30"/>
        <v>49.289835393846829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6.9266038857496215E-2</v>
      </c>
      <c r="O94" s="50">
        <f t="shared" si="32"/>
        <v>5.6156610635134642E-2</v>
      </c>
      <c r="P94" t="s">
        <v>92</v>
      </c>
    </row>
    <row r="95" spans="1:16" x14ac:dyDescent="0.25">
      <c r="A95" s="1" t="s">
        <v>38</v>
      </c>
      <c r="B95" s="1">
        <f>SUM(B89:B94)</f>
        <v>1023301000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44">
        <v>3113</v>
      </c>
      <c r="C101" s="44">
        <v>3006</v>
      </c>
      <c r="D101" s="50">
        <f t="shared" ref="D101:D109" si="33">C101/B101</f>
        <v>0.96562801156440736</v>
      </c>
      <c r="E101" s="50"/>
      <c r="F101" s="5"/>
    </row>
    <row r="102" spans="1:14" x14ac:dyDescent="0.25">
      <c r="A102" s="47">
        <v>2013</v>
      </c>
      <c r="B102" s="44">
        <v>3116</v>
      </c>
      <c r="C102" s="44">
        <v>3100</v>
      </c>
      <c r="D102" s="50">
        <f t="shared" si="33"/>
        <v>0.99486521181001286</v>
      </c>
      <c r="E102" s="50"/>
      <c r="F102" s="5"/>
    </row>
    <row r="103" spans="1:14" x14ac:dyDescent="0.25">
      <c r="A103" s="47">
        <v>2014</v>
      </c>
      <c r="B103" s="44">
        <v>3116</v>
      </c>
      <c r="C103" s="44">
        <v>3104</v>
      </c>
      <c r="D103" s="50">
        <f t="shared" si="33"/>
        <v>0.99614890885750962</v>
      </c>
      <c r="E103" s="50"/>
      <c r="F103" s="5"/>
    </row>
    <row r="104" spans="1:14" x14ac:dyDescent="0.25">
      <c r="A104" s="47">
        <v>2015</v>
      </c>
      <c r="B104" s="44">
        <v>3116</v>
      </c>
      <c r="C104" s="44">
        <v>3109</v>
      </c>
      <c r="D104" s="50">
        <f t="shared" si="33"/>
        <v>0.99775353016688062</v>
      </c>
      <c r="E104" s="50"/>
      <c r="F104" s="5"/>
    </row>
    <row r="105" spans="1:14" x14ac:dyDescent="0.25">
      <c r="A105" s="47">
        <v>2016</v>
      </c>
      <c r="B105" s="44">
        <v>3118</v>
      </c>
      <c r="C105" s="44">
        <v>3114</v>
      </c>
      <c r="D105" s="50">
        <f t="shared" si="33"/>
        <v>0.99871712636305321</v>
      </c>
      <c r="E105" s="50">
        <f t="shared" ref="E105:E111" si="34">SUM(D101:D105)/5</f>
        <v>0.99062255775237273</v>
      </c>
      <c r="F105" s="5"/>
    </row>
    <row r="106" spans="1:14" x14ac:dyDescent="0.25">
      <c r="A106" s="17">
        <v>2017</v>
      </c>
      <c r="B106" s="74">
        <v>3118</v>
      </c>
      <c r="C106" s="74">
        <v>3114</v>
      </c>
      <c r="D106" s="50">
        <f t="shared" si="33"/>
        <v>0.99871712636305321</v>
      </c>
      <c r="E106" s="50">
        <f t="shared" si="34"/>
        <v>0.99724038071210186</v>
      </c>
      <c r="F106" s="5"/>
    </row>
    <row r="107" spans="1:14" x14ac:dyDescent="0.25">
      <c r="A107" s="17">
        <v>2018</v>
      </c>
      <c r="B107" s="74">
        <v>3118</v>
      </c>
      <c r="C107" s="74">
        <v>3118</v>
      </c>
      <c r="D107" s="50">
        <f t="shared" si="33"/>
        <v>1</v>
      </c>
      <c r="E107" s="50">
        <f t="shared" si="34"/>
        <v>0.99826733835009929</v>
      </c>
      <c r="F107" s="5"/>
    </row>
    <row r="108" spans="1:14" x14ac:dyDescent="0.25">
      <c r="A108" s="17">
        <v>2019</v>
      </c>
      <c r="B108" s="74">
        <v>3119</v>
      </c>
      <c r="C108" s="74">
        <v>3119</v>
      </c>
      <c r="D108" s="50">
        <f t="shared" si="33"/>
        <v>1</v>
      </c>
      <c r="E108" s="50">
        <f t="shared" si="34"/>
        <v>0.9990375565785975</v>
      </c>
      <c r="F108" s="5"/>
    </row>
    <row r="109" spans="1:14" x14ac:dyDescent="0.25">
      <c r="A109" s="17">
        <v>2020</v>
      </c>
      <c r="B109" s="74">
        <v>3119</v>
      </c>
      <c r="C109" s="74">
        <v>3119</v>
      </c>
      <c r="D109" s="50">
        <f t="shared" si="33"/>
        <v>1</v>
      </c>
      <c r="E109" s="50">
        <f t="shared" si="34"/>
        <v>0.99948685054522135</v>
      </c>
      <c r="F109" s="5"/>
    </row>
    <row r="110" spans="1:14" x14ac:dyDescent="0.25">
      <c r="A110" s="17">
        <v>2021</v>
      </c>
      <c r="B110" s="74">
        <v>3119</v>
      </c>
      <c r="C110" s="74">
        <v>3119</v>
      </c>
      <c r="D110" s="50">
        <f>C110/B110</f>
        <v>1</v>
      </c>
      <c r="E110" s="50">
        <f t="shared" si="34"/>
        <v>0.99974342527261073</v>
      </c>
      <c r="F110" s="5"/>
    </row>
    <row r="111" spans="1:14" x14ac:dyDescent="0.25">
      <c r="A111" s="1" t="s">
        <v>27</v>
      </c>
      <c r="B111" s="74">
        <v>3119</v>
      </c>
      <c r="C111" s="74">
        <v>3119</v>
      </c>
      <c r="D111" s="50">
        <f>C111/B111</f>
        <v>1</v>
      </c>
      <c r="E111" s="50">
        <f t="shared" si="34"/>
        <v>1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8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8"/>
      <c r="M116" s="47" t="s">
        <v>82</v>
      </c>
      <c r="N116" s="47" t="s">
        <v>83</v>
      </c>
      <c r="O116" s="47" t="s">
        <v>84</v>
      </c>
      <c r="P116" s="68"/>
      <c r="Q116" s="68"/>
    </row>
    <row r="117" spans="1:18" ht="18.75" x14ac:dyDescent="0.3">
      <c r="A117" s="47">
        <v>2012</v>
      </c>
      <c r="B117" s="116">
        <v>3513</v>
      </c>
      <c r="C117" s="74">
        <v>3803189</v>
      </c>
      <c r="D117" s="54">
        <f t="shared" ref="D117:D127" si="35">(B117/C117)*100000</f>
        <v>92.369850670056096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1.4067964644185842</v>
      </c>
      <c r="O117" s="55"/>
      <c r="P117" s="5"/>
      <c r="Q117" s="51"/>
      <c r="R117" s="5"/>
    </row>
    <row r="118" spans="1:18" ht="18.75" x14ac:dyDescent="0.3">
      <c r="A118" s="47">
        <v>2013</v>
      </c>
      <c r="B118" s="116">
        <v>3430</v>
      </c>
      <c r="C118" s="74">
        <v>3822038</v>
      </c>
      <c r="D118" s="54">
        <f t="shared" si="35"/>
        <v>89.74269748233796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1.3646964164117943</v>
      </c>
      <c r="O118" s="55"/>
      <c r="P118" s="5"/>
      <c r="Q118" s="51"/>
      <c r="R118" s="5"/>
    </row>
    <row r="119" spans="1:18" ht="18.75" x14ac:dyDescent="0.3">
      <c r="A119" s="47">
        <v>2014</v>
      </c>
      <c r="B119" s="116">
        <v>3424</v>
      </c>
      <c r="C119" s="74">
        <v>3838230</v>
      </c>
      <c r="D119" s="54">
        <f t="shared" si="35"/>
        <v>89.207785880470951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1.3464912096147927</v>
      </c>
      <c r="O119" s="55"/>
      <c r="P119" s="5"/>
      <c r="Q119" s="51"/>
      <c r="R119" s="5"/>
    </row>
    <row r="120" spans="1:18" ht="18.75" x14ac:dyDescent="0.3">
      <c r="A120" s="47">
        <v>2015</v>
      </c>
      <c r="B120" s="116">
        <v>3372</v>
      </c>
      <c r="C120" s="74">
        <v>3855037</v>
      </c>
      <c r="D120" s="54">
        <f t="shared" si="35"/>
        <v>87.469977590357757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1.3268483434375582</v>
      </c>
      <c r="O120" s="55"/>
      <c r="P120" s="5"/>
      <c r="Q120" s="51"/>
      <c r="R120" s="5"/>
    </row>
    <row r="121" spans="1:18" ht="18.75" x14ac:dyDescent="0.3">
      <c r="A121" s="47">
        <v>2016</v>
      </c>
      <c r="B121" s="116">
        <v>3330</v>
      </c>
      <c r="C121" s="74">
        <v>3868730</v>
      </c>
      <c r="D121" s="54">
        <f t="shared" si="35"/>
        <v>86.074758383242042</v>
      </c>
      <c r="E121" s="54">
        <f t="shared" ref="E121:E127" si="38">SUM(D117:D121)/5</f>
        <v>88.973014001292967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1.1057387160129339</v>
      </c>
      <c r="O121" s="55">
        <f t="shared" ref="O121:O127" si="40">SUM(N117:N121)/5</f>
        <v>1.3101142299791326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116">
        <v>3204</v>
      </c>
      <c r="C122" s="74">
        <v>3885253</v>
      </c>
      <c r="D122" s="54">
        <f t="shared" si="35"/>
        <v>82.465672119679212</v>
      </c>
      <c r="E122" s="54">
        <f t="shared" si="38"/>
        <v>86.992178291217584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1.0973138276532415</v>
      </c>
      <c r="O122" s="55">
        <f t="shared" si="40"/>
        <v>1.2482177026260641</v>
      </c>
      <c r="P122" t="s">
        <v>89</v>
      </c>
      <c r="Q122" s="51"/>
      <c r="R122" s="5"/>
    </row>
    <row r="123" spans="1:18" ht="18.75" x14ac:dyDescent="0.3">
      <c r="A123" s="47">
        <v>2018</v>
      </c>
      <c r="B123" s="116">
        <v>3126</v>
      </c>
      <c r="C123" s="74">
        <v>3894284</v>
      </c>
      <c r="D123" s="54">
        <f t="shared" si="35"/>
        <v>80.271495350621578</v>
      </c>
      <c r="E123" s="54">
        <f t="shared" si="38"/>
        <v>85.097937864874311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1.1182094987991642</v>
      </c>
      <c r="O123" s="55">
        <f t="shared" si="40"/>
        <v>1.198920319103538</v>
      </c>
      <c r="P123" t="s">
        <v>88</v>
      </c>
      <c r="Q123" s="51"/>
      <c r="R123" s="5"/>
    </row>
    <row r="124" spans="1:18" ht="18.75" x14ac:dyDescent="0.3">
      <c r="A124" s="47">
        <v>2019</v>
      </c>
      <c r="B124" s="116">
        <v>6056</v>
      </c>
      <c r="C124" s="74">
        <v>3898628</v>
      </c>
      <c r="D124" s="54">
        <f t="shared" si="35"/>
        <v>155.33669793578665</v>
      </c>
      <c r="E124" s="54">
        <f t="shared" si="38"/>
        <v>98.323720275937447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2.0676288279550286</v>
      </c>
      <c r="O124" s="55">
        <f t="shared" si="40"/>
        <v>1.3431478427715853</v>
      </c>
      <c r="P124" t="s">
        <v>87</v>
      </c>
      <c r="Q124" s="51"/>
      <c r="R124" s="5"/>
    </row>
    <row r="125" spans="1:18" ht="18.75" x14ac:dyDescent="0.3">
      <c r="A125" s="47">
        <v>2020</v>
      </c>
      <c r="B125" s="116">
        <v>5999</v>
      </c>
      <c r="C125" s="74">
        <v>3902342</v>
      </c>
      <c r="D125" s="54">
        <f t="shared" si="35"/>
        <v>153.72819706729959</v>
      </c>
      <c r="E125" s="54">
        <f t="shared" si="38"/>
        <v>111.5753641713258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1.9473383199495915</v>
      </c>
      <c r="O125" s="55">
        <f t="shared" si="40"/>
        <v>1.4672458380739921</v>
      </c>
      <c r="P125" t="s">
        <v>86</v>
      </c>
      <c r="Q125" s="51"/>
      <c r="R125" s="5"/>
    </row>
    <row r="126" spans="1:18" ht="18.75" x14ac:dyDescent="0.3">
      <c r="A126" s="47">
        <v>2021</v>
      </c>
      <c r="B126" s="116">
        <v>6096</v>
      </c>
      <c r="C126" s="74">
        <v>3894507</v>
      </c>
      <c r="D126" s="54">
        <f t="shared" si="35"/>
        <v>156.52815619537978</v>
      </c>
      <c r="E126" s="54">
        <f t="shared" si="38"/>
        <v>125.66604373375336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1.7144793325455332</v>
      </c>
      <c r="O126" s="55">
        <f t="shared" si="40"/>
        <v>1.5889939613805117</v>
      </c>
      <c r="P126" t="s">
        <v>85</v>
      </c>
      <c r="Q126" s="51"/>
      <c r="R126" s="5"/>
    </row>
    <row r="127" spans="1:18" ht="30" x14ac:dyDescent="0.25">
      <c r="A127" s="47" t="s">
        <v>27</v>
      </c>
      <c r="B127" s="116">
        <v>2424</v>
      </c>
      <c r="C127" s="74">
        <v>3886345</v>
      </c>
      <c r="D127" s="54">
        <f t="shared" si="35"/>
        <v>62.372228919460312</v>
      </c>
      <c r="E127" s="54">
        <f t="shared" si="38"/>
        <v>121.64735509370958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2.1721911415886912</v>
      </c>
      <c r="O127" s="55">
        <f t="shared" si="40"/>
        <v>1.8039694241676016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26905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116">
        <v>93055</v>
      </c>
      <c r="C133" s="116">
        <v>75632</v>
      </c>
      <c r="D133" s="50">
        <f t="shared" ref="D133:D134" si="43">C133/B133</f>
        <v>0.81276664338294557</v>
      </c>
      <c r="E133" s="1"/>
      <c r="F133" s="5"/>
    </row>
    <row r="134" spans="1:18" x14ac:dyDescent="0.25">
      <c r="A134" s="17">
        <v>2020</v>
      </c>
      <c r="B134" s="116">
        <v>97805</v>
      </c>
      <c r="C134" s="116">
        <v>77943</v>
      </c>
      <c r="D134" s="50">
        <f t="shared" si="43"/>
        <v>0.79692244772762133</v>
      </c>
      <c r="E134" s="1"/>
      <c r="F134" s="5"/>
    </row>
    <row r="135" spans="1:18" x14ac:dyDescent="0.25">
      <c r="A135" s="17">
        <v>2021</v>
      </c>
      <c r="B135" s="116">
        <v>100450</v>
      </c>
      <c r="C135" s="116">
        <v>79044</v>
      </c>
      <c r="D135" s="50">
        <f>C135/B135</f>
        <v>0.78689895470383275</v>
      </c>
      <c r="E135" s="1"/>
      <c r="F135" s="5"/>
    </row>
    <row r="136" spans="1:18" x14ac:dyDescent="0.25">
      <c r="A136" s="17">
        <v>2022</v>
      </c>
      <c r="B136" s="116">
        <v>102956</v>
      </c>
      <c r="C136" s="116">
        <v>80979</v>
      </c>
      <c r="D136" s="50">
        <f>C136/B136</f>
        <v>0.78653988111426243</v>
      </c>
      <c r="E136" s="50">
        <f>SUM(D134:D136)/3</f>
        <v>0.79012042784857217</v>
      </c>
      <c r="F136" s="64"/>
    </row>
    <row r="137" spans="1:18" x14ac:dyDescent="0.25">
      <c r="A137" s="1"/>
      <c r="B137" s="92"/>
      <c r="C137" s="92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5.1423066438258376</v>
      </c>
      <c r="C143" s="66">
        <f t="shared" ref="C143:C151" si="45">N20*N36*N52*N68*N84</f>
        <v>1.387735326174574</v>
      </c>
      <c r="G143" s="47">
        <v>2012</v>
      </c>
      <c r="H143" s="57">
        <f t="shared" ref="H143:H150" si="46">B143+I143+J143+K143</f>
        <v>7.5147311198088298</v>
      </c>
      <c r="I143" s="50">
        <f>D101</f>
        <v>0.96562801156440736</v>
      </c>
      <c r="J143" s="1">
        <v>0</v>
      </c>
      <c r="K143" s="50">
        <f>N117</f>
        <v>1.4067964644185842</v>
      </c>
    </row>
    <row r="144" spans="1:18" x14ac:dyDescent="0.25">
      <c r="A144" s="47">
        <v>2013</v>
      </c>
      <c r="B144" s="65">
        <f t="shared" si="44"/>
        <v>2.080830147290694</v>
      </c>
      <c r="C144" s="66">
        <f t="shared" si="45"/>
        <v>1.2045647425829894E-3</v>
      </c>
      <c r="G144" s="47">
        <v>2013</v>
      </c>
      <c r="H144" s="57">
        <f t="shared" si="46"/>
        <v>4.4403917755125013</v>
      </c>
      <c r="I144" s="50">
        <f t="shared" ref="I144:I152" si="47">D102</f>
        <v>0.99486521181001286</v>
      </c>
      <c r="J144" s="1">
        <v>0</v>
      </c>
      <c r="K144" s="50">
        <f t="shared" ref="K144:K153" si="48">N118</f>
        <v>1.3646964164117943</v>
      </c>
    </row>
    <row r="145" spans="1:11" x14ac:dyDescent="0.25">
      <c r="A145" s="47">
        <v>2014</v>
      </c>
      <c r="B145" s="65">
        <f t="shared" si="44"/>
        <v>2.9590885331935985</v>
      </c>
      <c r="C145" s="66">
        <f t="shared" si="45"/>
        <v>9.1009878210307083E-3</v>
      </c>
      <c r="G145" s="47">
        <v>2014</v>
      </c>
      <c r="H145" s="57">
        <f t="shared" si="46"/>
        <v>5.3017286516659006</v>
      </c>
      <c r="I145" s="50">
        <f t="shared" si="47"/>
        <v>0.99614890885750962</v>
      </c>
      <c r="J145" s="1">
        <v>0</v>
      </c>
      <c r="K145" s="50">
        <f t="shared" si="48"/>
        <v>1.3464912096147927</v>
      </c>
    </row>
    <row r="146" spans="1:11" x14ac:dyDescent="0.25">
      <c r="A146" s="47">
        <v>2015</v>
      </c>
      <c r="B146" s="65">
        <f t="shared" si="44"/>
        <v>3.31911140701785</v>
      </c>
      <c r="C146" s="66">
        <f t="shared" si="45"/>
        <v>2.0850256739158492E-2</v>
      </c>
      <c r="G146" s="47">
        <v>2015</v>
      </c>
      <c r="H146" s="57">
        <f t="shared" si="46"/>
        <v>5.6437132806222889</v>
      </c>
      <c r="I146" s="50">
        <f t="shared" si="47"/>
        <v>0.99775353016688062</v>
      </c>
      <c r="J146" s="1">
        <v>0</v>
      </c>
      <c r="K146" s="50">
        <f t="shared" si="48"/>
        <v>1.3268483434375582</v>
      </c>
    </row>
    <row r="147" spans="1:11" x14ac:dyDescent="0.25">
      <c r="A147" s="47">
        <v>2016</v>
      </c>
      <c r="B147" s="65">
        <f t="shared" si="44"/>
        <v>2.921529209689063</v>
      </c>
      <c r="C147" s="66">
        <f t="shared" si="45"/>
        <v>8.3469768631498839E-3</v>
      </c>
      <c r="G147" s="47">
        <v>2016</v>
      </c>
      <c r="H147" s="57">
        <f t="shared" si="46"/>
        <v>5.0259850520650504</v>
      </c>
      <c r="I147" s="50">
        <f t="shared" si="47"/>
        <v>0.99871712636305321</v>
      </c>
      <c r="J147" s="1">
        <v>0</v>
      </c>
      <c r="K147" s="50">
        <f t="shared" si="48"/>
        <v>1.1057387160129339</v>
      </c>
    </row>
    <row r="148" spans="1:11" x14ac:dyDescent="0.25">
      <c r="A148" s="17">
        <v>2017</v>
      </c>
      <c r="B148" s="65">
        <f t="shared" si="44"/>
        <v>3.2416496810330964</v>
      </c>
      <c r="C148" s="66">
        <f t="shared" si="45"/>
        <v>1.7444144721032482E-2</v>
      </c>
      <c r="G148" s="17">
        <v>2017</v>
      </c>
      <c r="H148" s="57">
        <f t="shared" si="46"/>
        <v>5.3376806350493915</v>
      </c>
      <c r="I148" s="50">
        <f t="shared" si="47"/>
        <v>0.99871712636305321</v>
      </c>
      <c r="J148" s="1">
        <v>0</v>
      </c>
      <c r="K148" s="50">
        <f t="shared" si="48"/>
        <v>1.0973138276532415</v>
      </c>
    </row>
    <row r="149" spans="1:11" x14ac:dyDescent="0.25">
      <c r="A149" s="17">
        <v>2018</v>
      </c>
      <c r="B149" s="65">
        <f t="shared" si="44"/>
        <v>4.1394326566666235</v>
      </c>
      <c r="C149" s="66">
        <f t="shared" si="45"/>
        <v>0.13785821682658164</v>
      </c>
      <c r="G149" s="17">
        <v>2018</v>
      </c>
      <c r="H149" s="57">
        <f t="shared" si="46"/>
        <v>6.2576421554657875</v>
      </c>
      <c r="I149" s="50">
        <f t="shared" si="47"/>
        <v>1</v>
      </c>
      <c r="J149" s="1">
        <v>0</v>
      </c>
      <c r="K149" s="50">
        <f t="shared" si="48"/>
        <v>1.1182094987991642</v>
      </c>
    </row>
    <row r="150" spans="1:11" x14ac:dyDescent="0.25">
      <c r="A150" s="17">
        <v>2019</v>
      </c>
      <c r="B150" s="65">
        <f t="shared" si="44"/>
        <v>4.9167339158385381</v>
      </c>
      <c r="C150" s="66">
        <f t="shared" si="45"/>
        <v>0.82553200647702729</v>
      </c>
      <c r="G150" s="17">
        <v>2019</v>
      </c>
      <c r="H150" s="57">
        <f t="shared" si="46"/>
        <v>8.797129387176513</v>
      </c>
      <c r="I150" s="50">
        <f t="shared" si="47"/>
        <v>1</v>
      </c>
      <c r="J150" s="50">
        <f>D133</f>
        <v>0.81276664338294557</v>
      </c>
      <c r="K150" s="50">
        <f t="shared" si="48"/>
        <v>2.0676288279550286</v>
      </c>
    </row>
    <row r="151" spans="1:11" x14ac:dyDescent="0.25">
      <c r="A151" s="17">
        <v>2020</v>
      </c>
      <c r="B151" s="65">
        <f>LOG(C151)+5</f>
        <v>4.0478518579683893</v>
      </c>
      <c r="C151" s="66">
        <f t="shared" si="45"/>
        <v>0.11164823399366548</v>
      </c>
      <c r="G151" s="17">
        <v>2020</v>
      </c>
      <c r="H151" s="57">
        <f>B151+I151+J151+K151</f>
        <v>7.7921126256456024</v>
      </c>
      <c r="I151" s="50">
        <f t="shared" si="47"/>
        <v>1</v>
      </c>
      <c r="J151" s="50">
        <f>D134</f>
        <v>0.79692244772762133</v>
      </c>
      <c r="K151" s="50">
        <f t="shared" si="48"/>
        <v>1.9473383199495915</v>
      </c>
    </row>
    <row r="152" spans="1:11" x14ac:dyDescent="0.25">
      <c r="A152" s="17">
        <v>2021</v>
      </c>
      <c r="B152" s="65">
        <f>LOG(C152)+5</f>
        <v>3.0296681015382156</v>
      </c>
      <c r="C152" s="66">
        <f>N29*N45*N61*N77*N93</f>
        <v>1.0707007368102124E-2</v>
      </c>
      <c r="G152" s="17">
        <v>2021</v>
      </c>
      <c r="H152" s="57">
        <f>B152+I152+J152+K152</f>
        <v>6.5310463887875816</v>
      </c>
      <c r="I152" s="50">
        <f t="shared" si="47"/>
        <v>1</v>
      </c>
      <c r="J152" s="50">
        <f t="shared" ref="J152:J153" si="49">D135</f>
        <v>0.78689895470383275</v>
      </c>
      <c r="K152" s="50">
        <f t="shared" si="48"/>
        <v>1.7144793325455332</v>
      </c>
    </row>
    <row r="153" spans="1:11" x14ac:dyDescent="0.25">
      <c r="A153" s="1" t="s">
        <v>27</v>
      </c>
      <c r="B153" s="65">
        <f>LOG(C153)+5</f>
        <v>4.2923288883543833</v>
      </c>
      <c r="C153" s="66">
        <f>N30*N46*N62*N78*N94</f>
        <v>0.19603286555260679</v>
      </c>
      <c r="G153" s="1" t="s">
        <v>27</v>
      </c>
      <c r="H153" s="57">
        <f>B153+I153+J153+K153</f>
        <v>8.2510599110573377</v>
      </c>
      <c r="I153" s="50">
        <f>D111</f>
        <v>1</v>
      </c>
      <c r="J153" s="50">
        <f t="shared" si="49"/>
        <v>0.78653988111426243</v>
      </c>
      <c r="K153" s="50">
        <f t="shared" si="48"/>
        <v>2.1721911415886912</v>
      </c>
    </row>
    <row r="156" spans="1:11" ht="36" x14ac:dyDescent="0.55000000000000004">
      <c r="A156" s="69" t="s">
        <v>69</v>
      </c>
      <c r="B156" s="67"/>
      <c r="C156" s="67"/>
      <c r="D156" s="67"/>
      <c r="E156" s="67"/>
    </row>
    <row r="158" spans="1:11" ht="45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5.2753477675652549</v>
      </c>
      <c r="C159" s="50">
        <f>I143</f>
        <v>0.96562801156440736</v>
      </c>
      <c r="D159" s="1">
        <v>1</v>
      </c>
      <c r="E159" s="50">
        <f>K143</f>
        <v>1.4067964644185842</v>
      </c>
      <c r="F159" s="1">
        <f t="shared" ref="F159:F166" si="51">C143*C159*D159*E159</f>
        <v>1.8851580527259721</v>
      </c>
    </row>
    <row r="160" spans="1:11" x14ac:dyDescent="0.25">
      <c r="A160" s="47">
        <v>2013</v>
      </c>
      <c r="B160" s="66">
        <f t="shared" si="50"/>
        <v>2.2136304432515277</v>
      </c>
      <c r="C160" s="50">
        <f t="shared" ref="C160:D169" si="52">I144</f>
        <v>0.99486521181001286</v>
      </c>
      <c r="D160" s="1">
        <v>1</v>
      </c>
      <c r="E160" s="50">
        <f t="shared" ref="E160:E169" si="53">K144</f>
        <v>1.3646964164117943</v>
      </c>
      <c r="F160" s="1">
        <f t="shared" si="51"/>
        <v>1.6354242879880949E-3</v>
      </c>
    </row>
    <row r="161" spans="1:6" x14ac:dyDescent="0.25">
      <c r="A161" s="47">
        <v>2014</v>
      </c>
      <c r="B161" s="66">
        <f t="shared" si="50"/>
        <v>3.0866163193033942</v>
      </c>
      <c r="C161" s="50">
        <f t="shared" si="52"/>
        <v>0.99614890885750962</v>
      </c>
      <c r="D161" s="1">
        <v>1</v>
      </c>
      <c r="E161" s="50">
        <f t="shared" si="53"/>
        <v>1.3464912096147927</v>
      </c>
      <c r="F161" s="1">
        <f t="shared" si="51"/>
        <v>1.2207207288148151E-2</v>
      </c>
    </row>
    <row r="162" spans="1:6" x14ac:dyDescent="0.25">
      <c r="A162" s="47">
        <v>2015</v>
      </c>
      <c r="B162" s="66">
        <f t="shared" si="50"/>
        <v>3.4409559666234282</v>
      </c>
      <c r="C162" s="50">
        <f t="shared" si="52"/>
        <v>0.99775353016688062</v>
      </c>
      <c r="D162" s="1">
        <v>1</v>
      </c>
      <c r="E162" s="50">
        <f t="shared" si="53"/>
        <v>1.3268483434375582</v>
      </c>
      <c r="F162" s="1">
        <f t="shared" si="51"/>
        <v>2.7602979737738162E-2</v>
      </c>
    </row>
    <row r="163" spans="1:6" x14ac:dyDescent="0.25">
      <c r="A163" s="47">
        <v>2016</v>
      </c>
      <c r="B163" s="66">
        <f t="shared" si="50"/>
        <v>2.9646242231874678</v>
      </c>
      <c r="C163" s="50">
        <f t="shared" si="52"/>
        <v>0.99871712636305321</v>
      </c>
      <c r="D163" s="1">
        <v>1</v>
      </c>
      <c r="E163" s="50">
        <f t="shared" si="53"/>
        <v>1.1057387160129339</v>
      </c>
      <c r="F163" s="1">
        <f t="shared" si="51"/>
        <v>9.2177351001864818E-3</v>
      </c>
    </row>
    <row r="164" spans="1:6" x14ac:dyDescent="0.25">
      <c r="A164" s="17">
        <v>2017</v>
      </c>
      <c r="B164" s="66">
        <f t="shared" si="50"/>
        <v>3.2814230303503318</v>
      </c>
      <c r="C164" s="50">
        <f t="shared" si="52"/>
        <v>0.99871712636305321</v>
      </c>
      <c r="D164" s="1">
        <v>1</v>
      </c>
      <c r="E164" s="50">
        <f t="shared" si="53"/>
        <v>1.0973138276532415</v>
      </c>
      <c r="F164" s="1">
        <f t="shared" si="51"/>
        <v>1.9117144830119521E-2</v>
      </c>
    </row>
    <row r="165" spans="1:6" x14ac:dyDescent="0.25">
      <c r="A165" s="17">
        <v>2018</v>
      </c>
      <c r="B165" s="66">
        <f t="shared" si="50"/>
        <v>4.1879558337848959</v>
      </c>
      <c r="C165" s="50">
        <f t="shared" si="52"/>
        <v>1</v>
      </c>
      <c r="D165" s="1">
        <v>1</v>
      </c>
      <c r="E165" s="50">
        <f t="shared" si="53"/>
        <v>1.1182094987991642</v>
      </c>
      <c r="F165" s="1">
        <f t="shared" si="51"/>
        <v>0.15415436754299836</v>
      </c>
    </row>
    <row r="166" spans="1:6" x14ac:dyDescent="0.25">
      <c r="A166" s="17">
        <v>2019</v>
      </c>
      <c r="B166" s="66">
        <f t="shared" si="50"/>
        <v>5.1421723660355365</v>
      </c>
      <c r="C166" s="50">
        <f t="shared" si="52"/>
        <v>1</v>
      </c>
      <c r="D166" s="50">
        <f>J150</f>
        <v>0.81276664338294557</v>
      </c>
      <c r="E166" s="50">
        <f t="shared" si="53"/>
        <v>2.0676288279550286</v>
      </c>
      <c r="F166" s="1">
        <f t="shared" si="51"/>
        <v>1.3873063241110528</v>
      </c>
    </row>
    <row r="167" spans="1:6" x14ac:dyDescent="0.25">
      <c r="A167" s="17">
        <v>2020</v>
      </c>
      <c r="B167" s="66">
        <f>LOG(F167)+5</f>
        <v>4.2387093282138046</v>
      </c>
      <c r="C167" s="50">
        <f t="shared" si="52"/>
        <v>1</v>
      </c>
      <c r="D167" s="50">
        <f>J151</f>
        <v>0.79692244772762133</v>
      </c>
      <c r="E167" s="50">
        <f t="shared" si="53"/>
        <v>1.9473383199495915</v>
      </c>
      <c r="F167" s="1">
        <f>C151*C167*D167*E167</f>
        <v>0.17326439570177951</v>
      </c>
    </row>
    <row r="168" spans="1:6" x14ac:dyDescent="0.25">
      <c r="A168" s="17">
        <v>2021</v>
      </c>
      <c r="B168" s="66">
        <f>LOG(F168)+5</f>
        <v>3.1597193241560619</v>
      </c>
      <c r="C168" s="50">
        <f t="shared" si="52"/>
        <v>1</v>
      </c>
      <c r="D168" s="50">
        <f t="shared" si="52"/>
        <v>0.78689895470383275</v>
      </c>
      <c r="E168" s="50">
        <f t="shared" si="53"/>
        <v>1.7144793325455332</v>
      </c>
      <c r="F168" s="1">
        <f>C152*C168*D168*E168</f>
        <v>1.4445059137094159E-2</v>
      </c>
    </row>
    <row r="169" spans="1:6" x14ac:dyDescent="0.25">
      <c r="A169" s="1" t="s">
        <v>27</v>
      </c>
      <c r="B169" s="66">
        <f>LOG(F169)+5</f>
        <v>4.5249476748252144</v>
      </c>
      <c r="C169" s="50">
        <f t="shared" si="52"/>
        <v>1</v>
      </c>
      <c r="D169" s="50">
        <f t="shared" si="52"/>
        <v>0.78653988111426243</v>
      </c>
      <c r="E169" s="50">
        <f t="shared" si="53"/>
        <v>2.1721911415886912</v>
      </c>
      <c r="F169" s="1">
        <f>C153*C169*D169*E169</f>
        <v>0.33492508389184589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1.080885345215892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2.8695603855835357</v>
      </c>
    </row>
    <row r="176" spans="1:6" x14ac:dyDescent="0.25">
      <c r="A176" s="1" t="s">
        <v>173</v>
      </c>
      <c r="B176" s="1">
        <f>((SUM(B37:B46)/10)/C46)/((SUM(H37:H46)/10)/I46)</f>
        <v>0.70414098432787686</v>
      </c>
      <c r="C176" s="1">
        <f>(B46/C46)/(H46/I46)</f>
        <v>0.62205567741721435</v>
      </c>
      <c r="D176" s="1"/>
      <c r="E176" s="1"/>
      <c r="F176" s="1"/>
    </row>
  </sheetData>
  <mergeCells count="11">
    <mergeCell ref="A98:N98"/>
    <mergeCell ref="A114:N114"/>
    <mergeCell ref="A130:R130"/>
    <mergeCell ref="A140:E140"/>
    <mergeCell ref="G140:L140"/>
    <mergeCell ref="A81:N81"/>
    <mergeCell ref="C2:J2"/>
    <mergeCell ref="A17:N17"/>
    <mergeCell ref="A33:N33"/>
    <mergeCell ref="A49:N49"/>
    <mergeCell ref="A65:N65"/>
  </mergeCells>
  <pageMargins left="0.7" right="0.7" top="0.75" bottom="0.75" header="0.3" footer="0.3"/>
  <pageSetup paperSize="9" scale="14" fitToWidth="0" orientation="landscape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R177"/>
  <sheetViews>
    <sheetView workbookViewId="0">
      <selection activeCell="C177" sqref="C177"/>
    </sheetView>
  </sheetViews>
  <sheetFormatPr defaultRowHeight="15" x14ac:dyDescent="0.25"/>
  <cols>
    <col min="2" max="2" width="11.7109375" customWidth="1"/>
    <col min="7" max="7" width="12.28515625" customWidth="1"/>
    <col min="8" max="8" width="14.140625" customWidth="1"/>
    <col min="9" max="9" width="13.5703125" customWidth="1"/>
  </cols>
  <sheetData>
    <row r="3" spans="1:12" x14ac:dyDescent="0.25">
      <c r="A3" s="70"/>
      <c r="B3" s="70"/>
      <c r="C3" s="189" t="s">
        <v>140</v>
      </c>
      <c r="D3" s="189"/>
      <c r="E3" s="189"/>
      <c r="F3" s="189"/>
      <c r="G3" s="189"/>
      <c r="H3" s="189"/>
      <c r="I3" s="189"/>
      <c r="J3" s="189"/>
      <c r="K3" s="70"/>
      <c r="L3" s="70"/>
    </row>
    <row r="4" spans="1:12" x14ac:dyDescent="0.25">
      <c r="A4" s="70"/>
      <c r="B4" s="70"/>
      <c r="C4" s="71"/>
      <c r="D4" s="71"/>
      <c r="E4" s="71"/>
      <c r="F4" s="71"/>
      <c r="G4" s="71"/>
      <c r="H4" s="71"/>
      <c r="I4" s="71"/>
      <c r="J4" s="71"/>
      <c r="K4" s="70"/>
      <c r="L4" s="70"/>
    </row>
    <row r="5" spans="1:12" ht="135" x14ac:dyDescent="0.25">
      <c r="A5" s="72" t="s">
        <v>96</v>
      </c>
      <c r="B5" s="72" t="s">
        <v>125</v>
      </c>
      <c r="C5" s="72" t="s">
        <v>126</v>
      </c>
      <c r="D5" s="72" t="s">
        <v>127</v>
      </c>
      <c r="E5" s="72" t="s">
        <v>128</v>
      </c>
      <c r="F5" s="72" t="s">
        <v>129</v>
      </c>
      <c r="G5" s="72" t="s">
        <v>130</v>
      </c>
      <c r="H5" s="72" t="s">
        <v>131</v>
      </c>
      <c r="I5" s="72" t="s">
        <v>132</v>
      </c>
      <c r="J5" s="72" t="s">
        <v>63</v>
      </c>
      <c r="K5" s="72" t="s">
        <v>133</v>
      </c>
      <c r="L5" s="72" t="s">
        <v>134</v>
      </c>
    </row>
    <row r="6" spans="1:12" x14ac:dyDescent="0.25">
      <c r="A6" s="73">
        <v>2012</v>
      </c>
      <c r="B6" s="81">
        <v>1518931</v>
      </c>
      <c r="C6" s="81">
        <v>2</v>
      </c>
      <c r="D6" s="81">
        <v>143</v>
      </c>
      <c r="E6" s="81">
        <v>85</v>
      </c>
      <c r="F6" s="81">
        <v>10728</v>
      </c>
      <c r="G6" s="81">
        <v>51</v>
      </c>
      <c r="H6" s="120">
        <v>1973</v>
      </c>
      <c r="I6" s="120">
        <v>1973</v>
      </c>
      <c r="J6" s="81">
        <v>1276</v>
      </c>
      <c r="K6" s="81" t="s">
        <v>135</v>
      </c>
      <c r="L6" s="81" t="s">
        <v>135</v>
      </c>
    </row>
    <row r="7" spans="1:12" x14ac:dyDescent="0.25">
      <c r="A7" s="73">
        <v>2013</v>
      </c>
      <c r="B7" s="81">
        <v>1517692</v>
      </c>
      <c r="C7" s="81">
        <v>0</v>
      </c>
      <c r="D7" s="81">
        <v>132</v>
      </c>
      <c r="E7" s="81">
        <v>81</v>
      </c>
      <c r="F7" s="81">
        <v>8658</v>
      </c>
      <c r="G7" s="81">
        <v>46.43</v>
      </c>
      <c r="H7" s="120">
        <v>1973</v>
      </c>
      <c r="I7" s="120">
        <v>1973</v>
      </c>
      <c r="J7" s="81">
        <v>1210</v>
      </c>
      <c r="K7" s="81" t="s">
        <v>135</v>
      </c>
      <c r="L7" s="81" t="s">
        <v>135</v>
      </c>
    </row>
    <row r="8" spans="1:12" x14ac:dyDescent="0.25">
      <c r="A8" s="73">
        <v>2014</v>
      </c>
      <c r="B8" s="81">
        <v>1517050</v>
      </c>
      <c r="C8" s="81">
        <v>2</v>
      </c>
      <c r="D8" s="81">
        <v>129</v>
      </c>
      <c r="E8" s="81">
        <v>81</v>
      </c>
      <c r="F8" s="81">
        <v>8233</v>
      </c>
      <c r="G8" s="81">
        <v>46.43</v>
      </c>
      <c r="H8" s="120">
        <v>1972</v>
      </c>
      <c r="I8" s="120">
        <v>1972</v>
      </c>
      <c r="J8" s="81">
        <v>1202</v>
      </c>
      <c r="K8" s="81" t="s">
        <v>135</v>
      </c>
      <c r="L8" s="81" t="s">
        <v>135</v>
      </c>
    </row>
    <row r="9" spans="1:12" x14ac:dyDescent="0.25">
      <c r="A9" s="73">
        <v>2015</v>
      </c>
      <c r="B9" s="81">
        <v>1517472</v>
      </c>
      <c r="C9" s="81">
        <v>3</v>
      </c>
      <c r="D9" s="81">
        <v>126</v>
      </c>
      <c r="E9" s="81">
        <v>71</v>
      </c>
      <c r="F9" s="81">
        <v>8320</v>
      </c>
      <c r="G9" s="81">
        <v>627.4</v>
      </c>
      <c r="H9" s="120">
        <v>1972</v>
      </c>
      <c r="I9" s="120">
        <v>1972</v>
      </c>
      <c r="J9" s="81">
        <v>1165</v>
      </c>
      <c r="K9" s="81" t="s">
        <v>135</v>
      </c>
      <c r="L9" s="81" t="s">
        <v>135</v>
      </c>
    </row>
    <row r="10" spans="1:12" x14ac:dyDescent="0.25">
      <c r="A10" s="73">
        <v>2016</v>
      </c>
      <c r="B10" s="81">
        <v>1517164</v>
      </c>
      <c r="C10" s="81">
        <v>0</v>
      </c>
      <c r="D10" s="81">
        <v>118</v>
      </c>
      <c r="E10" s="81">
        <v>68</v>
      </c>
      <c r="F10" s="81">
        <v>8779</v>
      </c>
      <c r="G10" s="81">
        <v>602.1</v>
      </c>
      <c r="H10" s="120">
        <v>1970</v>
      </c>
      <c r="I10" s="120">
        <v>1970</v>
      </c>
      <c r="J10" s="81">
        <v>1156</v>
      </c>
      <c r="K10" s="81" t="s">
        <v>135</v>
      </c>
      <c r="L10" s="81" t="s">
        <v>135</v>
      </c>
    </row>
    <row r="11" spans="1:12" x14ac:dyDescent="0.25">
      <c r="A11" s="77">
        <v>2017</v>
      </c>
      <c r="B11" s="81">
        <v>1516826</v>
      </c>
      <c r="C11" s="81">
        <v>7</v>
      </c>
      <c r="D11" s="81">
        <v>106</v>
      </c>
      <c r="E11" s="81">
        <v>52</v>
      </c>
      <c r="F11" s="81">
        <v>9331</v>
      </c>
      <c r="G11" s="81">
        <v>650.70000000000005</v>
      </c>
      <c r="H11" s="120">
        <v>1967</v>
      </c>
      <c r="I11" s="120">
        <v>1967</v>
      </c>
      <c r="J11" s="81">
        <v>1137</v>
      </c>
      <c r="K11" s="81" t="s">
        <v>135</v>
      </c>
      <c r="L11" s="81" t="s">
        <v>135</v>
      </c>
    </row>
    <row r="12" spans="1:12" x14ac:dyDescent="0.25">
      <c r="A12" s="77">
        <v>2018</v>
      </c>
      <c r="B12" s="81">
        <v>1513044</v>
      </c>
      <c r="C12" s="81">
        <v>0</v>
      </c>
      <c r="D12" s="81">
        <v>106</v>
      </c>
      <c r="E12" s="81">
        <v>64</v>
      </c>
      <c r="F12" s="81">
        <v>9113</v>
      </c>
      <c r="G12" s="81">
        <v>506.7</v>
      </c>
      <c r="H12" s="120">
        <v>1962</v>
      </c>
      <c r="I12" s="120">
        <v>1962</v>
      </c>
      <c r="J12" s="81">
        <v>1136</v>
      </c>
      <c r="K12" s="81">
        <v>21004</v>
      </c>
      <c r="L12" s="81">
        <v>5041</v>
      </c>
    </row>
    <row r="13" spans="1:12" x14ac:dyDescent="0.25">
      <c r="A13" s="77">
        <v>2019</v>
      </c>
      <c r="B13" s="81">
        <v>1507390</v>
      </c>
      <c r="C13" s="81">
        <v>5</v>
      </c>
      <c r="D13" s="81">
        <v>79</v>
      </c>
      <c r="E13" s="81">
        <v>54</v>
      </c>
      <c r="F13" s="81">
        <v>9183</v>
      </c>
      <c r="G13" s="81">
        <v>631.20000000000005</v>
      </c>
      <c r="H13" s="120">
        <v>1962</v>
      </c>
      <c r="I13" s="120">
        <v>1923</v>
      </c>
      <c r="J13" s="81">
        <v>2455</v>
      </c>
      <c r="K13" s="81">
        <v>21656</v>
      </c>
      <c r="L13" s="81">
        <v>6716</v>
      </c>
    </row>
    <row r="14" spans="1:12" x14ac:dyDescent="0.25">
      <c r="A14" s="77">
        <v>2020</v>
      </c>
      <c r="B14" s="81">
        <v>1500955</v>
      </c>
      <c r="C14" s="81">
        <v>6</v>
      </c>
      <c r="D14" s="81">
        <v>108</v>
      </c>
      <c r="E14" s="81">
        <v>40</v>
      </c>
      <c r="F14" s="81">
        <v>9537</v>
      </c>
      <c r="G14" s="81">
        <v>702.2</v>
      </c>
      <c r="H14" s="120">
        <v>1964</v>
      </c>
      <c r="I14" s="120">
        <v>1825</v>
      </c>
      <c r="J14" s="81">
        <v>2245</v>
      </c>
      <c r="K14" s="81">
        <v>23396</v>
      </c>
      <c r="L14" s="81">
        <v>9714</v>
      </c>
    </row>
    <row r="15" spans="1:12" x14ac:dyDescent="0.25">
      <c r="A15" s="77">
        <v>2021</v>
      </c>
      <c r="B15" s="81">
        <v>1493356</v>
      </c>
      <c r="C15" s="81">
        <v>3</v>
      </c>
      <c r="D15" s="81">
        <v>110</v>
      </c>
      <c r="E15" s="81">
        <v>59</v>
      </c>
      <c r="F15" s="81">
        <v>10917</v>
      </c>
      <c r="G15" s="81">
        <v>748.03</v>
      </c>
      <c r="H15" s="120">
        <v>1964</v>
      </c>
      <c r="I15" s="120">
        <v>1830</v>
      </c>
      <c r="J15" s="81">
        <v>2282</v>
      </c>
      <c r="K15" s="81">
        <v>25803</v>
      </c>
      <c r="L15" s="81">
        <v>14194</v>
      </c>
    </row>
    <row r="16" spans="1:12" x14ac:dyDescent="0.25">
      <c r="A16" s="74" t="s">
        <v>27</v>
      </c>
      <c r="B16" s="81">
        <v>1484460</v>
      </c>
      <c r="C16" s="81">
        <v>0</v>
      </c>
      <c r="D16" s="81">
        <v>66</v>
      </c>
      <c r="E16" s="81">
        <v>6</v>
      </c>
      <c r="F16" s="81">
        <v>10917</v>
      </c>
      <c r="G16" s="81">
        <v>1332.3019999999999</v>
      </c>
      <c r="H16" s="120">
        <v>1961</v>
      </c>
      <c r="I16" s="120">
        <v>1827</v>
      </c>
      <c r="J16" s="81">
        <v>848</v>
      </c>
      <c r="K16" s="81">
        <v>26011</v>
      </c>
      <c r="L16" s="81">
        <v>14742</v>
      </c>
    </row>
    <row r="18" spans="1:16" ht="23.25" x14ac:dyDescent="0.35">
      <c r="A18" s="187" t="s">
        <v>74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20" spans="1:16" ht="105" x14ac:dyDescent="0.25">
      <c r="A20" s="12" t="s">
        <v>43</v>
      </c>
      <c r="B20" s="4" t="s">
        <v>21</v>
      </c>
      <c r="C20" s="1" t="s">
        <v>72</v>
      </c>
      <c r="D20" s="12" t="s">
        <v>116</v>
      </c>
      <c r="E20" s="12" t="s">
        <v>84</v>
      </c>
      <c r="G20" s="12" t="s">
        <v>44</v>
      </c>
      <c r="H20" s="4" t="s">
        <v>21</v>
      </c>
      <c r="I20" s="4" t="s">
        <v>72</v>
      </c>
      <c r="J20" s="12" t="s">
        <v>109</v>
      </c>
      <c r="K20" s="12" t="s">
        <v>84</v>
      </c>
      <c r="M20" s="1" t="s">
        <v>82</v>
      </c>
      <c r="N20" s="12" t="s">
        <v>100</v>
      </c>
      <c r="O20" s="12" t="s">
        <v>84</v>
      </c>
    </row>
    <row r="21" spans="1:16" x14ac:dyDescent="0.25">
      <c r="A21" s="47">
        <v>2012</v>
      </c>
      <c r="B21" s="81">
        <v>2</v>
      </c>
      <c r="C21" s="81">
        <v>1518931</v>
      </c>
      <c r="D21" s="1">
        <f t="shared" ref="D21:D31" si="0">(B21/C21)*100000</f>
        <v>0.1316715505839304</v>
      </c>
      <c r="E21" s="1"/>
      <c r="G21" s="47">
        <v>2012</v>
      </c>
      <c r="H21" s="48">
        <v>819</v>
      </c>
      <c r="I21" s="48">
        <v>125060045</v>
      </c>
      <c r="J21" s="50">
        <f t="shared" ref="J21:J31" si="1">(H21/I21)*100000</f>
        <v>0.65488541924001387</v>
      </c>
      <c r="K21" s="1"/>
      <c r="M21" s="1" t="s">
        <v>35</v>
      </c>
      <c r="N21" s="50">
        <f t="shared" ref="N21:N30" si="2">J21/D21</f>
        <v>4.9736288236582675</v>
      </c>
      <c r="O21" s="1"/>
    </row>
    <row r="22" spans="1:16" x14ac:dyDescent="0.25">
      <c r="A22" s="47">
        <v>2013</v>
      </c>
      <c r="B22" s="81">
        <v>0</v>
      </c>
      <c r="C22" s="81">
        <v>1517692</v>
      </c>
      <c r="D22" s="1">
        <f t="shared" si="0"/>
        <v>0</v>
      </c>
      <c r="E22" s="1"/>
      <c r="G22" s="47">
        <v>2013</v>
      </c>
      <c r="H22" s="48">
        <v>631</v>
      </c>
      <c r="I22" s="48">
        <v>125307482</v>
      </c>
      <c r="J22" s="50">
        <f t="shared" si="1"/>
        <v>0.50356131168608109</v>
      </c>
      <c r="K22" s="1"/>
      <c r="M22" s="1" t="s">
        <v>35</v>
      </c>
      <c r="N22" s="50">
        <v>1</v>
      </c>
      <c r="O22" s="1"/>
    </row>
    <row r="23" spans="1:16" x14ac:dyDescent="0.25">
      <c r="A23" s="47">
        <v>2014</v>
      </c>
      <c r="B23" s="81">
        <v>2</v>
      </c>
      <c r="C23" s="81">
        <v>1517050</v>
      </c>
      <c r="D23" s="1">
        <f t="shared" si="0"/>
        <v>0.13183481098183975</v>
      </c>
      <c r="E23" s="1"/>
      <c r="G23" s="47">
        <v>2014</v>
      </c>
      <c r="H23" s="48">
        <v>567</v>
      </c>
      <c r="I23" s="48">
        <v>125547069</v>
      </c>
      <c r="J23" s="50">
        <f t="shared" si="1"/>
        <v>0.45162344650196495</v>
      </c>
      <c r="K23" s="1"/>
      <c r="M23" s="1" t="s">
        <v>35</v>
      </c>
      <c r="N23" s="50">
        <f t="shared" si="2"/>
        <v>3.42567674757903</v>
      </c>
      <c r="O23" s="1"/>
    </row>
    <row r="24" spans="1:16" x14ac:dyDescent="0.25">
      <c r="A24" s="47">
        <v>2015</v>
      </c>
      <c r="B24" s="81">
        <v>3</v>
      </c>
      <c r="C24" s="81">
        <v>1517472</v>
      </c>
      <c r="D24" s="1">
        <f t="shared" si="0"/>
        <v>0.19769722274941481</v>
      </c>
      <c r="E24" s="1"/>
      <c r="G24" s="47">
        <v>2015</v>
      </c>
      <c r="H24" s="48">
        <v>699</v>
      </c>
      <c r="I24" s="48">
        <v>125733897</v>
      </c>
      <c r="J24" s="50">
        <f t="shared" si="1"/>
        <v>0.55593600188817816</v>
      </c>
      <c r="K24" s="1"/>
      <c r="M24" s="1" t="s">
        <v>35</v>
      </c>
      <c r="N24" s="50">
        <f t="shared" si="2"/>
        <v>2.8120577221908585</v>
      </c>
      <c r="O24" s="1"/>
    </row>
    <row r="25" spans="1:16" x14ac:dyDescent="0.25">
      <c r="A25" s="47">
        <v>2016</v>
      </c>
      <c r="B25" s="81">
        <v>0</v>
      </c>
      <c r="C25" s="81">
        <v>1517164</v>
      </c>
      <c r="D25" s="1">
        <f t="shared" si="0"/>
        <v>0</v>
      </c>
      <c r="E25" s="1">
        <f t="shared" ref="E25:E31" si="3">SUM(D21:D25)/5</f>
        <v>9.2240716863036989E-2</v>
      </c>
      <c r="G25" s="47">
        <v>2016</v>
      </c>
      <c r="H25" s="48">
        <v>788</v>
      </c>
      <c r="I25" s="48">
        <v>146544000</v>
      </c>
      <c r="J25" s="50">
        <f t="shared" si="1"/>
        <v>0.53772245878371006</v>
      </c>
      <c r="K25" s="50">
        <f t="shared" ref="K25:K31" si="4">SUM(J21:J25)/5</f>
        <v>0.54074572761998962</v>
      </c>
      <c r="M25" s="1" t="s">
        <v>35</v>
      </c>
      <c r="N25" s="50">
        <v>1</v>
      </c>
      <c r="O25" s="50">
        <f t="shared" ref="O25:O31" si="5">SUM(N21:N25)/5</f>
        <v>2.6422726586856315</v>
      </c>
      <c r="P25" s="53" t="s">
        <v>90</v>
      </c>
    </row>
    <row r="26" spans="1:16" x14ac:dyDescent="0.25">
      <c r="A26" s="17">
        <v>2017</v>
      </c>
      <c r="B26" s="81">
        <v>7</v>
      </c>
      <c r="C26" s="81">
        <v>1516826</v>
      </c>
      <c r="D26" s="6">
        <f t="shared" si="0"/>
        <v>0.46148997973399714</v>
      </c>
      <c r="E26" s="50">
        <f t="shared" si="3"/>
        <v>0.15820440269305033</v>
      </c>
      <c r="G26" s="17">
        <v>2017</v>
      </c>
      <c r="H26" s="1">
        <v>556</v>
      </c>
      <c r="I26" s="1">
        <v>146804000</v>
      </c>
      <c r="J26" s="50">
        <f t="shared" si="1"/>
        <v>0.3787362742159614</v>
      </c>
      <c r="K26" s="50">
        <f t="shared" si="4"/>
        <v>0.48551589861517919</v>
      </c>
      <c r="M26" s="1" t="s">
        <v>35</v>
      </c>
      <c r="N26" s="50">
        <f t="shared" si="2"/>
        <v>0.82068146839128564</v>
      </c>
      <c r="O26" s="50">
        <f t="shared" si="5"/>
        <v>1.8116831876322348</v>
      </c>
      <c r="P26" t="s">
        <v>89</v>
      </c>
    </row>
    <row r="27" spans="1:16" x14ac:dyDescent="0.25">
      <c r="A27" s="17">
        <v>2018</v>
      </c>
      <c r="B27" s="81">
        <v>0</v>
      </c>
      <c r="C27" s="81">
        <v>1513044</v>
      </c>
      <c r="D27" s="1">
        <f t="shared" si="0"/>
        <v>0</v>
      </c>
      <c r="E27" s="50">
        <f t="shared" si="3"/>
        <v>0.15820440269305033</v>
      </c>
      <c r="G27" s="17">
        <v>2018</v>
      </c>
      <c r="H27" s="1">
        <v>717</v>
      </c>
      <c r="I27" s="1">
        <v>146880000</v>
      </c>
      <c r="J27" s="50">
        <f t="shared" si="1"/>
        <v>0.48815359477124182</v>
      </c>
      <c r="K27" s="50">
        <f t="shared" si="4"/>
        <v>0.48243435523221123</v>
      </c>
      <c r="M27" s="1" t="s">
        <v>35</v>
      </c>
      <c r="N27" s="50">
        <v>1</v>
      </c>
      <c r="O27" s="50">
        <f t="shared" si="5"/>
        <v>1.8116831876322348</v>
      </c>
      <c r="P27" t="s">
        <v>88</v>
      </c>
    </row>
    <row r="28" spans="1:16" x14ac:dyDescent="0.25">
      <c r="A28" s="17">
        <v>2019</v>
      </c>
      <c r="B28" s="81">
        <v>5</v>
      </c>
      <c r="C28" s="81">
        <v>1507390</v>
      </c>
      <c r="D28" s="1">
        <f t="shared" si="0"/>
        <v>0.33169916212791645</v>
      </c>
      <c r="E28" s="50">
        <f t="shared" si="3"/>
        <v>0.19817727292226567</v>
      </c>
      <c r="G28" s="17">
        <v>2019</v>
      </c>
      <c r="H28" s="1">
        <v>532</v>
      </c>
      <c r="I28" s="1">
        <v>146780000</v>
      </c>
      <c r="J28" s="50">
        <f t="shared" si="1"/>
        <v>0.36244719989099333</v>
      </c>
      <c r="K28" s="50">
        <f t="shared" si="4"/>
        <v>0.46459910591001696</v>
      </c>
      <c r="M28" s="1" t="s">
        <v>35</v>
      </c>
      <c r="N28" s="50">
        <f t="shared" si="2"/>
        <v>1.092698569287369</v>
      </c>
      <c r="O28" s="50">
        <f t="shared" si="5"/>
        <v>1.3450875519739025</v>
      </c>
      <c r="P28" t="s">
        <v>87</v>
      </c>
    </row>
    <row r="29" spans="1:16" x14ac:dyDescent="0.25">
      <c r="A29" s="17">
        <v>2020</v>
      </c>
      <c r="B29" s="81">
        <v>6</v>
      </c>
      <c r="C29" s="81">
        <v>1500955</v>
      </c>
      <c r="D29" s="1">
        <f t="shared" si="0"/>
        <v>0.39974549536794907</v>
      </c>
      <c r="E29" s="50">
        <f t="shared" si="3"/>
        <v>0.23858692744597251</v>
      </c>
      <c r="G29" s="17">
        <v>2020</v>
      </c>
      <c r="H29" s="1">
        <v>326</v>
      </c>
      <c r="I29" s="1">
        <v>146748000</v>
      </c>
      <c r="J29" s="50">
        <f t="shared" si="1"/>
        <v>0.22214953525772071</v>
      </c>
      <c r="K29" s="50">
        <f t="shared" si="4"/>
        <v>0.39784181258392548</v>
      </c>
      <c r="M29" s="1" t="s">
        <v>35</v>
      </c>
      <c r="N29" s="50">
        <f t="shared" si="2"/>
        <v>0.55572742615458703</v>
      </c>
      <c r="O29" s="50">
        <f t="shared" si="5"/>
        <v>0.89382149276664846</v>
      </c>
      <c r="P29" t="s">
        <v>86</v>
      </c>
    </row>
    <row r="30" spans="1:16" x14ac:dyDescent="0.25">
      <c r="A30" s="17">
        <v>2021</v>
      </c>
      <c r="B30" s="81">
        <v>3</v>
      </c>
      <c r="C30" s="81">
        <v>1493356</v>
      </c>
      <c r="D30" s="1">
        <f t="shared" si="0"/>
        <v>0.20088980792255834</v>
      </c>
      <c r="E30" s="50">
        <f t="shared" si="3"/>
        <v>0.27876488903048419</v>
      </c>
      <c r="G30" s="17">
        <v>2021</v>
      </c>
      <c r="H30" s="1">
        <v>529</v>
      </c>
      <c r="I30" s="1">
        <v>145478000</v>
      </c>
      <c r="J30" s="50">
        <f t="shared" si="1"/>
        <v>0.36362886484554369</v>
      </c>
      <c r="K30" s="50">
        <f t="shared" si="4"/>
        <v>0.36302309379629222</v>
      </c>
      <c r="M30" s="1" t="s">
        <v>35</v>
      </c>
      <c r="N30" s="50">
        <f t="shared" si="2"/>
        <v>1.8100911569676057</v>
      </c>
      <c r="O30" s="50">
        <f t="shared" si="5"/>
        <v>1.0558397241601696</v>
      </c>
      <c r="P30" t="s">
        <v>85</v>
      </c>
    </row>
    <row r="31" spans="1:16" x14ac:dyDescent="0.25">
      <c r="A31" s="1" t="s">
        <v>27</v>
      </c>
      <c r="B31" s="81">
        <v>0</v>
      </c>
      <c r="C31" s="81">
        <v>1484460</v>
      </c>
      <c r="D31" s="1">
        <f t="shared" si="0"/>
        <v>0</v>
      </c>
      <c r="E31" s="1">
        <f t="shared" si="3"/>
        <v>0.18646689308368475</v>
      </c>
      <c r="G31" s="1" t="s">
        <v>27</v>
      </c>
      <c r="H31" s="59">
        <v>300</v>
      </c>
      <c r="I31" s="1">
        <v>145478000</v>
      </c>
      <c r="J31" s="50">
        <f t="shared" si="1"/>
        <v>0.20621674754945765</v>
      </c>
      <c r="K31" s="50">
        <f t="shared" si="4"/>
        <v>0.32851918846299144</v>
      </c>
      <c r="M31" s="1" t="s">
        <v>35</v>
      </c>
      <c r="N31" s="50">
        <v>1</v>
      </c>
      <c r="O31" s="50">
        <f t="shared" si="5"/>
        <v>1.0917034304819124</v>
      </c>
      <c r="P31" t="s">
        <v>92</v>
      </c>
    </row>
    <row r="32" spans="1:16" x14ac:dyDescent="0.25">
      <c r="A32" s="1" t="s">
        <v>38</v>
      </c>
      <c r="B32" s="1">
        <f t="shared" ref="B32" si="6">SUM(B26:B31)</f>
        <v>21</v>
      </c>
      <c r="C32" s="74"/>
      <c r="D32" s="1"/>
      <c r="E32" s="1"/>
      <c r="G32" s="1" t="s">
        <v>38</v>
      </c>
      <c r="H32" s="1">
        <f t="shared" ref="H32" si="7">SUM(H26:H31)</f>
        <v>2960</v>
      </c>
      <c r="I32" s="1"/>
      <c r="J32" s="1"/>
      <c r="K32" s="1"/>
    </row>
    <row r="34" spans="1:16" ht="23.25" x14ac:dyDescent="0.35">
      <c r="A34" s="187" t="s">
        <v>75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6" x14ac:dyDescent="0.25">
      <c r="A35" s="5"/>
      <c r="B35" s="5"/>
      <c r="C35" s="5"/>
      <c r="D35" s="5"/>
      <c r="E35" s="5"/>
    </row>
    <row r="36" spans="1:16" ht="105" x14ac:dyDescent="0.25">
      <c r="A36" s="12" t="s">
        <v>43</v>
      </c>
      <c r="B36" s="4" t="s">
        <v>73</v>
      </c>
      <c r="C36" s="1" t="s">
        <v>72</v>
      </c>
      <c r="D36" s="12" t="s">
        <v>115</v>
      </c>
      <c r="E36" s="12" t="s">
        <v>84</v>
      </c>
      <c r="G36" s="12" t="s">
        <v>44</v>
      </c>
      <c r="H36" s="4" t="s">
        <v>73</v>
      </c>
      <c r="I36" s="4" t="s">
        <v>72</v>
      </c>
      <c r="J36" s="12" t="s">
        <v>110</v>
      </c>
      <c r="K36" s="12" t="s">
        <v>84</v>
      </c>
      <c r="M36" s="1" t="s">
        <v>82</v>
      </c>
      <c r="N36" s="12" t="s">
        <v>101</v>
      </c>
      <c r="O36" s="12" t="s">
        <v>84</v>
      </c>
    </row>
    <row r="37" spans="1:16" x14ac:dyDescent="0.25">
      <c r="A37" s="47">
        <v>2012</v>
      </c>
      <c r="B37" s="81">
        <v>143</v>
      </c>
      <c r="C37" s="81">
        <v>1518931</v>
      </c>
      <c r="D37" s="6">
        <f t="shared" ref="D37:D47" si="8">(B37/C37)*100000</f>
        <v>9.4145158667510245</v>
      </c>
      <c r="E37" s="1"/>
      <c r="G37" s="47">
        <v>2012</v>
      </c>
      <c r="H37" s="48">
        <v>11652</v>
      </c>
      <c r="I37" s="48">
        <v>125060045</v>
      </c>
      <c r="J37" s="6">
        <f t="shared" ref="J37:J47" si="9">(H37/I37)*100000</f>
        <v>9.3171244261106736</v>
      </c>
      <c r="K37" s="1"/>
      <c r="M37" s="1" t="s">
        <v>36</v>
      </c>
      <c r="N37" s="50">
        <f t="shared" ref="N37:N47" si="10">J37/D37</f>
        <v>0.98965518333403579</v>
      </c>
      <c r="O37" s="1"/>
    </row>
    <row r="38" spans="1:16" x14ac:dyDescent="0.25">
      <c r="A38" s="47">
        <v>2013</v>
      </c>
      <c r="B38" s="81">
        <v>132</v>
      </c>
      <c r="C38" s="81">
        <v>1517692</v>
      </c>
      <c r="D38" s="6">
        <f t="shared" si="8"/>
        <v>8.6974168671904444</v>
      </c>
      <c r="E38" s="1"/>
      <c r="G38" s="47">
        <v>2013</v>
      </c>
      <c r="H38" s="48">
        <v>10601</v>
      </c>
      <c r="I38" s="48">
        <v>125307482</v>
      </c>
      <c r="J38" s="6">
        <f t="shared" si="9"/>
        <v>8.4599896437149695</v>
      </c>
      <c r="K38" s="1"/>
      <c r="M38" s="1" t="s">
        <v>36</v>
      </c>
      <c r="N38" s="50">
        <f t="shared" si="10"/>
        <v>0.97270140926886817</v>
      </c>
      <c r="O38" s="1"/>
    </row>
    <row r="39" spans="1:16" x14ac:dyDescent="0.25">
      <c r="A39" s="47">
        <v>2014</v>
      </c>
      <c r="B39" s="81">
        <v>129</v>
      </c>
      <c r="C39" s="81">
        <v>1517050</v>
      </c>
      <c r="D39" s="6">
        <f t="shared" si="8"/>
        <v>8.5033453083286634</v>
      </c>
      <c r="E39" s="1"/>
      <c r="G39" s="47">
        <v>2014</v>
      </c>
      <c r="H39" s="48">
        <v>10138</v>
      </c>
      <c r="I39" s="48">
        <v>125547069</v>
      </c>
      <c r="J39" s="6">
        <f t="shared" si="9"/>
        <v>8.0750590840157326</v>
      </c>
      <c r="K39" s="1"/>
      <c r="M39" s="1" t="s">
        <v>36</v>
      </c>
      <c r="N39" s="50">
        <f t="shared" si="10"/>
        <v>0.94963320801597428</v>
      </c>
      <c r="O39" s="1"/>
    </row>
    <row r="40" spans="1:16" x14ac:dyDescent="0.25">
      <c r="A40" s="47">
        <v>2015</v>
      </c>
      <c r="B40" s="81">
        <v>126</v>
      </c>
      <c r="C40" s="81">
        <v>1517472</v>
      </c>
      <c r="D40" s="6">
        <f t="shared" si="8"/>
        <v>8.303283355475422</v>
      </c>
      <c r="E40" s="1"/>
      <c r="G40" s="47">
        <v>2015</v>
      </c>
      <c r="H40" s="48">
        <v>9405</v>
      </c>
      <c r="I40" s="48">
        <v>125733897</v>
      </c>
      <c r="J40" s="6">
        <f t="shared" si="9"/>
        <v>7.4800831155340708</v>
      </c>
      <c r="K40" s="1"/>
      <c r="M40" s="1" t="s">
        <v>36</v>
      </c>
      <c r="N40" s="50">
        <f t="shared" si="10"/>
        <v>0.90085846710283479</v>
      </c>
      <c r="O40" s="1"/>
    </row>
    <row r="41" spans="1:16" x14ac:dyDescent="0.25">
      <c r="A41" s="47">
        <v>2016</v>
      </c>
      <c r="B41" s="81">
        <v>118</v>
      </c>
      <c r="C41" s="81">
        <v>1517164</v>
      </c>
      <c r="D41" s="6">
        <f t="shared" si="8"/>
        <v>7.7776693884115362</v>
      </c>
      <c r="E41" s="50">
        <f t="shared" ref="E41:E47" si="11">SUM(D37:D41)/5</f>
        <v>8.5392461572314193</v>
      </c>
      <c r="G41" s="47">
        <v>2016</v>
      </c>
      <c r="H41" s="48">
        <v>8749</v>
      </c>
      <c r="I41" s="48">
        <v>146544000</v>
      </c>
      <c r="J41" s="6">
        <f t="shared" si="9"/>
        <v>5.9702205480947699</v>
      </c>
      <c r="K41" s="50">
        <f t="shared" ref="K41:K47" si="12">SUM(J37:J41)/5</f>
        <v>7.860495363494044</v>
      </c>
      <c r="M41" s="1" t="s">
        <v>36</v>
      </c>
      <c r="N41" s="50">
        <f t="shared" si="10"/>
        <v>0.76761048200251303</v>
      </c>
      <c r="O41" s="50">
        <f t="shared" ref="O41:O47" si="13">SUM(N37:N41)/5</f>
        <v>0.91609174994484521</v>
      </c>
      <c r="P41" s="53" t="s">
        <v>90</v>
      </c>
    </row>
    <row r="42" spans="1:16" x14ac:dyDescent="0.25">
      <c r="A42" s="17">
        <v>2017</v>
      </c>
      <c r="B42" s="81">
        <v>106</v>
      </c>
      <c r="C42" s="81">
        <v>1516826</v>
      </c>
      <c r="D42" s="6">
        <f t="shared" si="8"/>
        <v>6.9882768359719583</v>
      </c>
      <c r="E42" s="50">
        <f t="shared" si="11"/>
        <v>8.0539983510756059</v>
      </c>
      <c r="G42" s="17">
        <v>2017</v>
      </c>
      <c r="H42" s="1">
        <v>7816</v>
      </c>
      <c r="I42" s="1">
        <v>146804000</v>
      </c>
      <c r="J42" s="6">
        <f t="shared" si="9"/>
        <v>5.3241056102013573</v>
      </c>
      <c r="K42" s="50">
        <f t="shared" si="12"/>
        <v>7.0618916003121797</v>
      </c>
      <c r="M42" s="1" t="s">
        <v>36</v>
      </c>
      <c r="N42" s="50">
        <f t="shared" si="10"/>
        <v>0.76186243549993238</v>
      </c>
      <c r="O42" s="50">
        <f t="shared" si="13"/>
        <v>0.87053320037802462</v>
      </c>
      <c r="P42" t="s">
        <v>89</v>
      </c>
    </row>
    <row r="43" spans="1:16" x14ac:dyDescent="0.25">
      <c r="A43" s="17">
        <v>2018</v>
      </c>
      <c r="B43" s="81">
        <v>106</v>
      </c>
      <c r="C43" s="81">
        <v>1513044</v>
      </c>
      <c r="D43" s="6">
        <f t="shared" si="8"/>
        <v>7.0057447106627437</v>
      </c>
      <c r="E43" s="50">
        <f t="shared" si="11"/>
        <v>7.7156639197700638</v>
      </c>
      <c r="G43" s="17">
        <v>2018</v>
      </c>
      <c r="H43" s="1">
        <v>7909</v>
      </c>
      <c r="I43" s="1">
        <v>146880000</v>
      </c>
      <c r="J43" s="6">
        <f t="shared" si="9"/>
        <v>5.384667755991285</v>
      </c>
      <c r="K43" s="50">
        <f t="shared" si="12"/>
        <v>6.4468272227674435</v>
      </c>
      <c r="M43" s="1" t="s">
        <v>36</v>
      </c>
      <c r="N43" s="50">
        <f t="shared" si="10"/>
        <v>0.76860747549019603</v>
      </c>
      <c r="O43" s="50">
        <f t="shared" si="13"/>
        <v>0.82971441362229004</v>
      </c>
      <c r="P43" t="s">
        <v>88</v>
      </c>
    </row>
    <row r="44" spans="1:16" x14ac:dyDescent="0.25">
      <c r="A44" s="17">
        <v>2019</v>
      </c>
      <c r="B44" s="81">
        <v>79</v>
      </c>
      <c r="C44" s="81">
        <v>1507390</v>
      </c>
      <c r="D44" s="6">
        <f t="shared" si="8"/>
        <v>5.2408467616210794</v>
      </c>
      <c r="E44" s="50">
        <f t="shared" si="11"/>
        <v>7.0631642104285479</v>
      </c>
      <c r="G44" s="17">
        <v>2019</v>
      </c>
      <c r="H44" s="1">
        <v>8559</v>
      </c>
      <c r="I44" s="1">
        <v>146780000</v>
      </c>
      <c r="J44" s="6">
        <f t="shared" si="9"/>
        <v>5.8311759095244584</v>
      </c>
      <c r="K44" s="50">
        <f t="shared" si="12"/>
        <v>5.9980505878691881</v>
      </c>
      <c r="M44" s="1" t="s">
        <v>36</v>
      </c>
      <c r="N44" s="50">
        <f t="shared" si="10"/>
        <v>1.1126400321845664</v>
      </c>
      <c r="O44" s="50">
        <f t="shared" si="13"/>
        <v>0.86231577845600849</v>
      </c>
      <c r="P44" t="s">
        <v>87</v>
      </c>
    </row>
    <row r="45" spans="1:16" x14ac:dyDescent="0.25">
      <c r="A45" s="17">
        <v>2020</v>
      </c>
      <c r="B45" s="81">
        <v>108</v>
      </c>
      <c r="C45" s="81">
        <v>1500955</v>
      </c>
      <c r="D45" s="6">
        <f t="shared" si="8"/>
        <v>7.1954189166230842</v>
      </c>
      <c r="E45" s="50">
        <f t="shared" si="11"/>
        <v>6.84159132265808</v>
      </c>
      <c r="G45" s="17">
        <v>2020</v>
      </c>
      <c r="H45" s="1">
        <v>8310</v>
      </c>
      <c r="I45" s="1">
        <v>146748000</v>
      </c>
      <c r="J45" s="6">
        <f t="shared" si="9"/>
        <v>5.6627688281952739</v>
      </c>
      <c r="K45" s="50">
        <f t="shared" si="12"/>
        <v>5.634587730401428</v>
      </c>
      <c r="M45" s="1" t="s">
        <v>36</v>
      </c>
      <c r="N45" s="50">
        <f t="shared" si="10"/>
        <v>0.78699640615961453</v>
      </c>
      <c r="O45" s="50">
        <f t="shared" si="13"/>
        <v>0.83954336626736448</v>
      </c>
      <c r="P45" t="s">
        <v>86</v>
      </c>
    </row>
    <row r="46" spans="1:16" x14ac:dyDescent="0.25">
      <c r="A46" s="17">
        <v>2021</v>
      </c>
      <c r="B46" s="81">
        <v>110</v>
      </c>
      <c r="C46" s="81">
        <v>1493356</v>
      </c>
      <c r="D46" s="6">
        <f t="shared" si="8"/>
        <v>7.3659596238271385</v>
      </c>
      <c r="E46" s="50">
        <f t="shared" si="11"/>
        <v>6.7592493697412008</v>
      </c>
      <c r="G46" s="17">
        <v>2021</v>
      </c>
      <c r="H46" s="1">
        <v>8416</v>
      </c>
      <c r="I46" s="1">
        <v>145478000</v>
      </c>
      <c r="J46" s="6">
        <f t="shared" si="9"/>
        <v>5.7850671579207846</v>
      </c>
      <c r="K46" s="50">
        <f t="shared" si="12"/>
        <v>5.597557052366632</v>
      </c>
      <c r="M46" s="1" t="s">
        <v>36</v>
      </c>
      <c r="N46" s="50">
        <f t="shared" si="10"/>
        <v>0.78537861369854101</v>
      </c>
      <c r="O46" s="50">
        <f t="shared" si="13"/>
        <v>0.84309699260657001</v>
      </c>
      <c r="P46" t="s">
        <v>85</v>
      </c>
    </row>
    <row r="47" spans="1:16" x14ac:dyDescent="0.25">
      <c r="A47" s="1" t="s">
        <v>27</v>
      </c>
      <c r="B47" s="81">
        <v>66</v>
      </c>
      <c r="C47" s="81">
        <v>1484460</v>
      </c>
      <c r="D47" s="6">
        <f t="shared" si="8"/>
        <v>4.4460611939695243</v>
      </c>
      <c r="E47" s="50">
        <f t="shared" si="11"/>
        <v>6.2508062413407135</v>
      </c>
      <c r="G47" s="1" t="s">
        <v>27</v>
      </c>
      <c r="H47" s="1">
        <v>4092</v>
      </c>
      <c r="I47" s="1">
        <v>145478000</v>
      </c>
      <c r="J47" s="6">
        <f t="shared" si="9"/>
        <v>2.8127964365746023</v>
      </c>
      <c r="K47" s="50">
        <f t="shared" si="12"/>
        <v>5.0952952176412811</v>
      </c>
      <c r="M47" s="1" t="s">
        <v>36</v>
      </c>
      <c r="N47" s="50">
        <f t="shared" si="10"/>
        <v>0.63264906033902035</v>
      </c>
      <c r="O47" s="50">
        <f t="shared" si="13"/>
        <v>0.81725431757438771</v>
      </c>
      <c r="P47" t="s">
        <v>92</v>
      </c>
    </row>
    <row r="48" spans="1:16" x14ac:dyDescent="0.25">
      <c r="A48" s="1" t="s">
        <v>38</v>
      </c>
      <c r="B48" s="1">
        <f>SUM(B42:B47)</f>
        <v>575</v>
      </c>
      <c r="C48" s="1"/>
      <c r="D48" s="1"/>
      <c r="E48" s="1"/>
      <c r="G48" s="1" t="s">
        <v>38</v>
      </c>
      <c r="H48" s="1">
        <f>SUM(H42:H47)</f>
        <v>45102</v>
      </c>
      <c r="I48" s="1"/>
      <c r="J48" s="1"/>
      <c r="K48" s="1"/>
      <c r="M48" s="5"/>
    </row>
    <row r="49" spans="1:16" x14ac:dyDescent="0.25">
      <c r="M49" s="5"/>
    </row>
    <row r="50" spans="1:16" ht="23.25" x14ac:dyDescent="0.35">
      <c r="A50" s="187" t="s">
        <v>76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</row>
    <row r="51" spans="1:16" x14ac:dyDescent="0.25">
      <c r="A51" s="5"/>
      <c r="B51" s="5"/>
      <c r="C51" s="5"/>
      <c r="D51" s="5"/>
      <c r="E51" s="5"/>
    </row>
    <row r="52" spans="1:16" ht="105" x14ac:dyDescent="0.25">
      <c r="A52" s="12" t="s">
        <v>43</v>
      </c>
      <c r="B52" s="4" t="s">
        <v>22</v>
      </c>
      <c r="C52" s="1" t="s">
        <v>72</v>
      </c>
      <c r="D52" s="12" t="s">
        <v>114</v>
      </c>
      <c r="E52" s="12" t="s">
        <v>84</v>
      </c>
      <c r="G52" s="12" t="s">
        <v>44</v>
      </c>
      <c r="H52" s="4" t="s">
        <v>22</v>
      </c>
      <c r="I52" s="4" t="s">
        <v>72</v>
      </c>
      <c r="J52" s="12" t="s">
        <v>111</v>
      </c>
      <c r="K52" s="12" t="s">
        <v>84</v>
      </c>
      <c r="M52" s="1" t="s">
        <v>82</v>
      </c>
      <c r="N52" s="12" t="s">
        <v>102</v>
      </c>
      <c r="O52" s="12" t="s">
        <v>84</v>
      </c>
    </row>
    <row r="53" spans="1:16" x14ac:dyDescent="0.25">
      <c r="A53" s="47">
        <v>2012</v>
      </c>
      <c r="B53" s="81">
        <v>85</v>
      </c>
      <c r="C53" s="81">
        <v>1518931</v>
      </c>
      <c r="D53" s="6">
        <f t="shared" ref="D53:D63" si="14">(B53/C53)*100000</f>
        <v>5.5960408998170417</v>
      </c>
      <c r="E53" s="1"/>
      <c r="G53" s="47">
        <v>2012</v>
      </c>
      <c r="H53" s="48">
        <v>5653</v>
      </c>
      <c r="I53" s="48">
        <v>125060045</v>
      </c>
      <c r="J53" s="6">
        <f t="shared" ref="J53:J63" si="15">(H53/I53)*100000</f>
        <v>4.520228662959461</v>
      </c>
      <c r="K53" s="1"/>
      <c r="M53" s="1" t="s">
        <v>37</v>
      </c>
      <c r="N53" s="50">
        <f t="shared" ref="N53:N63" si="16">J53/D53</f>
        <v>0.80775475803031505</v>
      </c>
      <c r="O53" s="1"/>
    </row>
    <row r="54" spans="1:16" x14ac:dyDescent="0.25">
      <c r="A54" s="47">
        <v>2013</v>
      </c>
      <c r="B54" s="81">
        <v>81</v>
      </c>
      <c r="C54" s="81">
        <v>1517692</v>
      </c>
      <c r="D54" s="6">
        <f t="shared" si="14"/>
        <v>5.3370512594123181</v>
      </c>
      <c r="E54" s="1"/>
      <c r="G54" s="47">
        <v>2013</v>
      </c>
      <c r="H54" s="48">
        <v>6039</v>
      </c>
      <c r="I54" s="48">
        <v>125307482</v>
      </c>
      <c r="J54" s="6">
        <f t="shared" si="15"/>
        <v>4.8193451050273284</v>
      </c>
      <c r="K54" s="1"/>
      <c r="M54" s="1" t="s">
        <v>37</v>
      </c>
      <c r="N54" s="50">
        <f t="shared" si="16"/>
        <v>0.90299771742458468</v>
      </c>
      <c r="O54" s="1"/>
    </row>
    <row r="55" spans="1:16" x14ac:dyDescent="0.25">
      <c r="A55" s="47">
        <v>2014</v>
      </c>
      <c r="B55" s="81">
        <v>81</v>
      </c>
      <c r="C55" s="81">
        <v>1517050</v>
      </c>
      <c r="D55" s="6">
        <f t="shared" si="14"/>
        <v>5.33930984476451</v>
      </c>
      <c r="E55" s="1"/>
      <c r="G55" s="47">
        <v>2014</v>
      </c>
      <c r="H55" s="48">
        <v>5691</v>
      </c>
      <c r="I55" s="48">
        <v>125547069</v>
      </c>
      <c r="J55" s="6">
        <f t="shared" si="15"/>
        <v>4.5329612593345363</v>
      </c>
      <c r="K55" s="1"/>
      <c r="M55" s="1" t="s">
        <v>37</v>
      </c>
      <c r="N55" s="50">
        <f t="shared" si="16"/>
        <v>0.84897887388561211</v>
      </c>
      <c r="O55" s="1"/>
    </row>
    <row r="56" spans="1:16" x14ac:dyDescent="0.25">
      <c r="A56" s="47">
        <v>2015</v>
      </c>
      <c r="B56" s="81">
        <v>71</v>
      </c>
      <c r="C56" s="81">
        <v>1517472</v>
      </c>
      <c r="D56" s="6">
        <f t="shared" si="14"/>
        <v>4.6788342717361511</v>
      </c>
      <c r="E56" s="1"/>
      <c r="G56" s="47">
        <v>2015</v>
      </c>
      <c r="H56" s="48">
        <v>5076</v>
      </c>
      <c r="I56" s="48">
        <v>125733897</v>
      </c>
      <c r="J56" s="6">
        <f t="shared" si="15"/>
        <v>4.0370974901064267</v>
      </c>
      <c r="K56" s="1"/>
      <c r="M56" s="1" t="s">
        <v>37</v>
      </c>
      <c r="N56" s="50">
        <f t="shared" si="16"/>
        <v>0.86284259190236323</v>
      </c>
      <c r="O56" s="1"/>
    </row>
    <row r="57" spans="1:16" x14ac:dyDescent="0.25">
      <c r="A57" s="47">
        <v>2016</v>
      </c>
      <c r="B57" s="81">
        <v>68</v>
      </c>
      <c r="C57" s="81">
        <v>1517164</v>
      </c>
      <c r="D57" s="6">
        <f t="shared" si="14"/>
        <v>4.4820467662032586</v>
      </c>
      <c r="E57" s="50">
        <f t="shared" ref="E57:E63" si="17">SUM(D53:D57)/5</f>
        <v>5.0866566083866562</v>
      </c>
      <c r="G57" s="47">
        <v>2016</v>
      </c>
      <c r="H57" s="48">
        <v>4951</v>
      </c>
      <c r="I57" s="48">
        <v>146544000</v>
      </c>
      <c r="J57" s="6">
        <f t="shared" si="15"/>
        <v>3.3785074789824217</v>
      </c>
      <c r="K57" s="50">
        <f t="shared" ref="K57:K62" si="18">SUM(J53:J57)/5</f>
        <v>4.2576279992820343</v>
      </c>
      <c r="M57" s="1" t="s">
        <v>37</v>
      </c>
      <c r="N57" s="50">
        <f t="shared" si="16"/>
        <v>0.75378675306513032</v>
      </c>
      <c r="O57" s="50">
        <f t="shared" ref="O57:O63" si="19">SUM(N53:N57)/5</f>
        <v>0.83527213886160112</v>
      </c>
      <c r="P57" s="53" t="s">
        <v>90</v>
      </c>
    </row>
    <row r="58" spans="1:16" x14ac:dyDescent="0.25">
      <c r="A58" s="17">
        <v>2017</v>
      </c>
      <c r="B58" s="81">
        <v>52</v>
      </c>
      <c r="C58" s="81">
        <v>1516826</v>
      </c>
      <c r="D58" s="6">
        <f t="shared" si="14"/>
        <v>3.4282112780239791</v>
      </c>
      <c r="E58" s="50">
        <f t="shared" si="17"/>
        <v>4.6530906840280428</v>
      </c>
      <c r="G58" s="17">
        <v>2017</v>
      </c>
      <c r="H58" s="1">
        <v>4078</v>
      </c>
      <c r="I58" s="1">
        <v>146804000</v>
      </c>
      <c r="J58" s="6">
        <f t="shared" si="15"/>
        <v>2.7778534644832567</v>
      </c>
      <c r="K58" s="50">
        <f t="shared" si="18"/>
        <v>3.9091529595867938</v>
      </c>
      <c r="M58" s="1" t="s">
        <v>37</v>
      </c>
      <c r="N58" s="50">
        <f t="shared" si="16"/>
        <v>0.8102923767535154</v>
      </c>
      <c r="O58" s="50">
        <f t="shared" si="19"/>
        <v>0.83577966260624115</v>
      </c>
      <c r="P58" t="s">
        <v>89</v>
      </c>
    </row>
    <row r="59" spans="1:16" x14ac:dyDescent="0.25">
      <c r="A59" s="17">
        <v>2018</v>
      </c>
      <c r="B59" s="81">
        <v>64</v>
      </c>
      <c r="C59" s="81">
        <v>1513044</v>
      </c>
      <c r="D59" s="6">
        <f t="shared" si="14"/>
        <v>4.2298835988907131</v>
      </c>
      <c r="E59" s="50">
        <f t="shared" si="17"/>
        <v>4.431657151923722</v>
      </c>
      <c r="G59" s="17">
        <v>2018</v>
      </c>
      <c r="H59" s="1">
        <v>3868</v>
      </c>
      <c r="I59" s="1">
        <v>146880000</v>
      </c>
      <c r="J59" s="6">
        <f t="shared" si="15"/>
        <v>2.6334422657952068</v>
      </c>
      <c r="K59" s="50">
        <f t="shared" si="18"/>
        <v>3.47197239174037</v>
      </c>
      <c r="M59" s="1" t="s">
        <v>37</v>
      </c>
      <c r="N59" s="50">
        <f t="shared" si="16"/>
        <v>0.62258031556372539</v>
      </c>
      <c r="O59" s="50">
        <f t="shared" si="19"/>
        <v>0.77969618223406933</v>
      </c>
      <c r="P59" t="s">
        <v>88</v>
      </c>
    </row>
    <row r="60" spans="1:16" x14ac:dyDescent="0.25">
      <c r="A60" s="17">
        <v>2019</v>
      </c>
      <c r="B60" s="81">
        <v>54</v>
      </c>
      <c r="C60" s="81">
        <v>1507390</v>
      </c>
      <c r="D60" s="6">
        <f t="shared" si="14"/>
        <v>3.5823509509814979</v>
      </c>
      <c r="E60" s="50">
        <f t="shared" si="17"/>
        <v>4.0802653731671201</v>
      </c>
      <c r="G60" s="17">
        <v>2019</v>
      </c>
      <c r="H60" s="1">
        <v>3483</v>
      </c>
      <c r="I60" s="1">
        <v>146780000</v>
      </c>
      <c r="J60" s="6">
        <f t="shared" si="15"/>
        <v>2.3729390925194167</v>
      </c>
      <c r="K60" s="50">
        <f t="shared" si="18"/>
        <v>3.0399679583773453</v>
      </c>
      <c r="M60" s="1" t="s">
        <v>37</v>
      </c>
      <c r="N60" s="50">
        <f t="shared" si="16"/>
        <v>0.6623971590134895</v>
      </c>
      <c r="O60" s="50">
        <f t="shared" si="19"/>
        <v>0.74237983925964479</v>
      </c>
      <c r="P60" t="s">
        <v>87</v>
      </c>
    </row>
    <row r="61" spans="1:16" x14ac:dyDescent="0.25">
      <c r="A61" s="17">
        <v>2020</v>
      </c>
      <c r="B61" s="81">
        <v>40</v>
      </c>
      <c r="C61" s="81">
        <v>1500955</v>
      </c>
      <c r="D61" s="6">
        <f t="shared" si="14"/>
        <v>2.6649699691196607</v>
      </c>
      <c r="E61" s="50">
        <f t="shared" si="17"/>
        <v>3.677492512643822</v>
      </c>
      <c r="G61" s="17">
        <v>2020</v>
      </c>
      <c r="H61" s="1">
        <v>3588</v>
      </c>
      <c r="I61" s="1">
        <v>146748000</v>
      </c>
      <c r="J61" s="6">
        <f t="shared" si="15"/>
        <v>2.4450077684193312</v>
      </c>
      <c r="K61" s="50">
        <f t="shared" si="18"/>
        <v>2.7215500140399262</v>
      </c>
      <c r="M61" s="1" t="s">
        <v>37</v>
      </c>
      <c r="N61" s="50">
        <f t="shared" si="16"/>
        <v>0.91746165876195929</v>
      </c>
      <c r="O61" s="50">
        <f t="shared" si="19"/>
        <v>0.75330365263156396</v>
      </c>
      <c r="P61" t="s">
        <v>86</v>
      </c>
    </row>
    <row r="62" spans="1:16" x14ac:dyDescent="0.25">
      <c r="A62" s="17">
        <v>2021</v>
      </c>
      <c r="B62" s="81">
        <v>59</v>
      </c>
      <c r="C62" s="81">
        <v>1493356</v>
      </c>
      <c r="D62" s="6">
        <f t="shared" si="14"/>
        <v>3.9508328891436468</v>
      </c>
      <c r="E62" s="50">
        <f t="shared" si="17"/>
        <v>3.5712497372318994</v>
      </c>
      <c r="G62" s="17">
        <v>2021</v>
      </c>
      <c r="H62" s="1">
        <v>3741</v>
      </c>
      <c r="I62" s="1">
        <v>145478000</v>
      </c>
      <c r="J62" s="6">
        <f t="shared" si="15"/>
        <v>2.5715228419417371</v>
      </c>
      <c r="K62" s="50">
        <f t="shared" si="18"/>
        <v>2.5601530866317899</v>
      </c>
      <c r="M62" s="1" t="s">
        <v>37</v>
      </c>
      <c r="N62" s="50">
        <f t="shared" si="16"/>
        <v>0.65088119748317708</v>
      </c>
      <c r="O62" s="50">
        <f t="shared" si="19"/>
        <v>0.73272254151517324</v>
      </c>
      <c r="P62" t="s">
        <v>85</v>
      </c>
    </row>
    <row r="63" spans="1:16" x14ac:dyDescent="0.25">
      <c r="A63" s="1" t="s">
        <v>27</v>
      </c>
      <c r="B63" s="81">
        <v>6</v>
      </c>
      <c r="C63" s="81">
        <v>1484460</v>
      </c>
      <c r="D63" s="6">
        <f t="shared" si="14"/>
        <v>0.40418738126995674</v>
      </c>
      <c r="E63" s="50">
        <f t="shared" si="17"/>
        <v>2.9664449578810954</v>
      </c>
      <c r="G63" s="1" t="s">
        <v>27</v>
      </c>
      <c r="H63" s="59">
        <v>3000</v>
      </c>
      <c r="I63" s="1">
        <v>145478000</v>
      </c>
      <c r="J63" s="6">
        <f t="shared" si="15"/>
        <v>2.0621674754945767</v>
      </c>
      <c r="K63" s="50">
        <f>SUM(J59:J63)/5</f>
        <v>2.4170158888340536</v>
      </c>
      <c r="M63" s="1" t="s">
        <v>37</v>
      </c>
      <c r="N63" s="50">
        <f t="shared" si="16"/>
        <v>5.1020085511211324</v>
      </c>
      <c r="O63" s="50">
        <f t="shared" si="19"/>
        <v>1.5910657763886966</v>
      </c>
      <c r="P63" t="s">
        <v>92</v>
      </c>
    </row>
    <row r="64" spans="1:16" x14ac:dyDescent="0.25">
      <c r="A64" s="1" t="s">
        <v>38</v>
      </c>
      <c r="B64" s="1">
        <f>SUM(B58:B63)</f>
        <v>275</v>
      </c>
      <c r="C64" s="1"/>
      <c r="D64" s="1"/>
      <c r="E64" s="1"/>
      <c r="G64" s="1" t="s">
        <v>38</v>
      </c>
      <c r="H64" s="1">
        <f>SUM(H58:H63)</f>
        <v>21758</v>
      </c>
      <c r="I64" s="1"/>
      <c r="J64" s="1"/>
      <c r="K64" s="1"/>
      <c r="M64" s="5"/>
    </row>
    <row r="65" spans="1:16" x14ac:dyDescent="0.25">
      <c r="A65" s="5"/>
      <c r="B65" s="5"/>
      <c r="C65" s="5"/>
      <c r="D65" s="5"/>
      <c r="E65" s="5"/>
      <c r="G65" s="5"/>
      <c r="H65" s="5"/>
      <c r="I65" s="5"/>
      <c r="J65" s="5"/>
      <c r="K65" s="5"/>
      <c r="M65" s="5"/>
    </row>
    <row r="66" spans="1:16" ht="23.25" x14ac:dyDescent="0.35">
      <c r="A66" s="187" t="s">
        <v>103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16" x14ac:dyDescent="0.25">
      <c r="A67" s="5"/>
      <c r="B67" s="5"/>
      <c r="C67" s="5"/>
      <c r="D67" s="5"/>
      <c r="E67" s="5"/>
      <c r="G67" s="5"/>
      <c r="H67" s="5"/>
      <c r="I67" s="5"/>
      <c r="J67" s="5"/>
      <c r="K67" s="5"/>
      <c r="M67" s="5"/>
    </row>
    <row r="68" spans="1:16" ht="90" x14ac:dyDescent="0.25">
      <c r="A68" s="12" t="s">
        <v>43</v>
      </c>
      <c r="B68" s="4" t="s">
        <v>93</v>
      </c>
      <c r="C68" s="1" t="s">
        <v>72</v>
      </c>
      <c r="D68" s="12" t="s">
        <v>113</v>
      </c>
      <c r="E68" s="12" t="s">
        <v>84</v>
      </c>
      <c r="G68" s="12" t="s">
        <v>44</v>
      </c>
      <c r="H68" s="4" t="s">
        <v>93</v>
      </c>
      <c r="I68" s="4" t="s">
        <v>72</v>
      </c>
      <c r="J68" s="12" t="s">
        <v>112</v>
      </c>
      <c r="K68" s="12" t="s">
        <v>84</v>
      </c>
      <c r="M68" s="1" t="s">
        <v>82</v>
      </c>
      <c r="N68" s="12" t="s">
        <v>104</v>
      </c>
      <c r="O68" s="12" t="s">
        <v>84</v>
      </c>
    </row>
    <row r="69" spans="1:16" x14ac:dyDescent="0.25">
      <c r="A69" s="47">
        <v>2012</v>
      </c>
      <c r="B69" s="81">
        <v>10728</v>
      </c>
      <c r="C69" s="81">
        <v>1518931</v>
      </c>
      <c r="D69" s="6">
        <f t="shared" ref="D69:D79" si="20">(B69/C69)*100000</f>
        <v>706.28619733220273</v>
      </c>
      <c r="E69" s="1"/>
      <c r="G69" s="47">
        <v>2012</v>
      </c>
      <c r="H69" s="1">
        <v>747025</v>
      </c>
      <c r="I69" s="48">
        <v>125060045</v>
      </c>
      <c r="J69" s="6">
        <f t="shared" ref="J69:J79" si="21">(H69/I69)*100000</f>
        <v>597.33306508885391</v>
      </c>
      <c r="K69" s="1"/>
      <c r="M69" s="1" t="s">
        <v>94</v>
      </c>
      <c r="N69" s="50">
        <f>D69/J69</f>
        <v>1.182399298835302</v>
      </c>
      <c r="O69" s="1"/>
    </row>
    <row r="70" spans="1:16" x14ac:dyDescent="0.25">
      <c r="A70" s="47">
        <v>2013</v>
      </c>
      <c r="B70" s="81">
        <v>8658</v>
      </c>
      <c r="C70" s="81">
        <v>1517692</v>
      </c>
      <c r="D70" s="6">
        <f t="shared" si="20"/>
        <v>570.47147906162775</v>
      </c>
      <c r="E70" s="1"/>
      <c r="G70" s="47">
        <v>2013</v>
      </c>
      <c r="H70" s="1">
        <v>747025</v>
      </c>
      <c r="I70" s="48">
        <v>125307482</v>
      </c>
      <c r="J70" s="6">
        <f t="shared" si="21"/>
        <v>596.15354811774125</v>
      </c>
      <c r="K70" s="1"/>
      <c r="M70" s="1" t="s">
        <v>94</v>
      </c>
      <c r="N70" s="50">
        <f>D70/J70</f>
        <v>0.95692037875610991</v>
      </c>
      <c r="O70" s="1"/>
    </row>
    <row r="71" spans="1:16" x14ac:dyDescent="0.25">
      <c r="A71" s="47">
        <v>2014</v>
      </c>
      <c r="B71" s="81">
        <v>8233</v>
      </c>
      <c r="C71" s="81">
        <v>1517050</v>
      </c>
      <c r="D71" s="6">
        <f t="shared" si="20"/>
        <v>542.69799940674341</v>
      </c>
      <c r="E71" s="1"/>
      <c r="G71" s="47">
        <v>2014</v>
      </c>
      <c r="H71" s="1">
        <v>747025</v>
      </c>
      <c r="I71" s="48">
        <v>125547069</v>
      </c>
      <c r="J71" s="6">
        <f t="shared" si="21"/>
        <v>595.01588205137625</v>
      </c>
      <c r="K71" s="1"/>
      <c r="M71" s="1" t="s">
        <v>94</v>
      </c>
      <c r="N71" s="50">
        <f t="shared" ref="N71:N79" si="22">D71/J71</f>
        <v>0.91207313246116761</v>
      </c>
      <c r="O71" s="1"/>
    </row>
    <row r="72" spans="1:16" x14ac:dyDescent="0.25">
      <c r="A72" s="47">
        <v>2015</v>
      </c>
      <c r="B72" s="81">
        <v>8320</v>
      </c>
      <c r="C72" s="81">
        <v>1517472</v>
      </c>
      <c r="D72" s="6">
        <f t="shared" si="20"/>
        <v>548.28029775837706</v>
      </c>
      <c r="E72" s="1"/>
      <c r="G72" s="47">
        <v>2015</v>
      </c>
      <c r="H72" s="1">
        <v>747025</v>
      </c>
      <c r="I72" s="48">
        <v>125733897</v>
      </c>
      <c r="J72" s="6">
        <f t="shared" si="21"/>
        <v>594.13174794065276</v>
      </c>
      <c r="K72" s="1"/>
      <c r="M72" s="1" t="s">
        <v>94</v>
      </c>
      <c r="N72" s="50">
        <f t="shared" si="22"/>
        <v>0.92282612342935133</v>
      </c>
      <c r="O72" s="1"/>
    </row>
    <row r="73" spans="1:16" x14ac:dyDescent="0.25">
      <c r="A73" s="47">
        <v>2016</v>
      </c>
      <c r="B73" s="81">
        <v>8779</v>
      </c>
      <c r="C73" s="81">
        <v>1517164</v>
      </c>
      <c r="D73" s="6">
        <f t="shared" si="20"/>
        <v>578.64542000732945</v>
      </c>
      <c r="E73" s="50">
        <f t="shared" ref="E73:E79" si="23">SUM(D69:D73)/5</f>
        <v>589.27627871325603</v>
      </c>
      <c r="G73" s="47">
        <v>2016</v>
      </c>
      <c r="H73" s="1">
        <v>747025</v>
      </c>
      <c r="I73" s="48">
        <v>146544000</v>
      </c>
      <c r="J73" s="6">
        <f t="shared" si="21"/>
        <v>509.76157331586421</v>
      </c>
      <c r="K73" s="50">
        <f t="shared" ref="K73:K79" si="24">SUM(J69:J73)/5</f>
        <v>578.47916330289763</v>
      </c>
      <c r="M73" s="1" t="s">
        <v>94</v>
      </c>
      <c r="N73" s="50">
        <f t="shared" si="22"/>
        <v>1.1351295395676728</v>
      </c>
      <c r="O73" s="50">
        <f t="shared" ref="O73:O79" si="25">SUM(N69:N73)/5</f>
        <v>1.0218696946099208</v>
      </c>
      <c r="P73" s="53" t="s">
        <v>90</v>
      </c>
    </row>
    <row r="74" spans="1:16" x14ac:dyDescent="0.25">
      <c r="A74" s="17">
        <v>2017</v>
      </c>
      <c r="B74" s="81">
        <v>9331</v>
      </c>
      <c r="C74" s="81">
        <v>1516826</v>
      </c>
      <c r="D74" s="6">
        <f t="shared" si="20"/>
        <v>615.16614298541822</v>
      </c>
      <c r="E74" s="50">
        <f t="shared" si="23"/>
        <v>571.05226784389924</v>
      </c>
      <c r="G74" s="17">
        <v>2017</v>
      </c>
      <c r="H74" s="1">
        <v>747025</v>
      </c>
      <c r="I74" s="1">
        <v>146804000</v>
      </c>
      <c r="J74" s="6">
        <f t="shared" si="21"/>
        <v>508.85875044276725</v>
      </c>
      <c r="K74" s="50">
        <f t="shared" si="24"/>
        <v>560.78430037368037</v>
      </c>
      <c r="M74" s="1" t="s">
        <v>94</v>
      </c>
      <c r="N74" s="50">
        <f t="shared" si="22"/>
        <v>1.2089133624019455</v>
      </c>
      <c r="O74" s="50">
        <f t="shared" si="25"/>
        <v>1.0271725073232494</v>
      </c>
      <c r="P74" t="s">
        <v>89</v>
      </c>
    </row>
    <row r="75" spans="1:16" x14ac:dyDescent="0.25">
      <c r="A75" s="17">
        <v>2018</v>
      </c>
      <c r="B75" s="81">
        <v>9113</v>
      </c>
      <c r="C75" s="81">
        <v>1513044</v>
      </c>
      <c r="D75" s="6">
        <f t="shared" si="20"/>
        <v>602.29576932329792</v>
      </c>
      <c r="E75" s="50">
        <f t="shared" si="23"/>
        <v>577.41712589623319</v>
      </c>
      <c r="G75" s="17">
        <v>2018</v>
      </c>
      <c r="H75" s="1">
        <v>747025</v>
      </c>
      <c r="I75" s="1">
        <v>146880000</v>
      </c>
      <c r="J75" s="6">
        <f t="shared" si="21"/>
        <v>508.59545206971677</v>
      </c>
      <c r="K75" s="50">
        <f t="shared" si="24"/>
        <v>543.27268116407549</v>
      </c>
      <c r="M75" s="1" t="s">
        <v>94</v>
      </c>
      <c r="N75" s="50">
        <f t="shared" si="22"/>
        <v>1.1842334941696195</v>
      </c>
      <c r="O75" s="50">
        <f t="shared" si="25"/>
        <v>1.0726351304059514</v>
      </c>
      <c r="P75" t="s">
        <v>88</v>
      </c>
    </row>
    <row r="76" spans="1:16" x14ac:dyDescent="0.25">
      <c r="A76" s="17">
        <v>2019</v>
      </c>
      <c r="B76" s="81">
        <v>9183</v>
      </c>
      <c r="C76" s="81">
        <v>1507390</v>
      </c>
      <c r="D76" s="6">
        <f t="shared" si="20"/>
        <v>609.19868116413136</v>
      </c>
      <c r="E76" s="50">
        <f t="shared" si="23"/>
        <v>590.71726224771078</v>
      </c>
      <c r="G76" s="17">
        <v>2019</v>
      </c>
      <c r="H76" s="1">
        <v>747025</v>
      </c>
      <c r="I76" s="1">
        <v>146780000</v>
      </c>
      <c r="J76" s="6">
        <f t="shared" si="21"/>
        <v>508.94195394467914</v>
      </c>
      <c r="K76" s="50">
        <f t="shared" si="24"/>
        <v>526.05789554273611</v>
      </c>
      <c r="M76" s="1" t="s">
        <v>94</v>
      </c>
      <c r="N76" s="50">
        <f t="shared" si="22"/>
        <v>1.1969904945787784</v>
      </c>
      <c r="O76" s="50">
        <f t="shared" si="25"/>
        <v>1.1296186028294737</v>
      </c>
      <c r="P76" t="s">
        <v>87</v>
      </c>
    </row>
    <row r="77" spans="1:16" x14ac:dyDescent="0.25">
      <c r="A77" s="17">
        <v>2020</v>
      </c>
      <c r="B77" s="81">
        <v>9537</v>
      </c>
      <c r="C77" s="81">
        <v>1500955</v>
      </c>
      <c r="D77" s="6">
        <f t="shared" si="20"/>
        <v>635.39546488735505</v>
      </c>
      <c r="E77" s="50">
        <f t="shared" si="23"/>
        <v>608.14029567350644</v>
      </c>
      <c r="G77" s="17">
        <v>2020</v>
      </c>
      <c r="H77" s="1">
        <v>747025</v>
      </c>
      <c r="I77" s="1">
        <v>146748000</v>
      </c>
      <c r="J77" s="6">
        <f t="shared" si="21"/>
        <v>509.05293428189822</v>
      </c>
      <c r="K77" s="50">
        <f t="shared" si="24"/>
        <v>509.04213281098521</v>
      </c>
      <c r="M77" s="1" t="s">
        <v>94</v>
      </c>
      <c r="N77" s="50">
        <f t="shared" si="22"/>
        <v>1.2481913414047667</v>
      </c>
      <c r="O77" s="50">
        <f t="shared" si="25"/>
        <v>1.1946916464245567</v>
      </c>
      <c r="P77" t="s">
        <v>86</v>
      </c>
    </row>
    <row r="78" spans="1:16" x14ac:dyDescent="0.25">
      <c r="A78" s="17">
        <v>2021</v>
      </c>
      <c r="B78" s="81">
        <v>10917</v>
      </c>
      <c r="C78" s="81">
        <v>1493356</v>
      </c>
      <c r="D78" s="6">
        <f t="shared" si="20"/>
        <v>731.03801103018975</v>
      </c>
      <c r="E78" s="50">
        <f t="shared" si="23"/>
        <v>638.61881387807853</v>
      </c>
      <c r="G78" s="17">
        <v>2021</v>
      </c>
      <c r="H78" s="1">
        <v>747025</v>
      </c>
      <c r="I78" s="1">
        <v>145478000</v>
      </c>
      <c r="J78" s="6">
        <f t="shared" si="21"/>
        <v>513.49688612711202</v>
      </c>
      <c r="K78" s="50">
        <f t="shared" si="24"/>
        <v>509.78919537323475</v>
      </c>
      <c r="M78" s="1" t="s">
        <v>94</v>
      </c>
      <c r="N78" s="50">
        <f t="shared" si="22"/>
        <v>1.4236464344386057</v>
      </c>
      <c r="O78" s="50">
        <f t="shared" si="25"/>
        <v>1.252395025398743</v>
      </c>
      <c r="P78" t="s">
        <v>85</v>
      </c>
    </row>
    <row r="79" spans="1:16" x14ac:dyDescent="0.25">
      <c r="A79" s="1" t="s">
        <v>27</v>
      </c>
      <c r="B79" s="81">
        <v>10917</v>
      </c>
      <c r="C79" s="81">
        <v>1484460</v>
      </c>
      <c r="D79" s="6">
        <f t="shared" si="20"/>
        <v>735.4189402206863</v>
      </c>
      <c r="E79" s="50">
        <f t="shared" si="23"/>
        <v>662.66937332513203</v>
      </c>
      <c r="G79" s="1" t="s">
        <v>27</v>
      </c>
      <c r="H79" s="1">
        <v>747025</v>
      </c>
      <c r="I79" s="1">
        <v>145478000</v>
      </c>
      <c r="J79" s="6">
        <f t="shared" si="21"/>
        <v>513.49688612711202</v>
      </c>
      <c r="K79" s="50">
        <f t="shared" si="24"/>
        <v>510.71682251010361</v>
      </c>
      <c r="M79" s="1" t="s">
        <v>94</v>
      </c>
      <c r="N79" s="50">
        <f t="shared" si="22"/>
        <v>1.43217799384793</v>
      </c>
      <c r="O79" s="50">
        <f t="shared" si="25"/>
        <v>1.2970479516879401</v>
      </c>
      <c r="P79" t="s">
        <v>92</v>
      </c>
    </row>
    <row r="80" spans="1:16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M80" s="5"/>
    </row>
    <row r="81" spans="1:16" x14ac:dyDescent="0.25">
      <c r="A81" s="5"/>
      <c r="B81" s="5"/>
      <c r="C81" s="5"/>
      <c r="D81" s="5"/>
      <c r="E81" s="5"/>
      <c r="G81" s="5"/>
      <c r="H81" s="5"/>
      <c r="I81" s="5"/>
      <c r="J81" s="5"/>
      <c r="K81" s="5"/>
      <c r="M81" s="5"/>
    </row>
    <row r="82" spans="1:16" ht="23.25" x14ac:dyDescent="0.35">
      <c r="A82" s="187" t="s">
        <v>105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</row>
    <row r="83" spans="1:16" x14ac:dyDescent="0.25">
      <c r="A83" s="5"/>
      <c r="B83" s="5"/>
      <c r="C83" s="5"/>
      <c r="D83" s="5"/>
      <c r="E83" s="5"/>
      <c r="G83" s="5"/>
      <c r="H83" s="5"/>
      <c r="I83" s="5"/>
      <c r="J83" s="5"/>
      <c r="K83" s="5"/>
      <c r="M83" s="5"/>
    </row>
    <row r="84" spans="1:16" ht="75" x14ac:dyDescent="0.25">
      <c r="A84" s="12" t="s">
        <v>43</v>
      </c>
      <c r="B84" s="4" t="s">
        <v>95</v>
      </c>
      <c r="C84" s="1" t="s">
        <v>72</v>
      </c>
      <c r="D84" s="12" t="s">
        <v>106</v>
      </c>
      <c r="E84" s="12" t="s">
        <v>84</v>
      </c>
      <c r="G84" s="12" t="s">
        <v>44</v>
      </c>
      <c r="H84" s="4" t="s">
        <v>95</v>
      </c>
      <c r="I84" s="4" t="s">
        <v>72</v>
      </c>
      <c r="J84" s="12" t="s">
        <v>107</v>
      </c>
      <c r="K84" s="12" t="s">
        <v>84</v>
      </c>
      <c r="M84" s="1" t="s">
        <v>82</v>
      </c>
      <c r="N84" s="12" t="s">
        <v>108</v>
      </c>
      <c r="O84" s="12" t="s">
        <v>84</v>
      </c>
    </row>
    <row r="85" spans="1:16" x14ac:dyDescent="0.25">
      <c r="A85" s="47">
        <v>2012</v>
      </c>
      <c r="B85" s="81">
        <v>51000000</v>
      </c>
      <c r="C85" s="81">
        <v>1518931</v>
      </c>
      <c r="D85" s="6">
        <f t="shared" ref="D85:D94" si="26">(B85/C85)</f>
        <v>33.576245398902252</v>
      </c>
      <c r="E85" s="1"/>
      <c r="G85" s="47">
        <v>2012</v>
      </c>
      <c r="H85" s="58">
        <v>48373106000</v>
      </c>
      <c r="I85" s="48">
        <v>125060045</v>
      </c>
      <c r="J85" s="6">
        <f t="shared" ref="J85:J93" si="27">(H85/I85)</f>
        <v>386.79904521064259</v>
      </c>
      <c r="K85" s="1"/>
      <c r="M85" s="1" t="s">
        <v>94</v>
      </c>
      <c r="N85" s="50">
        <f>D85/J85</f>
        <v>8.6805398861875008E-2</v>
      </c>
      <c r="O85" s="1"/>
    </row>
    <row r="86" spans="1:16" x14ac:dyDescent="0.25">
      <c r="A86" s="47">
        <v>2013</v>
      </c>
      <c r="B86" s="81">
        <v>46430000</v>
      </c>
      <c r="C86" s="81">
        <v>1517692</v>
      </c>
      <c r="D86" s="6">
        <f t="shared" si="26"/>
        <v>30.592504935125177</v>
      </c>
      <c r="E86" s="1"/>
      <c r="G86" s="47">
        <v>2013</v>
      </c>
      <c r="H86" s="58">
        <v>56073106000</v>
      </c>
      <c r="I86" s="48">
        <v>125307482</v>
      </c>
      <c r="J86" s="6">
        <f t="shared" si="27"/>
        <v>447.48410154790281</v>
      </c>
      <c r="K86" s="1"/>
      <c r="M86" s="1" t="s">
        <v>94</v>
      </c>
      <c r="N86" s="50">
        <f t="shared" ref="N86:N95" si="28">D86/J86</f>
        <v>6.8365568361651113E-2</v>
      </c>
      <c r="O86" s="1"/>
    </row>
    <row r="87" spans="1:16" x14ac:dyDescent="0.25">
      <c r="A87" s="47">
        <v>2014</v>
      </c>
      <c r="B87" s="81">
        <v>46430000</v>
      </c>
      <c r="C87" s="81">
        <v>1517050</v>
      </c>
      <c r="D87" s="6">
        <f t="shared" si="26"/>
        <v>30.6054513694341</v>
      </c>
      <c r="E87" s="1"/>
      <c r="G87" s="47">
        <v>2014</v>
      </c>
      <c r="H87" s="58">
        <v>52298780000</v>
      </c>
      <c r="I87" s="48">
        <v>125547069</v>
      </c>
      <c r="J87" s="6">
        <f t="shared" si="27"/>
        <v>416.56711237121755</v>
      </c>
      <c r="K87" s="1"/>
      <c r="M87" s="1" t="s">
        <v>94</v>
      </c>
      <c r="N87" s="50">
        <f t="shared" si="28"/>
        <v>7.3470637648803419E-2</v>
      </c>
      <c r="O87" s="1"/>
    </row>
    <row r="88" spans="1:16" x14ac:dyDescent="0.25">
      <c r="A88" s="47">
        <v>2015</v>
      </c>
      <c r="B88" s="81">
        <v>627400000</v>
      </c>
      <c r="C88" s="81">
        <v>1517472</v>
      </c>
      <c r="D88" s="6">
        <f t="shared" si="26"/>
        <v>413.45079184327619</v>
      </c>
      <c r="E88" s="1"/>
      <c r="G88" s="47">
        <v>2015</v>
      </c>
      <c r="H88" s="58">
        <v>52533280000</v>
      </c>
      <c r="I88" s="48">
        <v>125733897</v>
      </c>
      <c r="J88" s="6">
        <f t="shared" si="27"/>
        <v>417.81318525425166</v>
      </c>
      <c r="K88" s="1"/>
      <c r="M88" s="1" t="s">
        <v>94</v>
      </c>
      <c r="N88" s="50">
        <f t="shared" si="28"/>
        <v>0.98955898577417845</v>
      </c>
      <c r="O88" s="1"/>
    </row>
    <row r="89" spans="1:16" x14ac:dyDescent="0.25">
      <c r="A89" s="47">
        <v>2016</v>
      </c>
      <c r="B89" s="81">
        <v>602100000</v>
      </c>
      <c r="C89" s="81">
        <v>1517164</v>
      </c>
      <c r="D89" s="6">
        <f t="shared" si="26"/>
        <v>396.85887616632084</v>
      </c>
      <c r="E89" s="50">
        <f t="shared" ref="E89:E95" si="29">SUM(D85:D89)/5</f>
        <v>181.01677394261171</v>
      </c>
      <c r="G89" s="47">
        <v>2016</v>
      </c>
      <c r="H89" s="58">
        <v>48940420000</v>
      </c>
      <c r="I89" s="48">
        <v>146544000</v>
      </c>
      <c r="J89" s="6">
        <f t="shared" si="27"/>
        <v>333.96399716126217</v>
      </c>
      <c r="K89" s="50">
        <f t="shared" ref="K89:K95" si="30">SUM(J85:J89)/5</f>
        <v>400.52548830905533</v>
      </c>
      <c r="M89" s="1" t="s">
        <v>94</v>
      </c>
      <c r="N89" s="50">
        <f t="shared" si="28"/>
        <v>1.1883283214348654</v>
      </c>
      <c r="O89" s="50">
        <f t="shared" ref="O89:O95" si="31">SUM(N85:N89)/5</f>
        <v>0.48130578241627475</v>
      </c>
      <c r="P89" s="53" t="s">
        <v>90</v>
      </c>
    </row>
    <row r="90" spans="1:16" x14ac:dyDescent="0.25">
      <c r="A90" s="17">
        <v>2017</v>
      </c>
      <c r="B90" s="81">
        <v>650700000</v>
      </c>
      <c r="C90" s="81">
        <v>1516826</v>
      </c>
      <c r="D90" s="6">
        <f t="shared" si="26"/>
        <v>428.98789973273136</v>
      </c>
      <c r="E90" s="50">
        <f t="shared" si="29"/>
        <v>260.09910480937754</v>
      </c>
      <c r="G90" s="17">
        <v>2017</v>
      </c>
      <c r="H90" s="6">
        <v>64282685000</v>
      </c>
      <c r="I90" s="1">
        <v>146804000</v>
      </c>
      <c r="J90" s="6">
        <f t="shared" si="27"/>
        <v>437.88101822838615</v>
      </c>
      <c r="K90" s="50">
        <f t="shared" si="30"/>
        <v>410.74188291260407</v>
      </c>
      <c r="M90" s="1" t="s">
        <v>94</v>
      </c>
      <c r="N90" s="50">
        <f t="shared" si="28"/>
        <v>0.97969055947746886</v>
      </c>
      <c r="O90" s="50">
        <f t="shared" si="31"/>
        <v>0.65988281453939357</v>
      </c>
      <c r="P90" t="s">
        <v>89</v>
      </c>
    </row>
    <row r="91" spans="1:16" x14ac:dyDescent="0.25">
      <c r="A91" s="17">
        <v>2018</v>
      </c>
      <c r="B91" s="81">
        <v>506700000</v>
      </c>
      <c r="C91" s="81">
        <v>1513044</v>
      </c>
      <c r="D91" s="6">
        <f t="shared" si="26"/>
        <v>334.88781555592567</v>
      </c>
      <c r="E91" s="50">
        <f t="shared" si="29"/>
        <v>320.95816693353765</v>
      </c>
      <c r="G91" s="17">
        <v>2018</v>
      </c>
      <c r="H91" s="6">
        <v>93605998000</v>
      </c>
      <c r="I91" s="1">
        <v>146880000</v>
      </c>
      <c r="J91" s="6">
        <f t="shared" si="27"/>
        <v>637.29573801742924</v>
      </c>
      <c r="K91" s="50">
        <f t="shared" si="30"/>
        <v>448.7042102065094</v>
      </c>
      <c r="M91" s="1" t="s">
        <v>94</v>
      </c>
      <c r="N91" s="50">
        <f t="shared" si="28"/>
        <v>0.52548259085763238</v>
      </c>
      <c r="O91" s="50">
        <f t="shared" si="31"/>
        <v>0.75130621903858974</v>
      </c>
      <c r="P91" t="s">
        <v>88</v>
      </c>
    </row>
    <row r="92" spans="1:16" x14ac:dyDescent="0.25">
      <c r="A92" s="17">
        <v>2019</v>
      </c>
      <c r="B92" s="81">
        <v>631200000</v>
      </c>
      <c r="C92" s="81">
        <v>1507390</v>
      </c>
      <c r="D92" s="6">
        <f t="shared" si="26"/>
        <v>418.73702227028173</v>
      </c>
      <c r="E92" s="50">
        <f t="shared" si="29"/>
        <v>398.58448111370717</v>
      </c>
      <c r="G92" s="17">
        <v>2019</v>
      </c>
      <c r="H92" s="6">
        <v>97112948000</v>
      </c>
      <c r="I92" s="1">
        <v>146780000</v>
      </c>
      <c r="J92" s="6">
        <f t="shared" si="27"/>
        <v>661.62248262706089</v>
      </c>
      <c r="K92" s="50">
        <f t="shared" si="30"/>
        <v>497.71528425767804</v>
      </c>
      <c r="M92" s="1" t="s">
        <v>94</v>
      </c>
      <c r="N92" s="50">
        <f t="shared" si="28"/>
        <v>0.63289418552953369</v>
      </c>
      <c r="O92" s="50">
        <f t="shared" si="31"/>
        <v>0.8631909286147359</v>
      </c>
      <c r="P92" t="s">
        <v>87</v>
      </c>
    </row>
    <row r="93" spans="1:16" x14ac:dyDescent="0.25">
      <c r="A93" s="17">
        <v>2020</v>
      </c>
      <c r="B93" s="81">
        <v>702200000</v>
      </c>
      <c r="C93" s="81">
        <v>1500955</v>
      </c>
      <c r="D93" s="6">
        <f t="shared" si="26"/>
        <v>467.83547807895638</v>
      </c>
      <c r="E93" s="50">
        <f t="shared" si="29"/>
        <v>409.46141836084314</v>
      </c>
      <c r="G93" s="17">
        <v>2020</v>
      </c>
      <c r="H93" s="6">
        <v>178251299000</v>
      </c>
      <c r="I93" s="1">
        <v>146748000</v>
      </c>
      <c r="J93" s="6">
        <f t="shared" si="27"/>
        <v>1214.676172758743</v>
      </c>
      <c r="K93" s="50">
        <f t="shared" si="30"/>
        <v>657.08788175857626</v>
      </c>
      <c r="M93" s="1" t="s">
        <v>94</v>
      </c>
      <c r="N93" s="50">
        <f t="shared" si="28"/>
        <v>0.38515242874684852</v>
      </c>
      <c r="O93" s="50">
        <f t="shared" si="31"/>
        <v>0.7423096172092698</v>
      </c>
      <c r="P93" t="s">
        <v>86</v>
      </c>
    </row>
    <row r="94" spans="1:16" x14ac:dyDescent="0.25">
      <c r="A94" s="17">
        <v>2021</v>
      </c>
      <c r="B94" s="81">
        <v>748030000</v>
      </c>
      <c r="C94" s="81">
        <v>1493356</v>
      </c>
      <c r="D94" s="6">
        <f t="shared" si="26"/>
        <v>500.90534340103767</v>
      </c>
      <c r="E94" s="50">
        <f t="shared" si="29"/>
        <v>430.2707118077866</v>
      </c>
      <c r="G94" s="17">
        <v>2021</v>
      </c>
      <c r="H94" s="6">
        <v>153778000000</v>
      </c>
      <c r="I94" s="1">
        <v>145478000</v>
      </c>
      <c r="J94" s="6">
        <f>(H94/I94)</f>
        <v>1057.0533001553499</v>
      </c>
      <c r="K94" s="50">
        <f t="shared" si="30"/>
        <v>801.70574235739377</v>
      </c>
      <c r="M94" s="1" t="s">
        <v>94</v>
      </c>
      <c r="N94" s="50">
        <f t="shared" si="28"/>
        <v>0.47386952325622755</v>
      </c>
      <c r="O94" s="50">
        <f t="shared" si="31"/>
        <v>0.59941785757354216</v>
      </c>
      <c r="P94" t="s">
        <v>85</v>
      </c>
    </row>
    <row r="95" spans="1:16" x14ac:dyDescent="0.25">
      <c r="A95" s="1" t="s">
        <v>27</v>
      </c>
      <c r="B95" s="81">
        <v>1332302000</v>
      </c>
      <c r="C95" s="81">
        <v>1484460</v>
      </c>
      <c r="D95" s="6">
        <f>(B95/C95)</f>
        <v>897.49942740120991</v>
      </c>
      <c r="E95" s="50">
        <f t="shared" si="29"/>
        <v>523.9730173414822</v>
      </c>
      <c r="G95" s="1" t="s">
        <v>27</v>
      </c>
      <c r="H95" s="63">
        <v>153778000000</v>
      </c>
      <c r="I95" s="1">
        <v>145478000</v>
      </c>
      <c r="J95" s="6">
        <f>(H95/I95)</f>
        <v>1057.0533001553499</v>
      </c>
      <c r="K95" s="50">
        <f t="shared" si="30"/>
        <v>925.54019874278652</v>
      </c>
      <c r="M95" s="1" t="s">
        <v>94</v>
      </c>
      <c r="N95" s="50">
        <f t="shared" si="28"/>
        <v>0.84905787368461827</v>
      </c>
      <c r="O95" s="50">
        <f t="shared" si="31"/>
        <v>0.57329132041497211</v>
      </c>
      <c r="P95" t="s">
        <v>92</v>
      </c>
    </row>
    <row r="96" spans="1:16" x14ac:dyDescent="0.25">
      <c r="A96" s="1" t="s">
        <v>38</v>
      </c>
      <c r="B96" s="1">
        <f>SUM(B90:B95)</f>
        <v>4571132000</v>
      </c>
      <c r="C96" s="1"/>
      <c r="D96" s="1"/>
      <c r="E96" s="1"/>
      <c r="G96" s="1" t="s">
        <v>38</v>
      </c>
      <c r="H96" s="6">
        <f>SUM(H90:H95)</f>
        <v>740808930000</v>
      </c>
      <c r="I96" s="1"/>
      <c r="J96" s="1"/>
      <c r="K96" s="1"/>
      <c r="M96" s="5"/>
    </row>
    <row r="97" spans="1:14" x14ac:dyDescent="0.25">
      <c r="A97" s="5"/>
      <c r="B97" s="5"/>
      <c r="C97" s="5"/>
      <c r="D97" s="5"/>
      <c r="E97" s="5"/>
      <c r="G97" s="5"/>
      <c r="H97" s="5"/>
      <c r="I97" s="5"/>
      <c r="J97" s="5"/>
      <c r="K97" s="5"/>
      <c r="M97" s="5"/>
    </row>
    <row r="99" spans="1:14" ht="23.25" x14ac:dyDescent="0.35">
      <c r="A99" s="187" t="s">
        <v>117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</row>
    <row r="101" spans="1:14" ht="120" x14ac:dyDescent="0.25">
      <c r="A101" s="12" t="s">
        <v>43</v>
      </c>
      <c r="B101" s="4" t="s">
        <v>119</v>
      </c>
      <c r="C101" s="13" t="s">
        <v>118</v>
      </c>
      <c r="D101" s="49" t="s">
        <v>78</v>
      </c>
      <c r="E101" s="12" t="s">
        <v>84</v>
      </c>
      <c r="F101" s="52"/>
    </row>
    <row r="102" spans="1:14" x14ac:dyDescent="0.25">
      <c r="A102" s="47">
        <v>2012</v>
      </c>
      <c r="B102" s="120">
        <v>1973</v>
      </c>
      <c r="C102" s="120">
        <v>1973</v>
      </c>
      <c r="D102" s="50">
        <f t="shared" ref="D102:D110" si="32">C102/B102</f>
        <v>1</v>
      </c>
      <c r="E102" s="50"/>
      <c r="F102" s="5"/>
    </row>
    <row r="103" spans="1:14" x14ac:dyDescent="0.25">
      <c r="A103" s="47">
        <v>2013</v>
      </c>
      <c r="B103" s="120">
        <v>1973</v>
      </c>
      <c r="C103" s="120">
        <v>1973</v>
      </c>
      <c r="D103" s="50">
        <f t="shared" si="32"/>
        <v>1</v>
      </c>
      <c r="E103" s="50"/>
      <c r="F103" s="5"/>
    </row>
    <row r="104" spans="1:14" x14ac:dyDescent="0.25">
      <c r="A104" s="47">
        <v>2014</v>
      </c>
      <c r="B104" s="120">
        <v>1972</v>
      </c>
      <c r="C104" s="120">
        <v>1972</v>
      </c>
      <c r="D104" s="50">
        <f t="shared" si="32"/>
        <v>1</v>
      </c>
      <c r="E104" s="50"/>
      <c r="F104" s="5"/>
    </row>
    <row r="105" spans="1:14" x14ac:dyDescent="0.25">
      <c r="A105" s="47">
        <v>2015</v>
      </c>
      <c r="B105" s="120">
        <v>1972</v>
      </c>
      <c r="C105" s="120">
        <v>1972</v>
      </c>
      <c r="D105" s="50">
        <f t="shared" si="32"/>
        <v>1</v>
      </c>
      <c r="E105" s="50"/>
      <c r="F105" s="5"/>
    </row>
    <row r="106" spans="1:14" x14ac:dyDescent="0.25">
      <c r="A106" s="47">
        <v>2016</v>
      </c>
      <c r="B106" s="120">
        <v>1970</v>
      </c>
      <c r="C106" s="120">
        <v>1970</v>
      </c>
      <c r="D106" s="50">
        <f t="shared" si="32"/>
        <v>1</v>
      </c>
      <c r="E106" s="50">
        <f t="shared" ref="E106:E112" si="33">SUM(D102:D106)/5</f>
        <v>1</v>
      </c>
      <c r="F106" s="5"/>
    </row>
    <row r="107" spans="1:14" x14ac:dyDescent="0.25">
      <c r="A107" s="17">
        <v>2017</v>
      </c>
      <c r="B107" s="120">
        <v>1967</v>
      </c>
      <c r="C107" s="120">
        <v>1967</v>
      </c>
      <c r="D107" s="50">
        <f t="shared" si="32"/>
        <v>1</v>
      </c>
      <c r="E107" s="50">
        <f t="shared" si="33"/>
        <v>1</v>
      </c>
      <c r="F107" s="5"/>
    </row>
    <row r="108" spans="1:14" x14ac:dyDescent="0.25">
      <c r="A108" s="17">
        <v>2018</v>
      </c>
      <c r="B108" s="120">
        <v>1962</v>
      </c>
      <c r="C108" s="120">
        <v>1962</v>
      </c>
      <c r="D108" s="50">
        <f t="shared" si="32"/>
        <v>1</v>
      </c>
      <c r="E108" s="50">
        <f t="shared" si="33"/>
        <v>1</v>
      </c>
      <c r="F108" s="5"/>
    </row>
    <row r="109" spans="1:14" x14ac:dyDescent="0.25">
      <c r="A109" s="17">
        <v>2019</v>
      </c>
      <c r="B109" s="120">
        <v>1962</v>
      </c>
      <c r="C109" s="120">
        <v>1923</v>
      </c>
      <c r="D109" s="50">
        <f t="shared" si="32"/>
        <v>0.98012232415902145</v>
      </c>
      <c r="E109" s="50">
        <f t="shared" si="33"/>
        <v>0.99602446483180418</v>
      </c>
      <c r="F109" s="5"/>
    </row>
    <row r="110" spans="1:14" x14ac:dyDescent="0.25">
      <c r="A110" s="17">
        <v>2020</v>
      </c>
      <c r="B110" s="120">
        <v>1964</v>
      </c>
      <c r="C110" s="120">
        <v>1825</v>
      </c>
      <c r="D110" s="50">
        <f t="shared" si="32"/>
        <v>0.9292260692464358</v>
      </c>
      <c r="E110" s="50">
        <f t="shared" si="33"/>
        <v>0.98186967868109143</v>
      </c>
      <c r="F110" s="5"/>
    </row>
    <row r="111" spans="1:14" x14ac:dyDescent="0.25">
      <c r="A111" s="17">
        <v>2021</v>
      </c>
      <c r="B111" s="120">
        <v>1964</v>
      </c>
      <c r="C111" s="120">
        <v>1830</v>
      </c>
      <c r="D111" s="50">
        <f>C111/B111</f>
        <v>0.93177189409368633</v>
      </c>
      <c r="E111" s="50">
        <f t="shared" si="33"/>
        <v>0.96822405749982876</v>
      </c>
      <c r="F111" s="5"/>
    </row>
    <row r="112" spans="1:14" x14ac:dyDescent="0.25">
      <c r="A112" s="1" t="s">
        <v>27</v>
      </c>
      <c r="B112" s="120">
        <v>1961</v>
      </c>
      <c r="C112" s="120">
        <v>1827</v>
      </c>
      <c r="D112" s="50">
        <f>C112/B112</f>
        <v>0.93166751657317692</v>
      </c>
      <c r="E112" s="50">
        <f t="shared" si="33"/>
        <v>0.95455756081446419</v>
      </c>
      <c r="F112" s="5"/>
    </row>
    <row r="113" spans="1:18" x14ac:dyDescent="0.25">
      <c r="A113" s="1"/>
      <c r="B113" s="120"/>
      <c r="C113" s="120"/>
      <c r="D113" s="1"/>
      <c r="E113" s="1"/>
    </row>
    <row r="115" spans="1:18" ht="23.25" x14ac:dyDescent="0.35">
      <c r="A115" s="187" t="s">
        <v>120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7" spans="1:18" ht="90" x14ac:dyDescent="0.25">
      <c r="A117" s="47" t="s">
        <v>43</v>
      </c>
      <c r="B117" s="47" t="s">
        <v>63</v>
      </c>
      <c r="C117" s="47" t="s">
        <v>72</v>
      </c>
      <c r="D117" s="47" t="s">
        <v>121</v>
      </c>
      <c r="E117" s="47" t="s">
        <v>84</v>
      </c>
      <c r="F117" s="68"/>
      <c r="G117" s="47" t="s">
        <v>44</v>
      </c>
      <c r="H117" s="47" t="s">
        <v>63</v>
      </c>
      <c r="I117" s="47" t="s">
        <v>72</v>
      </c>
      <c r="J117" s="47" t="s">
        <v>122</v>
      </c>
      <c r="K117" s="47" t="s">
        <v>84</v>
      </c>
      <c r="L117" s="68"/>
      <c r="M117" s="47" t="s">
        <v>82</v>
      </c>
      <c r="N117" s="47" t="s">
        <v>83</v>
      </c>
      <c r="O117" s="47" t="s">
        <v>84</v>
      </c>
      <c r="P117" s="68"/>
      <c r="Q117" s="68"/>
    </row>
    <row r="118" spans="1:18" ht="18.75" x14ac:dyDescent="0.3">
      <c r="A118" s="47">
        <v>2012</v>
      </c>
      <c r="B118" s="81">
        <v>1276</v>
      </c>
      <c r="C118" s="81">
        <v>1518931</v>
      </c>
      <c r="D118" s="54">
        <f t="shared" ref="D118:D128" si="34">(B118/C118)*100000</f>
        <v>84.006449272547599</v>
      </c>
      <c r="E118" s="54"/>
      <c r="G118" s="17">
        <v>2012</v>
      </c>
      <c r="H118" s="17">
        <v>162510</v>
      </c>
      <c r="I118" s="17">
        <v>125060045</v>
      </c>
      <c r="J118" s="54">
        <f t="shared" ref="J118:J128" si="35">(H118/I118)*100000</f>
        <v>129.94557934150751</v>
      </c>
      <c r="K118" s="54"/>
      <c r="M118" s="17" t="s">
        <v>59</v>
      </c>
      <c r="N118" s="55">
        <f t="shared" ref="N118:N128" si="36">J118/D118</f>
        <v>1.5468524198650107</v>
      </c>
      <c r="O118" s="55"/>
      <c r="P118" s="5"/>
      <c r="Q118" s="51"/>
      <c r="R118" s="5"/>
    </row>
    <row r="119" spans="1:18" ht="18.75" x14ac:dyDescent="0.3">
      <c r="A119" s="47">
        <v>2013</v>
      </c>
      <c r="B119" s="81">
        <v>1210</v>
      </c>
      <c r="C119" s="81">
        <v>1517692</v>
      </c>
      <c r="D119" s="54">
        <f t="shared" si="34"/>
        <v>79.726321282579079</v>
      </c>
      <c r="E119" s="54"/>
      <c r="G119" s="17">
        <v>2013</v>
      </c>
      <c r="H119" s="17">
        <v>153466</v>
      </c>
      <c r="I119" s="17">
        <v>125307482</v>
      </c>
      <c r="J119" s="54">
        <f t="shared" si="35"/>
        <v>122.47153765327437</v>
      </c>
      <c r="K119" s="54"/>
      <c r="M119" s="17" t="s">
        <v>59</v>
      </c>
      <c r="N119" s="55">
        <f t="shared" si="36"/>
        <v>1.5361493630088701</v>
      </c>
      <c r="O119" s="55"/>
      <c r="P119" s="5"/>
      <c r="Q119" s="51"/>
      <c r="R119" s="5"/>
    </row>
    <row r="120" spans="1:18" ht="18.75" x14ac:dyDescent="0.3">
      <c r="A120" s="47">
        <v>2014</v>
      </c>
      <c r="B120" s="81">
        <v>1202</v>
      </c>
      <c r="C120" s="81">
        <v>1517050</v>
      </c>
      <c r="D120" s="54">
        <f t="shared" si="34"/>
        <v>79.232721400085694</v>
      </c>
      <c r="E120" s="54"/>
      <c r="G120" s="17">
        <v>2014</v>
      </c>
      <c r="H120" s="17">
        <v>150804</v>
      </c>
      <c r="I120" s="17">
        <v>125547069</v>
      </c>
      <c r="J120" s="54">
        <f t="shared" si="35"/>
        <v>120.11749951725277</v>
      </c>
      <c r="K120" s="54"/>
      <c r="M120" s="17" t="s">
        <v>59</v>
      </c>
      <c r="N120" s="55">
        <f t="shared" si="36"/>
        <v>1.5160087574263585</v>
      </c>
      <c r="O120" s="55"/>
      <c r="P120" s="5"/>
      <c r="Q120" s="51"/>
      <c r="R120" s="5"/>
    </row>
    <row r="121" spans="1:18" ht="18.75" x14ac:dyDescent="0.3">
      <c r="A121" s="47">
        <v>2015</v>
      </c>
      <c r="B121" s="81">
        <v>1165</v>
      </c>
      <c r="C121" s="81">
        <v>1517472</v>
      </c>
      <c r="D121" s="54">
        <f t="shared" si="34"/>
        <v>76.772421501022748</v>
      </c>
      <c r="E121" s="54"/>
      <c r="G121" s="17">
        <v>2015</v>
      </c>
      <c r="H121" s="17">
        <v>145926</v>
      </c>
      <c r="I121" s="17">
        <v>125733897</v>
      </c>
      <c r="J121" s="54">
        <f t="shared" si="35"/>
        <v>116.05939486628654</v>
      </c>
      <c r="K121" s="54"/>
      <c r="M121" s="17" t="s">
        <v>59</v>
      </c>
      <c r="N121" s="55">
        <f t="shared" si="36"/>
        <v>1.5117328931032925</v>
      </c>
      <c r="O121" s="55"/>
      <c r="P121" s="5"/>
      <c r="Q121" s="51"/>
      <c r="R121" s="5"/>
    </row>
    <row r="122" spans="1:18" ht="18.75" x14ac:dyDescent="0.3">
      <c r="A122" s="47">
        <v>2016</v>
      </c>
      <c r="B122" s="81">
        <v>1156</v>
      </c>
      <c r="C122" s="81">
        <v>1517164</v>
      </c>
      <c r="D122" s="54">
        <f t="shared" si="34"/>
        <v>76.194795025455392</v>
      </c>
      <c r="E122" s="54">
        <f t="shared" ref="E122:E128" si="37">SUM(D118:D122)/5</f>
        <v>79.186541696338097</v>
      </c>
      <c r="G122" s="17">
        <v>2016</v>
      </c>
      <c r="H122" s="17">
        <v>139475</v>
      </c>
      <c r="I122" s="17">
        <v>146544000</v>
      </c>
      <c r="J122" s="54">
        <f t="shared" si="35"/>
        <v>95.176192815809586</v>
      </c>
      <c r="K122" s="54">
        <f t="shared" ref="K122:K128" si="38">SUM(J118:J122)/5</f>
        <v>116.75404083882616</v>
      </c>
      <c r="M122" s="17" t="s">
        <v>59</v>
      </c>
      <c r="N122" s="55">
        <f t="shared" si="36"/>
        <v>1.249116724889316</v>
      </c>
      <c r="O122" s="55">
        <f t="shared" ref="O122:O128" si="39">SUM(N118:N122)/5</f>
        <v>1.4719720316585694</v>
      </c>
      <c r="P122" s="53" t="s">
        <v>90</v>
      </c>
      <c r="Q122" s="51"/>
      <c r="R122" s="5"/>
    </row>
    <row r="123" spans="1:18" ht="18.75" x14ac:dyDescent="0.3">
      <c r="A123" s="47">
        <v>2017</v>
      </c>
      <c r="B123" s="81">
        <v>1137</v>
      </c>
      <c r="C123" s="81">
        <v>1516826</v>
      </c>
      <c r="D123" s="54">
        <f t="shared" si="34"/>
        <v>74.959158136793548</v>
      </c>
      <c r="E123" s="54">
        <f t="shared" si="37"/>
        <v>77.377083469187298</v>
      </c>
      <c r="G123" s="17">
        <v>2017</v>
      </c>
      <c r="H123" s="17">
        <v>132844</v>
      </c>
      <c r="I123" s="17">
        <v>146804000</v>
      </c>
      <c r="J123" s="54">
        <f t="shared" si="35"/>
        <v>90.490722323642402</v>
      </c>
      <c r="K123" s="54">
        <f t="shared" si="38"/>
        <v>108.86306943525315</v>
      </c>
      <c r="M123" s="17" t="s">
        <v>59</v>
      </c>
      <c r="N123" s="55">
        <f t="shared" si="36"/>
        <v>1.2072003551387969</v>
      </c>
      <c r="O123" s="55">
        <f t="shared" si="39"/>
        <v>1.4040416187133267</v>
      </c>
      <c r="P123" t="s">
        <v>89</v>
      </c>
      <c r="Q123" s="51"/>
      <c r="R123" s="5"/>
    </row>
    <row r="124" spans="1:18" ht="18.75" x14ac:dyDescent="0.3">
      <c r="A124" s="47">
        <v>2018</v>
      </c>
      <c r="B124" s="81">
        <v>1136</v>
      </c>
      <c r="C124" s="81">
        <v>1513044</v>
      </c>
      <c r="D124" s="54">
        <f t="shared" si="34"/>
        <v>75.080433880310153</v>
      </c>
      <c r="E124" s="54">
        <f t="shared" si="37"/>
        <v>76.44790598873351</v>
      </c>
      <c r="G124" s="17">
        <v>2018</v>
      </c>
      <c r="H124" s="17">
        <v>131840</v>
      </c>
      <c r="I124" s="17">
        <v>146880000</v>
      </c>
      <c r="J124" s="54">
        <f t="shared" si="35"/>
        <v>89.760348583877999</v>
      </c>
      <c r="K124" s="54">
        <f t="shared" si="38"/>
        <v>102.32083162137386</v>
      </c>
      <c r="M124" s="17" t="s">
        <v>59</v>
      </c>
      <c r="N124" s="55">
        <f t="shared" si="36"/>
        <v>1.1955225075945872</v>
      </c>
      <c r="O124" s="55">
        <f t="shared" si="39"/>
        <v>1.3359162476304705</v>
      </c>
      <c r="P124" t="s">
        <v>88</v>
      </c>
      <c r="Q124" s="51"/>
      <c r="R124" s="5"/>
    </row>
    <row r="125" spans="1:18" ht="18.75" x14ac:dyDescent="0.3">
      <c r="A125" s="47">
        <v>2019</v>
      </c>
      <c r="B125" s="81">
        <v>2455</v>
      </c>
      <c r="C125" s="81">
        <v>1507390</v>
      </c>
      <c r="D125" s="54">
        <f t="shared" si="34"/>
        <v>162.86428860480697</v>
      </c>
      <c r="E125" s="54">
        <f t="shared" si="37"/>
        <v>93.174219429677763</v>
      </c>
      <c r="G125" s="17">
        <v>2019</v>
      </c>
      <c r="H125" s="17">
        <v>471426</v>
      </c>
      <c r="I125" s="17">
        <v>146780000</v>
      </c>
      <c r="J125" s="54">
        <f t="shared" si="35"/>
        <v>321.17863469137484</v>
      </c>
      <c r="K125" s="54">
        <f t="shared" si="38"/>
        <v>142.53305865619828</v>
      </c>
      <c r="M125" s="17" t="s">
        <v>59</v>
      </c>
      <c r="N125" s="55">
        <f t="shared" si="36"/>
        <v>1.9720629822705971</v>
      </c>
      <c r="O125" s="55">
        <f t="shared" si="39"/>
        <v>1.4271270925993178</v>
      </c>
      <c r="P125" t="s">
        <v>87</v>
      </c>
      <c r="Q125" s="51"/>
      <c r="R125" s="5"/>
    </row>
    <row r="126" spans="1:18" ht="18.75" x14ac:dyDescent="0.3">
      <c r="A126" s="47">
        <v>2020</v>
      </c>
      <c r="B126" s="81">
        <v>2245</v>
      </c>
      <c r="C126" s="81">
        <v>1500955</v>
      </c>
      <c r="D126" s="54">
        <f t="shared" si="34"/>
        <v>149.57143951684094</v>
      </c>
      <c r="E126" s="54">
        <f t="shared" si="37"/>
        <v>107.73402303284141</v>
      </c>
      <c r="G126" s="17">
        <v>2020</v>
      </c>
      <c r="H126" s="17">
        <v>439306</v>
      </c>
      <c r="I126" s="17">
        <v>146748000</v>
      </c>
      <c r="J126" s="54">
        <f t="shared" si="35"/>
        <v>299.36080900591492</v>
      </c>
      <c r="K126" s="54">
        <f t="shared" si="38"/>
        <v>179.19334148412395</v>
      </c>
      <c r="M126" s="17" t="s">
        <v>59</v>
      </c>
      <c r="N126" s="55">
        <f t="shared" si="36"/>
        <v>2.0014570293161382</v>
      </c>
      <c r="O126" s="55">
        <f t="shared" si="39"/>
        <v>1.5250719198418872</v>
      </c>
      <c r="P126" t="s">
        <v>86</v>
      </c>
      <c r="Q126" s="51"/>
      <c r="R126" s="5"/>
    </row>
    <row r="127" spans="1:18" ht="18.75" x14ac:dyDescent="0.3">
      <c r="A127" s="47">
        <v>2021</v>
      </c>
      <c r="B127" s="81">
        <v>2282</v>
      </c>
      <c r="C127" s="81">
        <v>1493356</v>
      </c>
      <c r="D127" s="54">
        <f t="shared" si="34"/>
        <v>152.81018055975937</v>
      </c>
      <c r="E127" s="54">
        <f t="shared" si="37"/>
        <v>123.0571001397022</v>
      </c>
      <c r="G127" s="17">
        <v>2021</v>
      </c>
      <c r="H127" s="17">
        <v>390411</v>
      </c>
      <c r="I127" s="17">
        <v>145478000</v>
      </c>
      <c r="J127" s="54">
        <f t="shared" si="35"/>
        <v>268.36428875843768</v>
      </c>
      <c r="K127" s="54">
        <f t="shared" si="38"/>
        <v>213.83096067264955</v>
      </c>
      <c r="M127" s="17" t="s">
        <v>59</v>
      </c>
      <c r="N127" s="55">
        <f t="shared" si="36"/>
        <v>1.7561937809077364</v>
      </c>
      <c r="O127" s="55">
        <f t="shared" si="39"/>
        <v>1.6264873310455712</v>
      </c>
      <c r="P127" t="s">
        <v>85</v>
      </c>
      <c r="Q127" s="51"/>
      <c r="R127" s="5"/>
    </row>
    <row r="128" spans="1:18" ht="30" x14ac:dyDescent="0.25">
      <c r="A128" s="47" t="s">
        <v>27</v>
      </c>
      <c r="B128" s="81">
        <v>848</v>
      </c>
      <c r="C128" s="81">
        <v>1484460</v>
      </c>
      <c r="D128" s="54">
        <f t="shared" si="34"/>
        <v>57.125149886153885</v>
      </c>
      <c r="E128" s="54">
        <f t="shared" si="37"/>
        <v>119.49029848957426</v>
      </c>
      <c r="G128" s="17" t="s">
        <v>27</v>
      </c>
      <c r="H128" s="17">
        <v>197100</v>
      </c>
      <c r="I128" s="17">
        <v>145478000</v>
      </c>
      <c r="J128" s="54">
        <f t="shared" si="35"/>
        <v>135.48440313999367</v>
      </c>
      <c r="K128" s="54">
        <f t="shared" si="38"/>
        <v>222.82969683591983</v>
      </c>
      <c r="M128" s="17" t="s">
        <v>59</v>
      </c>
      <c r="N128" s="55">
        <f t="shared" si="36"/>
        <v>2.3717119939291864</v>
      </c>
      <c r="O128" s="55">
        <f t="shared" si="39"/>
        <v>1.8593896588036494</v>
      </c>
      <c r="P128" t="s">
        <v>92</v>
      </c>
    </row>
    <row r="129" spans="1:18" x14ac:dyDescent="0.25">
      <c r="A129" s="47" t="s">
        <v>38</v>
      </c>
      <c r="B129" s="17">
        <f t="shared" ref="B129" si="40">SUM(B123:B128)</f>
        <v>10103</v>
      </c>
      <c r="C129" s="17"/>
      <c r="D129" s="17"/>
      <c r="E129" s="17"/>
      <c r="G129" s="17" t="s">
        <v>38</v>
      </c>
      <c r="H129" s="17">
        <f t="shared" ref="H129" si="41">SUM(H123:H128)</f>
        <v>1762927</v>
      </c>
      <c r="I129" s="17"/>
      <c r="J129" s="17"/>
      <c r="K129" s="17"/>
    </row>
    <row r="131" spans="1:18" ht="23.25" x14ac:dyDescent="0.35">
      <c r="A131" s="187" t="s">
        <v>79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60"/>
      <c r="P131" s="160"/>
      <c r="Q131" s="160"/>
      <c r="R131" s="160"/>
    </row>
    <row r="133" spans="1:18" ht="90" x14ac:dyDescent="0.25">
      <c r="A133" s="12" t="s">
        <v>43</v>
      </c>
      <c r="B133" s="4" t="s">
        <v>80</v>
      </c>
      <c r="C133" s="13" t="s">
        <v>81</v>
      </c>
      <c r="D133" s="49" t="s">
        <v>78</v>
      </c>
      <c r="E133" s="12" t="s">
        <v>91</v>
      </c>
      <c r="F133" s="52"/>
    </row>
    <row r="134" spans="1:18" x14ac:dyDescent="0.25">
      <c r="A134" s="17">
        <v>2019</v>
      </c>
      <c r="B134" s="81">
        <v>21656</v>
      </c>
      <c r="C134" s="81">
        <v>6716</v>
      </c>
      <c r="D134" s="50">
        <f t="shared" ref="D134:D135" si="42">C134/B134</f>
        <v>0.310121906169191</v>
      </c>
      <c r="E134" s="1"/>
      <c r="F134" s="5"/>
    </row>
    <row r="135" spans="1:18" x14ac:dyDescent="0.25">
      <c r="A135" s="17">
        <v>2020</v>
      </c>
      <c r="B135" s="81">
        <v>23396</v>
      </c>
      <c r="C135" s="81">
        <v>9714</v>
      </c>
      <c r="D135" s="50">
        <f t="shared" si="42"/>
        <v>0.41519917934689693</v>
      </c>
      <c r="E135" s="1"/>
      <c r="F135" s="5"/>
    </row>
    <row r="136" spans="1:18" x14ac:dyDescent="0.25">
      <c r="A136" s="17">
        <v>2021</v>
      </c>
      <c r="B136" s="81">
        <v>25803</v>
      </c>
      <c r="C136" s="81">
        <v>14194</v>
      </c>
      <c r="D136" s="50">
        <f>C136/B136</f>
        <v>0.55009107468123863</v>
      </c>
      <c r="E136" s="1"/>
      <c r="F136" s="5"/>
    </row>
    <row r="137" spans="1:18" x14ac:dyDescent="0.25">
      <c r="A137" s="17">
        <v>2022</v>
      </c>
      <c r="B137" s="81">
        <v>26011</v>
      </c>
      <c r="C137" s="81">
        <v>14742</v>
      </c>
      <c r="D137" s="50">
        <f>C137/B137</f>
        <v>0.56676021683134059</v>
      </c>
      <c r="E137" s="50">
        <f>SUM(D135:D137)/3</f>
        <v>0.51068349028649207</v>
      </c>
      <c r="F137" s="64"/>
    </row>
    <row r="138" spans="1:18" x14ac:dyDescent="0.25">
      <c r="A138" s="1"/>
      <c r="B138" s="92"/>
      <c r="C138" s="92"/>
      <c r="D138" s="1"/>
      <c r="E138" s="1"/>
      <c r="F138" s="5"/>
    </row>
    <row r="141" spans="1:18" ht="36" x14ac:dyDescent="0.55000000000000004">
      <c r="A141" s="159" t="s">
        <v>41</v>
      </c>
      <c r="B141" s="160"/>
      <c r="C141" s="160"/>
      <c r="D141" s="160"/>
      <c r="E141" s="160"/>
      <c r="G141" s="186" t="s">
        <v>49</v>
      </c>
      <c r="H141" s="180"/>
      <c r="I141" s="180"/>
      <c r="J141" s="180"/>
      <c r="K141" s="180"/>
      <c r="L141" s="180"/>
      <c r="M141" s="16" t="s">
        <v>123</v>
      </c>
    </row>
    <row r="143" spans="1:18" x14ac:dyDescent="0.25">
      <c r="A143" s="12" t="s">
        <v>96</v>
      </c>
      <c r="B143" s="4" t="s">
        <v>97</v>
      </c>
      <c r="C143" s="1" t="s">
        <v>98</v>
      </c>
      <c r="G143" s="12" t="s">
        <v>96</v>
      </c>
      <c r="H143" s="4" t="s">
        <v>97</v>
      </c>
      <c r="I143" s="1" t="s">
        <v>78</v>
      </c>
      <c r="J143" s="56" t="s">
        <v>99</v>
      </c>
      <c r="K143" s="56" t="s">
        <v>65</v>
      </c>
    </row>
    <row r="144" spans="1:18" x14ac:dyDescent="0.25">
      <c r="A144" s="47">
        <v>2012</v>
      </c>
      <c r="B144" s="65">
        <f t="shared" ref="B144:B151" si="43">LOG(C144)+5</f>
        <v>4.610747700218524</v>
      </c>
      <c r="C144" s="66">
        <f t="shared" ref="C144:C152" si="44">N21*N37*N53*N69*N85</f>
        <v>0.40808224545698818</v>
      </c>
      <c r="G144" s="47">
        <v>2012</v>
      </c>
      <c r="H144" s="57">
        <f t="shared" ref="H144:H151" si="45">B144+I144+J144+K144</f>
        <v>7.1576001200835346</v>
      </c>
      <c r="I144" s="50">
        <f>D102</f>
        <v>1</v>
      </c>
      <c r="J144" s="1">
        <v>0</v>
      </c>
      <c r="K144" s="50">
        <f>N118</f>
        <v>1.5468524198650107</v>
      </c>
    </row>
    <row r="145" spans="1:11" x14ac:dyDescent="0.25">
      <c r="A145" s="47">
        <v>2013</v>
      </c>
      <c r="B145" s="65">
        <f t="shared" si="43"/>
        <v>3.7593794297903478</v>
      </c>
      <c r="C145" s="66">
        <f t="shared" si="44"/>
        <v>5.746182693552418E-2</v>
      </c>
      <c r="G145" s="47">
        <v>2013</v>
      </c>
      <c r="H145" s="57">
        <f t="shared" si="45"/>
        <v>6.2955287927992183</v>
      </c>
      <c r="I145" s="50">
        <f t="shared" ref="I145:I153" si="46">D103</f>
        <v>1</v>
      </c>
      <c r="J145" s="1">
        <v>0</v>
      </c>
      <c r="K145" s="50">
        <f t="shared" ref="K145:K154" si="47">N119</f>
        <v>1.5361493630088701</v>
      </c>
    </row>
    <row r="146" spans="1:11" x14ac:dyDescent="0.25">
      <c r="A146" s="47">
        <v>2014</v>
      </c>
      <c r="B146" s="65">
        <f t="shared" si="43"/>
        <v>4.2673426280532265</v>
      </c>
      <c r="C146" s="66">
        <f t="shared" si="44"/>
        <v>0.18507281385817798</v>
      </c>
      <c r="G146" s="47">
        <v>2014</v>
      </c>
      <c r="H146" s="57">
        <f t="shared" si="45"/>
        <v>6.7833513854795848</v>
      </c>
      <c r="I146" s="50">
        <f t="shared" si="46"/>
        <v>1</v>
      </c>
      <c r="J146" s="1">
        <v>0</v>
      </c>
      <c r="K146" s="50">
        <f t="shared" si="47"/>
        <v>1.5160087574263585</v>
      </c>
    </row>
    <row r="147" spans="1:11" x14ac:dyDescent="0.25">
      <c r="A147" s="47">
        <v>2015</v>
      </c>
      <c r="B147" s="65">
        <f t="shared" si="43"/>
        <v>5.300173937466262</v>
      </c>
      <c r="C147" s="66">
        <f t="shared" si="44"/>
        <v>1.9960615891786233</v>
      </c>
      <c r="G147" s="47">
        <v>2015</v>
      </c>
      <c r="H147" s="57">
        <f t="shared" si="45"/>
        <v>7.8119068305695549</v>
      </c>
      <c r="I147" s="50">
        <f t="shared" si="46"/>
        <v>1</v>
      </c>
      <c r="J147" s="1">
        <v>0</v>
      </c>
      <c r="K147" s="50">
        <f t="shared" si="47"/>
        <v>1.5117328931032925</v>
      </c>
    </row>
    <row r="148" spans="1:11" x14ac:dyDescent="0.25">
      <c r="A148" s="47">
        <v>2016</v>
      </c>
      <c r="B148" s="65">
        <f t="shared" si="43"/>
        <v>4.8923712708010223</v>
      </c>
      <c r="C148" s="66">
        <f t="shared" si="44"/>
        <v>0.78049705876558861</v>
      </c>
      <c r="G148" s="47">
        <v>2016</v>
      </c>
      <c r="H148" s="57">
        <f t="shared" si="45"/>
        <v>7.1414879956903388</v>
      </c>
      <c r="I148" s="50">
        <f t="shared" si="46"/>
        <v>1</v>
      </c>
      <c r="J148" s="1">
        <v>0</v>
      </c>
      <c r="K148" s="50">
        <f t="shared" si="47"/>
        <v>1.249116724889316</v>
      </c>
    </row>
    <row r="149" spans="1:11" x14ac:dyDescent="0.25">
      <c r="A149" s="17">
        <v>2017</v>
      </c>
      <c r="B149" s="65">
        <f t="shared" si="43"/>
        <v>4.7781770416998839</v>
      </c>
      <c r="C149" s="66">
        <f t="shared" si="44"/>
        <v>0.60003563307823682</v>
      </c>
      <c r="G149" s="17">
        <v>2017</v>
      </c>
      <c r="H149" s="57">
        <f t="shared" si="45"/>
        <v>6.9853773968386808</v>
      </c>
      <c r="I149" s="50">
        <f t="shared" si="46"/>
        <v>1</v>
      </c>
      <c r="J149" s="1">
        <v>0</v>
      </c>
      <c r="K149" s="50">
        <f t="shared" si="47"/>
        <v>1.2072003551387969</v>
      </c>
    </row>
    <row r="150" spans="1:11" x14ac:dyDescent="0.25">
      <c r="A150" s="17">
        <v>2018</v>
      </c>
      <c r="B150" s="65">
        <f t="shared" si="43"/>
        <v>4.4738956621176591</v>
      </c>
      <c r="C150" s="66">
        <f t="shared" si="44"/>
        <v>0.29778009361828039</v>
      </c>
      <c r="G150" s="17">
        <v>2018</v>
      </c>
      <c r="H150" s="57">
        <f t="shared" si="45"/>
        <v>6.6694181697122463</v>
      </c>
      <c r="I150" s="50">
        <f t="shared" si="46"/>
        <v>1</v>
      </c>
      <c r="J150" s="1">
        <v>0</v>
      </c>
      <c r="K150" s="50">
        <f t="shared" si="47"/>
        <v>1.1955225075945872</v>
      </c>
    </row>
    <row r="151" spans="1:11" x14ac:dyDescent="0.25">
      <c r="A151" s="17">
        <v>2019</v>
      </c>
      <c r="B151" s="65">
        <f t="shared" si="43"/>
        <v>4.7853953245433418</v>
      </c>
      <c r="C151" s="66">
        <f t="shared" si="44"/>
        <v>0.61009199202089104</v>
      </c>
      <c r="G151" s="17">
        <v>2019</v>
      </c>
      <c r="H151" s="57">
        <f t="shared" si="45"/>
        <v>8.0477025371421504</v>
      </c>
      <c r="I151" s="50">
        <f t="shared" si="46"/>
        <v>0.98012232415902145</v>
      </c>
      <c r="J151" s="50">
        <f>D134</f>
        <v>0.310121906169191</v>
      </c>
      <c r="K151" s="50">
        <f t="shared" si="47"/>
        <v>1.9720629822705971</v>
      </c>
    </row>
    <row r="152" spans="1:11" x14ac:dyDescent="0.25">
      <c r="A152" s="17">
        <v>2020</v>
      </c>
      <c r="B152" s="65">
        <f>LOG(C152)+5</f>
        <v>4.28533631000382</v>
      </c>
      <c r="C152" s="66">
        <f t="shared" si="44"/>
        <v>0.19290181326488248</v>
      </c>
      <c r="G152" s="17">
        <v>2020</v>
      </c>
      <c r="H152" s="57">
        <f>B152+I152+J152+K152</f>
        <v>7.631218587913291</v>
      </c>
      <c r="I152" s="50">
        <f t="shared" si="46"/>
        <v>0.9292260692464358</v>
      </c>
      <c r="J152" s="50">
        <f>D135</f>
        <v>0.41519917934689693</v>
      </c>
      <c r="K152" s="50">
        <f t="shared" si="47"/>
        <v>2.0014570293161382</v>
      </c>
    </row>
    <row r="153" spans="1:11" x14ac:dyDescent="0.25">
      <c r="A153" s="17">
        <v>2021</v>
      </c>
      <c r="B153" s="65">
        <f>LOG(C153)+5</f>
        <v>4.7953421664653568</v>
      </c>
      <c r="C153" s="66">
        <f>N30*N46*N62*N78*N94</f>
        <v>0.62422644946495531</v>
      </c>
      <c r="G153" s="17">
        <v>2021</v>
      </c>
      <c r="H153" s="57">
        <f>B153+I153+J153+K153</f>
        <v>8.0333989161480179</v>
      </c>
      <c r="I153" s="50">
        <f t="shared" si="46"/>
        <v>0.93177189409368633</v>
      </c>
      <c r="J153" s="50">
        <f t="shared" ref="J153:J154" si="48">D136</f>
        <v>0.55009107468123863</v>
      </c>
      <c r="K153" s="50">
        <f t="shared" si="47"/>
        <v>1.7561937809077364</v>
      </c>
    </row>
    <row r="154" spans="1:11" x14ac:dyDescent="0.25">
      <c r="A154" s="1" t="s">
        <v>27</v>
      </c>
      <c r="B154" s="65">
        <f>LOG(C154)+5</f>
        <v>5.5938383395124562</v>
      </c>
      <c r="C154" s="66">
        <f>N31*N47*N63*N79*N95</f>
        <v>3.9249880561464092</v>
      </c>
      <c r="G154" s="1" t="s">
        <v>27</v>
      </c>
      <c r="H154" s="57">
        <f>B154+I154+J154+K154</f>
        <v>9.4639780668461597</v>
      </c>
      <c r="I154" s="50">
        <f>D112</f>
        <v>0.93166751657317692</v>
      </c>
      <c r="J154" s="50">
        <f t="shared" si="48"/>
        <v>0.56676021683134059</v>
      </c>
      <c r="K154" s="50">
        <f t="shared" si="47"/>
        <v>2.3717119939291864</v>
      </c>
    </row>
    <row r="157" spans="1:11" ht="36" x14ac:dyDescent="0.55000000000000004">
      <c r="A157" s="69" t="s">
        <v>69</v>
      </c>
      <c r="B157" s="67"/>
      <c r="C157" s="67"/>
      <c r="D157" s="67"/>
      <c r="E157" s="67"/>
    </row>
    <row r="159" spans="1:11" ht="45" x14ac:dyDescent="0.25">
      <c r="A159" s="12" t="s">
        <v>96</v>
      </c>
      <c r="B159" s="4" t="s">
        <v>97</v>
      </c>
      <c r="C159" s="1" t="s">
        <v>78</v>
      </c>
      <c r="D159" s="56" t="s">
        <v>99</v>
      </c>
      <c r="E159" s="56" t="s">
        <v>65</v>
      </c>
      <c r="F159" s="12" t="s">
        <v>98</v>
      </c>
    </row>
    <row r="160" spans="1:11" x14ac:dyDescent="0.25">
      <c r="A160" s="47">
        <v>2012</v>
      </c>
      <c r="B160" s="66">
        <f t="shared" ref="B160:B167" si="49">LOG(F160)+5</f>
        <v>4.8001965812768894</v>
      </c>
      <c r="C160" s="50">
        <f>I144</f>
        <v>1</v>
      </c>
      <c r="D160" s="1">
        <v>1</v>
      </c>
      <c r="E160" s="50">
        <f>K144</f>
        <v>1.5468524198650107</v>
      </c>
      <c r="F160" s="1">
        <f t="shared" ref="F160:F167" si="50">C144*C160*D160*E160</f>
        <v>0.63124300888908946</v>
      </c>
    </row>
    <row r="161" spans="1:6" x14ac:dyDescent="0.25">
      <c r="A161" s="47">
        <v>2013</v>
      </c>
      <c r="B161" s="66">
        <f t="shared" si="49"/>
        <v>3.9458128748978512</v>
      </c>
      <c r="C161" s="50">
        <f t="shared" ref="C161:D170" si="51">I145</f>
        <v>1</v>
      </c>
      <c r="D161" s="1">
        <v>1</v>
      </c>
      <c r="E161" s="50">
        <f t="shared" ref="E161:E170" si="52">K145</f>
        <v>1.5361493630088701</v>
      </c>
      <c r="F161" s="1">
        <f t="shared" si="50"/>
        <v>8.8269948844331397E-2</v>
      </c>
    </row>
    <row r="162" spans="1:6" x14ac:dyDescent="0.25">
      <c r="A162" s="47">
        <v>2014</v>
      </c>
      <c r="B162" s="66">
        <f t="shared" si="49"/>
        <v>4.4480443381163841</v>
      </c>
      <c r="C162" s="50">
        <f t="shared" si="51"/>
        <v>1</v>
      </c>
      <c r="D162" s="1">
        <v>1</v>
      </c>
      <c r="E162" s="50">
        <f t="shared" si="52"/>
        <v>1.5160087574263585</v>
      </c>
      <c r="F162" s="1">
        <f t="shared" si="50"/>
        <v>0.28057200657053616</v>
      </c>
    </row>
    <row r="163" spans="1:6" x14ac:dyDescent="0.25">
      <c r="A163" s="47">
        <v>2015</v>
      </c>
      <c r="B163" s="66">
        <f t="shared" si="49"/>
        <v>5.4796490002591227</v>
      </c>
      <c r="C163" s="50">
        <f t="shared" si="51"/>
        <v>1</v>
      </c>
      <c r="D163" s="1">
        <v>1</v>
      </c>
      <c r="E163" s="50">
        <f t="shared" si="52"/>
        <v>1.5117328931032925</v>
      </c>
      <c r="F163" s="1">
        <f t="shared" si="50"/>
        <v>3.0175119610213561</v>
      </c>
    </row>
    <row r="164" spans="1:6" x14ac:dyDescent="0.25">
      <c r="A164" s="47">
        <v>2016</v>
      </c>
      <c r="B164" s="66">
        <f t="shared" si="49"/>
        <v>4.9889742941285045</v>
      </c>
      <c r="C164" s="50">
        <f t="shared" si="51"/>
        <v>1</v>
      </c>
      <c r="D164" s="1">
        <v>1</v>
      </c>
      <c r="E164" s="50">
        <f t="shared" si="52"/>
        <v>1.249116724889316</v>
      </c>
      <c r="F164" s="1">
        <f t="shared" si="50"/>
        <v>0.97493192983101606</v>
      </c>
    </row>
    <row r="165" spans="1:6" x14ac:dyDescent="0.25">
      <c r="A165" s="17">
        <v>2017</v>
      </c>
      <c r="B165" s="66">
        <f t="shared" si="49"/>
        <v>4.8599563962298404</v>
      </c>
      <c r="C165" s="50">
        <f t="shared" si="51"/>
        <v>1</v>
      </c>
      <c r="D165" s="1">
        <v>1</v>
      </c>
      <c r="E165" s="50">
        <f t="shared" si="52"/>
        <v>1.2072003551387969</v>
      </c>
      <c r="F165" s="1">
        <f t="shared" si="50"/>
        <v>0.72436322934798025</v>
      </c>
    </row>
    <row r="166" spans="1:6" x14ac:dyDescent="0.25">
      <c r="A166" s="17">
        <v>2018</v>
      </c>
      <c r="B166" s="66">
        <f t="shared" si="49"/>
        <v>4.5514534189242122</v>
      </c>
      <c r="C166" s="50">
        <f t="shared" si="51"/>
        <v>1</v>
      </c>
      <c r="D166" s="1">
        <v>1</v>
      </c>
      <c r="E166" s="50">
        <f t="shared" si="52"/>
        <v>1.1955225075945872</v>
      </c>
      <c r="F166" s="1">
        <f t="shared" si="50"/>
        <v>0.35600280423427749</v>
      </c>
    </row>
    <row r="167" spans="1:6" x14ac:dyDescent="0.25">
      <c r="A167" s="17">
        <v>2019</v>
      </c>
      <c r="B167" s="66">
        <f t="shared" si="49"/>
        <v>4.5631288314400464</v>
      </c>
      <c r="C167" s="50">
        <f t="shared" si="51"/>
        <v>0.98012232415902145</v>
      </c>
      <c r="D167" s="50">
        <f>J151</f>
        <v>0.310121906169191</v>
      </c>
      <c r="E167" s="50">
        <f t="shared" si="52"/>
        <v>1.9720629822705971</v>
      </c>
      <c r="F167" s="1">
        <f t="shared" si="50"/>
        <v>0.36570325969675033</v>
      </c>
    </row>
    <row r="168" spans="1:6" x14ac:dyDescent="0.25">
      <c r="A168" s="17">
        <v>2020</v>
      </c>
      <c r="B168" s="66">
        <f>LOG(F168)+5</f>
        <v>4.1730604521596852</v>
      </c>
      <c r="C168" s="50">
        <f t="shared" si="51"/>
        <v>0.9292260692464358</v>
      </c>
      <c r="D168" s="50">
        <f>J152</f>
        <v>0.41519917934689693</v>
      </c>
      <c r="E168" s="50">
        <f t="shared" si="52"/>
        <v>2.0014570293161382</v>
      </c>
      <c r="F168" s="1">
        <f>C152*C168*D168*E168</f>
        <v>0.14895684056048092</v>
      </c>
    </row>
    <row r="169" spans="1:6" x14ac:dyDescent="0.25">
      <c r="A169" s="17">
        <v>2021</v>
      </c>
      <c r="B169" s="66">
        <f>LOG(F169)+5</f>
        <v>4.7496588061339011</v>
      </c>
      <c r="C169" s="50">
        <f t="shared" si="51"/>
        <v>0.93177189409368633</v>
      </c>
      <c r="D169" s="50">
        <f t="shared" si="51"/>
        <v>0.55009107468123863</v>
      </c>
      <c r="E169" s="50">
        <f t="shared" si="52"/>
        <v>1.7561937809077364</v>
      </c>
      <c r="F169" s="1">
        <f>C153*C169*D169*E169</f>
        <v>0.56189970764663699</v>
      </c>
    </row>
    <row r="170" spans="1:6" x14ac:dyDescent="0.25">
      <c r="A170" s="1" t="s">
        <v>27</v>
      </c>
      <c r="B170" s="66">
        <f>LOG(F170)+5</f>
        <v>5.6915606008259356</v>
      </c>
      <c r="C170" s="50">
        <f t="shared" si="51"/>
        <v>0.93166751657317692</v>
      </c>
      <c r="D170" s="50">
        <f t="shared" si="51"/>
        <v>0.56676021683134059</v>
      </c>
      <c r="E170" s="50">
        <f t="shared" si="52"/>
        <v>2.3717119939291864</v>
      </c>
      <c r="F170" s="1">
        <f>C154*C170*D170*E170</f>
        <v>4.9154196447120801</v>
      </c>
    </row>
    <row r="174" spans="1:6" x14ac:dyDescent="0.25">
      <c r="A174" s="1"/>
      <c r="B174" s="1" t="s">
        <v>174</v>
      </c>
      <c r="C174" s="1" t="s">
        <v>175</v>
      </c>
      <c r="D174" s="1"/>
      <c r="E174" s="1"/>
      <c r="F174" s="1"/>
    </row>
    <row r="175" spans="1:6" x14ac:dyDescent="0.25">
      <c r="A175" s="1" t="s">
        <v>172</v>
      </c>
      <c r="B175" s="1">
        <f>((SUM(B22:B31)/10)/C31)/((SUM(H22:H31)/10)/I31)</f>
        <v>0.45137575085980514</v>
      </c>
      <c r="C175" s="1">
        <f>(B31/C31)/(H31/I31)</f>
        <v>0</v>
      </c>
      <c r="D175" s="1"/>
      <c r="E175" s="1"/>
      <c r="F175" s="1"/>
    </row>
    <row r="176" spans="1:6" ht="28.5" x14ac:dyDescent="0.45">
      <c r="A176" s="1"/>
      <c r="B176" s="1"/>
      <c r="C176" s="1"/>
      <c r="D176" s="1"/>
      <c r="E176" s="143" t="s">
        <v>176</v>
      </c>
      <c r="F176" s="1">
        <f>(B175+B177)/(C175+C177)</f>
        <v>1.0827527535882364</v>
      </c>
    </row>
    <row r="177" spans="1:6" x14ac:dyDescent="0.25">
      <c r="A177" s="1" t="s">
        <v>173</v>
      </c>
      <c r="B177" s="1">
        <f>((SUM(B38:B47)/10)/C47)/((SUM(H38:H47)/10)/I47)</f>
        <v>1.2600829732043977</v>
      </c>
      <c r="C177" s="1">
        <f>(B47/C47)/(H47/I47)</f>
        <v>1.5806551573223326</v>
      </c>
      <c r="D177" s="1"/>
      <c r="E177" s="1"/>
      <c r="F177" s="1"/>
    </row>
  </sheetData>
  <mergeCells count="11">
    <mergeCell ref="A99:N99"/>
    <mergeCell ref="A115:N115"/>
    <mergeCell ref="A131:R131"/>
    <mergeCell ref="A141:E141"/>
    <mergeCell ref="G141:L141"/>
    <mergeCell ref="A82:N82"/>
    <mergeCell ref="C3:J3"/>
    <mergeCell ref="A18:N18"/>
    <mergeCell ref="A34:N34"/>
    <mergeCell ref="A50:N50"/>
    <mergeCell ref="A66:N66"/>
  </mergeCells>
  <pageMargins left="0.7" right="0.7" top="0.75" bottom="0.75" header="0.3" footer="0.3"/>
  <pageSetup paperSize="9" scale="13" fitToWidth="0" orientation="landscape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R184"/>
  <sheetViews>
    <sheetView workbookViewId="0">
      <selection activeCell="K12" sqref="K12"/>
    </sheetView>
  </sheetViews>
  <sheetFormatPr defaultRowHeight="15" x14ac:dyDescent="0.25"/>
  <cols>
    <col min="1" max="1" width="11.42578125" customWidth="1"/>
    <col min="2" max="2" width="12" customWidth="1"/>
    <col min="3" max="5" width="12.7109375" customWidth="1"/>
    <col min="6" max="6" width="11.42578125" customWidth="1"/>
    <col min="7" max="7" width="12.5703125" customWidth="1"/>
    <col min="8" max="8" width="13.85546875" customWidth="1"/>
    <col min="9" max="9" width="12" customWidth="1"/>
    <col min="10" max="10" width="11.42578125" customWidth="1"/>
    <col min="11" max="11" width="15.5703125" customWidth="1"/>
    <col min="12" max="12" width="16.140625" customWidth="1"/>
  </cols>
  <sheetData>
    <row r="3" spans="1:12" x14ac:dyDescent="0.25">
      <c r="A3" s="70"/>
      <c r="B3" s="70"/>
      <c r="C3" s="189" t="s">
        <v>140</v>
      </c>
      <c r="D3" s="189"/>
      <c r="E3" s="189"/>
      <c r="F3" s="189"/>
      <c r="G3" s="189"/>
      <c r="H3" s="189"/>
      <c r="I3" s="189"/>
      <c r="J3" s="189"/>
      <c r="K3" s="70"/>
      <c r="L3" s="70"/>
    </row>
    <row r="4" spans="1:12" x14ac:dyDescent="0.25">
      <c r="A4" s="70"/>
      <c r="B4" s="70"/>
      <c r="C4" s="131"/>
      <c r="D4" s="131"/>
      <c r="E4" s="131"/>
      <c r="F4" s="131"/>
      <c r="G4" s="131"/>
      <c r="H4" s="131"/>
      <c r="I4" s="131"/>
      <c r="J4" s="131"/>
      <c r="K4" s="70"/>
      <c r="L4" s="70"/>
    </row>
    <row r="5" spans="1:12" ht="119.25" customHeight="1" x14ac:dyDescent="0.25">
      <c r="A5" s="72" t="s">
        <v>96</v>
      </c>
      <c r="B5" s="72" t="s">
        <v>125</v>
      </c>
      <c r="C5" s="72" t="s">
        <v>126</v>
      </c>
      <c r="D5" s="72" t="s">
        <v>127</v>
      </c>
      <c r="E5" s="72" t="s">
        <v>128</v>
      </c>
      <c r="F5" s="72" t="s">
        <v>129</v>
      </c>
      <c r="G5" s="72" t="s">
        <v>130</v>
      </c>
      <c r="H5" s="72" t="s">
        <v>131</v>
      </c>
      <c r="I5" s="72" t="s">
        <v>132</v>
      </c>
      <c r="J5" s="72" t="s">
        <v>63</v>
      </c>
      <c r="K5" s="72" t="s">
        <v>133</v>
      </c>
      <c r="L5" s="72" t="s">
        <v>134</v>
      </c>
    </row>
    <row r="6" spans="1:12" ht="30" customHeight="1" x14ac:dyDescent="0.25">
      <c r="A6" s="73">
        <v>2012</v>
      </c>
      <c r="B6" s="133">
        <v>3296947</v>
      </c>
      <c r="C6" s="110">
        <v>20</v>
      </c>
      <c r="D6" s="133">
        <v>336</v>
      </c>
      <c r="E6" s="133">
        <v>168</v>
      </c>
      <c r="F6" s="133">
        <v>23656</v>
      </c>
      <c r="G6" s="133">
        <v>270400400</v>
      </c>
      <c r="H6" s="133">
        <v>4841</v>
      </c>
      <c r="I6" s="133">
        <v>4841</v>
      </c>
      <c r="J6" s="133">
        <v>3574</v>
      </c>
      <c r="K6" s="134" t="s">
        <v>169</v>
      </c>
      <c r="L6" s="134" t="s">
        <v>169</v>
      </c>
    </row>
    <row r="7" spans="1:12" ht="30" customHeight="1" x14ac:dyDescent="0.25">
      <c r="A7" s="73">
        <v>2013</v>
      </c>
      <c r="B7" s="133">
        <v>3289841</v>
      </c>
      <c r="C7" s="110">
        <v>17</v>
      </c>
      <c r="D7" s="133">
        <v>317</v>
      </c>
      <c r="E7" s="133">
        <v>161</v>
      </c>
      <c r="F7" s="133">
        <v>23656</v>
      </c>
      <c r="G7" s="133">
        <v>171143900</v>
      </c>
      <c r="H7" s="133">
        <v>4841</v>
      </c>
      <c r="I7" s="133">
        <v>4841</v>
      </c>
      <c r="J7" s="133">
        <v>3114</v>
      </c>
      <c r="K7" s="134" t="s">
        <v>169</v>
      </c>
      <c r="L7" s="134" t="s">
        <v>169</v>
      </c>
    </row>
    <row r="8" spans="1:12" ht="27.75" customHeight="1" x14ac:dyDescent="0.25">
      <c r="A8" s="73">
        <v>2014</v>
      </c>
      <c r="B8" s="133">
        <v>3281496</v>
      </c>
      <c r="C8" s="110">
        <v>25</v>
      </c>
      <c r="D8" s="133">
        <v>279</v>
      </c>
      <c r="E8" s="133">
        <v>149</v>
      </c>
      <c r="F8" s="133">
        <v>23656</v>
      </c>
      <c r="G8" s="133">
        <v>338210100</v>
      </c>
      <c r="H8" s="133">
        <v>4841</v>
      </c>
      <c r="I8" s="133">
        <v>4841</v>
      </c>
      <c r="J8" s="133">
        <v>2999</v>
      </c>
      <c r="K8" s="134" t="s">
        <v>169</v>
      </c>
      <c r="L8" s="134" t="s">
        <v>169</v>
      </c>
    </row>
    <row r="9" spans="1:12" ht="27.75" customHeight="1" x14ac:dyDescent="0.25">
      <c r="A9" s="73">
        <v>2015</v>
      </c>
      <c r="B9" s="133">
        <v>3270203</v>
      </c>
      <c r="C9" s="110">
        <v>8</v>
      </c>
      <c r="D9" s="133">
        <v>265</v>
      </c>
      <c r="E9" s="133">
        <v>111</v>
      </c>
      <c r="F9" s="133">
        <v>23656</v>
      </c>
      <c r="G9" s="133">
        <v>211783700</v>
      </c>
      <c r="H9" s="133">
        <v>4841</v>
      </c>
      <c r="I9" s="133">
        <v>4841</v>
      </c>
      <c r="J9" s="133">
        <v>2915</v>
      </c>
      <c r="K9" s="134" t="s">
        <v>169</v>
      </c>
      <c r="L9" s="134" t="s">
        <v>169</v>
      </c>
    </row>
    <row r="10" spans="1:12" ht="29.25" customHeight="1" x14ac:dyDescent="0.25">
      <c r="A10" s="73">
        <v>2016</v>
      </c>
      <c r="B10" s="133">
        <v>3260267</v>
      </c>
      <c r="C10" s="110">
        <v>5</v>
      </c>
      <c r="D10" s="133">
        <v>216</v>
      </c>
      <c r="E10" s="133">
        <v>138</v>
      </c>
      <c r="F10" s="133">
        <v>23656</v>
      </c>
      <c r="G10" s="133">
        <v>421374800</v>
      </c>
      <c r="H10" s="133">
        <v>4841</v>
      </c>
      <c r="I10" s="133">
        <v>4841</v>
      </c>
      <c r="J10" s="133">
        <v>2866</v>
      </c>
      <c r="K10" s="134" t="s">
        <v>169</v>
      </c>
      <c r="L10" s="134" t="s">
        <v>169</v>
      </c>
    </row>
    <row r="11" spans="1:12" ht="26.25" customHeight="1" x14ac:dyDescent="0.25">
      <c r="A11" s="77">
        <v>2017</v>
      </c>
      <c r="B11" s="133">
        <v>3247713</v>
      </c>
      <c r="C11" s="110">
        <v>5</v>
      </c>
      <c r="D11" s="133">
        <v>222</v>
      </c>
      <c r="E11" s="133">
        <v>107</v>
      </c>
      <c r="F11" s="133">
        <v>23656</v>
      </c>
      <c r="G11" s="133">
        <v>543898200</v>
      </c>
      <c r="H11" s="133">
        <v>4841</v>
      </c>
      <c r="I11" s="133">
        <v>4841</v>
      </c>
      <c r="J11" s="133">
        <v>2659</v>
      </c>
      <c r="K11" s="134" t="s">
        <v>169</v>
      </c>
      <c r="L11" s="134" t="s">
        <v>169</v>
      </c>
    </row>
    <row r="12" spans="1:12" x14ac:dyDescent="0.25">
      <c r="A12" s="77">
        <v>2018</v>
      </c>
      <c r="B12" s="133">
        <v>3234752</v>
      </c>
      <c r="C12" s="110">
        <v>11</v>
      </c>
      <c r="D12" s="133">
        <v>216</v>
      </c>
      <c r="E12" s="133">
        <v>91</v>
      </c>
      <c r="F12" s="133">
        <v>23656</v>
      </c>
      <c r="G12" s="133">
        <v>1581108700</v>
      </c>
      <c r="H12" s="133">
        <v>4841</v>
      </c>
      <c r="I12" s="133">
        <v>4841</v>
      </c>
      <c r="J12" s="133">
        <v>3073</v>
      </c>
      <c r="K12" s="133">
        <v>24587</v>
      </c>
      <c r="L12" s="133">
        <v>2033</v>
      </c>
    </row>
    <row r="13" spans="1:12" x14ac:dyDescent="0.25">
      <c r="A13" s="77">
        <v>2019</v>
      </c>
      <c r="B13" s="133">
        <v>3214623</v>
      </c>
      <c r="C13" s="110">
        <v>6</v>
      </c>
      <c r="D13" s="133">
        <v>174</v>
      </c>
      <c r="E13" s="133">
        <v>78</v>
      </c>
      <c r="F13" s="133">
        <v>23656</v>
      </c>
      <c r="G13" s="133">
        <v>2809017800</v>
      </c>
      <c r="H13" s="133">
        <v>4841</v>
      </c>
      <c r="I13" s="133">
        <v>4177</v>
      </c>
      <c r="J13" s="133">
        <v>5346</v>
      </c>
      <c r="K13" s="133">
        <v>24954</v>
      </c>
      <c r="L13" s="133">
        <v>1956</v>
      </c>
    </row>
    <row r="14" spans="1:12" x14ac:dyDescent="0.25">
      <c r="A14" s="77">
        <v>2020</v>
      </c>
      <c r="B14" s="133">
        <v>3202946</v>
      </c>
      <c r="C14" s="110">
        <v>24</v>
      </c>
      <c r="D14" s="133">
        <v>191</v>
      </c>
      <c r="E14" s="133">
        <v>78</v>
      </c>
      <c r="F14" s="133">
        <v>23656</v>
      </c>
      <c r="G14" s="133">
        <v>1930650700</v>
      </c>
      <c r="H14" s="133">
        <v>4841</v>
      </c>
      <c r="I14" s="133">
        <v>4177</v>
      </c>
      <c r="J14" s="133">
        <v>5424</v>
      </c>
      <c r="K14" s="133">
        <v>25130</v>
      </c>
      <c r="L14" s="133">
        <v>1397</v>
      </c>
    </row>
    <row r="15" spans="1:12" x14ac:dyDescent="0.25">
      <c r="A15" s="77">
        <v>2021</v>
      </c>
      <c r="B15" s="133">
        <v>3119115</v>
      </c>
      <c r="C15" s="110">
        <v>6</v>
      </c>
      <c r="D15" s="133">
        <v>189</v>
      </c>
      <c r="E15" s="133">
        <v>97</v>
      </c>
      <c r="F15" s="133">
        <v>23656</v>
      </c>
      <c r="G15" s="133">
        <v>1922994700</v>
      </c>
      <c r="H15" s="133">
        <v>4841</v>
      </c>
      <c r="I15" s="133">
        <v>3804</v>
      </c>
      <c r="J15" s="133">
        <v>5340</v>
      </c>
      <c r="K15" s="133">
        <v>24955</v>
      </c>
      <c r="L15" s="133">
        <v>2205</v>
      </c>
    </row>
    <row r="16" spans="1:12" x14ac:dyDescent="0.25">
      <c r="A16" s="74" t="s">
        <v>27</v>
      </c>
      <c r="B16" s="133">
        <v>3144254</v>
      </c>
      <c r="C16" s="110">
        <v>1</v>
      </c>
      <c r="D16" s="133">
        <v>107</v>
      </c>
      <c r="E16" s="133">
        <v>36</v>
      </c>
      <c r="F16" s="133">
        <v>23656</v>
      </c>
      <c r="G16" s="133">
        <v>6620055000</v>
      </c>
      <c r="H16" s="133">
        <v>4841</v>
      </c>
      <c r="I16" s="133">
        <v>3804</v>
      </c>
      <c r="J16" s="133">
        <v>2250</v>
      </c>
      <c r="K16" s="133" t="s">
        <v>170</v>
      </c>
      <c r="L16" s="133">
        <v>1475</v>
      </c>
    </row>
    <row r="18" spans="1:16" ht="23.25" x14ac:dyDescent="0.35">
      <c r="A18" s="187" t="s">
        <v>74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20" spans="1:16" ht="60" x14ac:dyDescent="0.25">
      <c r="A20" s="12" t="s">
        <v>43</v>
      </c>
      <c r="B20" s="4" t="s">
        <v>21</v>
      </c>
      <c r="C20" s="1" t="s">
        <v>72</v>
      </c>
      <c r="D20" s="12" t="s">
        <v>116</v>
      </c>
      <c r="E20" s="12" t="s">
        <v>84</v>
      </c>
      <c r="G20" s="12" t="s">
        <v>44</v>
      </c>
      <c r="H20" s="4" t="s">
        <v>21</v>
      </c>
      <c r="I20" s="4" t="s">
        <v>72</v>
      </c>
      <c r="J20" s="12" t="s">
        <v>109</v>
      </c>
      <c r="K20" s="12" t="s">
        <v>84</v>
      </c>
      <c r="M20" s="1" t="s">
        <v>82</v>
      </c>
      <c r="N20" s="12" t="s">
        <v>100</v>
      </c>
      <c r="O20" s="12" t="s">
        <v>84</v>
      </c>
    </row>
    <row r="21" spans="1:16" x14ac:dyDescent="0.25">
      <c r="A21" s="47">
        <v>2012</v>
      </c>
      <c r="B21" s="110">
        <v>20</v>
      </c>
      <c r="C21" s="133">
        <v>3296947</v>
      </c>
      <c r="D21" s="1">
        <f t="shared" ref="D21:D31" si="0">(B21/C21)*100000</f>
        <v>0.60662182315942603</v>
      </c>
      <c r="E21" s="1"/>
      <c r="G21" s="47">
        <v>2012</v>
      </c>
      <c r="H21" s="48">
        <v>819</v>
      </c>
      <c r="I21" s="48">
        <v>125060045</v>
      </c>
      <c r="J21" s="50">
        <f t="shared" ref="J21:J31" si="1">(H21/I21)*100000</f>
        <v>0.65488541924001387</v>
      </c>
      <c r="K21" s="1"/>
      <c r="M21" s="1" t="s">
        <v>35</v>
      </c>
      <c r="N21" s="50">
        <f t="shared" ref="N21:N30" si="2">J21/D21</f>
        <v>1.0795612591535528</v>
      </c>
      <c r="O21" s="1"/>
    </row>
    <row r="22" spans="1:16" x14ac:dyDescent="0.25">
      <c r="A22" s="47">
        <v>2013</v>
      </c>
      <c r="B22" s="110">
        <v>17</v>
      </c>
      <c r="C22" s="133">
        <v>3289841</v>
      </c>
      <c r="D22" s="1">
        <f t="shared" si="0"/>
        <v>0.5167422984879817</v>
      </c>
      <c r="E22" s="1"/>
      <c r="G22" s="47">
        <v>2013</v>
      </c>
      <c r="H22" s="48">
        <v>631</v>
      </c>
      <c r="I22" s="48">
        <v>125307482</v>
      </c>
      <c r="J22" s="50">
        <f t="shared" si="1"/>
        <v>0.50356131168608109</v>
      </c>
      <c r="K22" s="1"/>
      <c r="M22" s="1" t="s">
        <v>35</v>
      </c>
      <c r="N22" s="50">
        <v>1</v>
      </c>
      <c r="O22" s="1"/>
    </row>
    <row r="23" spans="1:16" x14ac:dyDescent="0.25">
      <c r="A23" s="47">
        <v>2014</v>
      </c>
      <c r="B23" s="110">
        <v>25</v>
      </c>
      <c r="C23" s="133">
        <v>3281496</v>
      </c>
      <c r="D23" s="1">
        <f t="shared" si="0"/>
        <v>0.76184764509845515</v>
      </c>
      <c r="E23" s="1"/>
      <c r="G23" s="47">
        <v>2014</v>
      </c>
      <c r="H23" s="48">
        <v>567</v>
      </c>
      <c r="I23" s="48">
        <v>125547069</v>
      </c>
      <c r="J23" s="50">
        <f t="shared" si="1"/>
        <v>0.45162344650196495</v>
      </c>
      <c r="K23" s="1"/>
      <c r="M23" s="1" t="s">
        <v>35</v>
      </c>
      <c r="N23" s="50">
        <f t="shared" si="2"/>
        <v>0.59280021328096477</v>
      </c>
      <c r="O23" s="1"/>
    </row>
    <row r="24" spans="1:16" x14ac:dyDescent="0.25">
      <c r="A24" s="47">
        <v>2015</v>
      </c>
      <c r="B24" s="110">
        <v>8</v>
      </c>
      <c r="C24" s="133">
        <v>3270203</v>
      </c>
      <c r="D24" s="1">
        <f t="shared" si="0"/>
        <v>0.24463313133771819</v>
      </c>
      <c r="E24" s="1"/>
      <c r="G24" s="47">
        <v>2015</v>
      </c>
      <c r="H24" s="48">
        <v>699</v>
      </c>
      <c r="I24" s="48">
        <v>125733897</v>
      </c>
      <c r="J24" s="50">
        <f t="shared" si="1"/>
        <v>0.55593600188817816</v>
      </c>
      <c r="K24" s="1"/>
      <c r="M24" s="1" t="s">
        <v>35</v>
      </c>
      <c r="N24" s="50">
        <f t="shared" si="2"/>
        <v>2.2725294764784074</v>
      </c>
      <c r="O24" s="1"/>
    </row>
    <row r="25" spans="1:16" x14ac:dyDescent="0.25">
      <c r="A25" s="47">
        <v>2016</v>
      </c>
      <c r="B25" s="110">
        <v>5</v>
      </c>
      <c r="C25" s="133">
        <v>3260267</v>
      </c>
      <c r="D25" s="1">
        <f t="shared" si="0"/>
        <v>0.15336167252559377</v>
      </c>
      <c r="E25" s="1">
        <f t="shared" ref="E25:E31" si="3">SUM(D21:D25)/5</f>
        <v>0.45664131412183495</v>
      </c>
      <c r="G25" s="47">
        <v>2016</v>
      </c>
      <c r="H25" s="48">
        <v>788</v>
      </c>
      <c r="I25" s="48">
        <v>146544000</v>
      </c>
      <c r="J25" s="50">
        <f t="shared" si="1"/>
        <v>0.53772245878371006</v>
      </c>
      <c r="K25" s="50">
        <f t="shared" ref="K25:K31" si="4">SUM(J21:J25)/5</f>
        <v>0.54074572761998962</v>
      </c>
      <c r="M25" s="1" t="s">
        <v>35</v>
      </c>
      <c r="N25" s="50">
        <v>1</v>
      </c>
      <c r="O25" s="50">
        <f t="shared" ref="O25:O31" si="5">SUM(N21:N25)/5</f>
        <v>1.1889781897825851</v>
      </c>
      <c r="P25" s="53" t="s">
        <v>90</v>
      </c>
    </row>
    <row r="26" spans="1:16" x14ac:dyDescent="0.25">
      <c r="A26" s="17">
        <v>2017</v>
      </c>
      <c r="B26" s="110">
        <v>5</v>
      </c>
      <c r="C26" s="133">
        <v>3247713</v>
      </c>
      <c r="D26" s="6">
        <f t="shared" si="0"/>
        <v>0.15395449043680892</v>
      </c>
      <c r="E26" s="50">
        <f t="shared" si="3"/>
        <v>0.36610784757731152</v>
      </c>
      <c r="G26" s="17">
        <v>2017</v>
      </c>
      <c r="H26" s="1">
        <v>556</v>
      </c>
      <c r="I26" s="1">
        <v>146804000</v>
      </c>
      <c r="J26" s="50">
        <f t="shared" si="1"/>
        <v>0.3787362742159614</v>
      </c>
      <c r="K26" s="50">
        <f t="shared" si="4"/>
        <v>0.48551589861517919</v>
      </c>
      <c r="M26" s="1" t="s">
        <v>35</v>
      </c>
      <c r="N26" s="50">
        <f t="shared" si="2"/>
        <v>2.4600534426854854</v>
      </c>
      <c r="O26" s="50">
        <f t="shared" si="5"/>
        <v>1.4650766264889714</v>
      </c>
      <c r="P26" t="s">
        <v>89</v>
      </c>
    </row>
    <row r="27" spans="1:16" x14ac:dyDescent="0.25">
      <c r="A27" s="17">
        <v>2018</v>
      </c>
      <c r="B27" s="110">
        <v>11</v>
      </c>
      <c r="C27" s="133">
        <v>3234752</v>
      </c>
      <c r="D27" s="1">
        <f t="shared" si="0"/>
        <v>0.34005698118433808</v>
      </c>
      <c r="E27" s="50">
        <f t="shared" si="3"/>
        <v>0.33077078411658284</v>
      </c>
      <c r="G27" s="17">
        <v>2018</v>
      </c>
      <c r="H27" s="1">
        <v>717</v>
      </c>
      <c r="I27" s="1">
        <v>146880000</v>
      </c>
      <c r="J27" s="50">
        <f t="shared" si="1"/>
        <v>0.48815359477124182</v>
      </c>
      <c r="K27" s="50">
        <f t="shared" si="4"/>
        <v>0.48243435523221123</v>
      </c>
      <c r="M27" s="1" t="s">
        <v>35</v>
      </c>
      <c r="N27" s="50">
        <v>1</v>
      </c>
      <c r="O27" s="50">
        <f t="shared" si="5"/>
        <v>1.4650766264889714</v>
      </c>
      <c r="P27" t="s">
        <v>88</v>
      </c>
    </row>
    <row r="28" spans="1:16" x14ac:dyDescent="0.25">
      <c r="A28" s="17">
        <v>2019</v>
      </c>
      <c r="B28" s="110">
        <v>6</v>
      </c>
      <c r="C28" s="133">
        <v>3214623</v>
      </c>
      <c r="D28" s="1">
        <f t="shared" si="0"/>
        <v>0.18664708116628295</v>
      </c>
      <c r="E28" s="50">
        <f t="shared" si="3"/>
        <v>0.21573067133014842</v>
      </c>
      <c r="G28" s="17">
        <v>2019</v>
      </c>
      <c r="H28" s="1">
        <v>532</v>
      </c>
      <c r="I28" s="1">
        <v>146780000</v>
      </c>
      <c r="J28" s="50">
        <f t="shared" si="1"/>
        <v>0.36244719989099333</v>
      </c>
      <c r="K28" s="50">
        <f t="shared" si="4"/>
        <v>0.46459910591001696</v>
      </c>
      <c r="M28" s="1" t="s">
        <v>35</v>
      </c>
      <c r="N28" s="50">
        <f t="shared" si="2"/>
        <v>1.9418851750919743</v>
      </c>
      <c r="O28" s="50">
        <f t="shared" si="5"/>
        <v>1.7348936188511732</v>
      </c>
      <c r="P28" t="s">
        <v>87</v>
      </c>
    </row>
    <row r="29" spans="1:16" x14ac:dyDescent="0.25">
      <c r="A29" s="17">
        <v>2020</v>
      </c>
      <c r="B29" s="110">
        <v>24</v>
      </c>
      <c r="C29" s="133">
        <v>3202946</v>
      </c>
      <c r="D29" s="1">
        <f t="shared" si="0"/>
        <v>0.74931016632812408</v>
      </c>
      <c r="E29" s="50">
        <f t="shared" si="3"/>
        <v>0.31666607832822952</v>
      </c>
      <c r="G29" s="17">
        <v>2020</v>
      </c>
      <c r="H29" s="1">
        <v>326</v>
      </c>
      <c r="I29" s="1">
        <v>146748000</v>
      </c>
      <c r="J29" s="50">
        <f t="shared" si="1"/>
        <v>0.22214953525772071</v>
      </c>
      <c r="K29" s="50">
        <f t="shared" si="4"/>
        <v>0.39784181258392548</v>
      </c>
      <c r="M29" s="1" t="s">
        <v>35</v>
      </c>
      <c r="N29" s="50">
        <f t="shared" si="2"/>
        <v>0.29647206889815653</v>
      </c>
      <c r="O29" s="50">
        <f t="shared" si="5"/>
        <v>1.3396821373351231</v>
      </c>
      <c r="P29" t="s">
        <v>86</v>
      </c>
    </row>
    <row r="30" spans="1:16" x14ac:dyDescent="0.25">
      <c r="A30" s="17">
        <v>2021</v>
      </c>
      <c r="B30" s="110">
        <v>6</v>
      </c>
      <c r="C30" s="133">
        <v>3119115</v>
      </c>
      <c r="D30" s="1">
        <f t="shared" si="0"/>
        <v>0.1923622566016322</v>
      </c>
      <c r="E30" s="50">
        <f t="shared" si="3"/>
        <v>0.32446619514343722</v>
      </c>
      <c r="G30" s="17">
        <v>2021</v>
      </c>
      <c r="H30" s="1">
        <v>529</v>
      </c>
      <c r="I30" s="1">
        <v>145478000</v>
      </c>
      <c r="J30" s="50">
        <f t="shared" si="1"/>
        <v>0.36362886484554369</v>
      </c>
      <c r="K30" s="50">
        <f t="shared" si="4"/>
        <v>0.36302309379629222</v>
      </c>
      <c r="M30" s="1" t="s">
        <v>35</v>
      </c>
      <c r="N30" s="50">
        <f t="shared" si="2"/>
        <v>1.8903337446211799</v>
      </c>
      <c r="O30" s="50">
        <f t="shared" si="5"/>
        <v>1.5177488862593591</v>
      </c>
      <c r="P30" t="s">
        <v>85</v>
      </c>
    </row>
    <row r="31" spans="1:16" x14ac:dyDescent="0.25">
      <c r="A31" s="1" t="s">
        <v>27</v>
      </c>
      <c r="B31" s="110">
        <v>1</v>
      </c>
      <c r="C31" s="133">
        <v>3144254</v>
      </c>
      <c r="D31" s="1">
        <f t="shared" si="0"/>
        <v>3.1804046365210954E-2</v>
      </c>
      <c r="E31" s="1">
        <f t="shared" si="3"/>
        <v>0.30003610632911765</v>
      </c>
      <c r="G31" s="1" t="s">
        <v>27</v>
      </c>
      <c r="H31" s="59">
        <v>300</v>
      </c>
      <c r="I31" s="1">
        <v>145478000</v>
      </c>
      <c r="J31" s="50">
        <f t="shared" si="1"/>
        <v>0.20621674754945765</v>
      </c>
      <c r="K31" s="50">
        <f t="shared" si="4"/>
        <v>0.32851918846299144</v>
      </c>
      <c r="M31" s="1" t="s">
        <v>35</v>
      </c>
      <c r="N31" s="50">
        <v>1</v>
      </c>
      <c r="O31" s="50">
        <f t="shared" si="5"/>
        <v>1.2257381977222621</v>
      </c>
      <c r="P31" t="s">
        <v>92</v>
      </c>
    </row>
    <row r="32" spans="1:16" x14ac:dyDescent="0.25">
      <c r="A32" s="1" t="s">
        <v>38</v>
      </c>
      <c r="B32" s="1">
        <f t="shared" ref="B32" si="6">SUM(B26:B31)</f>
        <v>53</v>
      </c>
      <c r="C32" s="74"/>
      <c r="D32" s="1"/>
      <c r="E32" s="1"/>
      <c r="G32" s="1" t="s">
        <v>38</v>
      </c>
      <c r="H32" s="1">
        <f t="shared" ref="H32" si="7">SUM(H26:H31)</f>
        <v>2960</v>
      </c>
      <c r="I32" s="1"/>
      <c r="J32" s="1"/>
      <c r="K32" s="1"/>
    </row>
    <row r="34" spans="1:16" ht="23.25" x14ac:dyDescent="0.35">
      <c r="A34" s="187" t="s">
        <v>75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6" x14ac:dyDescent="0.25">
      <c r="A35" s="5"/>
      <c r="B35" s="5"/>
      <c r="C35" s="5"/>
      <c r="D35" s="5"/>
      <c r="E35" s="5"/>
    </row>
    <row r="36" spans="1:16" ht="75" x14ac:dyDescent="0.25">
      <c r="A36" s="12" t="s">
        <v>43</v>
      </c>
      <c r="B36" s="4" t="s">
        <v>73</v>
      </c>
      <c r="C36" s="1" t="s">
        <v>72</v>
      </c>
      <c r="D36" s="12" t="s">
        <v>115</v>
      </c>
      <c r="E36" s="12" t="s">
        <v>84</v>
      </c>
      <c r="G36" s="12" t="s">
        <v>44</v>
      </c>
      <c r="H36" s="4" t="s">
        <v>73</v>
      </c>
      <c r="I36" s="4" t="s">
        <v>72</v>
      </c>
      <c r="J36" s="12" t="s">
        <v>110</v>
      </c>
      <c r="K36" s="12" t="s">
        <v>84</v>
      </c>
      <c r="M36" s="1" t="s">
        <v>82</v>
      </c>
      <c r="N36" s="12" t="s">
        <v>101</v>
      </c>
      <c r="O36" s="12" t="s">
        <v>84</v>
      </c>
    </row>
    <row r="37" spans="1:16" x14ac:dyDescent="0.25">
      <c r="A37" s="47">
        <v>2012</v>
      </c>
      <c r="B37" s="133">
        <v>336</v>
      </c>
      <c r="C37" s="133">
        <v>3296947</v>
      </c>
      <c r="D37" s="6">
        <f t="shared" ref="D37:D47" si="8">(B37/C37)*100000</f>
        <v>10.191246629078357</v>
      </c>
      <c r="E37" s="1"/>
      <c r="G37" s="47">
        <v>2012</v>
      </c>
      <c r="H37" s="48">
        <v>11652</v>
      </c>
      <c r="I37" s="48">
        <v>125060045</v>
      </c>
      <c r="J37" s="6">
        <f t="shared" ref="J37:J47" si="9">(H37/I37)*100000</f>
        <v>9.3171244261106736</v>
      </c>
      <c r="K37" s="1"/>
      <c r="M37" s="1" t="s">
        <v>36</v>
      </c>
      <c r="N37" s="50">
        <f t="shared" ref="N37:N47" si="10">J37/D37</f>
        <v>0.9142281376575091</v>
      </c>
      <c r="O37" s="1"/>
    </row>
    <row r="38" spans="1:16" x14ac:dyDescent="0.25">
      <c r="A38" s="47">
        <v>2013</v>
      </c>
      <c r="B38" s="133">
        <v>317</v>
      </c>
      <c r="C38" s="133">
        <v>3289841</v>
      </c>
      <c r="D38" s="6">
        <f t="shared" si="8"/>
        <v>9.6357240365111867</v>
      </c>
      <c r="E38" s="1"/>
      <c r="G38" s="47">
        <v>2013</v>
      </c>
      <c r="H38" s="48">
        <v>10601</v>
      </c>
      <c r="I38" s="48">
        <v>125307482</v>
      </c>
      <c r="J38" s="6">
        <f t="shared" si="9"/>
        <v>8.4599896437149695</v>
      </c>
      <c r="K38" s="1"/>
      <c r="M38" s="1" t="s">
        <v>36</v>
      </c>
      <c r="N38" s="50">
        <f t="shared" si="10"/>
        <v>0.87798172837441324</v>
      </c>
      <c r="O38" s="1"/>
    </row>
    <row r="39" spans="1:16" x14ac:dyDescent="0.25">
      <c r="A39" s="47">
        <v>2014</v>
      </c>
      <c r="B39" s="133">
        <v>279</v>
      </c>
      <c r="C39" s="133">
        <v>3281496</v>
      </c>
      <c r="D39" s="6">
        <f t="shared" si="8"/>
        <v>8.5022197192987594</v>
      </c>
      <c r="E39" s="1"/>
      <c r="G39" s="47">
        <v>2014</v>
      </c>
      <c r="H39" s="48">
        <v>10138</v>
      </c>
      <c r="I39" s="48">
        <v>125547069</v>
      </c>
      <c r="J39" s="6">
        <f t="shared" si="9"/>
        <v>8.0750590840157326</v>
      </c>
      <c r="K39" s="1"/>
      <c r="M39" s="1" t="s">
        <v>36</v>
      </c>
      <c r="N39" s="50">
        <f t="shared" si="10"/>
        <v>0.94975892774054793</v>
      </c>
      <c r="O39" s="1"/>
    </row>
    <row r="40" spans="1:16" x14ac:dyDescent="0.25">
      <c r="A40" s="47">
        <v>2015</v>
      </c>
      <c r="B40" s="133">
        <v>265</v>
      </c>
      <c r="C40" s="133">
        <v>3270203</v>
      </c>
      <c r="D40" s="6">
        <f t="shared" si="8"/>
        <v>8.1034724755619152</v>
      </c>
      <c r="E40" s="1"/>
      <c r="G40" s="47">
        <v>2015</v>
      </c>
      <c r="H40" s="48">
        <v>9405</v>
      </c>
      <c r="I40" s="48">
        <v>125733897</v>
      </c>
      <c r="J40" s="6">
        <f t="shared" si="9"/>
        <v>7.4800831155340708</v>
      </c>
      <c r="K40" s="1"/>
      <c r="M40" s="1" t="s">
        <v>36</v>
      </c>
      <c r="N40" s="50">
        <f t="shared" si="10"/>
        <v>0.9230713299875043</v>
      </c>
      <c r="O40" s="1"/>
    </row>
    <row r="41" spans="1:16" x14ac:dyDescent="0.25">
      <c r="A41" s="47">
        <v>2016</v>
      </c>
      <c r="B41" s="133">
        <v>216</v>
      </c>
      <c r="C41" s="133">
        <v>3260267</v>
      </c>
      <c r="D41" s="6">
        <f t="shared" si="8"/>
        <v>6.6252242531056504</v>
      </c>
      <c r="E41" s="50">
        <f t="shared" ref="E41:E47" si="11">SUM(D37:D41)/5</f>
        <v>8.6115774227111732</v>
      </c>
      <c r="G41" s="47">
        <v>2016</v>
      </c>
      <c r="H41" s="48">
        <v>8749</v>
      </c>
      <c r="I41" s="48">
        <v>146544000</v>
      </c>
      <c r="J41" s="6">
        <f t="shared" si="9"/>
        <v>5.9702205480947699</v>
      </c>
      <c r="K41" s="50">
        <f t="shared" ref="K41:K47" si="12">SUM(J37:J41)/5</f>
        <v>7.860495363494044</v>
      </c>
      <c r="M41" s="1" t="s">
        <v>36</v>
      </c>
      <c r="N41" s="50">
        <f t="shared" si="10"/>
        <v>0.90113486276274501</v>
      </c>
      <c r="O41" s="50">
        <f t="shared" ref="O41:O47" si="13">SUM(N37:N41)/5</f>
        <v>0.91323499730454394</v>
      </c>
      <c r="P41" s="53" t="s">
        <v>90</v>
      </c>
    </row>
    <row r="42" spans="1:16" x14ac:dyDescent="0.25">
      <c r="A42" s="17">
        <v>2017</v>
      </c>
      <c r="B42" s="133">
        <v>222</v>
      </c>
      <c r="C42" s="133">
        <v>3247713</v>
      </c>
      <c r="D42" s="6">
        <f t="shared" si="8"/>
        <v>6.8355793753943157</v>
      </c>
      <c r="E42" s="50">
        <f t="shared" si="11"/>
        <v>7.940443971974366</v>
      </c>
      <c r="G42" s="17">
        <v>2017</v>
      </c>
      <c r="H42" s="1">
        <v>7816</v>
      </c>
      <c r="I42" s="1">
        <v>146804000</v>
      </c>
      <c r="J42" s="6">
        <f t="shared" si="9"/>
        <v>5.3241056102013573</v>
      </c>
      <c r="K42" s="50">
        <f t="shared" si="12"/>
        <v>7.0618916003121797</v>
      </c>
      <c r="M42" s="1" t="s">
        <v>36</v>
      </c>
      <c r="N42" s="50">
        <f t="shared" si="10"/>
        <v>0.77888139655963429</v>
      </c>
      <c r="O42" s="50">
        <f t="shared" si="13"/>
        <v>0.88616564908496898</v>
      </c>
      <c r="P42" t="s">
        <v>89</v>
      </c>
    </row>
    <row r="43" spans="1:16" x14ac:dyDescent="0.25">
      <c r="A43" s="17">
        <v>2018</v>
      </c>
      <c r="B43" s="133">
        <v>216</v>
      </c>
      <c r="C43" s="133">
        <v>3234752</v>
      </c>
      <c r="D43" s="6">
        <f t="shared" si="8"/>
        <v>6.6774825396197297</v>
      </c>
      <c r="E43" s="50">
        <f t="shared" si="11"/>
        <v>7.3487956725960739</v>
      </c>
      <c r="G43" s="17">
        <v>2018</v>
      </c>
      <c r="H43" s="1">
        <v>7909</v>
      </c>
      <c r="I43" s="1">
        <v>146880000</v>
      </c>
      <c r="J43" s="6">
        <f t="shared" si="9"/>
        <v>5.384667755991285</v>
      </c>
      <c r="K43" s="50">
        <f t="shared" si="12"/>
        <v>6.4468272227674435</v>
      </c>
      <c r="M43" s="1" t="s">
        <v>36</v>
      </c>
      <c r="N43" s="50">
        <f t="shared" si="10"/>
        <v>0.80639188856612598</v>
      </c>
      <c r="O43" s="50">
        <f t="shared" si="13"/>
        <v>0.87184768112331157</v>
      </c>
      <c r="P43" t="s">
        <v>88</v>
      </c>
    </row>
    <row r="44" spans="1:16" x14ac:dyDescent="0.25">
      <c r="A44" s="17">
        <v>2019</v>
      </c>
      <c r="B44" s="133">
        <v>174</v>
      </c>
      <c r="C44" s="133">
        <v>3214623</v>
      </c>
      <c r="D44" s="6">
        <f t="shared" si="8"/>
        <v>5.4127653538222056</v>
      </c>
      <c r="E44" s="50">
        <f t="shared" si="11"/>
        <v>6.7309047995007631</v>
      </c>
      <c r="G44" s="17">
        <v>2019</v>
      </c>
      <c r="H44" s="1">
        <v>8559</v>
      </c>
      <c r="I44" s="1">
        <v>146780000</v>
      </c>
      <c r="J44" s="6">
        <f t="shared" si="9"/>
        <v>5.8311759095244584</v>
      </c>
      <c r="K44" s="50">
        <f t="shared" si="12"/>
        <v>5.9980505878691881</v>
      </c>
      <c r="M44" s="1" t="s">
        <v>36</v>
      </c>
      <c r="N44" s="50">
        <f t="shared" si="10"/>
        <v>1.0773007009082323</v>
      </c>
      <c r="O44" s="50">
        <f t="shared" si="13"/>
        <v>0.89735603575684841</v>
      </c>
      <c r="P44" t="s">
        <v>87</v>
      </c>
    </row>
    <row r="45" spans="1:16" x14ac:dyDescent="0.25">
      <c r="A45" s="17">
        <v>2020</v>
      </c>
      <c r="B45" s="133">
        <v>191</v>
      </c>
      <c r="C45" s="133">
        <v>3202946</v>
      </c>
      <c r="D45" s="6">
        <f t="shared" si="8"/>
        <v>5.9632600736946548</v>
      </c>
      <c r="E45" s="50">
        <f t="shared" si="11"/>
        <v>6.3028623191273123</v>
      </c>
      <c r="G45" s="17">
        <v>2020</v>
      </c>
      <c r="H45" s="1">
        <v>8310</v>
      </c>
      <c r="I45" s="1">
        <v>146748000</v>
      </c>
      <c r="J45" s="6">
        <f t="shared" si="9"/>
        <v>5.6627688281952739</v>
      </c>
      <c r="K45" s="50">
        <f t="shared" si="12"/>
        <v>5.634587730401428</v>
      </c>
      <c r="M45" s="1" t="s">
        <v>36</v>
      </c>
      <c r="N45" s="50">
        <f t="shared" si="10"/>
        <v>0.94960956896297066</v>
      </c>
      <c r="O45" s="50">
        <f t="shared" si="13"/>
        <v>0.90266368355194171</v>
      </c>
      <c r="P45" t="s">
        <v>86</v>
      </c>
    </row>
    <row r="46" spans="1:16" x14ac:dyDescent="0.25">
      <c r="A46" s="17">
        <v>2021</v>
      </c>
      <c r="B46" s="133">
        <v>189</v>
      </c>
      <c r="C46" s="133">
        <v>3119115</v>
      </c>
      <c r="D46" s="6">
        <f t="shared" si="8"/>
        <v>6.0594110829514145</v>
      </c>
      <c r="E46" s="50">
        <f t="shared" si="11"/>
        <v>6.1896996850964641</v>
      </c>
      <c r="G46" s="17">
        <v>2021</v>
      </c>
      <c r="H46" s="1">
        <v>8416</v>
      </c>
      <c r="I46" s="1">
        <v>145478000</v>
      </c>
      <c r="J46" s="6">
        <f t="shared" si="9"/>
        <v>5.7850671579207846</v>
      </c>
      <c r="K46" s="50">
        <f t="shared" si="12"/>
        <v>5.597557052366632</v>
      </c>
      <c r="M46" s="1" t="s">
        <v>36</v>
      </c>
      <c r="N46" s="50">
        <f t="shared" si="10"/>
        <v>0.95472432530571893</v>
      </c>
      <c r="O46" s="50">
        <f t="shared" si="13"/>
        <v>0.91338157606053638</v>
      </c>
      <c r="P46" t="s">
        <v>85</v>
      </c>
    </row>
    <row r="47" spans="1:16" x14ac:dyDescent="0.25">
      <c r="A47" s="1" t="s">
        <v>27</v>
      </c>
      <c r="B47" s="133">
        <v>107</v>
      </c>
      <c r="C47" s="133">
        <v>3144254</v>
      </c>
      <c r="D47" s="6">
        <f t="shared" si="8"/>
        <v>3.4030329610775718</v>
      </c>
      <c r="E47" s="50">
        <f t="shared" si="11"/>
        <v>5.5031904022331144</v>
      </c>
      <c r="G47" s="1" t="s">
        <v>27</v>
      </c>
      <c r="H47" s="1">
        <v>4092</v>
      </c>
      <c r="I47" s="1">
        <v>145478000</v>
      </c>
      <c r="J47" s="6">
        <f t="shared" si="9"/>
        <v>2.8127964365746023</v>
      </c>
      <c r="K47" s="50">
        <f t="shared" si="12"/>
        <v>5.0952952176412811</v>
      </c>
      <c r="M47" s="1" t="s">
        <v>36</v>
      </c>
      <c r="N47" s="50">
        <f t="shared" si="10"/>
        <v>0.82655574269957388</v>
      </c>
      <c r="O47" s="50">
        <f t="shared" si="13"/>
        <v>0.92291644528852435</v>
      </c>
      <c r="P47" t="s">
        <v>92</v>
      </c>
    </row>
    <row r="48" spans="1:16" x14ac:dyDescent="0.25">
      <c r="A48" s="1" t="s">
        <v>38</v>
      </c>
      <c r="B48" s="1">
        <f>SUM(B42:B47)</f>
        <v>1099</v>
      </c>
      <c r="C48" s="1"/>
      <c r="D48" s="1"/>
      <c r="E48" s="1"/>
      <c r="G48" s="1" t="s">
        <v>38</v>
      </c>
      <c r="H48" s="1">
        <f>SUM(H42:H47)</f>
        <v>45102</v>
      </c>
      <c r="I48" s="1"/>
      <c r="J48" s="1"/>
      <c r="K48" s="1"/>
      <c r="M48" s="5"/>
    </row>
    <row r="49" spans="1:16" x14ac:dyDescent="0.25">
      <c r="M49" s="5"/>
    </row>
    <row r="50" spans="1:16" ht="23.25" x14ac:dyDescent="0.35">
      <c r="A50" s="187" t="s">
        <v>76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</row>
    <row r="51" spans="1:16" x14ac:dyDescent="0.25">
      <c r="A51" s="5"/>
      <c r="B51" s="5"/>
      <c r="C51" s="5"/>
      <c r="D51" s="5"/>
      <c r="E51" s="5"/>
    </row>
    <row r="52" spans="1:16" ht="60" x14ac:dyDescent="0.25">
      <c r="A52" s="12" t="s">
        <v>43</v>
      </c>
      <c r="B52" s="4" t="s">
        <v>22</v>
      </c>
      <c r="C52" s="1" t="s">
        <v>72</v>
      </c>
      <c r="D52" s="12" t="s">
        <v>114</v>
      </c>
      <c r="E52" s="12" t="s">
        <v>84</v>
      </c>
      <c r="G52" s="12" t="s">
        <v>44</v>
      </c>
      <c r="H52" s="4" t="s">
        <v>22</v>
      </c>
      <c r="I52" s="4" t="s">
        <v>72</v>
      </c>
      <c r="J52" s="12" t="s">
        <v>111</v>
      </c>
      <c r="K52" s="12" t="s">
        <v>84</v>
      </c>
      <c r="M52" s="1" t="s">
        <v>82</v>
      </c>
      <c r="N52" s="12" t="s">
        <v>102</v>
      </c>
      <c r="O52" s="12" t="s">
        <v>84</v>
      </c>
    </row>
    <row r="53" spans="1:16" x14ac:dyDescent="0.25">
      <c r="A53" s="47">
        <v>2012</v>
      </c>
      <c r="B53" s="133">
        <v>168</v>
      </c>
      <c r="C53" s="133">
        <v>3296947</v>
      </c>
      <c r="D53" s="6">
        <f t="shared" ref="D53:D63" si="14">(B53/C53)*100000</f>
        <v>5.0956233145391785</v>
      </c>
      <c r="E53" s="1"/>
      <c r="G53" s="47">
        <v>2012</v>
      </c>
      <c r="H53" s="48">
        <v>5653</v>
      </c>
      <c r="I53" s="48">
        <v>125060045</v>
      </c>
      <c r="J53" s="6">
        <f t="shared" ref="J53:J63" si="15">(H53/I53)*100000</f>
        <v>4.520228662959461</v>
      </c>
      <c r="K53" s="1"/>
      <c r="M53" s="1" t="s">
        <v>37</v>
      </c>
      <c r="N53" s="50">
        <f t="shared" ref="N53:N63" si="16">J53/D53</f>
        <v>0.88708061486060741</v>
      </c>
      <c r="O53" s="1"/>
    </row>
    <row r="54" spans="1:16" x14ac:dyDescent="0.25">
      <c r="A54" s="47">
        <v>2013</v>
      </c>
      <c r="B54" s="133">
        <v>161</v>
      </c>
      <c r="C54" s="133">
        <v>3289841</v>
      </c>
      <c r="D54" s="6">
        <f t="shared" si="14"/>
        <v>4.8938535327391204</v>
      </c>
      <c r="E54" s="1"/>
      <c r="G54" s="47">
        <v>2013</v>
      </c>
      <c r="H54" s="48">
        <v>6039</v>
      </c>
      <c r="I54" s="48">
        <v>125307482</v>
      </c>
      <c r="J54" s="6">
        <f t="shared" si="15"/>
        <v>4.8193451050273284</v>
      </c>
      <c r="K54" s="1"/>
      <c r="M54" s="1" t="s">
        <v>37</v>
      </c>
      <c r="N54" s="50">
        <f t="shared" si="16"/>
        <v>0.98477510060050999</v>
      </c>
      <c r="O54" s="1"/>
    </row>
    <row r="55" spans="1:16" x14ac:dyDescent="0.25">
      <c r="A55" s="47">
        <v>2014</v>
      </c>
      <c r="B55" s="133">
        <v>149</v>
      </c>
      <c r="C55" s="133">
        <v>3281496</v>
      </c>
      <c r="D55" s="6">
        <f t="shared" si="14"/>
        <v>4.5406119647867929</v>
      </c>
      <c r="E55" s="1"/>
      <c r="G55" s="47">
        <v>2014</v>
      </c>
      <c r="H55" s="48">
        <v>5691</v>
      </c>
      <c r="I55" s="48">
        <v>125547069</v>
      </c>
      <c r="J55" s="6">
        <f t="shared" si="15"/>
        <v>4.5329612593345363</v>
      </c>
      <c r="K55" s="1"/>
      <c r="M55" s="1" t="s">
        <v>37</v>
      </c>
      <c r="N55" s="50">
        <f t="shared" si="16"/>
        <v>0.99831504970880813</v>
      </c>
      <c r="O55" s="1"/>
    </row>
    <row r="56" spans="1:16" x14ac:dyDescent="0.25">
      <c r="A56" s="47">
        <v>2015</v>
      </c>
      <c r="B56" s="133">
        <v>111</v>
      </c>
      <c r="C56" s="133">
        <v>3270203</v>
      </c>
      <c r="D56" s="6">
        <f t="shared" si="14"/>
        <v>3.3942846973108396</v>
      </c>
      <c r="E56" s="1"/>
      <c r="G56" s="47">
        <v>2015</v>
      </c>
      <c r="H56" s="48">
        <v>5076</v>
      </c>
      <c r="I56" s="48">
        <v>125733897</v>
      </c>
      <c r="J56" s="6">
        <f t="shared" si="15"/>
        <v>4.0370974901064267</v>
      </c>
      <c r="K56" s="1"/>
      <c r="M56" s="1" t="s">
        <v>37</v>
      </c>
      <c r="N56" s="50">
        <f t="shared" si="16"/>
        <v>1.1893809300395051</v>
      </c>
      <c r="O56" s="1"/>
    </row>
    <row r="57" spans="1:16" x14ac:dyDescent="0.25">
      <c r="A57" s="47">
        <v>2016</v>
      </c>
      <c r="B57" s="133">
        <v>138</v>
      </c>
      <c r="C57" s="133">
        <v>3260267</v>
      </c>
      <c r="D57" s="6">
        <f t="shared" si="14"/>
        <v>4.2327821617063881</v>
      </c>
      <c r="E57" s="50">
        <f t="shared" ref="E57:E63" si="17">SUM(D53:D57)/5</f>
        <v>4.4314311342164645</v>
      </c>
      <c r="G57" s="47">
        <v>2016</v>
      </c>
      <c r="H57" s="48">
        <v>4951</v>
      </c>
      <c r="I57" s="48">
        <v>146544000</v>
      </c>
      <c r="J57" s="6">
        <f t="shared" si="15"/>
        <v>3.3785074789824217</v>
      </c>
      <c r="K57" s="50">
        <f t="shared" ref="K57:K62" si="18">SUM(J53:J57)/5</f>
        <v>4.2576279992820343</v>
      </c>
      <c r="M57" s="1" t="s">
        <v>37</v>
      </c>
      <c r="N57" s="50">
        <f t="shared" si="16"/>
        <v>0.79817655383910013</v>
      </c>
      <c r="O57" s="50">
        <f t="shared" ref="O57:O63" si="19">SUM(N53:N57)/5</f>
        <v>0.97154564980970615</v>
      </c>
      <c r="P57" s="53" t="s">
        <v>90</v>
      </c>
    </row>
    <row r="58" spans="1:16" x14ac:dyDescent="0.25">
      <c r="A58" s="17">
        <v>2017</v>
      </c>
      <c r="B58" s="133">
        <v>107</v>
      </c>
      <c r="C58" s="133">
        <v>3247713</v>
      </c>
      <c r="D58" s="6">
        <f t="shared" si="14"/>
        <v>3.2946260953477107</v>
      </c>
      <c r="E58" s="50">
        <f t="shared" si="17"/>
        <v>4.0712316903781698</v>
      </c>
      <c r="G58" s="17">
        <v>2017</v>
      </c>
      <c r="H58" s="1">
        <v>4078</v>
      </c>
      <c r="I58" s="1">
        <v>146804000</v>
      </c>
      <c r="J58" s="6">
        <f t="shared" si="15"/>
        <v>2.7778534644832567</v>
      </c>
      <c r="K58" s="50">
        <f t="shared" si="18"/>
        <v>3.9091529595867938</v>
      </c>
      <c r="M58" s="1" t="s">
        <v>37</v>
      </c>
      <c r="N58" s="50">
        <f t="shared" si="16"/>
        <v>0.84314680455115054</v>
      </c>
      <c r="O58" s="50">
        <f t="shared" si="19"/>
        <v>0.96275888774781482</v>
      </c>
      <c r="P58" t="s">
        <v>89</v>
      </c>
    </row>
    <row r="59" spans="1:16" x14ac:dyDescent="0.25">
      <c r="A59" s="17">
        <v>2018</v>
      </c>
      <c r="B59" s="133">
        <v>91</v>
      </c>
      <c r="C59" s="133">
        <v>3234752</v>
      </c>
      <c r="D59" s="6">
        <f t="shared" si="14"/>
        <v>2.8131986625249787</v>
      </c>
      <c r="E59" s="50">
        <f t="shared" si="17"/>
        <v>3.6551007163353417</v>
      </c>
      <c r="G59" s="17">
        <v>2018</v>
      </c>
      <c r="H59" s="1">
        <v>3868</v>
      </c>
      <c r="I59" s="1">
        <v>146880000</v>
      </c>
      <c r="J59" s="6">
        <f t="shared" si="15"/>
        <v>2.6334422657952068</v>
      </c>
      <c r="K59" s="50">
        <f t="shared" si="18"/>
        <v>3.47197239174037</v>
      </c>
      <c r="M59" s="1" t="s">
        <v>37</v>
      </c>
      <c r="N59" s="50">
        <f t="shared" si="16"/>
        <v>0.93610248749072267</v>
      </c>
      <c r="O59" s="50">
        <f t="shared" si="19"/>
        <v>0.95302436512585731</v>
      </c>
      <c r="P59" t="s">
        <v>88</v>
      </c>
    </row>
    <row r="60" spans="1:16" x14ac:dyDescent="0.25">
      <c r="A60" s="17">
        <v>2019</v>
      </c>
      <c r="B60" s="133">
        <v>78</v>
      </c>
      <c r="C60" s="133">
        <v>3214623</v>
      </c>
      <c r="D60" s="6">
        <f t="shared" si="14"/>
        <v>2.4264120551616783</v>
      </c>
      <c r="E60" s="50">
        <f t="shared" si="17"/>
        <v>3.2322607344103189</v>
      </c>
      <c r="G60" s="17">
        <v>2019</v>
      </c>
      <c r="H60" s="1">
        <v>3483</v>
      </c>
      <c r="I60" s="1">
        <v>146780000</v>
      </c>
      <c r="J60" s="6">
        <f t="shared" si="15"/>
        <v>2.3729390925194167</v>
      </c>
      <c r="K60" s="50">
        <f t="shared" si="18"/>
        <v>3.0399679583773453</v>
      </c>
      <c r="M60" s="1" t="s">
        <v>37</v>
      </c>
      <c r="N60" s="50">
        <f t="shared" si="16"/>
        <v>0.97796212620667244</v>
      </c>
      <c r="O60" s="50">
        <f t="shared" si="19"/>
        <v>0.9489537804254301</v>
      </c>
      <c r="P60" t="s">
        <v>87</v>
      </c>
    </row>
    <row r="61" spans="1:16" x14ac:dyDescent="0.25">
      <c r="A61" s="17">
        <v>2020</v>
      </c>
      <c r="B61" s="133">
        <v>78</v>
      </c>
      <c r="C61" s="133">
        <v>3202946</v>
      </c>
      <c r="D61" s="6">
        <f t="shared" si="14"/>
        <v>2.4352580405664033</v>
      </c>
      <c r="E61" s="50">
        <f t="shared" si="17"/>
        <v>3.0404554030614319</v>
      </c>
      <c r="G61" s="17">
        <v>2020</v>
      </c>
      <c r="H61" s="1">
        <v>3588</v>
      </c>
      <c r="I61" s="1">
        <v>146748000</v>
      </c>
      <c r="J61" s="6">
        <f t="shared" si="15"/>
        <v>2.4450077684193312</v>
      </c>
      <c r="K61" s="50">
        <f t="shared" si="18"/>
        <v>2.7215500140399262</v>
      </c>
      <c r="M61" s="1" t="s">
        <v>37</v>
      </c>
      <c r="N61" s="50">
        <f t="shared" si="16"/>
        <v>1.0040035707471313</v>
      </c>
      <c r="O61" s="50">
        <f t="shared" si="19"/>
        <v>0.9118783085669554</v>
      </c>
      <c r="P61" t="s">
        <v>86</v>
      </c>
    </row>
    <row r="62" spans="1:16" x14ac:dyDescent="0.25">
      <c r="A62" s="17">
        <v>2021</v>
      </c>
      <c r="B62" s="133">
        <v>97</v>
      </c>
      <c r="C62" s="133">
        <v>3119115</v>
      </c>
      <c r="D62" s="6">
        <f t="shared" si="14"/>
        <v>3.109856481726387</v>
      </c>
      <c r="E62" s="50">
        <f t="shared" si="17"/>
        <v>2.8158702670654319</v>
      </c>
      <c r="G62" s="17">
        <v>2021</v>
      </c>
      <c r="H62" s="1">
        <v>3741</v>
      </c>
      <c r="I62" s="1">
        <v>145478000</v>
      </c>
      <c r="J62" s="6">
        <f t="shared" si="15"/>
        <v>2.5715228419417371</v>
      </c>
      <c r="K62" s="50">
        <f t="shared" si="18"/>
        <v>2.5601530866317899</v>
      </c>
      <c r="M62" s="1" t="s">
        <v>37</v>
      </c>
      <c r="N62" s="50">
        <f t="shared" si="16"/>
        <v>0.82689437826217549</v>
      </c>
      <c r="O62" s="50">
        <f t="shared" si="19"/>
        <v>0.91762187345157054</v>
      </c>
      <c r="P62" t="s">
        <v>85</v>
      </c>
    </row>
    <row r="63" spans="1:16" x14ac:dyDescent="0.25">
      <c r="A63" s="1" t="s">
        <v>27</v>
      </c>
      <c r="B63" s="133">
        <v>36</v>
      </c>
      <c r="C63" s="133">
        <v>3144254</v>
      </c>
      <c r="D63" s="6">
        <f t="shared" si="14"/>
        <v>1.1449456691475943</v>
      </c>
      <c r="E63" s="50">
        <f t="shared" si="17"/>
        <v>2.3859341818254083</v>
      </c>
      <c r="G63" s="1" t="s">
        <v>27</v>
      </c>
      <c r="H63" s="59">
        <v>3000</v>
      </c>
      <c r="I63" s="1">
        <v>145478000</v>
      </c>
      <c r="J63" s="6">
        <f t="shared" si="15"/>
        <v>2.0621674754945767</v>
      </c>
      <c r="K63" s="50">
        <f>SUM(J59:J63)/5</f>
        <v>2.4170158888340536</v>
      </c>
      <c r="M63" s="1" t="s">
        <v>37</v>
      </c>
      <c r="N63" s="50">
        <f t="shared" si="16"/>
        <v>1.8011050926371457</v>
      </c>
      <c r="O63" s="50">
        <f t="shared" si="19"/>
        <v>1.1092135310687694</v>
      </c>
      <c r="P63" t="s">
        <v>92</v>
      </c>
    </row>
    <row r="64" spans="1:16" x14ac:dyDescent="0.25">
      <c r="A64" s="1" t="s">
        <v>38</v>
      </c>
      <c r="B64" s="1">
        <f>SUM(B58:B63)</f>
        <v>487</v>
      </c>
      <c r="C64" s="1"/>
      <c r="D64" s="1"/>
      <c r="E64" s="1"/>
      <c r="G64" s="1" t="s">
        <v>38</v>
      </c>
      <c r="H64" s="1">
        <f>SUM(H58:H63)</f>
        <v>21758</v>
      </c>
      <c r="I64" s="1"/>
      <c r="J64" s="1"/>
      <c r="K64" s="1"/>
      <c r="M64" s="5"/>
    </row>
    <row r="65" spans="1:16" x14ac:dyDescent="0.25">
      <c r="A65" s="5"/>
      <c r="B65" s="5"/>
      <c r="C65" s="5"/>
      <c r="D65" s="5"/>
      <c r="E65" s="5"/>
      <c r="G65" s="5"/>
      <c r="H65" s="5"/>
      <c r="I65" s="5"/>
      <c r="J65" s="5"/>
      <c r="K65" s="5"/>
      <c r="M65" s="5"/>
    </row>
    <row r="66" spans="1:16" ht="23.25" x14ac:dyDescent="0.35">
      <c r="A66" s="187" t="s">
        <v>103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16" x14ac:dyDescent="0.25">
      <c r="A67" s="5"/>
      <c r="B67" s="5"/>
      <c r="C67" s="5"/>
      <c r="D67" s="5"/>
      <c r="E67" s="5"/>
      <c r="G67" s="5"/>
      <c r="H67" s="5"/>
      <c r="I67" s="5"/>
      <c r="J67" s="5"/>
      <c r="K67" s="5"/>
      <c r="M67" s="5"/>
    </row>
    <row r="68" spans="1:16" ht="60" x14ac:dyDescent="0.25">
      <c r="A68" s="12" t="s">
        <v>43</v>
      </c>
      <c r="B68" s="4" t="s">
        <v>93</v>
      </c>
      <c r="C68" s="1" t="s">
        <v>72</v>
      </c>
      <c r="D68" s="12" t="s">
        <v>113</v>
      </c>
      <c r="E68" s="12" t="s">
        <v>84</v>
      </c>
      <c r="G68" s="12" t="s">
        <v>44</v>
      </c>
      <c r="H68" s="4" t="s">
        <v>93</v>
      </c>
      <c r="I68" s="4" t="s">
        <v>72</v>
      </c>
      <c r="J68" s="12" t="s">
        <v>112</v>
      </c>
      <c r="K68" s="12" t="s">
        <v>84</v>
      </c>
      <c r="M68" s="1" t="s">
        <v>82</v>
      </c>
      <c r="N68" s="12" t="s">
        <v>104</v>
      </c>
      <c r="O68" s="12" t="s">
        <v>84</v>
      </c>
    </row>
    <row r="69" spans="1:16" x14ac:dyDescent="0.25">
      <c r="A69" s="47">
        <v>2012</v>
      </c>
      <c r="B69" s="133">
        <v>23656</v>
      </c>
      <c r="C69" s="133">
        <v>3296947</v>
      </c>
      <c r="D69" s="6">
        <f t="shared" ref="D69:D79" si="20">(B69/C69)*100000</f>
        <v>717.51229243296905</v>
      </c>
      <c r="E69" s="1"/>
      <c r="G69" s="47">
        <v>2012</v>
      </c>
      <c r="H69" s="1">
        <v>747025</v>
      </c>
      <c r="I69" s="48">
        <v>125060045</v>
      </c>
      <c r="J69" s="6">
        <f t="shared" ref="J69:J79" si="21">(H69/I69)*100000</f>
        <v>597.33306508885391</v>
      </c>
      <c r="K69" s="1"/>
      <c r="M69" s="1" t="s">
        <v>94</v>
      </c>
      <c r="N69" s="50">
        <f>D69/J69</f>
        <v>1.2011929932695729</v>
      </c>
      <c r="O69" s="1"/>
    </row>
    <row r="70" spans="1:16" x14ac:dyDescent="0.25">
      <c r="A70" s="47">
        <v>2013</v>
      </c>
      <c r="B70" s="133">
        <v>23656</v>
      </c>
      <c r="C70" s="133">
        <v>3289841</v>
      </c>
      <c r="D70" s="6">
        <f t="shared" si="20"/>
        <v>719.06210664892308</v>
      </c>
      <c r="E70" s="1"/>
      <c r="G70" s="47">
        <v>2013</v>
      </c>
      <c r="H70" s="1">
        <v>747025</v>
      </c>
      <c r="I70" s="48">
        <v>125307482</v>
      </c>
      <c r="J70" s="6">
        <f t="shared" si="21"/>
        <v>596.15354811774125</v>
      </c>
      <c r="K70" s="1"/>
      <c r="M70" s="1" t="s">
        <v>94</v>
      </c>
      <c r="N70" s="50">
        <f>D70/J70</f>
        <v>1.2061692980260637</v>
      </c>
      <c r="O70" s="1"/>
    </row>
    <row r="71" spans="1:16" x14ac:dyDescent="0.25">
      <c r="A71" s="47">
        <v>2014</v>
      </c>
      <c r="B71" s="133">
        <v>23656</v>
      </c>
      <c r="C71" s="133">
        <v>3281496</v>
      </c>
      <c r="D71" s="6">
        <f t="shared" si="20"/>
        <v>720.89071569796215</v>
      </c>
      <c r="E71" s="1"/>
      <c r="G71" s="47">
        <v>2014</v>
      </c>
      <c r="H71" s="1">
        <v>747025</v>
      </c>
      <c r="I71" s="48">
        <v>125547069</v>
      </c>
      <c r="J71" s="6">
        <f t="shared" si="21"/>
        <v>595.01588205137625</v>
      </c>
      <c r="K71" s="1"/>
      <c r="M71" s="1" t="s">
        <v>94</v>
      </c>
      <c r="N71" s="50">
        <f t="shared" ref="N71:N79" si="22">D71/J71</f>
        <v>1.2115486954946815</v>
      </c>
      <c r="O71" s="1"/>
    </row>
    <row r="72" spans="1:16" x14ac:dyDescent="0.25">
      <c r="A72" s="47">
        <v>2015</v>
      </c>
      <c r="B72" s="133">
        <v>23656</v>
      </c>
      <c r="C72" s="133">
        <v>3270203</v>
      </c>
      <c r="D72" s="6">
        <f t="shared" si="20"/>
        <v>723.3801693656327</v>
      </c>
      <c r="E72" s="1"/>
      <c r="G72" s="47">
        <v>2015</v>
      </c>
      <c r="H72" s="1">
        <v>747025</v>
      </c>
      <c r="I72" s="48">
        <v>125733897</v>
      </c>
      <c r="J72" s="6">
        <f t="shared" si="21"/>
        <v>594.13174794065276</v>
      </c>
      <c r="K72" s="1"/>
      <c r="M72" s="1" t="s">
        <v>94</v>
      </c>
      <c r="N72" s="50">
        <f t="shared" si="22"/>
        <v>1.2175416847744187</v>
      </c>
      <c r="O72" s="1"/>
    </row>
    <row r="73" spans="1:16" x14ac:dyDescent="0.25">
      <c r="A73" s="47">
        <v>2016</v>
      </c>
      <c r="B73" s="133">
        <v>23656</v>
      </c>
      <c r="C73" s="133">
        <v>3260267</v>
      </c>
      <c r="D73" s="6">
        <f t="shared" si="20"/>
        <v>725.58474505308925</v>
      </c>
      <c r="E73" s="50">
        <f t="shared" ref="E73:E79" si="23">SUM(D69:D73)/5</f>
        <v>721.28600583971524</v>
      </c>
      <c r="G73" s="47">
        <v>2016</v>
      </c>
      <c r="H73" s="1">
        <v>747025</v>
      </c>
      <c r="I73" s="48">
        <v>146544000</v>
      </c>
      <c r="J73" s="6">
        <f t="shared" si="21"/>
        <v>509.76157331586421</v>
      </c>
      <c r="K73" s="50">
        <f t="shared" ref="K73:K79" si="24">SUM(J69:J73)/5</f>
        <v>578.47916330289763</v>
      </c>
      <c r="M73" s="1" t="s">
        <v>94</v>
      </c>
      <c r="N73" s="50">
        <f t="shared" si="22"/>
        <v>1.4233806215194926</v>
      </c>
      <c r="O73" s="50">
        <f t="shared" ref="O73:O79" si="25">SUM(N69:N73)/5</f>
        <v>1.2519666586168459</v>
      </c>
      <c r="P73" s="53" t="s">
        <v>90</v>
      </c>
    </row>
    <row r="74" spans="1:16" x14ac:dyDescent="0.25">
      <c r="A74" s="17">
        <v>2017</v>
      </c>
      <c r="B74" s="133">
        <v>23656</v>
      </c>
      <c r="C74" s="133">
        <v>3247713</v>
      </c>
      <c r="D74" s="6">
        <f t="shared" si="20"/>
        <v>728.38948515463039</v>
      </c>
      <c r="E74" s="50">
        <f t="shared" si="23"/>
        <v>723.46144438404758</v>
      </c>
      <c r="G74" s="17">
        <v>2017</v>
      </c>
      <c r="H74" s="1">
        <v>747025</v>
      </c>
      <c r="I74" s="1">
        <v>146804000</v>
      </c>
      <c r="J74" s="6">
        <f t="shared" si="21"/>
        <v>508.85875044276725</v>
      </c>
      <c r="K74" s="50">
        <f t="shared" si="24"/>
        <v>560.78430037368037</v>
      </c>
      <c r="M74" s="1" t="s">
        <v>94</v>
      </c>
      <c r="N74" s="50">
        <f t="shared" si="22"/>
        <v>1.4314178237494108</v>
      </c>
      <c r="O74" s="50">
        <f t="shared" si="25"/>
        <v>1.2980116247128135</v>
      </c>
      <c r="P74" t="s">
        <v>89</v>
      </c>
    </row>
    <row r="75" spans="1:16" x14ac:dyDescent="0.25">
      <c r="A75" s="17">
        <v>2018</v>
      </c>
      <c r="B75" s="133">
        <v>23656</v>
      </c>
      <c r="C75" s="133">
        <v>3234752</v>
      </c>
      <c r="D75" s="6">
        <f t="shared" si="20"/>
        <v>731.30799517242747</v>
      </c>
      <c r="E75" s="50">
        <f t="shared" si="23"/>
        <v>725.91062208874848</v>
      </c>
      <c r="G75" s="17">
        <v>2018</v>
      </c>
      <c r="H75" s="1">
        <v>747025</v>
      </c>
      <c r="I75" s="1">
        <v>146880000</v>
      </c>
      <c r="J75" s="6">
        <f t="shared" si="21"/>
        <v>508.59545206971677</v>
      </c>
      <c r="K75" s="50">
        <f t="shared" si="24"/>
        <v>543.27268116407549</v>
      </c>
      <c r="M75" s="1" t="s">
        <v>94</v>
      </c>
      <c r="N75" s="50">
        <f t="shared" si="22"/>
        <v>1.4378972367849288</v>
      </c>
      <c r="O75" s="50">
        <f t="shared" si="25"/>
        <v>1.3443572124645864</v>
      </c>
      <c r="P75" t="s">
        <v>88</v>
      </c>
    </row>
    <row r="76" spans="1:16" x14ac:dyDescent="0.25">
      <c r="A76" s="17">
        <v>2019</v>
      </c>
      <c r="B76" s="133">
        <v>23656</v>
      </c>
      <c r="C76" s="133">
        <v>3214623</v>
      </c>
      <c r="D76" s="6">
        <f t="shared" si="20"/>
        <v>735.88722534493161</v>
      </c>
      <c r="E76" s="50">
        <f t="shared" si="23"/>
        <v>728.90992401814242</v>
      </c>
      <c r="G76" s="17">
        <v>2019</v>
      </c>
      <c r="H76" s="1">
        <v>747025</v>
      </c>
      <c r="I76" s="1">
        <v>146780000</v>
      </c>
      <c r="J76" s="6">
        <f t="shared" si="21"/>
        <v>508.94195394467914</v>
      </c>
      <c r="K76" s="50">
        <f t="shared" si="24"/>
        <v>526.05789554273611</v>
      </c>
      <c r="M76" s="1" t="s">
        <v>94</v>
      </c>
      <c r="N76" s="50">
        <f t="shared" si="22"/>
        <v>1.4459158252552331</v>
      </c>
      <c r="O76" s="50">
        <f t="shared" si="25"/>
        <v>1.391230638416697</v>
      </c>
      <c r="P76" t="s">
        <v>87</v>
      </c>
    </row>
    <row r="77" spans="1:16" x14ac:dyDescent="0.25">
      <c r="A77" s="17">
        <v>2020</v>
      </c>
      <c r="B77" s="133">
        <v>23656</v>
      </c>
      <c r="C77" s="133">
        <v>3202946</v>
      </c>
      <c r="D77" s="6">
        <f t="shared" si="20"/>
        <v>738.57005394408782</v>
      </c>
      <c r="E77" s="50">
        <f t="shared" si="23"/>
        <v>731.94790093383335</v>
      </c>
      <c r="G77" s="17">
        <v>2020</v>
      </c>
      <c r="H77" s="1">
        <v>747025</v>
      </c>
      <c r="I77" s="1">
        <v>146748000</v>
      </c>
      <c r="J77" s="6">
        <f t="shared" si="21"/>
        <v>509.05293428189822</v>
      </c>
      <c r="K77" s="50">
        <f t="shared" si="24"/>
        <v>509.04213281098521</v>
      </c>
      <c r="M77" s="1" t="s">
        <v>94</v>
      </c>
      <c r="N77" s="50">
        <f t="shared" si="22"/>
        <v>1.4508708313133698</v>
      </c>
      <c r="O77" s="50">
        <f t="shared" si="25"/>
        <v>1.437896467724487</v>
      </c>
      <c r="P77" t="s">
        <v>86</v>
      </c>
    </row>
    <row r="78" spans="1:16" x14ac:dyDescent="0.25">
      <c r="A78" s="17">
        <v>2021</v>
      </c>
      <c r="B78" s="133">
        <v>23656</v>
      </c>
      <c r="C78" s="133">
        <v>3119115</v>
      </c>
      <c r="D78" s="6">
        <f t="shared" si="20"/>
        <v>758.42025702803517</v>
      </c>
      <c r="E78" s="50">
        <f t="shared" si="23"/>
        <v>738.51500332882244</v>
      </c>
      <c r="G78" s="17">
        <v>2021</v>
      </c>
      <c r="H78" s="1">
        <v>747025</v>
      </c>
      <c r="I78" s="1">
        <v>145478000</v>
      </c>
      <c r="J78" s="6">
        <f t="shared" si="21"/>
        <v>513.49688612711202</v>
      </c>
      <c r="K78" s="50">
        <f t="shared" si="24"/>
        <v>509.78919537323475</v>
      </c>
      <c r="M78" s="1" t="s">
        <v>94</v>
      </c>
      <c r="N78" s="50">
        <f t="shared" si="22"/>
        <v>1.4769714822385396</v>
      </c>
      <c r="O78" s="50">
        <f t="shared" si="25"/>
        <v>1.4486146398682966</v>
      </c>
      <c r="P78" t="s">
        <v>85</v>
      </c>
    </row>
    <row r="79" spans="1:16" x14ac:dyDescent="0.25">
      <c r="A79" s="1" t="s">
        <v>27</v>
      </c>
      <c r="B79" s="133">
        <v>23656</v>
      </c>
      <c r="C79" s="133">
        <v>3144254</v>
      </c>
      <c r="D79" s="6">
        <f t="shared" si="20"/>
        <v>752.35652081543026</v>
      </c>
      <c r="E79" s="50">
        <f t="shared" si="23"/>
        <v>743.30841046098249</v>
      </c>
      <c r="G79" s="1" t="s">
        <v>27</v>
      </c>
      <c r="H79" s="1">
        <v>747025</v>
      </c>
      <c r="I79" s="1">
        <v>145478000</v>
      </c>
      <c r="J79" s="6">
        <f t="shared" si="21"/>
        <v>513.49688612711202</v>
      </c>
      <c r="K79" s="50">
        <f t="shared" si="24"/>
        <v>510.71682251010361</v>
      </c>
      <c r="M79" s="1" t="s">
        <v>94</v>
      </c>
      <c r="N79" s="50">
        <f t="shared" si="22"/>
        <v>1.4651627714626305</v>
      </c>
      <c r="O79" s="50">
        <f t="shared" si="25"/>
        <v>1.4553636294109402</v>
      </c>
      <c r="P79" t="s">
        <v>92</v>
      </c>
    </row>
    <row r="80" spans="1:16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M80" s="5"/>
    </row>
    <row r="81" spans="1:16" x14ac:dyDescent="0.25">
      <c r="A81" s="5"/>
      <c r="B81" s="5"/>
      <c r="C81" s="5"/>
      <c r="D81" s="5"/>
      <c r="E81" s="5"/>
      <c r="G81" s="5"/>
      <c r="H81" s="5"/>
      <c r="I81" s="5"/>
      <c r="J81" s="5"/>
      <c r="K81" s="5"/>
      <c r="M81" s="5"/>
    </row>
    <row r="82" spans="1:16" ht="23.25" x14ac:dyDescent="0.35">
      <c r="A82" s="187" t="s">
        <v>105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</row>
    <row r="83" spans="1:16" x14ac:dyDescent="0.25">
      <c r="A83" s="5"/>
      <c r="B83" s="5"/>
      <c r="C83" s="5"/>
      <c r="D83" s="5"/>
      <c r="E83" s="5"/>
      <c r="G83" s="5"/>
      <c r="H83" s="5"/>
      <c r="I83" s="5"/>
      <c r="J83" s="5"/>
      <c r="K83" s="5"/>
      <c r="M83" s="5"/>
    </row>
    <row r="84" spans="1:16" ht="60" x14ac:dyDescent="0.25">
      <c r="A84" s="12" t="s">
        <v>43</v>
      </c>
      <c r="B84" s="4" t="s">
        <v>95</v>
      </c>
      <c r="C84" s="1" t="s">
        <v>72</v>
      </c>
      <c r="D84" s="12" t="s">
        <v>106</v>
      </c>
      <c r="E84" s="12" t="s">
        <v>84</v>
      </c>
      <c r="G84" s="12" t="s">
        <v>44</v>
      </c>
      <c r="H84" s="4" t="s">
        <v>95</v>
      </c>
      <c r="I84" s="4" t="s">
        <v>72</v>
      </c>
      <c r="J84" s="12" t="s">
        <v>107</v>
      </c>
      <c r="K84" s="12" t="s">
        <v>84</v>
      </c>
      <c r="M84" s="1" t="s">
        <v>82</v>
      </c>
      <c r="N84" s="12" t="s">
        <v>108</v>
      </c>
      <c r="O84" s="12" t="s">
        <v>84</v>
      </c>
    </row>
    <row r="85" spans="1:16" x14ac:dyDescent="0.25">
      <c r="A85" s="47">
        <v>2012</v>
      </c>
      <c r="B85" s="133">
        <v>270400400</v>
      </c>
      <c r="C85" s="133">
        <v>3296947</v>
      </c>
      <c r="D85" s="6">
        <f t="shared" ref="D85:D94" si="26">(B85/C85)</f>
        <v>82.015391815519024</v>
      </c>
      <c r="E85" s="1"/>
      <c r="G85" s="47">
        <v>2012</v>
      </c>
      <c r="H85" s="58">
        <v>48373106000</v>
      </c>
      <c r="I85" s="48">
        <v>125060045</v>
      </c>
      <c r="J85" s="6">
        <f t="shared" ref="J85:J93" si="27">(H85/I85)</f>
        <v>386.79904521064259</v>
      </c>
      <c r="K85" s="1"/>
      <c r="M85" s="1" t="s">
        <v>94</v>
      </c>
      <c r="N85" s="50">
        <f>D85/J85</f>
        <v>0.21203617958998625</v>
      </c>
      <c r="O85" s="1"/>
    </row>
    <row r="86" spans="1:16" x14ac:dyDescent="0.25">
      <c r="A86" s="47">
        <v>2013</v>
      </c>
      <c r="B86" s="133">
        <v>171143900</v>
      </c>
      <c r="C86" s="133">
        <v>3289841</v>
      </c>
      <c r="D86" s="6">
        <f t="shared" si="26"/>
        <v>52.021936622468992</v>
      </c>
      <c r="E86" s="1"/>
      <c r="G86" s="47">
        <v>2013</v>
      </c>
      <c r="H86" s="58">
        <v>56073106000</v>
      </c>
      <c r="I86" s="48">
        <v>125307482</v>
      </c>
      <c r="J86" s="6">
        <f t="shared" si="27"/>
        <v>447.48410154790281</v>
      </c>
      <c r="K86" s="1"/>
      <c r="M86" s="1" t="s">
        <v>94</v>
      </c>
      <c r="N86" s="50">
        <f t="shared" ref="N86:N95" si="28">D86/J86</f>
        <v>0.1162542679002867</v>
      </c>
      <c r="O86" s="1"/>
    </row>
    <row r="87" spans="1:16" x14ac:dyDescent="0.25">
      <c r="A87" s="47">
        <v>2014</v>
      </c>
      <c r="B87" s="133">
        <v>338210100</v>
      </c>
      <c r="C87" s="133">
        <v>3281496</v>
      </c>
      <c r="D87" s="6">
        <f t="shared" si="26"/>
        <v>103.06582729340521</v>
      </c>
      <c r="E87" s="1"/>
      <c r="G87" s="47">
        <v>2014</v>
      </c>
      <c r="H87" s="58">
        <v>52298780000</v>
      </c>
      <c r="I87" s="48">
        <v>125547069</v>
      </c>
      <c r="J87" s="6">
        <f t="shared" si="27"/>
        <v>416.56711237121755</v>
      </c>
      <c r="K87" s="1"/>
      <c r="M87" s="1" t="s">
        <v>94</v>
      </c>
      <c r="N87" s="50">
        <f t="shared" si="28"/>
        <v>0.2474171009485733</v>
      </c>
      <c r="O87" s="1"/>
    </row>
    <row r="88" spans="1:16" x14ac:dyDescent="0.25">
      <c r="A88" s="47">
        <v>2015</v>
      </c>
      <c r="B88" s="133">
        <v>211783700</v>
      </c>
      <c r="C88" s="133">
        <v>3270203</v>
      </c>
      <c r="D88" s="6">
        <f t="shared" si="26"/>
        <v>64.76163712160988</v>
      </c>
      <c r="E88" s="1"/>
      <c r="G88" s="47">
        <v>2015</v>
      </c>
      <c r="H88" s="58">
        <v>52533280000</v>
      </c>
      <c r="I88" s="48">
        <v>125733897</v>
      </c>
      <c r="J88" s="6">
        <f t="shared" si="27"/>
        <v>417.81318525425166</v>
      </c>
      <c r="K88" s="1"/>
      <c r="M88" s="1" t="s">
        <v>94</v>
      </c>
      <c r="N88" s="50">
        <f t="shared" si="28"/>
        <v>0.15500142026920599</v>
      </c>
      <c r="O88" s="1"/>
    </row>
    <row r="89" spans="1:16" x14ac:dyDescent="0.25">
      <c r="A89" s="47">
        <v>2016</v>
      </c>
      <c r="B89" s="133">
        <v>421374800</v>
      </c>
      <c r="C89" s="133">
        <v>3260267</v>
      </c>
      <c r="D89" s="6">
        <f t="shared" si="26"/>
        <v>129.24548817627513</v>
      </c>
      <c r="E89" s="50">
        <f t="shared" ref="E89:E95" si="29">SUM(D85:D89)/5</f>
        <v>86.222056205855637</v>
      </c>
      <c r="G89" s="47">
        <v>2016</v>
      </c>
      <c r="H89" s="58">
        <v>48940420000</v>
      </c>
      <c r="I89" s="48">
        <v>146544000</v>
      </c>
      <c r="J89" s="6">
        <f t="shared" si="27"/>
        <v>333.96399716126217</v>
      </c>
      <c r="K89" s="50">
        <f t="shared" ref="K89:K95" si="30">SUM(J85:J89)/5</f>
        <v>400.52548830905533</v>
      </c>
      <c r="M89" s="1" t="s">
        <v>94</v>
      </c>
      <c r="N89" s="50">
        <f t="shared" si="28"/>
        <v>0.3870042557727143</v>
      </c>
      <c r="O89" s="50">
        <f t="shared" ref="O89:O95" si="31">SUM(N85:N89)/5</f>
        <v>0.22354264489615328</v>
      </c>
      <c r="P89" s="53" t="s">
        <v>90</v>
      </c>
    </row>
    <row r="90" spans="1:16" x14ac:dyDescent="0.25">
      <c r="A90" s="17">
        <v>2017</v>
      </c>
      <c r="B90" s="133">
        <v>543898200</v>
      </c>
      <c r="C90" s="133">
        <v>3247713</v>
      </c>
      <c r="D90" s="6">
        <f t="shared" si="26"/>
        <v>167.47114046099517</v>
      </c>
      <c r="E90" s="50">
        <f t="shared" si="29"/>
        <v>103.31320593495089</v>
      </c>
      <c r="G90" s="17">
        <v>2017</v>
      </c>
      <c r="H90" s="6">
        <v>64282685000</v>
      </c>
      <c r="I90" s="1">
        <v>146804000</v>
      </c>
      <c r="J90" s="6">
        <f t="shared" si="27"/>
        <v>437.88101822838615</v>
      </c>
      <c r="K90" s="50">
        <f t="shared" si="30"/>
        <v>410.74188291260407</v>
      </c>
      <c r="M90" s="1" t="s">
        <v>94</v>
      </c>
      <c r="N90" s="50">
        <f t="shared" si="28"/>
        <v>0.38245809589683344</v>
      </c>
      <c r="O90" s="50">
        <f t="shared" si="31"/>
        <v>0.2576270281575227</v>
      </c>
      <c r="P90" t="s">
        <v>89</v>
      </c>
    </row>
    <row r="91" spans="1:16" x14ac:dyDescent="0.25">
      <c r="A91" s="17">
        <v>2018</v>
      </c>
      <c r="B91" s="133">
        <v>1581108700</v>
      </c>
      <c r="C91" s="133">
        <v>3234752</v>
      </c>
      <c r="D91" s="6">
        <f t="shared" si="26"/>
        <v>488.78822858753932</v>
      </c>
      <c r="E91" s="50">
        <f t="shared" si="29"/>
        <v>190.66646432796495</v>
      </c>
      <c r="G91" s="17">
        <v>2018</v>
      </c>
      <c r="H91" s="6">
        <v>93605998000</v>
      </c>
      <c r="I91" s="1">
        <v>146880000</v>
      </c>
      <c r="J91" s="6">
        <f t="shared" si="27"/>
        <v>637.29573801742924</v>
      </c>
      <c r="K91" s="50">
        <f t="shared" si="30"/>
        <v>448.7042102065094</v>
      </c>
      <c r="M91" s="1" t="s">
        <v>94</v>
      </c>
      <c r="N91" s="50">
        <f t="shared" si="28"/>
        <v>0.76697237942955077</v>
      </c>
      <c r="O91" s="50">
        <f t="shared" si="31"/>
        <v>0.38777065046337561</v>
      </c>
      <c r="P91" t="s">
        <v>88</v>
      </c>
    </row>
    <row r="92" spans="1:16" x14ac:dyDescent="0.25">
      <c r="A92" s="17">
        <v>2019</v>
      </c>
      <c r="B92" s="133">
        <v>2809017800</v>
      </c>
      <c r="C92" s="133">
        <v>3214623</v>
      </c>
      <c r="D92" s="6">
        <f t="shared" si="26"/>
        <v>873.8249555235559</v>
      </c>
      <c r="E92" s="50">
        <f t="shared" si="29"/>
        <v>344.81828997399509</v>
      </c>
      <c r="G92" s="17">
        <v>2019</v>
      </c>
      <c r="H92" s="6">
        <v>97112948000</v>
      </c>
      <c r="I92" s="1">
        <v>146780000</v>
      </c>
      <c r="J92" s="6">
        <f t="shared" si="27"/>
        <v>661.62248262706089</v>
      </c>
      <c r="K92" s="50">
        <f t="shared" si="30"/>
        <v>497.71528425767804</v>
      </c>
      <c r="M92" s="1" t="s">
        <v>94</v>
      </c>
      <c r="N92" s="50">
        <f t="shared" si="28"/>
        <v>1.3207304444279411</v>
      </c>
      <c r="O92" s="50">
        <f t="shared" si="31"/>
        <v>0.60243331915924914</v>
      </c>
      <c r="P92" t="s">
        <v>87</v>
      </c>
    </row>
    <row r="93" spans="1:16" x14ac:dyDescent="0.25">
      <c r="A93" s="17">
        <v>2020</v>
      </c>
      <c r="B93" s="133">
        <v>1930650700</v>
      </c>
      <c r="C93" s="133">
        <v>3202946</v>
      </c>
      <c r="D93" s="6">
        <f t="shared" si="26"/>
        <v>602.77341547437891</v>
      </c>
      <c r="E93" s="50">
        <f t="shared" si="29"/>
        <v>452.42064564454887</v>
      </c>
      <c r="G93" s="17">
        <v>2020</v>
      </c>
      <c r="H93" s="6">
        <v>178251299000</v>
      </c>
      <c r="I93" s="1">
        <v>146748000</v>
      </c>
      <c r="J93" s="6">
        <f t="shared" si="27"/>
        <v>1214.676172758743</v>
      </c>
      <c r="K93" s="50">
        <f t="shared" si="30"/>
        <v>657.08788175857626</v>
      </c>
      <c r="M93" s="1" t="s">
        <v>94</v>
      </c>
      <c r="N93" s="50">
        <f t="shared" si="28"/>
        <v>0.49624206763303391</v>
      </c>
      <c r="O93" s="50">
        <f t="shared" si="31"/>
        <v>0.67068144863201462</v>
      </c>
      <c r="P93" t="s">
        <v>86</v>
      </c>
    </row>
    <row r="94" spans="1:16" x14ac:dyDescent="0.25">
      <c r="A94" s="17">
        <v>2021</v>
      </c>
      <c r="B94" s="133">
        <v>1922994700</v>
      </c>
      <c r="C94" s="133">
        <v>3119115</v>
      </c>
      <c r="D94" s="6">
        <f t="shared" si="26"/>
        <v>616.51933320829789</v>
      </c>
      <c r="E94" s="50">
        <f t="shared" si="29"/>
        <v>549.87541465095342</v>
      </c>
      <c r="G94" s="17">
        <v>2021</v>
      </c>
      <c r="H94" s="6">
        <v>153778000000</v>
      </c>
      <c r="I94" s="1">
        <v>145478000</v>
      </c>
      <c r="J94" s="6">
        <f>(H94/I94)</f>
        <v>1057.0533001553499</v>
      </c>
      <c r="K94" s="50">
        <f t="shared" si="30"/>
        <v>801.70574235739377</v>
      </c>
      <c r="M94" s="1" t="s">
        <v>94</v>
      </c>
      <c r="N94" s="50">
        <f t="shared" si="28"/>
        <v>0.58324337393175074</v>
      </c>
      <c r="O94" s="50">
        <f t="shared" si="31"/>
        <v>0.70992927226382196</v>
      </c>
      <c r="P94" t="s">
        <v>85</v>
      </c>
    </row>
    <row r="95" spans="1:16" x14ac:dyDescent="0.25">
      <c r="A95" s="1" t="s">
        <v>27</v>
      </c>
      <c r="B95" s="133">
        <v>6620055000</v>
      </c>
      <c r="C95" s="133">
        <v>3144254</v>
      </c>
      <c r="D95" s="6">
        <f>(B95/C95)</f>
        <v>2105.4453616024662</v>
      </c>
      <c r="E95" s="50">
        <f t="shared" si="29"/>
        <v>937.47025887924758</v>
      </c>
      <c r="G95" s="1" t="s">
        <v>27</v>
      </c>
      <c r="H95" s="63">
        <v>153778000000</v>
      </c>
      <c r="I95" s="1">
        <v>145478000</v>
      </c>
      <c r="J95" s="6">
        <f>(H95/I95)</f>
        <v>1057.0533001553499</v>
      </c>
      <c r="K95" s="50">
        <f t="shared" si="30"/>
        <v>925.54019874278652</v>
      </c>
      <c r="M95" s="1" t="s">
        <v>94</v>
      </c>
      <c r="N95" s="50">
        <f t="shared" si="28"/>
        <v>1.9918062422141241</v>
      </c>
      <c r="O95" s="50">
        <f t="shared" si="31"/>
        <v>1.0317989015272802</v>
      </c>
      <c r="P95" t="s">
        <v>92</v>
      </c>
    </row>
    <row r="96" spans="1:16" x14ac:dyDescent="0.25">
      <c r="A96" s="1" t="s">
        <v>38</v>
      </c>
      <c r="B96" s="1">
        <f>SUM(B90:B95)</f>
        <v>15407725100</v>
      </c>
      <c r="C96" s="1"/>
      <c r="D96" s="1"/>
      <c r="E96" s="1"/>
      <c r="G96" s="1" t="s">
        <v>38</v>
      </c>
      <c r="H96" s="6">
        <f>SUM(H90:H95)</f>
        <v>740808930000</v>
      </c>
      <c r="I96" s="1"/>
      <c r="J96" s="1"/>
      <c r="K96" s="1"/>
      <c r="M96" s="5"/>
    </row>
    <row r="97" spans="1:14" x14ac:dyDescent="0.25">
      <c r="A97" s="5"/>
      <c r="B97" s="5"/>
      <c r="C97" s="5"/>
      <c r="D97" s="5"/>
      <c r="E97" s="5"/>
      <c r="G97" s="5"/>
      <c r="H97" s="5"/>
      <c r="I97" s="5"/>
      <c r="J97" s="5"/>
      <c r="K97" s="5"/>
      <c r="M97" s="5"/>
    </row>
    <row r="99" spans="1:14" ht="23.25" x14ac:dyDescent="0.35">
      <c r="A99" s="187" t="s">
        <v>117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</row>
    <row r="101" spans="1:14" ht="90" x14ac:dyDescent="0.25">
      <c r="A101" s="12" t="s">
        <v>43</v>
      </c>
      <c r="B101" s="4" t="s">
        <v>119</v>
      </c>
      <c r="C101" s="13" t="s">
        <v>118</v>
      </c>
      <c r="D101" s="49" t="s">
        <v>78</v>
      </c>
      <c r="E101" s="12" t="s">
        <v>84</v>
      </c>
      <c r="F101" s="52"/>
    </row>
    <row r="102" spans="1:14" x14ac:dyDescent="0.25">
      <c r="A102" s="47">
        <v>2012</v>
      </c>
      <c r="B102" s="133">
        <v>4841</v>
      </c>
      <c r="C102" s="133">
        <v>4841</v>
      </c>
      <c r="D102" s="50">
        <f t="shared" ref="D102:D110" si="32">C102/B102</f>
        <v>1</v>
      </c>
      <c r="E102" s="50"/>
      <c r="F102" s="5"/>
    </row>
    <row r="103" spans="1:14" x14ac:dyDescent="0.25">
      <c r="A103" s="47">
        <v>2013</v>
      </c>
      <c r="B103" s="133">
        <v>4841</v>
      </c>
      <c r="C103" s="133">
        <v>4841</v>
      </c>
      <c r="D103" s="50">
        <f t="shared" si="32"/>
        <v>1</v>
      </c>
      <c r="E103" s="50"/>
      <c r="F103" s="5"/>
    </row>
    <row r="104" spans="1:14" x14ac:dyDescent="0.25">
      <c r="A104" s="47">
        <v>2014</v>
      </c>
      <c r="B104" s="133">
        <v>4841</v>
      </c>
      <c r="C104" s="133">
        <v>4841</v>
      </c>
      <c r="D104" s="50">
        <f t="shared" si="32"/>
        <v>1</v>
      </c>
      <c r="E104" s="50"/>
      <c r="F104" s="5"/>
    </row>
    <row r="105" spans="1:14" x14ac:dyDescent="0.25">
      <c r="A105" s="47">
        <v>2015</v>
      </c>
      <c r="B105" s="133">
        <v>4841</v>
      </c>
      <c r="C105" s="133">
        <v>4841</v>
      </c>
      <c r="D105" s="50">
        <f t="shared" si="32"/>
        <v>1</v>
      </c>
      <c r="E105" s="50"/>
      <c r="F105" s="5"/>
    </row>
    <row r="106" spans="1:14" x14ac:dyDescent="0.25">
      <c r="A106" s="47">
        <v>2016</v>
      </c>
      <c r="B106" s="133">
        <v>4841</v>
      </c>
      <c r="C106" s="133">
        <v>4841</v>
      </c>
      <c r="D106" s="50">
        <f t="shared" si="32"/>
        <v>1</v>
      </c>
      <c r="E106" s="50">
        <f t="shared" ref="E106:E112" si="33">SUM(D102:D106)/5</f>
        <v>1</v>
      </c>
      <c r="F106" s="5"/>
    </row>
    <row r="107" spans="1:14" x14ac:dyDescent="0.25">
      <c r="A107" s="17">
        <v>2017</v>
      </c>
      <c r="B107" s="133">
        <v>4841</v>
      </c>
      <c r="C107" s="133">
        <v>4841</v>
      </c>
      <c r="D107" s="50">
        <f t="shared" si="32"/>
        <v>1</v>
      </c>
      <c r="E107" s="50">
        <f t="shared" si="33"/>
        <v>1</v>
      </c>
      <c r="F107" s="5"/>
    </row>
    <row r="108" spans="1:14" x14ac:dyDescent="0.25">
      <c r="A108" s="17">
        <v>2018</v>
      </c>
      <c r="B108" s="133">
        <v>4841</v>
      </c>
      <c r="C108" s="133">
        <v>4841</v>
      </c>
      <c r="D108" s="50">
        <f t="shared" si="32"/>
        <v>1</v>
      </c>
      <c r="E108" s="50">
        <f t="shared" si="33"/>
        <v>1</v>
      </c>
      <c r="F108" s="5"/>
    </row>
    <row r="109" spans="1:14" x14ac:dyDescent="0.25">
      <c r="A109" s="17">
        <v>2019</v>
      </c>
      <c r="B109" s="133">
        <v>4841</v>
      </c>
      <c r="C109" s="133">
        <v>4177</v>
      </c>
      <c r="D109" s="50">
        <f t="shared" si="32"/>
        <v>0.86283825655856228</v>
      </c>
      <c r="E109" s="50">
        <f t="shared" si="33"/>
        <v>0.97256765131171241</v>
      </c>
      <c r="F109" s="5"/>
    </row>
    <row r="110" spans="1:14" x14ac:dyDescent="0.25">
      <c r="A110" s="17">
        <v>2020</v>
      </c>
      <c r="B110" s="133">
        <v>4841</v>
      </c>
      <c r="C110" s="133">
        <v>4177</v>
      </c>
      <c r="D110" s="50">
        <f t="shared" si="32"/>
        <v>0.86283825655856228</v>
      </c>
      <c r="E110" s="50">
        <f t="shared" si="33"/>
        <v>0.94513530262342493</v>
      </c>
      <c r="F110" s="5"/>
    </row>
    <row r="111" spans="1:14" x14ac:dyDescent="0.25">
      <c r="A111" s="17">
        <v>2021</v>
      </c>
      <c r="B111" s="133">
        <v>4841</v>
      </c>
      <c r="C111" s="133">
        <v>3804</v>
      </c>
      <c r="D111" s="50">
        <f>C111/B111</f>
        <v>0.7857880603181161</v>
      </c>
      <c r="E111" s="50">
        <f t="shared" si="33"/>
        <v>0.9022929146870482</v>
      </c>
      <c r="F111" s="5"/>
    </row>
    <row r="112" spans="1:14" x14ac:dyDescent="0.25">
      <c r="A112" s="1" t="s">
        <v>27</v>
      </c>
      <c r="B112" s="133">
        <v>4841</v>
      </c>
      <c r="C112" s="133">
        <v>3804</v>
      </c>
      <c r="D112" s="50">
        <f>C112/B112</f>
        <v>0.7857880603181161</v>
      </c>
      <c r="E112" s="50">
        <f t="shared" si="33"/>
        <v>0.85945052675067135</v>
      </c>
      <c r="F112" s="5"/>
    </row>
    <row r="113" spans="1:18" x14ac:dyDescent="0.25">
      <c r="A113" s="1"/>
      <c r="B113" s="120"/>
      <c r="C113" s="120"/>
      <c r="D113" s="1"/>
      <c r="E113" s="1"/>
    </row>
    <row r="115" spans="1:18" ht="23.25" x14ac:dyDescent="0.35">
      <c r="A115" s="187" t="s">
        <v>120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7" spans="1:18" ht="60" x14ac:dyDescent="0.25">
      <c r="A117" s="47" t="s">
        <v>43</v>
      </c>
      <c r="B117" s="47" t="s">
        <v>63</v>
      </c>
      <c r="C117" s="47" t="s">
        <v>72</v>
      </c>
      <c r="D117" s="47" t="s">
        <v>121</v>
      </c>
      <c r="E117" s="47" t="s">
        <v>84</v>
      </c>
      <c r="F117" s="130"/>
      <c r="G117" s="47" t="s">
        <v>44</v>
      </c>
      <c r="H117" s="47" t="s">
        <v>63</v>
      </c>
      <c r="I117" s="47" t="s">
        <v>72</v>
      </c>
      <c r="J117" s="47" t="s">
        <v>122</v>
      </c>
      <c r="K117" s="47" t="s">
        <v>84</v>
      </c>
      <c r="L117" s="130"/>
      <c r="M117" s="47" t="s">
        <v>82</v>
      </c>
      <c r="N117" s="47" t="s">
        <v>83</v>
      </c>
      <c r="O117" s="47" t="s">
        <v>84</v>
      </c>
      <c r="P117" s="130"/>
      <c r="Q117" s="130"/>
    </row>
    <row r="118" spans="1:18" ht="18.75" x14ac:dyDescent="0.3">
      <c r="A118" s="47">
        <v>2012</v>
      </c>
      <c r="B118" s="133">
        <v>3574</v>
      </c>
      <c r="C118" s="133">
        <v>3296947</v>
      </c>
      <c r="D118" s="54">
        <f t="shared" ref="D118:D128" si="34">(B118/C118)*100000</f>
        <v>108.40331979858942</v>
      </c>
      <c r="E118" s="54"/>
      <c r="G118" s="17">
        <v>2012</v>
      </c>
      <c r="H118" s="17">
        <v>162510</v>
      </c>
      <c r="I118" s="17">
        <v>125060045</v>
      </c>
      <c r="J118" s="54">
        <f t="shared" ref="J118:J128" si="35">(H118/I118)*100000</f>
        <v>129.94557934150751</v>
      </c>
      <c r="K118" s="54"/>
      <c r="M118" s="17" t="s">
        <v>59</v>
      </c>
      <c r="N118" s="55">
        <f t="shared" ref="N118:N128" si="36">J118/D118</f>
        <v>1.1987232455882628</v>
      </c>
      <c r="O118" s="55"/>
      <c r="P118" s="5"/>
      <c r="Q118" s="51"/>
      <c r="R118" s="5"/>
    </row>
    <row r="119" spans="1:18" ht="18.75" x14ac:dyDescent="0.3">
      <c r="A119" s="47">
        <v>2013</v>
      </c>
      <c r="B119" s="133">
        <v>3114</v>
      </c>
      <c r="C119" s="133">
        <v>3289841</v>
      </c>
      <c r="D119" s="54">
        <f t="shared" si="34"/>
        <v>94.655030440680861</v>
      </c>
      <c r="E119" s="54"/>
      <c r="G119" s="17">
        <v>2013</v>
      </c>
      <c r="H119" s="17">
        <v>153466</v>
      </c>
      <c r="I119" s="17">
        <v>125307482</v>
      </c>
      <c r="J119" s="54">
        <f t="shared" si="35"/>
        <v>122.47153765327437</v>
      </c>
      <c r="K119" s="54"/>
      <c r="M119" s="17" t="s">
        <v>59</v>
      </c>
      <c r="N119" s="55">
        <f t="shared" si="36"/>
        <v>1.2938724659755487</v>
      </c>
      <c r="O119" s="55"/>
      <c r="P119" s="5"/>
      <c r="Q119" s="51"/>
      <c r="R119" s="5"/>
    </row>
    <row r="120" spans="1:18" ht="18.75" x14ac:dyDescent="0.3">
      <c r="A120" s="47">
        <v>2014</v>
      </c>
      <c r="B120" s="133">
        <v>2999</v>
      </c>
      <c r="C120" s="133">
        <v>3281496</v>
      </c>
      <c r="D120" s="54">
        <f t="shared" si="34"/>
        <v>91.391243506010682</v>
      </c>
      <c r="E120" s="54"/>
      <c r="G120" s="17">
        <v>2014</v>
      </c>
      <c r="H120" s="17">
        <v>150804</v>
      </c>
      <c r="I120" s="17">
        <v>125547069</v>
      </c>
      <c r="J120" s="54">
        <f t="shared" si="35"/>
        <v>120.11749951725277</v>
      </c>
      <c r="K120" s="54"/>
      <c r="M120" s="17" t="s">
        <v>59</v>
      </c>
      <c r="N120" s="55">
        <f t="shared" si="36"/>
        <v>1.3143217545710799</v>
      </c>
      <c r="O120" s="55"/>
      <c r="P120" s="5"/>
      <c r="Q120" s="51"/>
      <c r="R120" s="5"/>
    </row>
    <row r="121" spans="1:18" ht="18.75" x14ac:dyDescent="0.3">
      <c r="A121" s="47">
        <v>2015</v>
      </c>
      <c r="B121" s="133">
        <v>2915</v>
      </c>
      <c r="C121" s="133">
        <v>3270203</v>
      </c>
      <c r="D121" s="54">
        <f t="shared" si="34"/>
        <v>89.138197231181067</v>
      </c>
      <c r="E121" s="54"/>
      <c r="G121" s="17">
        <v>2015</v>
      </c>
      <c r="H121" s="17">
        <v>145926</v>
      </c>
      <c r="I121" s="17">
        <v>125733897</v>
      </c>
      <c r="J121" s="54">
        <f t="shared" si="35"/>
        <v>116.05939486628654</v>
      </c>
      <c r="K121" s="54"/>
      <c r="M121" s="17" t="s">
        <v>59</v>
      </c>
      <c r="N121" s="55">
        <f t="shared" si="36"/>
        <v>1.302016402298164</v>
      </c>
      <c r="O121" s="55"/>
      <c r="P121" s="5"/>
      <c r="Q121" s="51"/>
      <c r="R121" s="5"/>
    </row>
    <row r="122" spans="1:18" ht="18.75" x14ac:dyDescent="0.3">
      <c r="A122" s="47">
        <v>2016</v>
      </c>
      <c r="B122" s="133">
        <v>2866</v>
      </c>
      <c r="C122" s="133">
        <v>3260267</v>
      </c>
      <c r="D122" s="54">
        <f t="shared" si="34"/>
        <v>87.906910691670348</v>
      </c>
      <c r="E122" s="54">
        <f t="shared" ref="E122:E128" si="37">SUM(D118:D122)/5</f>
        <v>94.298940333626462</v>
      </c>
      <c r="G122" s="17">
        <v>2016</v>
      </c>
      <c r="H122" s="17">
        <v>139475</v>
      </c>
      <c r="I122" s="17">
        <v>146544000</v>
      </c>
      <c r="J122" s="54">
        <f t="shared" si="35"/>
        <v>95.176192815809586</v>
      </c>
      <c r="K122" s="54">
        <f t="shared" ref="K122:K128" si="38">SUM(J118:J122)/5</f>
        <v>116.75404083882616</v>
      </c>
      <c r="M122" s="17" t="s">
        <v>59</v>
      </c>
      <c r="N122" s="55">
        <f t="shared" si="36"/>
        <v>1.0826929540231021</v>
      </c>
      <c r="O122" s="55">
        <f t="shared" ref="O122:O128" si="39">SUM(N118:N122)/5</f>
        <v>1.2383253644912315</v>
      </c>
      <c r="P122" s="53" t="s">
        <v>90</v>
      </c>
      <c r="Q122" s="51"/>
      <c r="R122" s="5"/>
    </row>
    <row r="123" spans="1:18" ht="18.75" x14ac:dyDescent="0.3">
      <c r="A123" s="47">
        <v>2017</v>
      </c>
      <c r="B123" s="133">
        <v>2659</v>
      </c>
      <c r="C123" s="133">
        <v>3247713</v>
      </c>
      <c r="D123" s="54">
        <f t="shared" si="34"/>
        <v>81.872998014294978</v>
      </c>
      <c r="E123" s="54">
        <f t="shared" si="37"/>
        <v>88.992875976767593</v>
      </c>
      <c r="G123" s="17">
        <v>2017</v>
      </c>
      <c r="H123" s="17">
        <v>132844</v>
      </c>
      <c r="I123" s="17">
        <v>146804000</v>
      </c>
      <c r="J123" s="54">
        <f t="shared" si="35"/>
        <v>90.490722323642402</v>
      </c>
      <c r="K123" s="54">
        <f t="shared" si="38"/>
        <v>108.86306943525315</v>
      </c>
      <c r="M123" s="17" t="s">
        <v>59</v>
      </c>
      <c r="N123" s="55">
        <f t="shared" si="36"/>
        <v>1.1052572217746659</v>
      </c>
      <c r="O123" s="55">
        <f t="shared" si="39"/>
        <v>1.2196321597285122</v>
      </c>
      <c r="P123" t="s">
        <v>89</v>
      </c>
      <c r="Q123" s="51"/>
      <c r="R123" s="5"/>
    </row>
    <row r="124" spans="1:18" ht="18.75" x14ac:dyDescent="0.3">
      <c r="A124" s="47">
        <v>2018</v>
      </c>
      <c r="B124" s="133">
        <v>3073</v>
      </c>
      <c r="C124" s="133">
        <v>3234752</v>
      </c>
      <c r="D124" s="54">
        <f t="shared" si="34"/>
        <v>94.99955483449736</v>
      </c>
      <c r="E124" s="54">
        <f t="shared" si="37"/>
        <v>89.061780855530884</v>
      </c>
      <c r="G124" s="17">
        <v>2018</v>
      </c>
      <c r="H124" s="17">
        <v>131840</v>
      </c>
      <c r="I124" s="17">
        <v>146880000</v>
      </c>
      <c r="J124" s="54">
        <f t="shared" si="35"/>
        <v>89.760348583877999</v>
      </c>
      <c r="K124" s="54">
        <f t="shared" si="38"/>
        <v>102.32083162137386</v>
      </c>
      <c r="M124" s="17" t="s">
        <v>59</v>
      </c>
      <c r="N124" s="55">
        <f t="shared" si="36"/>
        <v>0.94485020209045401</v>
      </c>
      <c r="O124" s="55">
        <f t="shared" si="39"/>
        <v>1.1498277069514933</v>
      </c>
      <c r="P124" t="s">
        <v>88</v>
      </c>
      <c r="Q124" s="51"/>
      <c r="R124" s="5"/>
    </row>
    <row r="125" spans="1:18" ht="18.75" x14ac:dyDescent="0.3">
      <c r="A125" s="47">
        <v>2019</v>
      </c>
      <c r="B125" s="133">
        <v>5346</v>
      </c>
      <c r="C125" s="133">
        <v>3214623</v>
      </c>
      <c r="D125" s="54">
        <f t="shared" si="34"/>
        <v>166.30254931915812</v>
      </c>
      <c r="E125" s="54">
        <f t="shared" si="37"/>
        <v>104.04404201816037</v>
      </c>
      <c r="G125" s="17">
        <v>2019</v>
      </c>
      <c r="H125" s="17">
        <v>471426</v>
      </c>
      <c r="I125" s="17">
        <v>146780000</v>
      </c>
      <c r="J125" s="54">
        <f t="shared" si="35"/>
        <v>321.17863469137484</v>
      </c>
      <c r="K125" s="54">
        <f t="shared" si="38"/>
        <v>142.53305865619828</v>
      </c>
      <c r="M125" s="17" t="s">
        <v>59</v>
      </c>
      <c r="N125" s="55">
        <f t="shared" si="36"/>
        <v>1.9312911077207098</v>
      </c>
      <c r="O125" s="55">
        <f t="shared" si="39"/>
        <v>1.2732215775814191</v>
      </c>
      <c r="P125" t="s">
        <v>87</v>
      </c>
      <c r="Q125" s="51"/>
      <c r="R125" s="5"/>
    </row>
    <row r="126" spans="1:18" ht="18.75" x14ac:dyDescent="0.3">
      <c r="A126" s="47">
        <v>2020</v>
      </c>
      <c r="B126" s="133">
        <v>5424</v>
      </c>
      <c r="C126" s="133">
        <v>3202946</v>
      </c>
      <c r="D126" s="54">
        <f t="shared" si="34"/>
        <v>169.34409759015605</v>
      </c>
      <c r="E126" s="54">
        <f t="shared" si="37"/>
        <v>120.08522208995537</v>
      </c>
      <c r="G126" s="17">
        <v>2020</v>
      </c>
      <c r="H126" s="17">
        <v>439306</v>
      </c>
      <c r="I126" s="17">
        <v>146748000</v>
      </c>
      <c r="J126" s="54">
        <f t="shared" si="35"/>
        <v>299.36080900591492</v>
      </c>
      <c r="K126" s="54">
        <f t="shared" si="38"/>
        <v>179.19334148412395</v>
      </c>
      <c r="M126" s="17" t="s">
        <v>59</v>
      </c>
      <c r="N126" s="55">
        <f t="shared" si="36"/>
        <v>1.7677664191782065</v>
      </c>
      <c r="O126" s="55">
        <f t="shared" si="39"/>
        <v>1.3663715809574277</v>
      </c>
      <c r="P126" t="s">
        <v>86</v>
      </c>
      <c r="Q126" s="51"/>
      <c r="R126" s="5"/>
    </row>
    <row r="127" spans="1:18" ht="18.75" x14ac:dyDescent="0.3">
      <c r="A127" s="47">
        <v>2021</v>
      </c>
      <c r="B127" s="133">
        <v>5340</v>
      </c>
      <c r="C127" s="133">
        <v>3119115</v>
      </c>
      <c r="D127" s="54">
        <f t="shared" si="34"/>
        <v>171.20240837545265</v>
      </c>
      <c r="E127" s="54">
        <f t="shared" si="37"/>
        <v>136.74432162671184</v>
      </c>
      <c r="G127" s="17">
        <v>2021</v>
      </c>
      <c r="H127" s="17">
        <v>390411</v>
      </c>
      <c r="I127" s="17">
        <v>145478000</v>
      </c>
      <c r="J127" s="54">
        <f t="shared" si="35"/>
        <v>268.36428875843768</v>
      </c>
      <c r="K127" s="54">
        <f t="shared" si="38"/>
        <v>213.83096067264955</v>
      </c>
      <c r="M127" s="17" t="s">
        <v>59</v>
      </c>
      <c r="N127" s="55">
        <f t="shared" si="36"/>
        <v>1.5675263642898396</v>
      </c>
      <c r="O127" s="55">
        <f t="shared" si="39"/>
        <v>1.4633382630107754</v>
      </c>
      <c r="P127" t="s">
        <v>85</v>
      </c>
      <c r="Q127" s="51"/>
      <c r="R127" s="5"/>
    </row>
    <row r="128" spans="1:18" x14ac:dyDescent="0.25">
      <c r="A128" s="47" t="s">
        <v>27</v>
      </c>
      <c r="B128" s="133">
        <v>2250</v>
      </c>
      <c r="C128" s="133">
        <v>3144254</v>
      </c>
      <c r="D128" s="54">
        <f t="shared" si="34"/>
        <v>71.559104321724647</v>
      </c>
      <c r="E128" s="54">
        <f t="shared" si="37"/>
        <v>134.68154288819773</v>
      </c>
      <c r="G128" s="17" t="s">
        <v>27</v>
      </c>
      <c r="H128" s="17">
        <v>197100</v>
      </c>
      <c r="I128" s="17">
        <v>145478000</v>
      </c>
      <c r="J128" s="54">
        <f t="shared" si="35"/>
        <v>135.48440313999367</v>
      </c>
      <c r="K128" s="54">
        <f t="shared" si="38"/>
        <v>222.82969683591983</v>
      </c>
      <c r="M128" s="17" t="s">
        <v>59</v>
      </c>
      <c r="N128" s="55">
        <f t="shared" si="36"/>
        <v>1.8933216733801674</v>
      </c>
      <c r="O128" s="55">
        <f t="shared" si="39"/>
        <v>1.6209511533318757</v>
      </c>
      <c r="P128" t="s">
        <v>92</v>
      </c>
    </row>
    <row r="129" spans="1:18" x14ac:dyDescent="0.25">
      <c r="A129" s="47" t="s">
        <v>38</v>
      </c>
      <c r="B129" s="17">
        <f t="shared" ref="B129" si="40">SUM(B123:B128)</f>
        <v>24092</v>
      </c>
      <c r="C129" s="17"/>
      <c r="D129" s="17"/>
      <c r="E129" s="17"/>
      <c r="G129" s="17" t="s">
        <v>38</v>
      </c>
      <c r="H129" s="17">
        <f t="shared" ref="H129" si="41">SUM(H123:H128)</f>
        <v>1762927</v>
      </c>
      <c r="I129" s="17"/>
      <c r="J129" s="17"/>
      <c r="K129" s="17"/>
    </row>
    <row r="131" spans="1:18" ht="23.25" x14ac:dyDescent="0.35">
      <c r="A131" s="187" t="s">
        <v>79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60"/>
      <c r="P131" s="160"/>
      <c r="Q131" s="160"/>
      <c r="R131" s="160"/>
    </row>
    <row r="133" spans="1:18" ht="60" x14ac:dyDescent="0.25">
      <c r="A133" s="12" t="s">
        <v>43</v>
      </c>
      <c r="B133" s="4" t="s">
        <v>80</v>
      </c>
      <c r="C133" s="13" t="s">
        <v>81</v>
      </c>
      <c r="D133" s="49" t="s">
        <v>78</v>
      </c>
      <c r="E133" s="12" t="s">
        <v>91</v>
      </c>
      <c r="F133" s="52"/>
    </row>
    <row r="134" spans="1:18" x14ac:dyDescent="0.25">
      <c r="A134" s="47">
        <v>2018</v>
      </c>
      <c r="B134" s="133">
        <v>24587</v>
      </c>
      <c r="C134" s="133">
        <v>2033</v>
      </c>
      <c r="D134" s="50">
        <f t="shared" ref="D134:D136" si="42">C134/B134</f>
        <v>8.2685972261764343E-2</v>
      </c>
      <c r="E134" s="12"/>
      <c r="F134" s="52"/>
    </row>
    <row r="135" spans="1:18" x14ac:dyDescent="0.25">
      <c r="A135" s="17">
        <v>2019</v>
      </c>
      <c r="B135" s="133">
        <v>24954</v>
      </c>
      <c r="C135" s="133">
        <v>1956</v>
      </c>
      <c r="D135" s="50">
        <f t="shared" si="42"/>
        <v>7.838422697763886E-2</v>
      </c>
      <c r="E135" s="1"/>
      <c r="F135" s="5"/>
    </row>
    <row r="136" spans="1:18" x14ac:dyDescent="0.25">
      <c r="A136" s="17">
        <v>2020</v>
      </c>
      <c r="B136" s="133">
        <v>25130</v>
      </c>
      <c r="C136" s="133">
        <v>1397</v>
      </c>
      <c r="D136" s="50">
        <f t="shared" si="42"/>
        <v>5.559092717867091E-2</v>
      </c>
      <c r="E136" s="1"/>
      <c r="F136" s="5"/>
    </row>
    <row r="137" spans="1:18" x14ac:dyDescent="0.25">
      <c r="A137" s="17">
        <v>2021</v>
      </c>
      <c r="B137" s="133">
        <v>24955</v>
      </c>
      <c r="C137" s="133">
        <v>2205</v>
      </c>
      <c r="D137" s="50">
        <f>C137/B137</f>
        <v>8.8359046283309955E-2</v>
      </c>
      <c r="E137" s="1"/>
      <c r="F137" s="5"/>
    </row>
    <row r="138" spans="1:18" x14ac:dyDescent="0.25">
      <c r="A138" s="17">
        <v>2022</v>
      </c>
      <c r="B138" s="133">
        <v>20326</v>
      </c>
      <c r="C138" s="133">
        <v>1475</v>
      </c>
      <c r="D138" s="50">
        <f>C138/B138</f>
        <v>7.25671553675096E-2</v>
      </c>
      <c r="E138" s="50">
        <f>SUM(D136:D138)/3</f>
        <v>7.2172376276496822E-2</v>
      </c>
      <c r="F138" s="64"/>
    </row>
    <row r="139" spans="1:18" x14ac:dyDescent="0.25">
      <c r="A139" s="1"/>
      <c r="B139" s="92"/>
      <c r="C139" s="92"/>
      <c r="D139" s="1"/>
      <c r="E139" s="1"/>
      <c r="F139" s="5"/>
    </row>
    <row r="142" spans="1:18" ht="36" x14ac:dyDescent="0.55000000000000004">
      <c r="A142" s="159" t="s">
        <v>41</v>
      </c>
      <c r="B142" s="160"/>
      <c r="C142" s="160"/>
      <c r="D142" s="160"/>
      <c r="E142" s="160"/>
      <c r="G142" s="186" t="s">
        <v>49</v>
      </c>
      <c r="H142" s="180"/>
      <c r="I142" s="180"/>
      <c r="J142" s="180"/>
      <c r="K142" s="180"/>
      <c r="L142" s="180"/>
      <c r="M142" s="16" t="s">
        <v>123</v>
      </c>
    </row>
    <row r="144" spans="1:18" x14ac:dyDescent="0.25">
      <c r="A144" s="12" t="s">
        <v>96</v>
      </c>
      <c r="B144" s="4" t="s">
        <v>97</v>
      </c>
      <c r="C144" s="1" t="s">
        <v>98</v>
      </c>
      <c r="G144" s="12" t="s">
        <v>96</v>
      </c>
      <c r="H144" s="4" t="s">
        <v>97</v>
      </c>
      <c r="I144" s="1" t="s">
        <v>78</v>
      </c>
      <c r="J144" s="56" t="s">
        <v>99</v>
      </c>
      <c r="K144" s="56" t="s">
        <v>65</v>
      </c>
    </row>
    <row r="145" spans="1:11" x14ac:dyDescent="0.25">
      <c r="A145" s="47">
        <v>2012</v>
      </c>
      <c r="B145" s="65">
        <f t="shared" ref="B145:B152" si="43">LOG(C145)+5</f>
        <v>4.3482877245308096</v>
      </c>
      <c r="C145" s="66">
        <f t="shared" ref="C145:C155" si="44">N21*N37*N53*N69*N85</f>
        <v>0.22299119994814992</v>
      </c>
      <c r="G145" s="47">
        <v>2012</v>
      </c>
      <c r="H145" s="57">
        <f t="shared" ref="H145:H152" si="45">B145+I145+J145+K145</f>
        <v>6.5470109701190724</v>
      </c>
      <c r="I145" s="50">
        <f t="shared" ref="I145:I155" si="46">D102</f>
        <v>1</v>
      </c>
      <c r="J145" s="1">
        <v>0</v>
      </c>
      <c r="K145" s="50">
        <f t="shared" ref="K145:K155" si="47">N118</f>
        <v>1.1987232455882628</v>
      </c>
    </row>
    <row r="146" spans="1:11" x14ac:dyDescent="0.25">
      <c r="A146" s="47">
        <v>2013</v>
      </c>
      <c r="B146" s="65">
        <f t="shared" si="43"/>
        <v>4.0836397123996813</v>
      </c>
      <c r="C146" s="66">
        <f t="shared" si="44"/>
        <v>0.12123826491674501</v>
      </c>
      <c r="G146" s="47">
        <v>2013</v>
      </c>
      <c r="H146" s="57">
        <f t="shared" si="45"/>
        <v>6.3775121783752304</v>
      </c>
      <c r="I146" s="50">
        <f t="shared" si="46"/>
        <v>1</v>
      </c>
      <c r="J146" s="1">
        <v>0</v>
      </c>
      <c r="K146" s="50">
        <f t="shared" si="47"/>
        <v>1.2938724659755487</v>
      </c>
    </row>
    <row r="147" spans="1:11" x14ac:dyDescent="0.25">
      <c r="A147" s="47">
        <v>2014</v>
      </c>
      <c r="B147" s="65">
        <f t="shared" si="43"/>
        <v>4.2265599422118187</v>
      </c>
      <c r="C147" s="66">
        <f t="shared" si="44"/>
        <v>0.1684844956470232</v>
      </c>
      <c r="G147" s="47">
        <v>2014</v>
      </c>
      <c r="H147" s="57">
        <f t="shared" si="45"/>
        <v>6.5408816967828987</v>
      </c>
      <c r="I147" s="50">
        <f t="shared" si="46"/>
        <v>1</v>
      </c>
      <c r="J147" s="1">
        <v>0</v>
      </c>
      <c r="K147" s="50">
        <f t="shared" si="47"/>
        <v>1.3143217545710799</v>
      </c>
    </row>
    <row r="148" spans="1:11" x14ac:dyDescent="0.25">
      <c r="A148" s="47">
        <v>2015</v>
      </c>
      <c r="B148" s="65">
        <f t="shared" si="43"/>
        <v>4.6728852748975758</v>
      </c>
      <c r="C148" s="66">
        <f t="shared" si="44"/>
        <v>0.47085292742780788</v>
      </c>
      <c r="G148" s="47">
        <v>2015</v>
      </c>
      <c r="H148" s="57">
        <f t="shared" si="45"/>
        <v>6.9749016771957395</v>
      </c>
      <c r="I148" s="50">
        <f t="shared" si="46"/>
        <v>1</v>
      </c>
      <c r="J148" s="1">
        <v>0</v>
      </c>
      <c r="K148" s="50">
        <f t="shared" si="47"/>
        <v>1.302016402298164</v>
      </c>
    </row>
    <row r="149" spans="1:11" x14ac:dyDescent="0.25">
      <c r="A149" s="47">
        <v>2016</v>
      </c>
      <c r="B149" s="65">
        <f t="shared" si="43"/>
        <v>4.59792554794402</v>
      </c>
      <c r="C149" s="66">
        <f t="shared" si="44"/>
        <v>0.39621010526527112</v>
      </c>
      <c r="G149" s="47">
        <v>2016</v>
      </c>
      <c r="H149" s="57">
        <f t="shared" si="45"/>
        <v>6.680618501967122</v>
      </c>
      <c r="I149" s="50">
        <f t="shared" si="46"/>
        <v>1</v>
      </c>
      <c r="J149" s="1">
        <v>0</v>
      </c>
      <c r="K149" s="50">
        <f t="shared" si="47"/>
        <v>1.0826929540231021</v>
      </c>
    </row>
    <row r="150" spans="1:11" x14ac:dyDescent="0.25">
      <c r="A150" s="17">
        <v>2017</v>
      </c>
      <c r="B150" s="65">
        <f t="shared" si="43"/>
        <v>4.9466693504333463</v>
      </c>
      <c r="C150" s="66">
        <f t="shared" si="44"/>
        <v>0.88444198462041712</v>
      </c>
      <c r="G150" s="17">
        <v>2017</v>
      </c>
      <c r="H150" s="57">
        <f t="shared" si="45"/>
        <v>7.0519265722080124</v>
      </c>
      <c r="I150" s="50">
        <f t="shared" si="46"/>
        <v>1</v>
      </c>
      <c r="J150" s="1">
        <v>0</v>
      </c>
      <c r="K150" s="50">
        <f t="shared" si="47"/>
        <v>1.1052572217746659</v>
      </c>
    </row>
    <row r="151" spans="1:11" x14ac:dyDescent="0.25">
      <c r="A151" s="17">
        <v>2018</v>
      </c>
      <c r="B151" s="65">
        <f t="shared" si="43"/>
        <v>4.9203771232164462</v>
      </c>
      <c r="C151" s="66">
        <f t="shared" si="44"/>
        <v>0.83248635375887914</v>
      </c>
      <c r="G151" s="17">
        <v>2018</v>
      </c>
      <c r="H151" s="57">
        <f t="shared" si="45"/>
        <v>6.9479132975686646</v>
      </c>
      <c r="I151" s="50">
        <f t="shared" si="46"/>
        <v>1</v>
      </c>
      <c r="J151" s="50">
        <f>D134</f>
        <v>8.2685972261764343E-2</v>
      </c>
      <c r="K151" s="50">
        <f t="shared" si="47"/>
        <v>0.94485020209045401</v>
      </c>
    </row>
    <row r="152" spans="1:11" x14ac:dyDescent="0.25">
      <c r="A152" s="17">
        <v>2019</v>
      </c>
      <c r="B152" s="65">
        <f t="shared" si="43"/>
        <v>5.5918397246857561</v>
      </c>
      <c r="C152" s="66">
        <f t="shared" si="44"/>
        <v>3.9069668352985074</v>
      </c>
      <c r="G152" s="17">
        <v>2019</v>
      </c>
      <c r="H152" s="57">
        <f t="shared" si="45"/>
        <v>8.4643533159426667</v>
      </c>
      <c r="I152" s="50">
        <f t="shared" si="46"/>
        <v>0.86283825655856228</v>
      </c>
      <c r="J152" s="50">
        <f>D135</f>
        <v>7.838422697763886E-2</v>
      </c>
      <c r="K152" s="50">
        <f t="shared" si="47"/>
        <v>1.9312911077207098</v>
      </c>
    </row>
    <row r="153" spans="1:11" x14ac:dyDescent="0.25">
      <c r="A153" s="17">
        <v>2020</v>
      </c>
      <c r="B153" s="65">
        <f>LOG(C153)+5</f>
        <v>4.3085864509872867</v>
      </c>
      <c r="C153" s="66">
        <f t="shared" si="44"/>
        <v>0.20351032647240791</v>
      </c>
      <c r="G153" s="17">
        <v>2020</v>
      </c>
      <c r="H153" s="57">
        <f>B153+I153+J153+K153</f>
        <v>6.9947820539027266</v>
      </c>
      <c r="I153" s="50">
        <f t="shared" si="46"/>
        <v>0.86283825655856228</v>
      </c>
      <c r="J153" s="50">
        <f>D136</f>
        <v>5.559092717867091E-2</v>
      </c>
      <c r="K153" s="50">
        <f t="shared" si="47"/>
        <v>1.7677664191782065</v>
      </c>
    </row>
    <row r="154" spans="1:11" x14ac:dyDescent="0.25">
      <c r="A154" s="17">
        <v>2021</v>
      </c>
      <c r="B154" s="65">
        <f>LOG(C154)+5</f>
        <v>5.1090884379498753</v>
      </c>
      <c r="C154" s="66">
        <f t="shared" si="44"/>
        <v>1.2855484171065203</v>
      </c>
      <c r="G154" s="17">
        <v>2021</v>
      </c>
      <c r="H154" s="57">
        <f>B154+I154+J154+K154</f>
        <v>7.5507619088411406</v>
      </c>
      <c r="I154" s="50">
        <f t="shared" si="46"/>
        <v>0.7857880603181161</v>
      </c>
      <c r="J154" s="50">
        <f t="shared" ref="J154:J155" si="48">D137</f>
        <v>8.8359046283309955E-2</v>
      </c>
      <c r="K154" s="50">
        <f t="shared" si="47"/>
        <v>1.5675263642898396</v>
      </c>
    </row>
    <row r="155" spans="1:11" x14ac:dyDescent="0.25">
      <c r="A155" s="1" t="s">
        <v>27</v>
      </c>
      <c r="B155" s="65">
        <f>LOG(C155)+5</f>
        <v>5.6379441659692988</v>
      </c>
      <c r="C155" s="66">
        <f t="shared" si="44"/>
        <v>4.3445436599519507</v>
      </c>
      <c r="G155" s="1" t="s">
        <v>27</v>
      </c>
      <c r="H155" s="57">
        <f>B155+I155+J155+K155</f>
        <v>8.3896210550350911</v>
      </c>
      <c r="I155" s="50">
        <f t="shared" si="46"/>
        <v>0.7857880603181161</v>
      </c>
      <c r="J155" s="50">
        <f t="shared" si="48"/>
        <v>7.25671553675096E-2</v>
      </c>
      <c r="K155" s="50">
        <f t="shared" si="47"/>
        <v>1.8933216733801674</v>
      </c>
    </row>
    <row r="158" spans="1:11" ht="36" x14ac:dyDescent="0.55000000000000004">
      <c r="A158" s="128" t="s">
        <v>69</v>
      </c>
      <c r="B158" s="129"/>
      <c r="C158" s="129"/>
      <c r="D158" s="129"/>
      <c r="E158" s="129"/>
    </row>
    <row r="160" spans="1:11" ht="30" x14ac:dyDescent="0.25">
      <c r="A160" s="12" t="s">
        <v>96</v>
      </c>
      <c r="B160" s="4" t="s">
        <v>97</v>
      </c>
      <c r="C160" s="1" t="s">
        <v>78</v>
      </c>
      <c r="D160" s="56" t="s">
        <v>99</v>
      </c>
      <c r="E160" s="56" t="s">
        <v>65</v>
      </c>
      <c r="F160" s="12" t="s">
        <v>98</v>
      </c>
    </row>
    <row r="161" spans="1:6" x14ac:dyDescent="0.25">
      <c r="A161" s="47">
        <v>2012</v>
      </c>
      <c r="B161" s="66">
        <f t="shared" ref="B161:B168" si="49">LOG(F161)+5</f>
        <v>4.4270066517601663</v>
      </c>
      <c r="C161" s="50">
        <f>I145</f>
        <v>1</v>
      </c>
      <c r="D161" s="1">
        <v>1</v>
      </c>
      <c r="E161" s="50">
        <f>K145</f>
        <v>1.1987232455882628</v>
      </c>
      <c r="F161" s="1">
        <f t="shared" ref="F161:F168" si="50">C145*C161*D161*E161</f>
        <v>0.26730473493946755</v>
      </c>
    </row>
    <row r="162" spans="1:6" x14ac:dyDescent="0.25">
      <c r="A162" s="47">
        <v>2013</v>
      </c>
      <c r="B162" s="66">
        <f t="shared" si="49"/>
        <v>4.1955311834366249</v>
      </c>
      <c r="C162" s="50">
        <f t="shared" ref="C162:D171" si="51">I146</f>
        <v>1</v>
      </c>
      <c r="D162" s="1">
        <v>1</v>
      </c>
      <c r="E162" s="50">
        <f t="shared" ref="E162:E171" si="52">K146</f>
        <v>1.2938724659755487</v>
      </c>
      <c r="F162" s="1">
        <f t="shared" si="50"/>
        <v>0.15686685279842572</v>
      </c>
    </row>
    <row r="163" spans="1:6" x14ac:dyDescent="0.25">
      <c r="A163" s="47">
        <v>2014</v>
      </c>
      <c r="B163" s="66">
        <f t="shared" si="49"/>
        <v>4.3452616385841187</v>
      </c>
      <c r="C163" s="50">
        <f t="shared" si="51"/>
        <v>1</v>
      </c>
      <c r="D163" s="1">
        <v>1</v>
      </c>
      <c r="E163" s="50">
        <f t="shared" si="52"/>
        <v>1.3143217545710799</v>
      </c>
      <c r="F163" s="1">
        <f t="shared" si="50"/>
        <v>0.22144283793681901</v>
      </c>
    </row>
    <row r="164" spans="1:6" x14ac:dyDescent="0.25">
      <c r="A164" s="47">
        <v>2015</v>
      </c>
      <c r="B164" s="66">
        <f t="shared" si="49"/>
        <v>4.7875017302378238</v>
      </c>
      <c r="C164" s="50">
        <f t="shared" si="51"/>
        <v>1</v>
      </c>
      <c r="D164" s="1">
        <v>1</v>
      </c>
      <c r="E164" s="50">
        <f t="shared" si="52"/>
        <v>1.302016402298164</v>
      </c>
      <c r="F164" s="1">
        <f t="shared" si="50"/>
        <v>0.61305823458111286</v>
      </c>
    </row>
    <row r="165" spans="1:6" x14ac:dyDescent="0.25">
      <c r="A165" s="47">
        <v>2016</v>
      </c>
      <c r="B165" s="66">
        <f t="shared" si="49"/>
        <v>4.6324308584196485</v>
      </c>
      <c r="C165" s="50">
        <f t="shared" si="51"/>
        <v>1</v>
      </c>
      <c r="D165" s="1">
        <v>1</v>
      </c>
      <c r="E165" s="50">
        <f t="shared" si="52"/>
        <v>1.0826929540231021</v>
      </c>
      <c r="F165" s="1">
        <f t="shared" si="50"/>
        <v>0.42897388928346059</v>
      </c>
    </row>
    <row r="166" spans="1:6" x14ac:dyDescent="0.25">
      <c r="A166" s="17">
        <v>2017</v>
      </c>
      <c r="B166" s="66">
        <f t="shared" si="49"/>
        <v>4.9901327117100953</v>
      </c>
      <c r="C166" s="50">
        <f t="shared" si="51"/>
        <v>1</v>
      </c>
      <c r="D166" s="1">
        <v>1</v>
      </c>
      <c r="E166" s="50">
        <f t="shared" si="52"/>
        <v>1.1052572217746659</v>
      </c>
      <c r="F166" s="1">
        <f t="shared" si="50"/>
        <v>0.97753589074243397</v>
      </c>
    </row>
    <row r="167" spans="1:6" x14ac:dyDescent="0.25">
      <c r="A167" s="17">
        <v>2018</v>
      </c>
      <c r="B167" s="66">
        <f t="shared" si="49"/>
        <v>3.8131719209232902</v>
      </c>
      <c r="C167" s="50">
        <f t="shared" si="51"/>
        <v>1</v>
      </c>
      <c r="D167" s="50">
        <f>J151</f>
        <v>8.2685972261764343E-2</v>
      </c>
      <c r="E167" s="50">
        <f t="shared" si="52"/>
        <v>0.94485020209045401</v>
      </c>
      <c r="F167" s="1">
        <f t="shared" si="50"/>
        <v>6.5038710329019506E-2</v>
      </c>
    </row>
    <row r="168" spans="1:6" x14ac:dyDescent="0.25">
      <c r="A168" s="17">
        <v>2019</v>
      </c>
      <c r="B168" s="66">
        <f t="shared" si="49"/>
        <v>4.7078455378809405</v>
      </c>
      <c r="C168" s="50">
        <f t="shared" si="51"/>
        <v>0.86283825655856228</v>
      </c>
      <c r="D168" s="50">
        <f>J152</f>
        <v>7.838422697763886E-2</v>
      </c>
      <c r="E168" s="50">
        <f t="shared" si="52"/>
        <v>1.9312911077207098</v>
      </c>
      <c r="F168" s="1">
        <f t="shared" si="50"/>
        <v>0.51032346494238645</v>
      </c>
    </row>
    <row r="169" spans="1:6" x14ac:dyDescent="0.25">
      <c r="A169" s="17">
        <v>2020</v>
      </c>
      <c r="B169" s="66">
        <f>LOG(F169)+5</f>
        <v>3.2369446408352474</v>
      </c>
      <c r="C169" s="50">
        <f t="shared" si="51"/>
        <v>0.86283825655856228</v>
      </c>
      <c r="D169" s="50">
        <f>J153</f>
        <v>5.559092717867091E-2</v>
      </c>
      <c r="E169" s="50">
        <f t="shared" si="52"/>
        <v>1.7677664191782065</v>
      </c>
      <c r="F169" s="1">
        <f>C153*C169*D169*E169</f>
        <v>1.7256179148567714E-2</v>
      </c>
    </row>
    <row r="170" spans="1:6" x14ac:dyDescent="0.25">
      <c r="A170" s="17">
        <v>2021</v>
      </c>
      <c r="B170" s="66">
        <f>LOG(F170)+5</f>
        <v>4.1458597371568597</v>
      </c>
      <c r="C170" s="50">
        <f t="shared" si="51"/>
        <v>0.7857880603181161</v>
      </c>
      <c r="D170" s="50">
        <f t="shared" si="51"/>
        <v>8.8359046283309955E-2</v>
      </c>
      <c r="E170" s="50">
        <f t="shared" si="52"/>
        <v>1.5675263642898396</v>
      </c>
      <c r="F170" s="1">
        <f>C154*C170*D170*E170</f>
        <v>0.13991353748555188</v>
      </c>
    </row>
    <row r="171" spans="1:6" x14ac:dyDescent="0.25">
      <c r="A171" s="1" t="s">
        <v>27</v>
      </c>
      <c r="B171" s="66">
        <f>LOG(F171)+5</f>
        <v>4.6712140970780114</v>
      </c>
      <c r="C171" s="50">
        <f t="shared" si="51"/>
        <v>0.7857880603181161</v>
      </c>
      <c r="D171" s="50">
        <f t="shared" si="51"/>
        <v>7.25671553675096E-2</v>
      </c>
      <c r="E171" s="50">
        <f t="shared" si="52"/>
        <v>1.8933216733801674</v>
      </c>
      <c r="F171" s="1">
        <f>C155*C171*D171*E171</f>
        <v>0.46904455321449401</v>
      </c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ht="28.5" x14ac:dyDescent="0.45">
      <c r="A177" s="1"/>
      <c r="B177" s="1"/>
      <c r="C177" s="1"/>
      <c r="D177" s="1"/>
      <c r="E177" s="143"/>
      <c r="F177" s="1"/>
    </row>
    <row r="178" spans="1:6" x14ac:dyDescent="0.25">
      <c r="A178" s="1"/>
      <c r="B178" s="1"/>
      <c r="C178" s="1"/>
      <c r="D178" s="1"/>
      <c r="E178" s="1"/>
      <c r="F178" s="1"/>
    </row>
    <row r="181" spans="1:6" x14ac:dyDescent="0.25">
      <c r="A181" s="1"/>
      <c r="B181" s="1" t="s">
        <v>174</v>
      </c>
      <c r="C181" s="1" t="s">
        <v>175</v>
      </c>
      <c r="D181" s="1"/>
      <c r="E181" s="1"/>
      <c r="F181" s="1"/>
    </row>
    <row r="182" spans="1:6" x14ac:dyDescent="0.25">
      <c r="A182" s="1" t="s">
        <v>172</v>
      </c>
      <c r="B182" s="1">
        <f>((SUM(B22:B31)/10)/C31)/((SUM(H22:H31)/10)/I31)</f>
        <v>0.88519613493137506</v>
      </c>
      <c r="C182" s="1">
        <f>(B31/C31)/(H31/I31)</f>
        <v>0.15422630190393866</v>
      </c>
      <c r="D182" s="1"/>
      <c r="E182" s="1"/>
      <c r="F182" s="1"/>
    </row>
    <row r="183" spans="1:6" ht="28.5" x14ac:dyDescent="0.45">
      <c r="A183" s="1"/>
      <c r="B183" s="1"/>
      <c r="C183" s="1"/>
      <c r="D183" s="1"/>
      <c r="E183" s="143" t="s">
        <v>176</v>
      </c>
      <c r="F183" s="1">
        <f>(B182+B184)/(C182+C184)</f>
        <v>1.5276578105541068</v>
      </c>
    </row>
    <row r="184" spans="1:6" x14ac:dyDescent="0.25">
      <c r="A184" s="1" t="s">
        <v>173</v>
      </c>
      <c r="B184" s="1">
        <f>((SUM(B38:B47)/10)/C47)/((SUM(H38:H47)/10)/I47)</f>
        <v>1.1986300361079962</v>
      </c>
      <c r="C184" s="1">
        <f>(B47/C47)/(H47/I47)</f>
        <v>1.2098397583373486</v>
      </c>
      <c r="D184" s="1"/>
      <c r="E184" s="1"/>
      <c r="F184" s="1"/>
    </row>
  </sheetData>
  <mergeCells count="11">
    <mergeCell ref="A82:N82"/>
    <mergeCell ref="C3:J3"/>
    <mergeCell ref="A18:N18"/>
    <mergeCell ref="A34:N34"/>
    <mergeCell ref="A50:N50"/>
    <mergeCell ref="A66:N66"/>
    <mergeCell ref="A99:N99"/>
    <mergeCell ref="A115:N115"/>
    <mergeCell ref="A131:R131"/>
    <mergeCell ref="A142:E142"/>
    <mergeCell ref="G142:L142"/>
  </mergeCells>
  <pageMargins left="0.7" right="0.7" top="0.75" bottom="0.75" header="0.3" footer="0.3"/>
  <pageSetup paperSize="9" scale="62" fitToHeight="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40"/>
  <sheetViews>
    <sheetView zoomScale="55" zoomScaleNormal="55" workbookViewId="0">
      <selection activeCell="E64" sqref="E64"/>
    </sheetView>
  </sheetViews>
  <sheetFormatPr defaultRowHeight="15" x14ac:dyDescent="0.25"/>
  <cols>
    <col min="1" max="1" width="24.5703125" customWidth="1"/>
    <col min="2" max="2" width="15.28515625" customWidth="1"/>
    <col min="3" max="3" width="13.5703125" customWidth="1"/>
    <col min="4" max="4" width="13.85546875" customWidth="1"/>
    <col min="5" max="5" width="14" customWidth="1"/>
    <col min="6" max="6" width="15.7109375" customWidth="1"/>
    <col min="12" max="12" width="29.7109375" customWidth="1"/>
  </cols>
  <sheetData>
    <row r="3" spans="1:12" ht="36" x14ac:dyDescent="0.55000000000000004">
      <c r="A3" s="159" t="s">
        <v>168</v>
      </c>
      <c r="B3" s="160"/>
      <c r="C3" s="160"/>
      <c r="D3" s="160"/>
      <c r="E3" s="160"/>
    </row>
    <row r="5" spans="1:12" x14ac:dyDescent="0.25">
      <c r="A5" s="12" t="s">
        <v>96</v>
      </c>
      <c r="B5" s="4">
        <v>2012</v>
      </c>
      <c r="C5" s="1">
        <v>2013</v>
      </c>
      <c r="D5" s="56">
        <v>2014</v>
      </c>
      <c r="E5" s="56">
        <v>2015</v>
      </c>
      <c r="F5" s="12">
        <v>2016</v>
      </c>
      <c r="G5" s="56">
        <v>2017</v>
      </c>
      <c r="H5" s="56">
        <v>2018</v>
      </c>
      <c r="I5" s="56">
        <v>2019</v>
      </c>
      <c r="J5" s="56">
        <v>2020</v>
      </c>
      <c r="K5" s="56">
        <v>2021</v>
      </c>
      <c r="L5" s="1" t="s">
        <v>27</v>
      </c>
    </row>
    <row r="6" spans="1:12" x14ac:dyDescent="0.25">
      <c r="A6" s="12" t="s">
        <v>171</v>
      </c>
      <c r="B6" s="48">
        <v>4.3499999999999996</v>
      </c>
      <c r="C6" s="135">
        <v>4.08</v>
      </c>
      <c r="D6" s="136">
        <v>4.2300000000000004</v>
      </c>
      <c r="E6" s="136">
        <v>4.67</v>
      </c>
      <c r="F6" s="48">
        <v>4.5999999999999996</v>
      </c>
      <c r="G6" s="137">
        <v>4.95</v>
      </c>
      <c r="H6" s="136">
        <v>4.92</v>
      </c>
      <c r="I6" s="136">
        <v>5.59</v>
      </c>
      <c r="J6" s="136">
        <v>4.3</v>
      </c>
      <c r="K6" s="136">
        <v>5.1100000000000003</v>
      </c>
      <c r="L6" s="135">
        <v>5.64</v>
      </c>
    </row>
    <row r="7" spans="1:12" x14ac:dyDescent="0.25">
      <c r="A7" s="47" t="s">
        <v>153</v>
      </c>
      <c r="B7" s="57">
        <v>4.0199999999999996</v>
      </c>
      <c r="C7" s="50">
        <v>3.79</v>
      </c>
      <c r="D7" s="1">
        <v>3.76</v>
      </c>
      <c r="E7" s="50">
        <v>3.8</v>
      </c>
      <c r="F7" s="1">
        <v>3.84</v>
      </c>
      <c r="G7" s="1">
        <v>3.03</v>
      </c>
      <c r="H7" s="1">
        <v>3.63</v>
      </c>
      <c r="I7" s="1">
        <v>3.95</v>
      </c>
      <c r="J7" s="1">
        <v>3.72</v>
      </c>
      <c r="K7" s="1">
        <v>3.9</v>
      </c>
      <c r="L7" s="1">
        <v>3.81</v>
      </c>
    </row>
    <row r="8" spans="1:12" x14ac:dyDescent="0.25">
      <c r="A8" s="47" t="s">
        <v>154</v>
      </c>
      <c r="B8" s="57">
        <v>3.26</v>
      </c>
      <c r="C8" s="50">
        <v>2.91</v>
      </c>
      <c r="D8" s="1">
        <v>3.05</v>
      </c>
      <c r="E8" s="50">
        <v>2.98</v>
      </c>
      <c r="F8" s="1">
        <v>3.18</v>
      </c>
      <c r="G8" s="1">
        <v>3.15</v>
      </c>
      <c r="H8" s="1">
        <v>2.69</v>
      </c>
      <c r="I8" s="1">
        <v>2.64</v>
      </c>
      <c r="J8" s="1">
        <v>2.2000000000000002</v>
      </c>
      <c r="K8" s="1">
        <v>2.46</v>
      </c>
      <c r="L8" s="126">
        <v>3.01</v>
      </c>
    </row>
    <row r="9" spans="1:12" x14ac:dyDescent="0.25">
      <c r="A9" s="47" t="s">
        <v>155</v>
      </c>
      <c r="B9" s="57">
        <v>3.53</v>
      </c>
      <c r="C9" s="50">
        <v>2.48</v>
      </c>
      <c r="D9" s="1">
        <v>3.9</v>
      </c>
      <c r="E9" s="50">
        <v>3.48</v>
      </c>
      <c r="F9" s="1">
        <v>3.27</v>
      </c>
      <c r="G9" s="1">
        <v>3.05</v>
      </c>
      <c r="H9" s="1">
        <v>2.65</v>
      </c>
      <c r="I9" s="1">
        <v>3.38</v>
      </c>
      <c r="J9" s="1">
        <v>2.5</v>
      </c>
      <c r="K9" s="1">
        <v>3.15</v>
      </c>
      <c r="L9" s="1">
        <v>4.03</v>
      </c>
    </row>
    <row r="10" spans="1:12" x14ac:dyDescent="0.25">
      <c r="A10" s="47" t="s">
        <v>156</v>
      </c>
      <c r="B10" s="57">
        <v>2.0499999999999998</v>
      </c>
      <c r="C10" s="126">
        <v>1.89</v>
      </c>
      <c r="D10" s="1">
        <v>2.83</v>
      </c>
      <c r="E10" s="50">
        <v>3.11</v>
      </c>
      <c r="F10" s="1">
        <v>2.81</v>
      </c>
      <c r="G10" s="1">
        <v>3.46</v>
      </c>
      <c r="H10" s="1">
        <v>2.93</v>
      </c>
      <c r="I10" s="1">
        <v>3.2</v>
      </c>
      <c r="J10" s="1">
        <v>4.03</v>
      </c>
      <c r="K10" s="1">
        <v>3.89</v>
      </c>
      <c r="L10" s="1">
        <v>4.46</v>
      </c>
    </row>
    <row r="11" spans="1:12" x14ac:dyDescent="0.25">
      <c r="A11" s="47" t="s">
        <v>157</v>
      </c>
      <c r="B11" s="57">
        <v>4.1100000000000003</v>
      </c>
      <c r="C11" s="50">
        <v>4.2699999999999996</v>
      </c>
      <c r="D11" s="1">
        <v>4.76</v>
      </c>
      <c r="E11" s="50">
        <v>4.96</v>
      </c>
      <c r="F11" s="1">
        <v>4.18</v>
      </c>
      <c r="G11" s="1">
        <v>4.53</v>
      </c>
      <c r="H11" s="1">
        <v>4.32</v>
      </c>
      <c r="I11" s="1">
        <v>4.82</v>
      </c>
      <c r="J11" s="1">
        <v>5.17</v>
      </c>
      <c r="K11" s="127">
        <v>5.18</v>
      </c>
      <c r="L11" s="1">
        <v>6.22</v>
      </c>
    </row>
    <row r="12" spans="1:12" x14ac:dyDescent="0.25">
      <c r="A12" s="17" t="s">
        <v>158</v>
      </c>
      <c r="B12" s="126">
        <v>2.61</v>
      </c>
      <c r="C12" s="50">
        <v>2.31</v>
      </c>
      <c r="D12" s="1">
        <v>2.65</v>
      </c>
      <c r="E12" s="126">
        <v>2.9</v>
      </c>
      <c r="F12" s="1">
        <v>3.19</v>
      </c>
      <c r="G12" s="126">
        <v>2.41</v>
      </c>
      <c r="H12" s="126">
        <v>2.3199999999999998</v>
      </c>
      <c r="I12" s="1">
        <v>2.59</v>
      </c>
      <c r="J12" s="126">
        <v>1.78</v>
      </c>
      <c r="K12" s="1">
        <v>4.3</v>
      </c>
      <c r="L12" s="1">
        <v>6.14</v>
      </c>
    </row>
    <row r="13" spans="1:12" x14ac:dyDescent="0.25">
      <c r="A13" s="17" t="s">
        <v>159</v>
      </c>
      <c r="B13" s="57">
        <v>2.8</v>
      </c>
      <c r="C13" s="50">
        <v>2.65</v>
      </c>
      <c r="D13" s="126">
        <v>2.4300000000000002</v>
      </c>
      <c r="E13" s="126">
        <v>2.9</v>
      </c>
      <c r="F13" s="126">
        <v>2.7</v>
      </c>
      <c r="G13" s="1">
        <v>2.77</v>
      </c>
      <c r="H13" s="1">
        <v>2.81</v>
      </c>
      <c r="I13" s="126">
        <v>2.58</v>
      </c>
      <c r="J13" s="1">
        <v>1.83</v>
      </c>
      <c r="K13" s="126">
        <v>2.2999999999999998</v>
      </c>
      <c r="L13" s="1">
        <v>3.29</v>
      </c>
    </row>
    <row r="14" spans="1:12" x14ac:dyDescent="0.25">
      <c r="A14" s="17" t="s">
        <v>160</v>
      </c>
      <c r="B14" s="127">
        <v>5.14</v>
      </c>
      <c r="C14" s="50">
        <v>2.08</v>
      </c>
      <c r="D14" s="1">
        <v>2.96</v>
      </c>
      <c r="E14" s="50">
        <v>3.32</v>
      </c>
      <c r="F14" s="1">
        <v>2.92</v>
      </c>
      <c r="G14" s="1">
        <v>3.24</v>
      </c>
      <c r="H14" s="1">
        <v>4.1399999999999997</v>
      </c>
      <c r="I14" s="1">
        <v>4.92</v>
      </c>
      <c r="J14" s="1">
        <v>4.05</v>
      </c>
      <c r="K14" s="1">
        <v>3.03</v>
      </c>
      <c r="L14" s="1">
        <v>4.29</v>
      </c>
    </row>
    <row r="15" spans="1:12" x14ac:dyDescent="0.25">
      <c r="A15" s="17" t="s">
        <v>161</v>
      </c>
      <c r="B15" s="57">
        <v>5.1100000000000003</v>
      </c>
      <c r="C15" s="127">
        <v>4.8899999999999997</v>
      </c>
      <c r="D15" s="127">
        <v>5.44</v>
      </c>
      <c r="E15" s="127">
        <v>5.42</v>
      </c>
      <c r="F15" s="127">
        <v>5.0599999999999996</v>
      </c>
      <c r="G15" s="1">
        <v>4.74</v>
      </c>
      <c r="H15" s="127">
        <v>5.23</v>
      </c>
      <c r="I15" s="127">
        <v>5.86</v>
      </c>
      <c r="J15" s="1">
        <v>4.33</v>
      </c>
      <c r="K15" s="1">
        <v>4.16</v>
      </c>
      <c r="L15" s="127">
        <v>6.4</v>
      </c>
    </row>
    <row r="16" spans="1:12" x14ac:dyDescent="0.25">
      <c r="A16" s="17" t="s">
        <v>162</v>
      </c>
      <c r="B16" s="57">
        <v>2.93</v>
      </c>
      <c r="C16" s="50">
        <v>3.19</v>
      </c>
      <c r="D16" s="50">
        <v>4.21</v>
      </c>
      <c r="E16" s="50">
        <v>3.72</v>
      </c>
      <c r="F16" s="1">
        <v>4.3</v>
      </c>
      <c r="G16" s="1">
        <v>3.02</v>
      </c>
      <c r="H16" s="1">
        <v>3.59</v>
      </c>
      <c r="I16" s="1">
        <v>4.4800000000000004</v>
      </c>
      <c r="J16" s="1">
        <v>3.32</v>
      </c>
      <c r="K16" s="1">
        <v>3.64</v>
      </c>
      <c r="L16" s="1">
        <v>3.99</v>
      </c>
    </row>
    <row r="17" spans="1:12" x14ac:dyDescent="0.25">
      <c r="A17" s="1" t="s">
        <v>163</v>
      </c>
      <c r="B17" s="57">
        <v>4.6100000000000003</v>
      </c>
      <c r="C17" s="50">
        <v>3.76</v>
      </c>
      <c r="D17" s="50">
        <v>4.2699999999999996</v>
      </c>
      <c r="E17" s="50">
        <v>5.3</v>
      </c>
      <c r="F17" s="1">
        <v>4.8899999999999997</v>
      </c>
      <c r="G17" s="138">
        <v>4.78</v>
      </c>
      <c r="H17" s="1">
        <v>4.47</v>
      </c>
      <c r="I17" s="1">
        <v>4.79</v>
      </c>
      <c r="J17" s="1">
        <v>4.29</v>
      </c>
      <c r="K17" s="1">
        <v>4.8</v>
      </c>
      <c r="L17" s="1">
        <v>5.59</v>
      </c>
    </row>
    <row r="18" spans="1:12" x14ac:dyDescent="0.25">
      <c r="A18" s="115" t="s">
        <v>164</v>
      </c>
      <c r="B18" s="50">
        <v>3.72</v>
      </c>
      <c r="C18" s="1">
        <v>3.57</v>
      </c>
      <c r="D18" s="1">
        <v>3.93</v>
      </c>
      <c r="E18" s="1">
        <v>3.59</v>
      </c>
      <c r="F18" s="1">
        <v>3.76</v>
      </c>
      <c r="G18" s="1">
        <v>3.67</v>
      </c>
      <c r="H18" s="1">
        <v>3.66</v>
      </c>
      <c r="I18" s="1">
        <v>3.65</v>
      </c>
      <c r="J18" s="127">
        <v>5.31</v>
      </c>
      <c r="K18" s="1">
        <v>3.91</v>
      </c>
      <c r="L18" s="1">
        <v>3.92</v>
      </c>
    </row>
    <row r="19" spans="1:12" x14ac:dyDescent="0.25">
      <c r="A19" s="115" t="s">
        <v>165</v>
      </c>
      <c r="B19" s="50">
        <v>3.1</v>
      </c>
      <c r="C19" s="1">
        <v>4.07</v>
      </c>
      <c r="D19" s="1">
        <v>3.66</v>
      </c>
      <c r="E19" s="1">
        <v>3.3</v>
      </c>
      <c r="F19" s="1">
        <v>3.92</v>
      </c>
      <c r="G19" s="1">
        <v>3.56</v>
      </c>
      <c r="H19" s="1">
        <v>3.02</v>
      </c>
      <c r="I19" s="1">
        <v>3.36</v>
      </c>
      <c r="J19" s="1">
        <v>3.08</v>
      </c>
      <c r="K19" s="1">
        <v>3.65</v>
      </c>
      <c r="L19" s="1">
        <v>4.49</v>
      </c>
    </row>
    <row r="22" spans="1:12" ht="33.75" customHeight="1" x14ac:dyDescent="0.55000000000000004">
      <c r="A22" s="186" t="s">
        <v>167</v>
      </c>
      <c r="B22" s="180"/>
      <c r="C22" s="180"/>
      <c r="D22" s="180"/>
      <c r="E22" s="180"/>
      <c r="F22" s="180"/>
    </row>
    <row r="24" spans="1:12" x14ac:dyDescent="0.25">
      <c r="A24" s="12" t="s">
        <v>96</v>
      </c>
      <c r="B24" s="4">
        <v>2012</v>
      </c>
      <c r="C24" s="1">
        <v>2013</v>
      </c>
      <c r="D24" s="56">
        <v>2014</v>
      </c>
      <c r="E24" s="56">
        <v>2015</v>
      </c>
      <c r="F24" s="12">
        <v>2016</v>
      </c>
      <c r="G24" s="56">
        <v>2017</v>
      </c>
      <c r="H24" s="56">
        <v>2018</v>
      </c>
      <c r="I24" s="56">
        <v>2019</v>
      </c>
      <c r="J24" s="56">
        <v>2020</v>
      </c>
      <c r="K24" s="56">
        <v>2021</v>
      </c>
      <c r="L24" s="1" t="s">
        <v>27</v>
      </c>
    </row>
    <row r="25" spans="1:12" x14ac:dyDescent="0.25">
      <c r="A25" s="12" t="s">
        <v>171</v>
      </c>
      <c r="B25" s="48">
        <v>6.55</v>
      </c>
      <c r="C25" s="135">
        <v>6.38</v>
      </c>
      <c r="D25" s="136">
        <v>6.54</v>
      </c>
      <c r="E25" s="136">
        <v>6.97</v>
      </c>
      <c r="F25" s="48">
        <v>6.68</v>
      </c>
      <c r="G25" s="137">
        <v>7.05</v>
      </c>
      <c r="H25" s="137">
        <v>6.95</v>
      </c>
      <c r="I25" s="136">
        <v>8.4600000000000009</v>
      </c>
      <c r="J25" s="136">
        <v>6.99</v>
      </c>
      <c r="K25" s="136">
        <v>7.55</v>
      </c>
      <c r="L25" s="135">
        <v>8.39</v>
      </c>
    </row>
    <row r="26" spans="1:12" x14ac:dyDescent="0.25">
      <c r="A26" s="47" t="s">
        <v>153</v>
      </c>
      <c r="B26" s="50">
        <v>6</v>
      </c>
      <c r="C26" s="50">
        <v>5.75</v>
      </c>
      <c r="D26" s="1">
        <v>5.6</v>
      </c>
      <c r="E26" s="50">
        <v>5.67</v>
      </c>
      <c r="F26" s="1">
        <v>5.61</v>
      </c>
      <c r="G26" s="1">
        <v>4.83</v>
      </c>
      <c r="H26" s="1">
        <v>5.41</v>
      </c>
      <c r="I26" s="1">
        <v>6.17</v>
      </c>
      <c r="J26" s="1">
        <v>6.45</v>
      </c>
      <c r="K26" s="1">
        <v>6.3</v>
      </c>
      <c r="L26" s="1">
        <v>6.18</v>
      </c>
    </row>
    <row r="27" spans="1:12" x14ac:dyDescent="0.25">
      <c r="A27" s="47" t="s">
        <v>154</v>
      </c>
      <c r="B27" s="50">
        <v>5.13</v>
      </c>
      <c r="C27" s="50">
        <v>4.82</v>
      </c>
      <c r="D27" s="1">
        <v>4.9400000000000004</v>
      </c>
      <c r="E27" s="50">
        <v>4.8600000000000003</v>
      </c>
      <c r="F27" s="1">
        <v>4.92</v>
      </c>
      <c r="G27" s="1">
        <v>4.93</v>
      </c>
      <c r="H27" s="1">
        <v>4.4800000000000004</v>
      </c>
      <c r="I27" s="1">
        <v>5.17</v>
      </c>
      <c r="J27" s="1">
        <v>4.84</v>
      </c>
      <c r="K27" s="1">
        <v>5.14</v>
      </c>
      <c r="L27" s="1">
        <v>6.07</v>
      </c>
    </row>
    <row r="28" spans="1:12" x14ac:dyDescent="0.25">
      <c r="A28" s="47" t="s">
        <v>155</v>
      </c>
      <c r="B28" s="50">
        <v>4.79</v>
      </c>
      <c r="C28" s="122">
        <v>3.84</v>
      </c>
      <c r="D28" s="1">
        <v>5.0999999999999996</v>
      </c>
      <c r="E28" s="122">
        <v>4.66</v>
      </c>
      <c r="F28" s="124">
        <v>4.43</v>
      </c>
      <c r="G28" s="124">
        <v>4.21</v>
      </c>
      <c r="H28" s="124">
        <v>3.75</v>
      </c>
      <c r="I28" s="1">
        <v>5.76</v>
      </c>
      <c r="J28" s="1">
        <v>4.9000000000000004</v>
      </c>
      <c r="K28" s="1">
        <v>5.43</v>
      </c>
      <c r="L28" s="1">
        <v>7.2</v>
      </c>
    </row>
    <row r="29" spans="1:12" x14ac:dyDescent="0.25">
      <c r="A29" s="47" t="s">
        <v>156</v>
      </c>
      <c r="B29" s="122">
        <v>4.24</v>
      </c>
      <c r="C29" s="50">
        <v>4.1100000000000003</v>
      </c>
      <c r="D29" s="1">
        <v>5.09</v>
      </c>
      <c r="E29" s="50">
        <v>5.42</v>
      </c>
      <c r="F29" s="1">
        <v>4.92</v>
      </c>
      <c r="G29" s="1">
        <v>5.56</v>
      </c>
      <c r="H29" s="1">
        <v>5.05</v>
      </c>
      <c r="I29" s="1">
        <v>5.47</v>
      </c>
      <c r="J29" s="1">
        <v>6.37</v>
      </c>
      <c r="K29" s="1">
        <v>6.16</v>
      </c>
      <c r="L29" s="1">
        <v>6.95</v>
      </c>
    </row>
    <row r="30" spans="1:12" x14ac:dyDescent="0.25">
      <c r="A30" s="47" t="s">
        <v>157</v>
      </c>
      <c r="B30" s="50">
        <v>6.44</v>
      </c>
      <c r="C30" s="121">
        <v>6.63</v>
      </c>
      <c r="D30" s="121">
        <v>7.12</v>
      </c>
      <c r="E30" s="50">
        <v>7.31</v>
      </c>
      <c r="F30" s="1">
        <v>6.35</v>
      </c>
      <c r="G30" s="1">
        <v>6.65</v>
      </c>
      <c r="H30" s="1">
        <v>6.37</v>
      </c>
      <c r="I30" s="1">
        <v>7.63</v>
      </c>
      <c r="J30" s="121">
        <v>7.87</v>
      </c>
      <c r="K30" s="1">
        <v>7.6</v>
      </c>
      <c r="L30" s="1">
        <v>8.77</v>
      </c>
    </row>
    <row r="31" spans="1:12" x14ac:dyDescent="0.25">
      <c r="A31" s="17" t="s">
        <v>158</v>
      </c>
      <c r="B31" s="50">
        <v>4.66</v>
      </c>
      <c r="C31" s="50">
        <v>4.41</v>
      </c>
      <c r="D31" s="1">
        <v>4.78</v>
      </c>
      <c r="E31" s="50">
        <v>5.04</v>
      </c>
      <c r="F31" s="1">
        <v>5.13</v>
      </c>
      <c r="G31" s="1">
        <v>4.3</v>
      </c>
      <c r="H31" s="1">
        <v>4.22</v>
      </c>
      <c r="I31" s="1">
        <v>5.69</v>
      </c>
      <c r="J31" s="1">
        <v>4.8</v>
      </c>
      <c r="K31" s="1">
        <v>7.21</v>
      </c>
      <c r="L31" s="1">
        <v>9.0399999999999991</v>
      </c>
    </row>
    <row r="32" spans="1:12" x14ac:dyDescent="0.25">
      <c r="A32" s="17" t="s">
        <v>159</v>
      </c>
      <c r="B32" s="50">
        <v>4.9800000000000004</v>
      </c>
      <c r="C32" s="50">
        <v>4.9000000000000004</v>
      </c>
      <c r="D32" s="122">
        <v>4.6500000000000004</v>
      </c>
      <c r="E32" s="50">
        <v>5.0999999999999996</v>
      </c>
      <c r="F32" s="1">
        <v>4.7</v>
      </c>
      <c r="G32" s="1">
        <v>4.72</v>
      </c>
      <c r="H32" s="1">
        <v>4.7</v>
      </c>
      <c r="I32" s="124">
        <v>4.1900000000000004</v>
      </c>
      <c r="J32" s="124">
        <v>3.67</v>
      </c>
      <c r="K32" s="124">
        <v>4.1100000000000003</v>
      </c>
      <c r="L32" s="124">
        <v>5.2</v>
      </c>
    </row>
    <row r="33" spans="1:12" x14ac:dyDescent="0.25">
      <c r="A33" s="17" t="s">
        <v>160</v>
      </c>
      <c r="B33" s="121">
        <v>7.51</v>
      </c>
      <c r="C33" s="50">
        <v>4.4400000000000004</v>
      </c>
      <c r="D33" s="1">
        <v>5.3</v>
      </c>
      <c r="E33" s="50">
        <v>5.64</v>
      </c>
      <c r="F33" s="1">
        <v>5.03</v>
      </c>
      <c r="G33" s="1">
        <v>5.34</v>
      </c>
      <c r="H33" s="1">
        <v>6.26</v>
      </c>
      <c r="I33" s="121">
        <v>8.8000000000000007</v>
      </c>
      <c r="J33" s="1">
        <v>7.79</v>
      </c>
      <c r="K33" s="1">
        <v>6.53</v>
      </c>
      <c r="L33" s="1">
        <v>8.25</v>
      </c>
    </row>
    <row r="34" spans="1:12" x14ac:dyDescent="0.25">
      <c r="A34" s="17" t="s">
        <v>161</v>
      </c>
      <c r="B34" s="50">
        <v>5.58</v>
      </c>
      <c r="C34" s="50">
        <v>5.32</v>
      </c>
      <c r="D34" s="50">
        <v>5.81</v>
      </c>
      <c r="E34" s="50">
        <v>5.82</v>
      </c>
      <c r="F34" s="1">
        <v>5.51</v>
      </c>
      <c r="G34" s="1">
        <v>5.19</v>
      </c>
      <c r="H34" s="1">
        <v>5.54</v>
      </c>
      <c r="I34" s="1">
        <v>6.85</v>
      </c>
      <c r="J34" s="1">
        <v>5.34</v>
      </c>
      <c r="K34" s="1">
        <v>5.42</v>
      </c>
      <c r="L34" s="1">
        <v>8.35</v>
      </c>
    </row>
    <row r="35" spans="1:12" x14ac:dyDescent="0.25">
      <c r="A35" s="17" t="s">
        <v>162</v>
      </c>
      <c r="B35" s="50">
        <v>5.19</v>
      </c>
      <c r="C35" s="50">
        <v>5.42</v>
      </c>
      <c r="D35" s="50">
        <v>6.45</v>
      </c>
      <c r="E35" s="50">
        <v>5.92</v>
      </c>
      <c r="F35" s="1">
        <v>6.28</v>
      </c>
      <c r="G35" s="1">
        <v>5</v>
      </c>
      <c r="H35" s="1">
        <v>5.5</v>
      </c>
      <c r="I35" s="1">
        <v>6.16</v>
      </c>
      <c r="J35" s="1">
        <v>4.83</v>
      </c>
      <c r="K35" s="1">
        <v>5.35</v>
      </c>
      <c r="L35" s="1">
        <v>6.1</v>
      </c>
    </row>
    <row r="36" spans="1:12" x14ac:dyDescent="0.25">
      <c r="A36" s="1" t="s">
        <v>163</v>
      </c>
      <c r="B36" s="50">
        <v>7.16</v>
      </c>
      <c r="C36" s="50">
        <v>6.3</v>
      </c>
      <c r="D36" s="50">
        <v>6.78</v>
      </c>
      <c r="E36" s="121">
        <v>7.81</v>
      </c>
      <c r="F36" s="121">
        <v>7.14</v>
      </c>
      <c r="G36" s="139">
        <v>6.99</v>
      </c>
      <c r="H36" s="139">
        <v>6.67</v>
      </c>
      <c r="I36" s="1">
        <v>8.0500000000000007</v>
      </c>
      <c r="J36" s="1">
        <v>7.63</v>
      </c>
      <c r="K36" s="121">
        <v>8.0299999999999994</v>
      </c>
      <c r="L36" s="121">
        <v>9.4600000000000009</v>
      </c>
    </row>
    <row r="37" spans="1:12" x14ac:dyDescent="0.25">
      <c r="A37" s="115" t="s">
        <v>164</v>
      </c>
      <c r="B37" s="50">
        <v>6.02</v>
      </c>
      <c r="C37" s="1">
        <v>5.87</v>
      </c>
      <c r="D37" s="1">
        <v>6.08</v>
      </c>
      <c r="E37" s="1">
        <v>5.71</v>
      </c>
      <c r="F37" s="1">
        <v>5.73</v>
      </c>
      <c r="G37" s="1">
        <v>5.67</v>
      </c>
      <c r="H37" s="1">
        <v>5.66</v>
      </c>
      <c r="I37" s="1">
        <v>5.63</v>
      </c>
      <c r="J37" s="1">
        <v>7.41</v>
      </c>
      <c r="K37" s="1">
        <v>6.15</v>
      </c>
      <c r="L37" s="1">
        <v>6.37</v>
      </c>
    </row>
    <row r="38" spans="1:12" x14ac:dyDescent="0.25">
      <c r="A38" s="115" t="s">
        <v>165</v>
      </c>
      <c r="B38" s="50">
        <v>5.57</v>
      </c>
      <c r="C38" s="1">
        <v>6.52</v>
      </c>
      <c r="D38" s="1">
        <v>6.1</v>
      </c>
      <c r="E38" s="1">
        <v>5.77</v>
      </c>
      <c r="F38" s="1">
        <v>6.17</v>
      </c>
      <c r="G38" s="1">
        <v>5.84</v>
      </c>
      <c r="H38" s="1">
        <v>5.21</v>
      </c>
      <c r="I38" s="1">
        <v>6.76</v>
      </c>
      <c r="J38" s="1">
        <v>6.26</v>
      </c>
      <c r="K38" s="1">
        <v>6.71</v>
      </c>
      <c r="L38" s="1">
        <v>7.67</v>
      </c>
    </row>
    <row r="42" spans="1:12" ht="36" x14ac:dyDescent="0.55000000000000004">
      <c r="A42" s="69" t="s">
        <v>166</v>
      </c>
      <c r="B42" s="67"/>
      <c r="C42" s="67"/>
      <c r="D42" s="67"/>
      <c r="E42" s="67"/>
    </row>
    <row r="44" spans="1:12" x14ac:dyDescent="0.25">
      <c r="A44" s="12" t="s">
        <v>96</v>
      </c>
      <c r="B44" s="4">
        <v>2012</v>
      </c>
      <c r="C44" s="1">
        <v>2013</v>
      </c>
      <c r="D44" s="56">
        <v>2014</v>
      </c>
      <c r="E44" s="56">
        <v>2015</v>
      </c>
      <c r="F44" s="12">
        <v>2016</v>
      </c>
      <c r="G44" s="56">
        <v>2017</v>
      </c>
      <c r="H44" s="56">
        <v>2018</v>
      </c>
      <c r="I44" s="56">
        <v>2019</v>
      </c>
      <c r="J44" s="56">
        <v>2020</v>
      </c>
      <c r="K44" s="56">
        <v>2021</v>
      </c>
      <c r="L44" s="1" t="s">
        <v>27</v>
      </c>
    </row>
    <row r="45" spans="1:12" x14ac:dyDescent="0.25">
      <c r="A45" s="12" t="s">
        <v>171</v>
      </c>
      <c r="B45" s="48">
        <v>4.42</v>
      </c>
      <c r="C45" s="135">
        <v>4.2</v>
      </c>
      <c r="D45" s="136">
        <v>4.3600000000000003</v>
      </c>
      <c r="E45" s="136">
        <v>4.79</v>
      </c>
      <c r="F45" s="48">
        <v>4.63</v>
      </c>
      <c r="G45" s="137">
        <v>4.99</v>
      </c>
      <c r="H45" s="136">
        <v>3.81</v>
      </c>
      <c r="I45" s="136">
        <v>4.71</v>
      </c>
      <c r="J45" s="136">
        <v>3.24</v>
      </c>
      <c r="K45" s="136">
        <v>4.1500000000000004</v>
      </c>
      <c r="L45" s="135">
        <v>4.67</v>
      </c>
    </row>
    <row r="46" spans="1:12" x14ac:dyDescent="0.25">
      <c r="A46" s="47" t="s">
        <v>153</v>
      </c>
      <c r="B46" s="50">
        <v>4.01</v>
      </c>
      <c r="C46" s="50">
        <v>3.78</v>
      </c>
      <c r="D46" s="1">
        <v>3.68</v>
      </c>
      <c r="E46" s="50">
        <v>3.74</v>
      </c>
      <c r="F46" s="1">
        <v>3.72</v>
      </c>
      <c r="G46" s="1">
        <v>2.94</v>
      </c>
      <c r="H46" s="1">
        <v>3.52</v>
      </c>
      <c r="I46" s="1">
        <v>4.03</v>
      </c>
      <c r="J46" s="1">
        <v>3.1</v>
      </c>
      <c r="K46" s="1">
        <v>3.27</v>
      </c>
      <c r="L46" s="1">
        <v>3.13</v>
      </c>
    </row>
    <row r="47" spans="1:12" x14ac:dyDescent="0.25">
      <c r="A47" s="47" t="s">
        <v>154</v>
      </c>
      <c r="B47" s="50">
        <v>3.2</v>
      </c>
      <c r="C47" s="50">
        <v>2.87</v>
      </c>
      <c r="D47" s="1">
        <v>3</v>
      </c>
      <c r="E47" s="50">
        <v>2.92</v>
      </c>
      <c r="F47" s="1">
        <v>3.05</v>
      </c>
      <c r="G47" s="1">
        <v>3.04</v>
      </c>
      <c r="H47" s="1">
        <v>2.59</v>
      </c>
      <c r="I47" s="1">
        <v>1.36</v>
      </c>
      <c r="J47" s="1">
        <v>1.19</v>
      </c>
      <c r="K47" s="1">
        <v>2.19</v>
      </c>
      <c r="L47" s="1">
        <v>2.88</v>
      </c>
    </row>
    <row r="48" spans="1:12" x14ac:dyDescent="0.25">
      <c r="A48" s="47" t="s">
        <v>155</v>
      </c>
      <c r="B48" s="50">
        <v>3.03</v>
      </c>
      <c r="C48" s="50">
        <v>2.08</v>
      </c>
      <c r="D48" s="1">
        <v>3.3</v>
      </c>
      <c r="E48" s="122">
        <v>2.9</v>
      </c>
      <c r="F48" s="124">
        <v>2.67</v>
      </c>
      <c r="G48" s="1">
        <v>2.37</v>
      </c>
      <c r="H48" s="142">
        <v>1.84</v>
      </c>
      <c r="I48" s="1">
        <v>3.07</v>
      </c>
      <c r="J48" s="1">
        <v>2.2000000000000002</v>
      </c>
      <c r="K48" s="1">
        <v>2.75</v>
      </c>
      <c r="L48" s="1">
        <v>4.09</v>
      </c>
    </row>
    <row r="49" spans="1:12" x14ac:dyDescent="0.25">
      <c r="A49" s="47" t="s">
        <v>156</v>
      </c>
      <c r="B49" s="122">
        <v>2.12</v>
      </c>
      <c r="C49" s="123">
        <v>1.97</v>
      </c>
      <c r="D49" s="1">
        <v>2.93</v>
      </c>
      <c r="E49" s="50">
        <v>3.23</v>
      </c>
      <c r="F49" s="1">
        <v>2.86</v>
      </c>
      <c r="G49" s="1">
        <v>3.5</v>
      </c>
      <c r="H49" s="1">
        <v>2.98</v>
      </c>
      <c r="I49" s="1">
        <v>2.27</v>
      </c>
      <c r="J49" s="1">
        <v>3.22</v>
      </c>
      <c r="K49" s="1">
        <v>3.03</v>
      </c>
      <c r="L49" s="1">
        <v>3.25</v>
      </c>
    </row>
    <row r="50" spans="1:12" x14ac:dyDescent="0.25">
      <c r="A50" s="47" t="s">
        <v>157</v>
      </c>
      <c r="B50" s="50">
        <v>4.2300000000000004</v>
      </c>
      <c r="C50" s="121">
        <v>4.4000000000000004</v>
      </c>
      <c r="D50" s="125">
        <v>4.8899999999999997</v>
      </c>
      <c r="E50" s="50">
        <v>5.08</v>
      </c>
      <c r="F50" s="1">
        <v>4.25</v>
      </c>
      <c r="G50" s="1">
        <v>4.58</v>
      </c>
      <c r="H50" s="1">
        <v>4.34</v>
      </c>
      <c r="I50" s="1">
        <v>3.58</v>
      </c>
      <c r="J50" s="1">
        <v>3.89</v>
      </c>
      <c r="K50" s="1">
        <v>4.0199999999999996</v>
      </c>
      <c r="L50" s="1">
        <v>4.76</v>
      </c>
    </row>
    <row r="51" spans="1:12" x14ac:dyDescent="0.25">
      <c r="A51" s="17" t="s">
        <v>158</v>
      </c>
      <c r="B51" s="50">
        <v>2.62</v>
      </c>
      <c r="C51" s="50">
        <v>2.35</v>
      </c>
      <c r="D51" s="1">
        <v>2.71</v>
      </c>
      <c r="E51" s="50">
        <v>2.96</v>
      </c>
      <c r="F51" s="1">
        <v>3.16</v>
      </c>
      <c r="G51" s="124">
        <v>2.36</v>
      </c>
      <c r="H51" s="140">
        <v>2.27</v>
      </c>
      <c r="I51" s="1">
        <v>2.63</v>
      </c>
      <c r="J51" s="1">
        <v>1.79</v>
      </c>
      <c r="K51" s="1">
        <v>4.26</v>
      </c>
      <c r="L51" s="1">
        <v>6.1</v>
      </c>
    </row>
    <row r="52" spans="1:12" x14ac:dyDescent="0.25">
      <c r="A52" s="17" t="s">
        <v>159</v>
      </c>
      <c r="B52" s="50">
        <v>2.85</v>
      </c>
      <c r="C52" s="50">
        <v>2.73</v>
      </c>
      <c r="D52" s="124">
        <v>2.5099999999999998</v>
      </c>
      <c r="E52" s="50">
        <v>2.97</v>
      </c>
      <c r="F52" s="1">
        <v>2.7</v>
      </c>
      <c r="G52" s="1">
        <v>2.75</v>
      </c>
      <c r="H52" s="1">
        <v>2.76</v>
      </c>
      <c r="I52" s="124">
        <v>0.76</v>
      </c>
      <c r="J52" s="124">
        <v>0.7</v>
      </c>
      <c r="K52" s="124">
        <v>1.23</v>
      </c>
      <c r="L52" s="1">
        <v>1.34</v>
      </c>
    </row>
    <row r="53" spans="1:12" x14ac:dyDescent="0.25">
      <c r="A53" s="17" t="s">
        <v>160</v>
      </c>
      <c r="B53" s="121">
        <v>5.28</v>
      </c>
      <c r="C53" s="50">
        <v>2.21</v>
      </c>
      <c r="D53" s="1">
        <v>3.09</v>
      </c>
      <c r="E53" s="50">
        <v>3.44</v>
      </c>
      <c r="F53" s="1">
        <v>2.96</v>
      </c>
      <c r="G53" s="1">
        <v>3.28</v>
      </c>
      <c r="H53" s="1">
        <v>4.1900000000000004</v>
      </c>
      <c r="I53" s="125">
        <v>5.14</v>
      </c>
      <c r="J53" s="1">
        <v>4.24</v>
      </c>
      <c r="K53" s="1">
        <v>3.16</v>
      </c>
      <c r="L53" s="1">
        <v>4.5199999999999996</v>
      </c>
    </row>
    <row r="54" spans="1:12" x14ac:dyDescent="0.25">
      <c r="A54" s="17" t="s">
        <v>161</v>
      </c>
      <c r="B54" s="50">
        <v>3.55</v>
      </c>
      <c r="C54" s="50">
        <v>3.29</v>
      </c>
      <c r="D54" s="50">
        <v>3.77</v>
      </c>
      <c r="E54" s="50">
        <v>3.8</v>
      </c>
      <c r="F54" s="1">
        <v>3.5</v>
      </c>
      <c r="G54" s="1">
        <v>3.18</v>
      </c>
      <c r="H54" s="1">
        <v>3.47</v>
      </c>
      <c r="I54" s="1">
        <v>2.65</v>
      </c>
      <c r="J54" s="1">
        <v>1.35</v>
      </c>
      <c r="K54" s="1">
        <v>2.5099999999999998</v>
      </c>
      <c r="L54" s="1">
        <v>4.97</v>
      </c>
    </row>
    <row r="55" spans="1:12" x14ac:dyDescent="0.25">
      <c r="A55" s="17" t="s">
        <v>162</v>
      </c>
      <c r="B55" s="50">
        <v>3.03</v>
      </c>
      <c r="C55" s="50">
        <v>3.28</v>
      </c>
      <c r="D55" s="50">
        <v>4.3</v>
      </c>
      <c r="E55" s="50">
        <v>3.8</v>
      </c>
      <c r="F55" s="1">
        <v>4.29</v>
      </c>
      <c r="G55" s="1">
        <v>3.01</v>
      </c>
      <c r="H55" s="1">
        <v>3.55</v>
      </c>
      <c r="I55" s="1">
        <v>1.9</v>
      </c>
      <c r="J55" s="1">
        <v>0.78</v>
      </c>
      <c r="K55" s="1">
        <v>1.86</v>
      </c>
      <c r="L55" s="124">
        <v>1.02</v>
      </c>
    </row>
    <row r="56" spans="1:12" x14ac:dyDescent="0.25">
      <c r="A56" s="1" t="s">
        <v>163</v>
      </c>
      <c r="B56" s="50">
        <v>4.8</v>
      </c>
      <c r="C56" s="50">
        <v>3.95</v>
      </c>
      <c r="D56" s="50">
        <v>4.45</v>
      </c>
      <c r="E56" s="121">
        <v>5.48</v>
      </c>
      <c r="F56" s="125">
        <v>4.99</v>
      </c>
      <c r="G56" s="140">
        <v>4.8600000000000003</v>
      </c>
      <c r="H56" s="125">
        <v>4.55</v>
      </c>
      <c r="I56" s="1">
        <v>4.5599999999999996</v>
      </c>
      <c r="J56" s="1">
        <v>4.17</v>
      </c>
      <c r="K56" s="125">
        <v>4.75</v>
      </c>
      <c r="L56" s="125">
        <v>5.69</v>
      </c>
    </row>
    <row r="57" spans="1:12" x14ac:dyDescent="0.25">
      <c r="A57" s="115" t="s">
        <v>164</v>
      </c>
      <c r="B57" s="50">
        <v>3.82</v>
      </c>
      <c r="C57" s="1">
        <v>3.68</v>
      </c>
      <c r="D57" s="1">
        <v>3.99</v>
      </c>
      <c r="E57" s="1">
        <v>3.64</v>
      </c>
      <c r="F57" s="1">
        <v>3.75</v>
      </c>
      <c r="G57" s="1">
        <v>3.67</v>
      </c>
      <c r="H57" s="1">
        <v>3.66</v>
      </c>
      <c r="I57" s="1">
        <v>2.99</v>
      </c>
      <c r="J57" s="125">
        <v>4.7699999999999996</v>
      </c>
      <c r="K57" s="1">
        <v>3.49</v>
      </c>
      <c r="L57" s="1">
        <v>3.6</v>
      </c>
    </row>
    <row r="58" spans="1:12" x14ac:dyDescent="0.25">
      <c r="A58" s="115" t="s">
        <v>165</v>
      </c>
      <c r="B58" s="50">
        <v>3.27</v>
      </c>
      <c r="C58" s="1">
        <v>4.2300000000000004</v>
      </c>
      <c r="D58" s="1">
        <v>3.82</v>
      </c>
      <c r="E58" s="1">
        <v>3.47</v>
      </c>
      <c r="F58" s="1">
        <v>4.01</v>
      </c>
      <c r="G58" s="1">
        <v>3.67</v>
      </c>
      <c r="H58" s="1">
        <v>3.1</v>
      </c>
      <c r="I58" s="1">
        <v>1.32</v>
      </c>
      <c r="J58" s="1">
        <v>0.98</v>
      </c>
      <c r="K58" s="1">
        <v>2.65</v>
      </c>
      <c r="L58" s="1">
        <v>3.12</v>
      </c>
    </row>
    <row r="62" spans="1:12" x14ac:dyDescent="0.25">
      <c r="A62" s="185" t="s">
        <v>179</v>
      </c>
      <c r="B62" s="157"/>
      <c r="C62" s="157"/>
      <c r="D62" s="157"/>
      <c r="E62" s="158"/>
    </row>
    <row r="63" spans="1:12" ht="30" x14ac:dyDescent="0.25">
      <c r="A63" s="12" t="s">
        <v>96</v>
      </c>
      <c r="B63" s="1">
        <v>2020</v>
      </c>
      <c r="C63" s="1">
        <v>2021</v>
      </c>
      <c r="D63" s="4" t="s">
        <v>182</v>
      </c>
      <c r="E63" s="1" t="s">
        <v>178</v>
      </c>
    </row>
    <row r="64" spans="1:12" x14ac:dyDescent="0.25">
      <c r="A64" s="12" t="s">
        <v>171</v>
      </c>
      <c r="B64" s="1">
        <v>0.95</v>
      </c>
      <c r="C64" s="1">
        <v>0.95</v>
      </c>
      <c r="D64" s="1">
        <v>0.83</v>
      </c>
      <c r="E64" s="1">
        <v>6</v>
      </c>
    </row>
    <row r="65" spans="1:5" x14ac:dyDescent="0.25">
      <c r="A65" s="149" t="s">
        <v>153</v>
      </c>
      <c r="B65" s="59">
        <v>0.96</v>
      </c>
      <c r="C65" s="59">
        <v>0.63</v>
      </c>
      <c r="D65" s="59">
        <v>0.82</v>
      </c>
      <c r="E65" s="59">
        <v>5</v>
      </c>
    </row>
    <row r="66" spans="1:5" x14ac:dyDescent="0.25">
      <c r="A66" s="47" t="s">
        <v>154</v>
      </c>
      <c r="B66" s="1">
        <v>0.48</v>
      </c>
      <c r="C66" s="1">
        <v>0.49</v>
      </c>
      <c r="D66" s="1">
        <v>0.45</v>
      </c>
      <c r="E66" s="1">
        <v>1</v>
      </c>
    </row>
    <row r="67" spans="1:5" x14ac:dyDescent="0.25">
      <c r="A67" s="47" t="s">
        <v>155</v>
      </c>
      <c r="B67" s="1">
        <v>0.91</v>
      </c>
      <c r="C67" s="1">
        <v>0.87</v>
      </c>
      <c r="D67" s="1">
        <v>1.1499999999999999</v>
      </c>
      <c r="E67" s="1">
        <v>11</v>
      </c>
    </row>
    <row r="68" spans="1:5" x14ac:dyDescent="0.25">
      <c r="A68" s="47" t="s">
        <v>156</v>
      </c>
      <c r="B68" s="1">
        <v>0.7</v>
      </c>
      <c r="C68" s="1">
        <v>0.8</v>
      </c>
      <c r="D68" s="1">
        <v>0.76</v>
      </c>
      <c r="E68" s="1">
        <v>4</v>
      </c>
    </row>
    <row r="69" spans="1:5" x14ac:dyDescent="0.25">
      <c r="A69" s="47" t="s">
        <v>157</v>
      </c>
      <c r="B69" s="1">
        <v>0.74</v>
      </c>
      <c r="C69" s="1">
        <v>0.54</v>
      </c>
      <c r="D69" s="1">
        <v>0.75</v>
      </c>
      <c r="E69" s="1">
        <v>3</v>
      </c>
    </row>
    <row r="70" spans="1:5" x14ac:dyDescent="0.25">
      <c r="A70" s="17" t="s">
        <v>158</v>
      </c>
      <c r="B70" s="1">
        <v>0.8</v>
      </c>
      <c r="C70" s="1">
        <v>0.84</v>
      </c>
      <c r="D70" s="1">
        <v>1.03</v>
      </c>
      <c r="E70" s="1">
        <v>10</v>
      </c>
    </row>
    <row r="71" spans="1:5" x14ac:dyDescent="0.25">
      <c r="A71" s="17" t="s">
        <v>159</v>
      </c>
      <c r="B71" s="1">
        <v>0.79</v>
      </c>
      <c r="C71" s="1">
        <v>0.74</v>
      </c>
      <c r="D71" s="1">
        <v>0.9</v>
      </c>
      <c r="E71" s="1">
        <v>7</v>
      </c>
    </row>
    <row r="72" spans="1:5" x14ac:dyDescent="0.25">
      <c r="A72" s="17" t="s">
        <v>160</v>
      </c>
      <c r="B72" s="1">
        <v>1.36</v>
      </c>
      <c r="C72" s="1">
        <v>1.28</v>
      </c>
      <c r="D72" s="1">
        <v>1.61</v>
      </c>
      <c r="E72" s="1">
        <v>12</v>
      </c>
    </row>
    <row r="73" spans="1:5" x14ac:dyDescent="0.25">
      <c r="A73" s="17" t="s">
        <v>161</v>
      </c>
      <c r="B73" s="1">
        <v>1.1599999999999999</v>
      </c>
      <c r="C73" s="1">
        <v>1.1499999999999999</v>
      </c>
      <c r="D73" s="1">
        <v>1.91</v>
      </c>
      <c r="E73" s="1">
        <v>13</v>
      </c>
    </row>
    <row r="74" spans="1:5" x14ac:dyDescent="0.25">
      <c r="A74" s="17" t="s">
        <v>162</v>
      </c>
      <c r="B74" s="1">
        <v>0.75</v>
      </c>
      <c r="C74" s="1">
        <v>0.8</v>
      </c>
      <c r="D74" s="1">
        <v>0.91</v>
      </c>
      <c r="E74" s="1">
        <v>8</v>
      </c>
    </row>
    <row r="75" spans="1:5" x14ac:dyDescent="0.25">
      <c r="A75" s="1" t="s">
        <v>163</v>
      </c>
      <c r="B75" s="1">
        <v>0.79</v>
      </c>
      <c r="C75" s="1">
        <v>0.79</v>
      </c>
      <c r="D75" s="1">
        <v>0.63</v>
      </c>
      <c r="E75" s="1">
        <v>2</v>
      </c>
    </row>
    <row r="76" spans="1:5" x14ac:dyDescent="0.25">
      <c r="A76" s="115" t="s">
        <v>164</v>
      </c>
      <c r="B76" s="1">
        <v>0.93</v>
      </c>
      <c r="C76" s="1">
        <v>0.98</v>
      </c>
      <c r="D76" s="1">
        <v>1</v>
      </c>
      <c r="E76" s="1">
        <v>9</v>
      </c>
    </row>
    <row r="77" spans="1:5" x14ac:dyDescent="0.25">
      <c r="A77" s="115" t="s">
        <v>165</v>
      </c>
      <c r="B77" s="1">
        <v>0.9</v>
      </c>
      <c r="C77" s="1">
        <v>0.81</v>
      </c>
      <c r="D77" s="1">
        <v>0.91</v>
      </c>
      <c r="E77" s="1">
        <v>8</v>
      </c>
    </row>
    <row r="80" spans="1:5" x14ac:dyDescent="0.25">
      <c r="A80" s="185" t="s">
        <v>180</v>
      </c>
      <c r="B80" s="157"/>
      <c r="C80" s="157"/>
      <c r="D80" s="157"/>
      <c r="E80" s="158"/>
    </row>
    <row r="81" spans="1:5" ht="30" x14ac:dyDescent="0.25">
      <c r="A81" s="12" t="s">
        <v>96</v>
      </c>
      <c r="B81" s="1">
        <v>2020</v>
      </c>
      <c r="C81" s="1">
        <v>2021</v>
      </c>
      <c r="D81" s="4" t="s">
        <v>182</v>
      </c>
      <c r="E81" s="1" t="s">
        <v>178</v>
      </c>
    </row>
    <row r="82" spans="1:5" x14ac:dyDescent="0.25">
      <c r="A82" s="12" t="s">
        <v>171</v>
      </c>
      <c r="B82" s="1">
        <v>0.3</v>
      </c>
      <c r="C82" s="1">
        <v>1.89</v>
      </c>
      <c r="D82" s="1">
        <v>0</v>
      </c>
      <c r="E82" s="1">
        <v>1</v>
      </c>
    </row>
    <row r="83" spans="1:5" x14ac:dyDescent="0.25">
      <c r="A83" s="149" t="s">
        <v>153</v>
      </c>
      <c r="B83" s="59">
        <v>0</v>
      </c>
      <c r="C83" s="59">
        <v>0</v>
      </c>
      <c r="D83" s="59">
        <v>0</v>
      </c>
      <c r="E83" s="59">
        <v>1</v>
      </c>
    </row>
    <row r="84" spans="1:5" x14ac:dyDescent="0.25">
      <c r="A84" s="47" t="s">
        <v>154</v>
      </c>
      <c r="B84" s="1">
        <v>0.7</v>
      </c>
      <c r="C84" s="1">
        <v>0</v>
      </c>
      <c r="D84" s="1">
        <v>0</v>
      </c>
      <c r="E84" s="1">
        <v>1</v>
      </c>
    </row>
    <row r="85" spans="1:5" x14ac:dyDescent="0.25">
      <c r="A85" s="47" t="s">
        <v>155</v>
      </c>
      <c r="B85" s="1">
        <v>0.39</v>
      </c>
      <c r="C85" s="1">
        <v>0</v>
      </c>
      <c r="D85" s="1">
        <v>0</v>
      </c>
      <c r="E85" s="1">
        <v>1</v>
      </c>
    </row>
    <row r="86" spans="1:5" x14ac:dyDescent="0.25">
      <c r="A86" s="47" t="s">
        <v>156</v>
      </c>
      <c r="B86" s="1">
        <v>2.9</v>
      </c>
      <c r="C86" s="1">
        <v>4.6900000000000004</v>
      </c>
      <c r="D86" s="1">
        <v>1.31</v>
      </c>
      <c r="E86" s="1">
        <v>2</v>
      </c>
    </row>
    <row r="87" spans="1:5" x14ac:dyDescent="0.25">
      <c r="A87" s="47" t="s">
        <v>157</v>
      </c>
      <c r="B87" s="1">
        <v>0.82</v>
      </c>
      <c r="C87" s="1">
        <v>1.88</v>
      </c>
      <c r="D87" s="1">
        <v>0</v>
      </c>
      <c r="E87" s="1">
        <v>1</v>
      </c>
    </row>
    <row r="88" spans="1:5" x14ac:dyDescent="0.25">
      <c r="A88" s="17" t="s">
        <v>158</v>
      </c>
      <c r="B88" s="1">
        <v>0</v>
      </c>
      <c r="C88" s="1">
        <v>0.97</v>
      </c>
      <c r="D88" s="1">
        <v>4.16</v>
      </c>
      <c r="E88" s="1">
        <v>4</v>
      </c>
    </row>
    <row r="89" spans="1:5" x14ac:dyDescent="0.25">
      <c r="A89" s="17" t="s">
        <v>159</v>
      </c>
      <c r="B89" s="1">
        <v>0.28999999999999998</v>
      </c>
      <c r="C89" s="1">
        <v>0</v>
      </c>
      <c r="D89" s="1">
        <v>0</v>
      </c>
      <c r="E89" s="1">
        <v>1</v>
      </c>
    </row>
    <row r="90" spans="1:5" x14ac:dyDescent="0.25">
      <c r="A90" s="17" t="s">
        <v>160</v>
      </c>
      <c r="B90" s="1">
        <v>4.33</v>
      </c>
      <c r="C90" s="1">
        <v>0.51</v>
      </c>
      <c r="D90" s="1">
        <v>0</v>
      </c>
      <c r="E90" s="1">
        <v>1</v>
      </c>
    </row>
    <row r="91" spans="1:5" x14ac:dyDescent="0.25">
      <c r="A91" s="17" t="s">
        <v>161</v>
      </c>
      <c r="B91" s="1">
        <v>0.54</v>
      </c>
      <c r="C91" s="1">
        <v>0.52</v>
      </c>
      <c r="D91" s="1">
        <v>0</v>
      </c>
      <c r="E91" s="1">
        <v>1</v>
      </c>
    </row>
    <row r="92" spans="1:5" x14ac:dyDescent="0.25">
      <c r="A92" s="17" t="s">
        <v>162</v>
      </c>
      <c r="B92" s="1">
        <v>0</v>
      </c>
      <c r="C92" s="1">
        <v>1.71</v>
      </c>
      <c r="D92" s="1">
        <v>0</v>
      </c>
      <c r="E92" s="1">
        <v>1</v>
      </c>
    </row>
    <row r="93" spans="1:5" x14ac:dyDescent="0.25">
      <c r="A93" s="1" t="s">
        <v>163</v>
      </c>
      <c r="B93" s="1">
        <v>0.56000000000000005</v>
      </c>
      <c r="C93" s="1">
        <v>1.81</v>
      </c>
      <c r="D93" s="1">
        <v>0</v>
      </c>
      <c r="E93" s="1">
        <v>1</v>
      </c>
    </row>
    <row r="94" spans="1:5" x14ac:dyDescent="0.25">
      <c r="A94" s="115" t="s">
        <v>164</v>
      </c>
      <c r="B94" s="1">
        <v>0</v>
      </c>
      <c r="C94" s="1">
        <v>0</v>
      </c>
      <c r="D94" s="1">
        <v>0</v>
      </c>
      <c r="E94" s="1">
        <v>1</v>
      </c>
    </row>
    <row r="95" spans="1:5" x14ac:dyDescent="0.25">
      <c r="A95" s="115" t="s">
        <v>165</v>
      </c>
      <c r="B95" s="1">
        <v>1.1100000000000001</v>
      </c>
      <c r="C95" s="1">
        <v>1.54</v>
      </c>
      <c r="D95" s="1">
        <v>1.48</v>
      </c>
      <c r="E95" s="1">
        <v>3</v>
      </c>
    </row>
    <row r="97" spans="1:5" x14ac:dyDescent="0.25">
      <c r="A97" s="5"/>
      <c r="B97" s="5"/>
      <c r="C97" s="5"/>
      <c r="D97" s="5"/>
      <c r="E97" s="5"/>
    </row>
    <row r="98" spans="1:5" x14ac:dyDescent="0.25">
      <c r="A98" s="185" t="s">
        <v>185</v>
      </c>
      <c r="B98" s="157"/>
      <c r="C98" s="158"/>
      <c r="D98" s="141"/>
      <c r="E98" s="5"/>
    </row>
    <row r="99" spans="1:5" ht="30" x14ac:dyDescent="0.25">
      <c r="A99" s="12" t="s">
        <v>96</v>
      </c>
      <c r="B99" s="4" t="s">
        <v>182</v>
      </c>
      <c r="C99" s="1" t="s">
        <v>178</v>
      </c>
      <c r="D99" s="5"/>
      <c r="E99" s="5"/>
    </row>
    <row r="100" spans="1:5" x14ac:dyDescent="0.25">
      <c r="A100" s="12" t="s">
        <v>171</v>
      </c>
      <c r="B100" s="1">
        <v>1.53</v>
      </c>
      <c r="C100" s="1">
        <v>7</v>
      </c>
      <c r="D100" s="5"/>
      <c r="E100" s="5"/>
    </row>
    <row r="101" spans="1:5" x14ac:dyDescent="0.25">
      <c r="A101" s="149" t="s">
        <v>153</v>
      </c>
      <c r="B101" s="59">
        <v>1.54</v>
      </c>
      <c r="C101" s="59">
        <v>6</v>
      </c>
      <c r="D101" s="5"/>
      <c r="E101" s="5"/>
    </row>
    <row r="102" spans="1:5" x14ac:dyDescent="0.25">
      <c r="A102" s="47" t="s">
        <v>154</v>
      </c>
      <c r="B102" s="1">
        <v>1.1200000000000001</v>
      </c>
      <c r="C102" s="1">
        <v>12</v>
      </c>
      <c r="D102" s="5"/>
      <c r="E102" s="5"/>
    </row>
    <row r="103" spans="1:5" x14ac:dyDescent="0.25">
      <c r="A103" s="47" t="s">
        <v>155</v>
      </c>
      <c r="B103" s="1">
        <v>2.77</v>
      </c>
      <c r="C103" s="1">
        <v>3</v>
      </c>
      <c r="D103" s="5"/>
      <c r="E103" s="5"/>
    </row>
    <row r="104" spans="1:5" x14ac:dyDescent="0.25">
      <c r="A104" s="47" t="s">
        <v>156</v>
      </c>
      <c r="B104" s="1">
        <v>1.37</v>
      </c>
      <c r="C104" s="1">
        <v>10</v>
      </c>
      <c r="D104" s="5"/>
      <c r="E104" s="5"/>
    </row>
    <row r="105" spans="1:5" x14ac:dyDescent="0.25">
      <c r="A105" s="47" t="s">
        <v>157</v>
      </c>
      <c r="B105" s="1">
        <v>1.45</v>
      </c>
      <c r="C105" s="1">
        <v>9</v>
      </c>
      <c r="D105" s="5"/>
      <c r="E105" s="5"/>
    </row>
    <row r="106" spans="1:5" x14ac:dyDescent="0.25">
      <c r="A106" s="17" t="s">
        <v>158</v>
      </c>
      <c r="B106" s="1">
        <v>1.46</v>
      </c>
      <c r="C106" s="1">
        <v>8</v>
      </c>
      <c r="D106" s="5"/>
      <c r="E106" s="5"/>
    </row>
    <row r="107" spans="1:5" x14ac:dyDescent="0.25">
      <c r="A107" s="17" t="s">
        <v>159</v>
      </c>
      <c r="B107" s="1">
        <v>1.81</v>
      </c>
      <c r="C107" s="1">
        <v>5</v>
      </c>
      <c r="D107" s="5"/>
      <c r="E107" s="5"/>
    </row>
    <row r="108" spans="1:5" x14ac:dyDescent="0.25">
      <c r="A108" s="17" t="s">
        <v>160</v>
      </c>
      <c r="B108" s="1">
        <v>2.87</v>
      </c>
      <c r="C108" s="1">
        <v>1</v>
      </c>
      <c r="D108" s="5"/>
      <c r="E108" s="5"/>
    </row>
    <row r="109" spans="1:5" x14ac:dyDescent="0.25">
      <c r="A109" s="17" t="s">
        <v>161</v>
      </c>
      <c r="B109" s="1">
        <v>2.83</v>
      </c>
      <c r="C109" s="1">
        <v>2</v>
      </c>
      <c r="D109" s="5"/>
      <c r="E109" s="5"/>
    </row>
    <row r="110" spans="1:5" x14ac:dyDescent="0.25">
      <c r="A110" s="17" t="s">
        <v>162</v>
      </c>
      <c r="B110" s="1">
        <v>1.83</v>
      </c>
      <c r="C110" s="1">
        <v>4</v>
      </c>
      <c r="D110" s="5"/>
      <c r="E110" s="5"/>
    </row>
    <row r="111" spans="1:5" x14ac:dyDescent="0.25">
      <c r="A111" s="1" t="s">
        <v>163</v>
      </c>
      <c r="B111" s="1">
        <v>1.08</v>
      </c>
      <c r="C111" s="1">
        <v>13</v>
      </c>
      <c r="D111" s="5"/>
      <c r="E111" s="5"/>
    </row>
    <row r="112" spans="1:5" x14ac:dyDescent="0.25">
      <c r="A112" s="115" t="s">
        <v>164</v>
      </c>
      <c r="B112" s="1">
        <v>1.25</v>
      </c>
      <c r="C112" s="1">
        <v>11</v>
      </c>
      <c r="D112" s="5"/>
      <c r="E112" s="5"/>
    </row>
    <row r="113" spans="1:5" x14ac:dyDescent="0.25">
      <c r="A113" s="115" t="s">
        <v>165</v>
      </c>
      <c r="B113" s="1">
        <v>0.82</v>
      </c>
      <c r="C113" s="1">
        <v>14</v>
      </c>
      <c r="D113" s="5"/>
      <c r="E113" s="5"/>
    </row>
    <row r="114" spans="1:5" x14ac:dyDescent="0.25">
      <c r="A114" s="5"/>
      <c r="B114" s="5"/>
      <c r="C114" s="5"/>
      <c r="D114" s="5"/>
      <c r="E114" s="5"/>
    </row>
    <row r="116" spans="1:5" x14ac:dyDescent="0.25">
      <c r="A116" s="185" t="s">
        <v>181</v>
      </c>
      <c r="B116" s="157"/>
      <c r="C116" s="157"/>
      <c r="D116" s="157"/>
      <c r="E116" s="158"/>
    </row>
    <row r="117" spans="1:5" ht="30" x14ac:dyDescent="0.25">
      <c r="A117" s="12" t="s">
        <v>96</v>
      </c>
      <c r="B117" s="1">
        <v>2020</v>
      </c>
      <c r="C117" s="1">
        <v>2021</v>
      </c>
      <c r="D117" s="4" t="s">
        <v>182</v>
      </c>
      <c r="E117" s="1" t="s">
        <v>178</v>
      </c>
    </row>
    <row r="118" spans="1:5" x14ac:dyDescent="0.25">
      <c r="A118" s="12" t="s">
        <v>171</v>
      </c>
      <c r="B118" s="1">
        <v>1</v>
      </c>
      <c r="C118" s="1">
        <v>0.83</v>
      </c>
      <c r="D118" s="1">
        <v>1.8</v>
      </c>
      <c r="E118" s="1">
        <v>3</v>
      </c>
    </row>
    <row r="119" spans="1:5" x14ac:dyDescent="0.25">
      <c r="A119" s="149" t="s">
        <v>153</v>
      </c>
      <c r="B119" s="59">
        <v>0.64</v>
      </c>
      <c r="C119" s="59">
        <v>0.57999999999999996</v>
      </c>
      <c r="D119" s="59">
        <v>0.53</v>
      </c>
      <c r="E119" s="59">
        <v>1</v>
      </c>
    </row>
    <row r="120" spans="1:5" x14ac:dyDescent="0.25">
      <c r="A120" s="47" t="s">
        <v>154</v>
      </c>
      <c r="B120" s="1">
        <v>0.63</v>
      </c>
      <c r="C120" s="1">
        <v>0.67</v>
      </c>
      <c r="D120" s="1">
        <v>2.12</v>
      </c>
      <c r="E120" s="1">
        <v>4</v>
      </c>
    </row>
    <row r="121" spans="1:5" x14ac:dyDescent="0.25">
      <c r="A121" s="47" t="s">
        <v>155</v>
      </c>
      <c r="B121" s="1">
        <v>0.57999999999999996</v>
      </c>
      <c r="C121" s="1">
        <v>0.63</v>
      </c>
      <c r="D121" s="1">
        <v>3.6</v>
      </c>
      <c r="E121" s="1">
        <v>9</v>
      </c>
    </row>
    <row r="122" spans="1:5" x14ac:dyDescent="0.25">
      <c r="A122" s="47" t="s">
        <v>156</v>
      </c>
      <c r="B122" s="1">
        <v>1.52</v>
      </c>
      <c r="C122" s="1">
        <v>1.1399999999999999</v>
      </c>
      <c r="D122" s="1">
        <v>4.38</v>
      </c>
      <c r="E122" s="1">
        <v>11</v>
      </c>
    </row>
    <row r="123" spans="1:5" x14ac:dyDescent="0.25">
      <c r="A123" s="47" t="s">
        <v>157</v>
      </c>
      <c r="B123" s="1">
        <v>0.76</v>
      </c>
      <c r="C123" s="1">
        <v>0.78</v>
      </c>
      <c r="D123" s="1">
        <v>4.3899999999999997</v>
      </c>
      <c r="E123" s="1">
        <v>12</v>
      </c>
    </row>
    <row r="124" spans="1:5" x14ac:dyDescent="0.25">
      <c r="A124" s="17" t="s">
        <v>158</v>
      </c>
      <c r="B124" s="1">
        <v>0.84</v>
      </c>
      <c r="C124" s="1">
        <v>0.89</v>
      </c>
      <c r="D124" s="1">
        <v>6.94</v>
      </c>
      <c r="E124" s="1">
        <v>14</v>
      </c>
    </row>
    <row r="125" spans="1:5" x14ac:dyDescent="0.25">
      <c r="A125" s="17" t="s">
        <v>159</v>
      </c>
      <c r="B125" s="1">
        <v>0.72</v>
      </c>
      <c r="C125" s="1">
        <v>0.72</v>
      </c>
      <c r="D125" s="1">
        <v>3.18</v>
      </c>
      <c r="E125" s="1">
        <v>8</v>
      </c>
    </row>
    <row r="126" spans="1:5" x14ac:dyDescent="0.25">
      <c r="A126" s="17" t="s">
        <v>160</v>
      </c>
      <c r="B126" s="1">
        <v>1.04</v>
      </c>
      <c r="C126" s="1">
        <v>1.07</v>
      </c>
      <c r="D126" s="1">
        <v>3.82</v>
      </c>
      <c r="E126" s="1">
        <v>10</v>
      </c>
    </row>
    <row r="127" spans="1:5" x14ac:dyDescent="0.25">
      <c r="A127" s="17" t="s">
        <v>161</v>
      </c>
      <c r="B127" s="1">
        <v>1.98</v>
      </c>
      <c r="C127" s="1">
        <v>1.98</v>
      </c>
      <c r="D127" s="1">
        <v>2.87</v>
      </c>
      <c r="E127" s="1">
        <v>7</v>
      </c>
    </row>
    <row r="128" spans="1:5" x14ac:dyDescent="0.25">
      <c r="A128" s="17" t="s">
        <v>162</v>
      </c>
      <c r="B128" s="1">
        <v>0.85</v>
      </c>
      <c r="C128" s="1">
        <v>0.82</v>
      </c>
      <c r="D128" s="1">
        <v>2.7</v>
      </c>
      <c r="E128" s="1">
        <v>6</v>
      </c>
    </row>
    <row r="129" spans="1:5" x14ac:dyDescent="0.25">
      <c r="A129" s="1" t="s">
        <v>163</v>
      </c>
      <c r="B129" s="1">
        <v>0.92</v>
      </c>
      <c r="C129" s="1">
        <v>0.65</v>
      </c>
      <c r="D129" s="1">
        <v>5.0999999999999996</v>
      </c>
      <c r="E129" s="1">
        <v>13</v>
      </c>
    </row>
    <row r="130" spans="1:5" x14ac:dyDescent="0.25">
      <c r="A130" s="115" t="s">
        <v>164</v>
      </c>
      <c r="B130" s="1">
        <v>1.67</v>
      </c>
      <c r="C130" s="1">
        <v>1.1599999999999999</v>
      </c>
      <c r="D130" s="1">
        <v>2.48</v>
      </c>
      <c r="E130" s="1">
        <v>5</v>
      </c>
    </row>
    <row r="131" spans="1:5" x14ac:dyDescent="0.25">
      <c r="A131" s="115" t="s">
        <v>165</v>
      </c>
      <c r="B131" s="1">
        <v>0.99</v>
      </c>
      <c r="C131" s="1">
        <v>0.8</v>
      </c>
      <c r="D131" s="1">
        <v>1.37</v>
      </c>
      <c r="E131" s="1">
        <v>2</v>
      </c>
    </row>
    <row r="135" spans="1:5" x14ac:dyDescent="0.25">
      <c r="A135" s="185" t="s">
        <v>183</v>
      </c>
      <c r="B135" s="157"/>
      <c r="C135" s="157"/>
      <c r="D135" s="157"/>
      <c r="E135" s="158"/>
    </row>
    <row r="136" spans="1:5" ht="30" x14ac:dyDescent="0.25">
      <c r="A136" s="12" t="s">
        <v>96</v>
      </c>
      <c r="B136" s="1">
        <v>2020</v>
      </c>
      <c r="C136" s="1">
        <v>2021</v>
      </c>
      <c r="D136" s="4" t="s">
        <v>182</v>
      </c>
      <c r="E136" s="1" t="s">
        <v>178</v>
      </c>
    </row>
    <row r="137" spans="1:5" x14ac:dyDescent="0.25">
      <c r="A137" s="12" t="s">
        <v>171</v>
      </c>
      <c r="B137" s="1">
        <v>1.45</v>
      </c>
      <c r="C137" s="1">
        <v>1.48</v>
      </c>
      <c r="D137" s="1">
        <v>1.47</v>
      </c>
      <c r="E137" s="1">
        <v>2</v>
      </c>
    </row>
    <row r="138" spans="1:5" x14ac:dyDescent="0.25">
      <c r="A138" s="149" t="s">
        <v>153</v>
      </c>
      <c r="B138" s="59">
        <v>0.5</v>
      </c>
      <c r="C138" s="59">
        <v>0.53</v>
      </c>
      <c r="D138" s="59">
        <v>0.52</v>
      </c>
      <c r="E138" s="59">
        <v>7</v>
      </c>
    </row>
    <row r="139" spans="1:5" x14ac:dyDescent="0.25">
      <c r="A139" s="47" t="s">
        <v>154</v>
      </c>
      <c r="B139" s="1">
        <v>0.76</v>
      </c>
      <c r="C139" s="1">
        <v>0.77</v>
      </c>
      <c r="D139" s="1">
        <v>0.95</v>
      </c>
      <c r="E139" s="1">
        <v>5</v>
      </c>
    </row>
    <row r="140" spans="1:5" x14ac:dyDescent="0.25">
      <c r="A140" s="47" t="s">
        <v>155</v>
      </c>
      <c r="B140" s="1">
        <v>0.23</v>
      </c>
      <c r="C140" s="1">
        <v>0.23</v>
      </c>
      <c r="D140" s="1">
        <v>0.23</v>
      </c>
      <c r="E140" s="1">
        <v>11</v>
      </c>
    </row>
    <row r="141" spans="1:5" x14ac:dyDescent="0.25">
      <c r="A141" s="47" t="s">
        <v>156</v>
      </c>
      <c r="B141" s="1">
        <v>0.18</v>
      </c>
      <c r="C141" s="1">
        <v>0.18</v>
      </c>
      <c r="D141" s="1">
        <v>0.19</v>
      </c>
      <c r="E141" s="1">
        <v>14</v>
      </c>
    </row>
    <row r="142" spans="1:5" x14ac:dyDescent="0.25">
      <c r="A142" s="47" t="s">
        <v>157</v>
      </c>
      <c r="B142" s="1">
        <v>2</v>
      </c>
      <c r="C142" s="1">
        <v>3.03</v>
      </c>
      <c r="D142" s="1">
        <v>3.05</v>
      </c>
      <c r="E142" s="1">
        <v>1</v>
      </c>
    </row>
    <row r="143" spans="1:5" x14ac:dyDescent="0.25">
      <c r="A143" s="17" t="s">
        <v>158</v>
      </c>
      <c r="B143" s="1">
        <v>0.55000000000000004</v>
      </c>
      <c r="C143" s="1">
        <v>0.55000000000000004</v>
      </c>
      <c r="D143" s="1">
        <v>0.55000000000000004</v>
      </c>
      <c r="E143" s="1">
        <v>6</v>
      </c>
    </row>
    <row r="144" spans="1:5" x14ac:dyDescent="0.25">
      <c r="A144" s="17" t="s">
        <v>159</v>
      </c>
      <c r="B144" s="1">
        <v>0.21</v>
      </c>
      <c r="C144" s="1">
        <v>0.22</v>
      </c>
      <c r="D144" s="1">
        <v>0.22</v>
      </c>
      <c r="E144" s="1">
        <v>12</v>
      </c>
    </row>
    <row r="145" spans="1:5" x14ac:dyDescent="0.25">
      <c r="A145" s="17" t="s">
        <v>160</v>
      </c>
      <c r="B145" s="1">
        <v>0.47</v>
      </c>
      <c r="C145" s="1">
        <v>0.47</v>
      </c>
      <c r="D145" s="1">
        <v>0.46</v>
      </c>
      <c r="E145" s="1">
        <v>9</v>
      </c>
    </row>
    <row r="146" spans="1:5" x14ac:dyDescent="0.25">
      <c r="A146" s="17" t="s">
        <v>161</v>
      </c>
      <c r="B146" s="1">
        <v>1.1399999999999999</v>
      </c>
      <c r="C146" s="1">
        <v>1.18</v>
      </c>
      <c r="D146" s="1">
        <v>1.22</v>
      </c>
      <c r="E146" s="1">
        <v>4</v>
      </c>
    </row>
    <row r="147" spans="1:5" x14ac:dyDescent="0.25">
      <c r="A147" s="17" t="s">
        <v>162</v>
      </c>
      <c r="B147" s="1">
        <v>0.19</v>
      </c>
      <c r="C147" s="1">
        <v>0.19</v>
      </c>
      <c r="D147" s="1">
        <v>0.2</v>
      </c>
      <c r="E147" s="1">
        <v>13</v>
      </c>
    </row>
    <row r="148" spans="1:5" x14ac:dyDescent="0.25">
      <c r="A148" s="1" t="s">
        <v>163</v>
      </c>
      <c r="B148" s="1">
        <v>1.25</v>
      </c>
      <c r="C148" s="1">
        <v>1.42</v>
      </c>
      <c r="D148" s="1">
        <v>1.43</v>
      </c>
      <c r="E148" s="1">
        <v>3</v>
      </c>
    </row>
    <row r="149" spans="1:5" x14ac:dyDescent="0.25">
      <c r="A149" s="115" t="s">
        <v>164</v>
      </c>
      <c r="B149" s="1">
        <v>0.48</v>
      </c>
      <c r="C149" s="1">
        <v>0.48</v>
      </c>
      <c r="D149" s="1">
        <v>0.49</v>
      </c>
      <c r="E149" s="1">
        <v>8</v>
      </c>
    </row>
    <row r="150" spans="1:5" x14ac:dyDescent="0.25">
      <c r="A150" s="115" t="s">
        <v>165</v>
      </c>
      <c r="B150" s="1">
        <v>0.33</v>
      </c>
      <c r="C150" s="1">
        <v>0.33</v>
      </c>
      <c r="D150" s="1">
        <v>0.34</v>
      </c>
      <c r="E150" s="1">
        <v>10</v>
      </c>
    </row>
    <row r="153" spans="1:5" x14ac:dyDescent="0.25">
      <c r="A153" s="185" t="s">
        <v>184</v>
      </c>
      <c r="B153" s="157"/>
      <c r="C153" s="157"/>
      <c r="D153" s="157"/>
      <c r="E153" s="158"/>
    </row>
    <row r="154" spans="1:5" ht="30" x14ac:dyDescent="0.25">
      <c r="A154" s="12" t="s">
        <v>96</v>
      </c>
      <c r="B154" s="1">
        <v>2020</v>
      </c>
      <c r="C154" s="1">
        <v>2021</v>
      </c>
      <c r="D154" s="4" t="s">
        <v>182</v>
      </c>
      <c r="E154" s="1" t="s">
        <v>178</v>
      </c>
    </row>
    <row r="155" spans="1:5" x14ac:dyDescent="0.25">
      <c r="A155" s="12" t="s">
        <v>171</v>
      </c>
      <c r="B155" s="1">
        <v>0.5</v>
      </c>
      <c r="C155" s="1">
        <v>0.57999999999999996</v>
      </c>
      <c r="D155" s="1">
        <v>1.99</v>
      </c>
      <c r="E155" s="1">
        <v>1</v>
      </c>
    </row>
    <row r="156" spans="1:5" x14ac:dyDescent="0.25">
      <c r="A156" s="149" t="s">
        <v>153</v>
      </c>
      <c r="B156" s="59">
        <v>0.17</v>
      </c>
      <c r="C156" s="59">
        <v>0.42</v>
      </c>
      <c r="D156" s="59">
        <v>0.28000000000000003</v>
      </c>
      <c r="E156" s="59">
        <v>7</v>
      </c>
    </row>
    <row r="157" spans="1:5" x14ac:dyDescent="0.25">
      <c r="A157" s="47" t="s">
        <v>154</v>
      </c>
      <c r="B157" s="1">
        <v>0.01</v>
      </c>
      <c r="C157" s="1">
        <v>0.01</v>
      </c>
      <c r="D157" s="1">
        <v>0.01</v>
      </c>
      <c r="E157" s="1">
        <v>12</v>
      </c>
    </row>
    <row r="158" spans="1:5" x14ac:dyDescent="0.25">
      <c r="A158" s="47" t="s">
        <v>155</v>
      </c>
      <c r="B158" s="1">
        <v>7.0000000000000007E-2</v>
      </c>
      <c r="C158" s="1">
        <v>0.11</v>
      </c>
      <c r="D158" s="1">
        <v>0.11</v>
      </c>
      <c r="E158" s="1">
        <v>9</v>
      </c>
    </row>
    <row r="159" spans="1:5" x14ac:dyDescent="0.25">
      <c r="A159" s="47" t="s">
        <v>156</v>
      </c>
      <c r="B159" s="1">
        <v>0.19</v>
      </c>
      <c r="C159" s="1">
        <v>0.1</v>
      </c>
      <c r="D159" s="1">
        <v>0.34</v>
      </c>
      <c r="E159" s="1">
        <v>6</v>
      </c>
    </row>
    <row r="160" spans="1:5" x14ac:dyDescent="0.25">
      <c r="A160" s="47" t="s">
        <v>157</v>
      </c>
      <c r="B160" s="1">
        <v>1.6</v>
      </c>
      <c r="C160" s="1">
        <v>0.62</v>
      </c>
      <c r="D160" s="1">
        <v>1.66</v>
      </c>
      <c r="E160" s="1">
        <v>3</v>
      </c>
    </row>
    <row r="161" spans="1:5" x14ac:dyDescent="0.25">
      <c r="A161" s="17" t="s">
        <v>158</v>
      </c>
      <c r="B161" s="1">
        <v>1.6000000000000001E-3</v>
      </c>
      <c r="C161" s="1">
        <v>0.5</v>
      </c>
      <c r="D161" s="1">
        <v>0.85</v>
      </c>
      <c r="E161" s="1">
        <v>5</v>
      </c>
    </row>
    <row r="162" spans="1:5" x14ac:dyDescent="0.25">
      <c r="A162" s="17" t="s">
        <v>159</v>
      </c>
      <c r="B162" s="1">
        <v>0.02</v>
      </c>
      <c r="C162" s="1">
        <v>0.02</v>
      </c>
      <c r="D162" s="1">
        <v>0.03</v>
      </c>
      <c r="E162" s="1">
        <v>11</v>
      </c>
    </row>
    <row r="163" spans="1:5" x14ac:dyDescent="0.25">
      <c r="A163" s="17" t="s">
        <v>160</v>
      </c>
      <c r="B163" s="1">
        <v>0.04</v>
      </c>
      <c r="C163" s="1">
        <v>0.03</v>
      </c>
      <c r="D163" s="1">
        <v>7.0000000000000007E-2</v>
      </c>
      <c r="E163" s="1">
        <v>10</v>
      </c>
    </row>
    <row r="164" spans="1:5" x14ac:dyDescent="0.25">
      <c r="A164" s="17" t="s">
        <v>161</v>
      </c>
      <c r="B164" s="1">
        <v>0.13</v>
      </c>
      <c r="C164" s="1">
        <v>0.14000000000000001</v>
      </c>
      <c r="D164" s="1">
        <v>1.83</v>
      </c>
      <c r="E164" s="1">
        <v>2</v>
      </c>
    </row>
    <row r="165" spans="1:5" x14ac:dyDescent="0.25">
      <c r="A165" s="17" t="s">
        <v>162</v>
      </c>
      <c r="B165" s="1">
        <v>0.17</v>
      </c>
      <c r="C165" s="1">
        <v>0.2</v>
      </c>
      <c r="D165" s="1">
        <v>0.2</v>
      </c>
      <c r="E165" s="1">
        <v>8</v>
      </c>
    </row>
    <row r="166" spans="1:5" x14ac:dyDescent="0.25">
      <c r="A166" s="1" t="s">
        <v>163</v>
      </c>
      <c r="B166" s="1">
        <v>0.39</v>
      </c>
      <c r="C166" s="1">
        <v>0.47</v>
      </c>
      <c r="D166" s="1">
        <v>0.85</v>
      </c>
      <c r="E166" s="1">
        <v>5</v>
      </c>
    </row>
    <row r="167" spans="1:5" x14ac:dyDescent="0.25">
      <c r="A167" s="115" t="s">
        <v>164</v>
      </c>
      <c r="B167" s="1">
        <v>2.72</v>
      </c>
      <c r="C167" s="1">
        <v>0.15</v>
      </c>
      <c r="D167" s="1">
        <v>7.0000000000000007E-2</v>
      </c>
      <c r="E167" s="1">
        <v>10</v>
      </c>
    </row>
    <row r="168" spans="1:5" x14ac:dyDescent="0.25">
      <c r="A168" s="115" t="s">
        <v>165</v>
      </c>
      <c r="B168" s="1">
        <v>0.04</v>
      </c>
      <c r="C168" s="1">
        <v>0.05</v>
      </c>
      <c r="D168" s="1">
        <v>1.18</v>
      </c>
      <c r="E168" s="1">
        <v>4</v>
      </c>
    </row>
    <row r="171" spans="1:5" x14ac:dyDescent="0.25">
      <c r="A171" s="185" t="s">
        <v>177</v>
      </c>
      <c r="B171" s="157"/>
      <c r="C171" s="158"/>
    </row>
    <row r="172" spans="1:5" ht="30" x14ac:dyDescent="0.25">
      <c r="A172" s="12" t="s">
        <v>96</v>
      </c>
      <c r="B172" s="4" t="s">
        <v>182</v>
      </c>
      <c r="C172" s="1" t="s">
        <v>178</v>
      </c>
    </row>
    <row r="173" spans="1:5" x14ac:dyDescent="0.25">
      <c r="A173" s="12" t="s">
        <v>171</v>
      </c>
      <c r="B173" s="1">
        <f>LOG(B100*D137*D155)+5</f>
        <v>5.6508618419754812</v>
      </c>
      <c r="C173" s="1">
        <v>3</v>
      </c>
    </row>
    <row r="174" spans="1:5" x14ac:dyDescent="0.25">
      <c r="A174" s="149" t="s">
        <v>153</v>
      </c>
      <c r="B174" s="59">
        <f>LOG(B101*D138*D156)+5</f>
        <v>4.3506820958134815</v>
      </c>
      <c r="C174" s="59">
        <v>7</v>
      </c>
    </row>
    <row r="175" spans="1:5" x14ac:dyDescent="0.25">
      <c r="A175" s="47" t="s">
        <v>154</v>
      </c>
      <c r="B175" s="1">
        <f t="shared" ref="B175:B186" si="0">LOG(B102*D139*D157)+5</f>
        <v>3.0269416279590295</v>
      </c>
      <c r="C175" s="1">
        <v>14</v>
      </c>
    </row>
    <row r="176" spans="1:5" x14ac:dyDescent="0.25">
      <c r="A176" s="47" t="s">
        <v>155</v>
      </c>
      <c r="B176" s="1">
        <f t="shared" si="0"/>
        <v>3.8456002902402666</v>
      </c>
      <c r="C176" s="1">
        <v>11</v>
      </c>
    </row>
    <row r="177" spans="1:8" x14ac:dyDescent="0.25">
      <c r="A177" s="47" t="s">
        <v>156</v>
      </c>
      <c r="B177" s="1">
        <f t="shared" si="0"/>
        <v>3.9469530851514909</v>
      </c>
      <c r="C177" s="1">
        <v>9</v>
      </c>
    </row>
    <row r="178" spans="1:8" x14ac:dyDescent="0.25">
      <c r="A178" s="47" t="s">
        <v>157</v>
      </c>
      <c r="B178" s="1">
        <f t="shared" si="0"/>
        <v>5.8657759296218153</v>
      </c>
      <c r="C178" s="1">
        <v>1</v>
      </c>
    </row>
    <row r="179" spans="1:8" x14ac:dyDescent="0.25">
      <c r="A179" s="17" t="s">
        <v>158</v>
      </c>
      <c r="B179" s="1">
        <f t="shared" si="0"/>
        <v>4.8341344709929732</v>
      </c>
      <c r="C179" s="1">
        <v>5</v>
      </c>
    </row>
    <row r="180" spans="1:8" x14ac:dyDescent="0.25">
      <c r="A180" s="17" t="s">
        <v>159</v>
      </c>
      <c r="B180" s="1">
        <f t="shared" si="0"/>
        <v>3.0772225104110529</v>
      </c>
      <c r="C180" s="1">
        <v>13</v>
      </c>
    </row>
    <row r="181" spans="1:8" x14ac:dyDescent="0.25">
      <c r="A181" s="17" t="s">
        <v>160</v>
      </c>
      <c r="B181" s="1">
        <f t="shared" si="0"/>
        <v>3.9657377684298232</v>
      </c>
      <c r="C181" s="1">
        <v>8</v>
      </c>
    </row>
    <row r="182" spans="1:8" x14ac:dyDescent="0.25">
      <c r="A182" s="17" t="s">
        <v>161</v>
      </c>
      <c r="B182" s="1">
        <f t="shared" si="0"/>
        <v>5.8005973559294679</v>
      </c>
      <c r="C182" s="1">
        <v>2</v>
      </c>
    </row>
    <row r="183" spans="1:8" x14ac:dyDescent="0.25">
      <c r="A183" s="17" t="s">
        <v>162</v>
      </c>
      <c r="B183" s="1">
        <f t="shared" si="0"/>
        <v>3.8645110810583923</v>
      </c>
      <c r="C183" s="1">
        <v>10</v>
      </c>
    </row>
    <row r="184" spans="1:8" x14ac:dyDescent="0.25">
      <c r="A184" s="1" t="s">
        <v>163</v>
      </c>
      <c r="B184" s="1">
        <f t="shared" si="0"/>
        <v>5.1181787186663046</v>
      </c>
      <c r="C184" s="1">
        <v>4</v>
      </c>
    </row>
    <row r="185" spans="1:8" x14ac:dyDescent="0.25">
      <c r="A185" s="115" t="s">
        <v>164</v>
      </c>
      <c r="B185" s="1">
        <f t="shared" si="0"/>
        <v>3.632204133050827</v>
      </c>
      <c r="C185" s="1">
        <v>12</v>
      </c>
    </row>
    <row r="186" spans="1:8" x14ac:dyDescent="0.25">
      <c r="A186" s="115" t="s">
        <v>165</v>
      </c>
      <c r="B186" s="1">
        <f t="shared" si="0"/>
        <v>4.5171747767320971</v>
      </c>
      <c r="C186" s="1">
        <v>6</v>
      </c>
    </row>
    <row r="189" spans="1:8" x14ac:dyDescent="0.25">
      <c r="A189" s="185" t="s">
        <v>186</v>
      </c>
      <c r="B189" s="157"/>
      <c r="C189" s="157"/>
      <c r="D189" s="157"/>
      <c r="E189" s="158"/>
    </row>
    <row r="190" spans="1:8" x14ac:dyDescent="0.25">
      <c r="A190" s="12" t="s">
        <v>96</v>
      </c>
      <c r="B190" s="1">
        <v>2020</v>
      </c>
      <c r="C190" s="1">
        <v>2021</v>
      </c>
      <c r="D190" s="4">
        <v>2022</v>
      </c>
      <c r="E190" s="1" t="s">
        <v>178</v>
      </c>
      <c r="F190" s="150"/>
      <c r="G190" s="150"/>
      <c r="H190" s="150"/>
    </row>
    <row r="191" spans="1:8" x14ac:dyDescent="0.25">
      <c r="A191" s="12" t="s">
        <v>171</v>
      </c>
      <c r="B191" s="1">
        <v>0.86</v>
      </c>
      <c r="C191" s="1">
        <v>0.79</v>
      </c>
      <c r="D191" s="1">
        <v>0.79</v>
      </c>
      <c r="E191" s="1">
        <v>10</v>
      </c>
    </row>
    <row r="192" spans="1:8" x14ac:dyDescent="0.25">
      <c r="A192" s="149" t="s">
        <v>153</v>
      </c>
      <c r="B192" s="59">
        <v>0.96</v>
      </c>
      <c r="C192" s="59">
        <v>0.97</v>
      </c>
      <c r="D192" s="59">
        <v>0.97</v>
      </c>
      <c r="E192" s="59">
        <v>4</v>
      </c>
    </row>
    <row r="193" spans="1:5" x14ac:dyDescent="0.25">
      <c r="A193" s="47" t="s">
        <v>154</v>
      </c>
      <c r="B193" s="1">
        <v>0.99</v>
      </c>
      <c r="C193" s="1">
        <v>0.99</v>
      </c>
      <c r="D193" s="1">
        <v>0.99</v>
      </c>
      <c r="E193" s="1">
        <v>2</v>
      </c>
    </row>
    <row r="194" spans="1:5" x14ac:dyDescent="0.25">
      <c r="A194" s="47" t="s">
        <v>155</v>
      </c>
      <c r="B194" s="1">
        <v>0.94</v>
      </c>
      <c r="C194" s="1">
        <v>0.94</v>
      </c>
      <c r="D194" s="1">
        <v>0.94</v>
      </c>
      <c r="E194" s="1">
        <v>6</v>
      </c>
    </row>
    <row r="195" spans="1:5" x14ac:dyDescent="0.25">
      <c r="A195" s="47" t="s">
        <v>156</v>
      </c>
      <c r="B195" s="1">
        <v>1</v>
      </c>
      <c r="C195" s="1">
        <v>1</v>
      </c>
      <c r="D195" s="1">
        <v>1</v>
      </c>
      <c r="E195" s="1">
        <v>1</v>
      </c>
    </row>
    <row r="196" spans="1:5" x14ac:dyDescent="0.25">
      <c r="A196" s="47" t="s">
        <v>157</v>
      </c>
      <c r="B196" s="1">
        <v>0.81</v>
      </c>
      <c r="C196" s="1">
        <v>0.83</v>
      </c>
      <c r="D196" s="1">
        <v>0.84</v>
      </c>
      <c r="E196" s="1">
        <v>9</v>
      </c>
    </row>
    <row r="197" spans="1:5" x14ac:dyDescent="0.25">
      <c r="A197" s="17" t="s">
        <v>158</v>
      </c>
      <c r="B197" s="1">
        <v>0.97</v>
      </c>
      <c r="C197" s="1">
        <v>0.97</v>
      </c>
      <c r="D197" s="1">
        <v>0.97</v>
      </c>
      <c r="E197" s="1">
        <v>4</v>
      </c>
    </row>
    <row r="198" spans="1:5" x14ac:dyDescent="0.25">
      <c r="A198" s="17" t="s">
        <v>159</v>
      </c>
      <c r="B198" s="1">
        <v>0.95</v>
      </c>
      <c r="C198" s="1">
        <v>0.95</v>
      </c>
      <c r="D198" s="1">
        <v>0.95</v>
      </c>
      <c r="E198" s="1">
        <v>5</v>
      </c>
    </row>
    <row r="199" spans="1:5" x14ac:dyDescent="0.25">
      <c r="A199" s="17" t="s">
        <v>160</v>
      </c>
      <c r="B199" s="1">
        <v>1</v>
      </c>
      <c r="C199" s="1">
        <v>1</v>
      </c>
      <c r="D199" s="1">
        <v>1</v>
      </c>
      <c r="E199" s="1">
        <v>1</v>
      </c>
    </row>
    <row r="200" spans="1:5" x14ac:dyDescent="0.25">
      <c r="A200" s="17" t="s">
        <v>161</v>
      </c>
      <c r="B200" s="1">
        <v>0.98</v>
      </c>
      <c r="C200" s="1">
        <v>0.98</v>
      </c>
      <c r="D200" s="1">
        <v>0.98</v>
      </c>
      <c r="E200" s="1">
        <v>3</v>
      </c>
    </row>
    <row r="201" spans="1:5" x14ac:dyDescent="0.25">
      <c r="A201" s="17" t="s">
        <v>162</v>
      </c>
      <c r="B201" s="1">
        <v>0.83</v>
      </c>
      <c r="C201" s="1">
        <v>0.85</v>
      </c>
      <c r="D201" s="1">
        <v>0.86</v>
      </c>
      <c r="E201" s="1">
        <v>8</v>
      </c>
    </row>
    <row r="202" spans="1:5" x14ac:dyDescent="0.25">
      <c r="A202" s="1" t="s">
        <v>163</v>
      </c>
      <c r="B202" s="1">
        <v>0.93</v>
      </c>
      <c r="C202" s="1">
        <v>0.93</v>
      </c>
      <c r="D202" s="1">
        <v>0.93</v>
      </c>
      <c r="E202" s="1">
        <v>7</v>
      </c>
    </row>
    <row r="203" spans="1:5" x14ac:dyDescent="0.25">
      <c r="A203" s="115" t="s">
        <v>164</v>
      </c>
      <c r="B203" s="1">
        <v>0.99</v>
      </c>
      <c r="C203" s="1">
        <v>0.99</v>
      </c>
      <c r="D203" s="1">
        <v>0.99</v>
      </c>
      <c r="E203" s="1">
        <v>2</v>
      </c>
    </row>
    <row r="204" spans="1:5" x14ac:dyDescent="0.25">
      <c r="A204" s="115" t="s">
        <v>165</v>
      </c>
      <c r="B204" s="1">
        <v>0.98</v>
      </c>
      <c r="C204" s="1">
        <v>0.98</v>
      </c>
      <c r="D204" s="1">
        <v>0.98</v>
      </c>
      <c r="E204" s="1">
        <v>3</v>
      </c>
    </row>
    <row r="207" spans="1:5" x14ac:dyDescent="0.25">
      <c r="A207" s="185" t="s">
        <v>187</v>
      </c>
      <c r="B207" s="157"/>
      <c r="C207" s="157"/>
      <c r="D207" s="157"/>
      <c r="E207" s="158"/>
    </row>
    <row r="208" spans="1:5" x14ac:dyDescent="0.25">
      <c r="A208" s="12" t="s">
        <v>96</v>
      </c>
      <c r="B208" s="1">
        <v>2020</v>
      </c>
      <c r="C208" s="1">
        <v>2021</v>
      </c>
      <c r="D208" s="4">
        <v>2022</v>
      </c>
      <c r="E208" s="1" t="s">
        <v>178</v>
      </c>
    </row>
    <row r="209" spans="1:5" x14ac:dyDescent="0.25">
      <c r="A209" s="12" t="s">
        <v>171</v>
      </c>
      <c r="B209" s="1">
        <v>0.06</v>
      </c>
      <c r="C209" s="1">
        <v>0.09</v>
      </c>
      <c r="D209" s="1">
        <v>7.0000000000000007E-2</v>
      </c>
      <c r="E209" s="1">
        <v>8</v>
      </c>
    </row>
    <row r="210" spans="1:5" x14ac:dyDescent="0.25">
      <c r="A210" s="149" t="s">
        <v>153</v>
      </c>
      <c r="B210" s="59">
        <v>0.16</v>
      </c>
      <c r="C210" s="59">
        <v>0.2</v>
      </c>
      <c r="D210" s="59">
        <v>0.18</v>
      </c>
      <c r="E210" s="59">
        <v>7</v>
      </c>
    </row>
    <row r="211" spans="1:5" x14ac:dyDescent="0.25">
      <c r="A211" s="47" t="s">
        <v>154</v>
      </c>
      <c r="B211" s="1">
        <v>0.06</v>
      </c>
      <c r="C211" s="1">
        <v>0.43</v>
      </c>
      <c r="D211" s="1">
        <v>0.47</v>
      </c>
      <c r="E211" s="1">
        <v>5</v>
      </c>
    </row>
    <row r="212" spans="1:5" x14ac:dyDescent="0.25">
      <c r="A212" s="47" t="s">
        <v>155</v>
      </c>
      <c r="B212" s="1">
        <v>0.76</v>
      </c>
      <c r="C212" s="1">
        <v>0.8</v>
      </c>
      <c r="D212" s="1">
        <v>1</v>
      </c>
      <c r="E212" s="1">
        <v>1</v>
      </c>
    </row>
    <row r="213" spans="1:5" x14ac:dyDescent="0.25">
      <c r="A213" s="47" t="s">
        <v>156</v>
      </c>
      <c r="B213" s="1">
        <v>0.13</v>
      </c>
      <c r="C213" s="1">
        <v>0.12</v>
      </c>
      <c r="D213" s="1">
        <v>0.04</v>
      </c>
      <c r="E213" s="1">
        <v>9</v>
      </c>
    </row>
    <row r="214" spans="1:5" x14ac:dyDescent="0.25">
      <c r="A214" s="47" t="s">
        <v>157</v>
      </c>
      <c r="B214" s="1">
        <v>0.04</v>
      </c>
      <c r="C214" s="1">
        <v>0.05</v>
      </c>
      <c r="D214" s="1">
        <v>0.02</v>
      </c>
      <c r="E214" s="1">
        <v>10</v>
      </c>
    </row>
    <row r="215" spans="1:5" x14ac:dyDescent="0.25">
      <c r="A215" s="17" t="s">
        <v>158</v>
      </c>
      <c r="B215" s="1">
        <v>1</v>
      </c>
      <c r="C215" s="1">
        <v>1</v>
      </c>
      <c r="D215" s="1">
        <v>1</v>
      </c>
      <c r="E215" s="1">
        <v>1</v>
      </c>
    </row>
    <row r="216" spans="1:5" x14ac:dyDescent="0.25">
      <c r="A216" s="17" t="s">
        <v>159</v>
      </c>
      <c r="B216" s="1">
        <v>0.1</v>
      </c>
      <c r="C216" s="1">
        <v>0.12</v>
      </c>
      <c r="D216" s="1">
        <v>0.01</v>
      </c>
      <c r="E216" s="1">
        <v>11</v>
      </c>
    </row>
    <row r="217" spans="1:5" x14ac:dyDescent="0.25">
      <c r="A217" s="17" t="s">
        <v>160</v>
      </c>
      <c r="B217" s="1">
        <v>0.8</v>
      </c>
      <c r="C217" s="1">
        <v>0.79</v>
      </c>
      <c r="D217" s="1">
        <v>0.79</v>
      </c>
      <c r="E217" s="1">
        <v>2</v>
      </c>
    </row>
    <row r="218" spans="1:5" x14ac:dyDescent="0.25">
      <c r="A218" s="17" t="s">
        <v>161</v>
      </c>
      <c r="B218" s="1">
        <v>0.02</v>
      </c>
      <c r="C218" s="1">
        <v>0.36</v>
      </c>
      <c r="D218" s="1">
        <v>0.33</v>
      </c>
      <c r="E218" s="1">
        <v>6</v>
      </c>
    </row>
    <row r="219" spans="1:5" x14ac:dyDescent="0.25">
      <c r="A219" s="17" t="s">
        <v>162</v>
      </c>
      <c r="B219" s="1">
        <v>0.01</v>
      </c>
      <c r="C219" s="1">
        <v>0.02</v>
      </c>
      <c r="D219" s="1">
        <v>1E-3</v>
      </c>
      <c r="E219" s="1">
        <v>12</v>
      </c>
    </row>
    <row r="220" spans="1:5" x14ac:dyDescent="0.25">
      <c r="A220" s="1" t="s">
        <v>163</v>
      </c>
      <c r="B220" s="1">
        <v>0.42</v>
      </c>
      <c r="C220" s="1">
        <v>0.55000000000000004</v>
      </c>
      <c r="D220" s="1">
        <v>0.56999999999999995</v>
      </c>
      <c r="E220" s="1">
        <v>3</v>
      </c>
    </row>
    <row r="221" spans="1:5" x14ac:dyDescent="0.25">
      <c r="A221" s="115" t="s">
        <v>164</v>
      </c>
      <c r="B221" s="1">
        <v>0.42</v>
      </c>
      <c r="C221" s="1">
        <v>0.69</v>
      </c>
      <c r="D221" s="1">
        <v>0.52</v>
      </c>
      <c r="E221" s="1">
        <v>4</v>
      </c>
    </row>
    <row r="222" spans="1:5" x14ac:dyDescent="0.25">
      <c r="A222" s="115" t="s">
        <v>165</v>
      </c>
      <c r="B222" s="1">
        <v>4.0000000000000001E-3</v>
      </c>
      <c r="C222" s="1">
        <v>0.05</v>
      </c>
      <c r="D222" s="1">
        <v>0.02</v>
      </c>
      <c r="E222" s="1">
        <v>10</v>
      </c>
    </row>
    <row r="225" spans="1:5" x14ac:dyDescent="0.25">
      <c r="A225" s="185" t="s">
        <v>188</v>
      </c>
      <c r="B225" s="157"/>
      <c r="C225" s="157"/>
      <c r="D225" s="157"/>
      <c r="E225" s="158"/>
    </row>
    <row r="226" spans="1:5" x14ac:dyDescent="0.25">
      <c r="A226" s="12" t="s">
        <v>96</v>
      </c>
      <c r="B226" s="1">
        <v>2020</v>
      </c>
      <c r="C226" s="1">
        <v>2021</v>
      </c>
      <c r="D226" s="4">
        <v>2022</v>
      </c>
      <c r="E226" s="1" t="s">
        <v>178</v>
      </c>
    </row>
    <row r="227" spans="1:5" x14ac:dyDescent="0.25">
      <c r="A227" s="12" t="s">
        <v>171</v>
      </c>
      <c r="B227" s="1">
        <v>1.77</v>
      </c>
      <c r="C227" s="1">
        <v>1.57</v>
      </c>
      <c r="D227" s="1">
        <v>1.89</v>
      </c>
      <c r="E227" s="1">
        <v>4</v>
      </c>
    </row>
    <row r="228" spans="1:5" x14ac:dyDescent="0.25">
      <c r="A228" s="149" t="s">
        <v>153</v>
      </c>
      <c r="B228" s="59">
        <v>1.62</v>
      </c>
      <c r="C228" s="59">
        <v>1.23</v>
      </c>
      <c r="D228" s="59">
        <v>1.22</v>
      </c>
      <c r="E228" s="59">
        <v>11</v>
      </c>
    </row>
    <row r="229" spans="1:5" x14ac:dyDescent="0.25">
      <c r="A229" s="47" t="s">
        <v>154</v>
      </c>
      <c r="B229" s="1">
        <v>1.59</v>
      </c>
      <c r="C229" s="1">
        <v>1.25</v>
      </c>
      <c r="D229" s="1">
        <v>1.59</v>
      </c>
      <c r="E229" s="1">
        <v>6</v>
      </c>
    </row>
    <row r="230" spans="1:5" x14ac:dyDescent="0.25">
      <c r="A230" s="47" t="s">
        <v>155</v>
      </c>
      <c r="B230" s="1">
        <v>0.7</v>
      </c>
      <c r="C230" s="1">
        <v>0.54</v>
      </c>
      <c r="D230" s="1">
        <v>1.23</v>
      </c>
      <c r="E230" s="1">
        <v>10</v>
      </c>
    </row>
    <row r="231" spans="1:5" x14ac:dyDescent="0.25">
      <c r="A231" s="47" t="s">
        <v>156</v>
      </c>
      <c r="B231" s="1">
        <v>1.22</v>
      </c>
      <c r="C231" s="1">
        <v>1.1499999999999999</v>
      </c>
      <c r="D231" s="1">
        <v>1.45</v>
      </c>
      <c r="E231" s="1">
        <v>8</v>
      </c>
    </row>
    <row r="232" spans="1:5" x14ac:dyDescent="0.25">
      <c r="A232" s="47" t="s">
        <v>157</v>
      </c>
      <c r="B232" s="1">
        <v>1.86</v>
      </c>
      <c r="C232" s="1">
        <v>1.53</v>
      </c>
      <c r="D232" s="1">
        <v>1.69</v>
      </c>
      <c r="E232" s="1">
        <v>5</v>
      </c>
    </row>
    <row r="233" spans="1:5" x14ac:dyDescent="0.25">
      <c r="A233" s="17" t="s">
        <v>158</v>
      </c>
      <c r="B233" s="1">
        <v>1.05</v>
      </c>
      <c r="C233" s="1">
        <v>0.94</v>
      </c>
      <c r="D233" s="1">
        <v>0.92</v>
      </c>
      <c r="E233" s="1">
        <v>14</v>
      </c>
    </row>
    <row r="234" spans="1:5" x14ac:dyDescent="0.25">
      <c r="A234" s="17" t="s">
        <v>159</v>
      </c>
      <c r="B234" s="1">
        <v>0.8</v>
      </c>
      <c r="C234" s="1">
        <v>0.74</v>
      </c>
      <c r="D234" s="1">
        <v>0.96</v>
      </c>
      <c r="E234" s="1">
        <v>12</v>
      </c>
    </row>
    <row r="235" spans="1:5" x14ac:dyDescent="0.25">
      <c r="A235" s="17" t="s">
        <v>160</v>
      </c>
      <c r="B235" s="1">
        <v>1.95</v>
      </c>
      <c r="C235" s="1">
        <v>1.71</v>
      </c>
      <c r="D235" s="1">
        <v>2.17</v>
      </c>
      <c r="E235" s="1">
        <v>3</v>
      </c>
    </row>
    <row r="236" spans="1:5" x14ac:dyDescent="0.25">
      <c r="A236" s="17" t="s">
        <v>161</v>
      </c>
      <c r="B236" s="1">
        <v>0.93</v>
      </c>
      <c r="C236" s="1">
        <v>0.83</v>
      </c>
      <c r="D236" s="1">
        <v>1.55</v>
      </c>
      <c r="E236" s="1">
        <v>7</v>
      </c>
    </row>
    <row r="237" spans="1:5" x14ac:dyDescent="0.25">
      <c r="A237" s="17" t="s">
        <v>162</v>
      </c>
      <c r="B237" s="1">
        <v>0.68</v>
      </c>
      <c r="C237" s="1">
        <v>0.83</v>
      </c>
      <c r="D237" s="1">
        <v>1.26</v>
      </c>
      <c r="E237" s="1">
        <v>9</v>
      </c>
    </row>
    <row r="238" spans="1:5" x14ac:dyDescent="0.25">
      <c r="A238" s="1" t="s">
        <v>163</v>
      </c>
      <c r="B238" s="1">
        <v>2</v>
      </c>
      <c r="C238" s="1">
        <v>1.76</v>
      </c>
      <c r="D238" s="1">
        <v>2.37</v>
      </c>
      <c r="E238" s="1">
        <v>1</v>
      </c>
    </row>
    <row r="239" spans="1:5" x14ac:dyDescent="0.25">
      <c r="A239" s="115" t="s">
        <v>164</v>
      </c>
      <c r="B239" s="1">
        <v>0.69</v>
      </c>
      <c r="C239" s="1">
        <v>0.55000000000000004</v>
      </c>
      <c r="D239" s="1">
        <v>0.93</v>
      </c>
      <c r="E239" s="1">
        <v>13</v>
      </c>
    </row>
    <row r="240" spans="1:5" x14ac:dyDescent="0.25">
      <c r="A240" s="115" t="s">
        <v>165</v>
      </c>
      <c r="B240" s="1">
        <v>2.2000000000000002</v>
      </c>
      <c r="C240" s="1">
        <v>2.04</v>
      </c>
      <c r="D240" s="1">
        <v>2.1800000000000002</v>
      </c>
      <c r="E240" s="1">
        <v>2</v>
      </c>
    </row>
  </sheetData>
  <mergeCells count="12">
    <mergeCell ref="A3:E3"/>
    <mergeCell ref="A22:F22"/>
    <mergeCell ref="A80:E80"/>
    <mergeCell ref="A62:E62"/>
    <mergeCell ref="A98:C98"/>
    <mergeCell ref="A207:E207"/>
    <mergeCell ref="A225:E225"/>
    <mergeCell ref="A116:E116"/>
    <mergeCell ref="A135:E135"/>
    <mergeCell ref="A153:E153"/>
    <mergeCell ref="A171:C171"/>
    <mergeCell ref="A189:E189"/>
  </mergeCells>
  <pageMargins left="0.31496062992125984" right="0.31496062992125984" top="0.35433070866141736" bottom="0.35433070866141736" header="0.31496062992125984" footer="0.31496062992125984"/>
  <pageSetup paperSize="9" scale="63" fitToWidth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85"/>
  <sheetViews>
    <sheetView topLeftCell="A4" zoomScaleNormal="100" workbookViewId="0">
      <selection activeCell="O12" sqref="O12"/>
    </sheetView>
  </sheetViews>
  <sheetFormatPr defaultRowHeight="15" x14ac:dyDescent="0.25"/>
  <cols>
    <col min="1" max="1" width="13.85546875" customWidth="1"/>
    <col min="2" max="2" width="36.85546875" customWidth="1"/>
    <col min="3" max="3" width="17" customWidth="1"/>
    <col min="4" max="5" width="14" customWidth="1"/>
    <col min="6" max="6" width="11.7109375" customWidth="1"/>
    <col min="7" max="7" width="14.85546875" customWidth="1"/>
    <col min="8" max="8" width="16.140625" customWidth="1"/>
    <col min="9" max="9" width="17" customWidth="1"/>
    <col min="10" max="10" width="11.7109375" customWidth="1"/>
    <col min="11" max="11" width="14.7109375" customWidth="1"/>
    <col min="12" max="12" width="14.42578125" customWidth="1"/>
    <col min="13" max="13" width="13.42578125" customWidth="1"/>
    <col min="14" max="14" width="10.7109375" customWidth="1"/>
    <col min="15" max="15" width="10.5703125" customWidth="1"/>
  </cols>
  <sheetData>
    <row r="1" spans="1:21" x14ac:dyDescent="0.25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2" spans="1:21" x14ac:dyDescent="0.25">
      <c r="A2" s="199"/>
      <c r="B2" s="199" t="s">
        <v>190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</row>
    <row r="3" spans="1:21" ht="23.25" x14ac:dyDescent="0.3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199"/>
      <c r="P3" s="199"/>
      <c r="Q3" s="199"/>
      <c r="R3" s="199"/>
      <c r="S3" s="199"/>
      <c r="T3" s="199"/>
      <c r="U3" s="199"/>
    </row>
    <row r="4" spans="1:21" ht="135" x14ac:dyDescent="0.25">
      <c r="A4" s="72" t="s">
        <v>96</v>
      </c>
      <c r="B4" s="72" t="s">
        <v>96</v>
      </c>
      <c r="C4" s="72" t="s">
        <v>125</v>
      </c>
      <c r="D4" s="72" t="s">
        <v>126</v>
      </c>
      <c r="E4" s="72" t="s">
        <v>127</v>
      </c>
      <c r="F4" s="72" t="s">
        <v>128</v>
      </c>
      <c r="G4" s="72" t="s">
        <v>129</v>
      </c>
      <c r="H4" s="72" t="s">
        <v>130</v>
      </c>
      <c r="I4" s="72" t="s">
        <v>131</v>
      </c>
      <c r="J4" s="72" t="s">
        <v>132</v>
      </c>
      <c r="K4" s="72" t="s">
        <v>63</v>
      </c>
      <c r="L4" s="72" t="s">
        <v>133</v>
      </c>
      <c r="M4" s="72" t="s">
        <v>134</v>
      </c>
      <c r="N4" s="199"/>
      <c r="O4" s="199"/>
      <c r="P4" s="199"/>
      <c r="Q4" s="199"/>
      <c r="R4" s="199"/>
      <c r="S4" s="199"/>
      <c r="T4" s="199"/>
      <c r="U4" s="199"/>
    </row>
    <row r="5" spans="1:21" x14ac:dyDescent="0.25">
      <c r="A5" s="73">
        <v>1</v>
      </c>
      <c r="B5" s="73">
        <v>2012</v>
      </c>
      <c r="C5" s="1">
        <v>692435</v>
      </c>
      <c r="D5" s="48">
        <v>819</v>
      </c>
      <c r="E5" s="48">
        <v>72</v>
      </c>
      <c r="F5" s="48">
        <v>53</v>
      </c>
      <c r="G5" s="48">
        <v>1689</v>
      </c>
      <c r="H5" s="48">
        <v>130000000</v>
      </c>
      <c r="I5" s="1">
        <v>1615</v>
      </c>
      <c r="J5" s="1">
        <v>1533</v>
      </c>
      <c r="K5" s="17">
        <v>873</v>
      </c>
      <c r="L5" s="193">
        <v>0</v>
      </c>
      <c r="M5" s="193">
        <v>0</v>
      </c>
      <c r="N5" s="201"/>
      <c r="O5" s="201"/>
      <c r="P5" s="199"/>
      <c r="Q5" s="199"/>
      <c r="R5" s="199"/>
      <c r="S5" s="199"/>
      <c r="T5" s="199"/>
      <c r="U5" s="199"/>
    </row>
    <row r="6" spans="1:21" x14ac:dyDescent="0.25">
      <c r="A6" s="73">
        <v>1</v>
      </c>
      <c r="B6" s="73">
        <v>2013</v>
      </c>
      <c r="C6" s="1">
        <v>690349</v>
      </c>
      <c r="D6" s="48">
        <v>631</v>
      </c>
      <c r="E6" s="48">
        <v>69</v>
      </c>
      <c r="F6" s="48">
        <v>49</v>
      </c>
      <c r="G6" s="48">
        <v>1689</v>
      </c>
      <c r="H6" s="48">
        <v>81554700</v>
      </c>
      <c r="I6" s="1">
        <v>1615</v>
      </c>
      <c r="J6" s="1">
        <v>1543</v>
      </c>
      <c r="K6" s="17">
        <v>843</v>
      </c>
      <c r="L6" s="193">
        <v>0</v>
      </c>
      <c r="M6" s="193">
        <v>0</v>
      </c>
      <c r="N6" s="199"/>
      <c r="O6" s="199"/>
      <c r="P6" s="199"/>
      <c r="Q6" s="199"/>
      <c r="R6" s="199"/>
      <c r="S6" s="199"/>
      <c r="T6" s="199"/>
      <c r="U6" s="199"/>
    </row>
    <row r="7" spans="1:21" ht="15" customHeight="1" x14ac:dyDescent="0.25">
      <c r="A7" s="73">
        <v>1</v>
      </c>
      <c r="B7" s="73">
        <v>2014</v>
      </c>
      <c r="C7" s="1">
        <v>688686</v>
      </c>
      <c r="D7" s="48">
        <v>567</v>
      </c>
      <c r="E7" s="48">
        <v>76</v>
      </c>
      <c r="F7" s="48">
        <v>47</v>
      </c>
      <c r="G7" s="48">
        <v>1945</v>
      </c>
      <c r="H7" s="48">
        <v>71500000</v>
      </c>
      <c r="I7" s="1">
        <v>1615</v>
      </c>
      <c r="J7" s="1">
        <v>1543</v>
      </c>
      <c r="K7" s="17">
        <v>939</v>
      </c>
      <c r="L7" s="193">
        <v>0</v>
      </c>
      <c r="M7" s="193">
        <v>0</v>
      </c>
      <c r="N7" s="199"/>
      <c r="O7" s="199"/>
      <c r="P7" s="199"/>
      <c r="Q7" s="199"/>
      <c r="R7" s="199"/>
      <c r="S7" s="206"/>
      <c r="T7" s="206"/>
      <c r="U7" s="206"/>
    </row>
    <row r="8" spans="1:21" x14ac:dyDescent="0.25">
      <c r="A8" s="73">
        <v>1</v>
      </c>
      <c r="B8" s="73">
        <v>2015</v>
      </c>
      <c r="C8" s="1">
        <v>687435</v>
      </c>
      <c r="D8" s="48">
        <v>699</v>
      </c>
      <c r="E8" s="48">
        <v>58</v>
      </c>
      <c r="F8" s="48">
        <v>45</v>
      </c>
      <c r="G8" s="48">
        <v>1792</v>
      </c>
      <c r="H8" s="48">
        <v>75927300</v>
      </c>
      <c r="I8" s="1">
        <v>1615</v>
      </c>
      <c r="J8" s="1">
        <v>1543</v>
      </c>
      <c r="K8" s="17">
        <v>879</v>
      </c>
      <c r="L8" s="193">
        <v>0</v>
      </c>
      <c r="M8" s="193">
        <v>0</v>
      </c>
      <c r="N8" s="199"/>
      <c r="O8" s="199"/>
      <c r="P8" s="199"/>
      <c r="Q8" s="199"/>
      <c r="R8" s="199"/>
      <c r="S8" s="206"/>
      <c r="T8" s="206"/>
      <c r="U8" s="206"/>
    </row>
    <row r="9" spans="1:21" x14ac:dyDescent="0.25">
      <c r="A9" s="73">
        <v>1</v>
      </c>
      <c r="B9" s="73">
        <v>2016</v>
      </c>
      <c r="C9" s="1">
        <v>685865</v>
      </c>
      <c r="D9" s="48">
        <v>788</v>
      </c>
      <c r="E9" s="48">
        <v>58</v>
      </c>
      <c r="F9" s="48">
        <v>45</v>
      </c>
      <c r="G9" s="48">
        <v>1792</v>
      </c>
      <c r="H9" s="48">
        <v>85000000</v>
      </c>
      <c r="I9" s="1">
        <v>1615</v>
      </c>
      <c r="J9" s="1">
        <v>1551</v>
      </c>
      <c r="K9" s="17">
        <v>810</v>
      </c>
      <c r="L9" s="193">
        <v>0</v>
      </c>
      <c r="M9" s="194">
        <v>0</v>
      </c>
      <c r="N9" s="199"/>
      <c r="O9" s="199"/>
      <c r="P9" s="199"/>
      <c r="Q9" s="199"/>
      <c r="R9" s="199"/>
      <c r="S9" s="206"/>
      <c r="T9" s="206"/>
      <c r="U9" s="206"/>
    </row>
    <row r="10" spans="1:21" x14ac:dyDescent="0.25">
      <c r="A10" s="73">
        <v>1</v>
      </c>
      <c r="B10" s="77">
        <v>2017</v>
      </c>
      <c r="C10" s="1">
        <v>684684</v>
      </c>
      <c r="D10" s="1">
        <v>556</v>
      </c>
      <c r="E10" s="1">
        <v>41</v>
      </c>
      <c r="F10" s="1">
        <v>38</v>
      </c>
      <c r="G10" s="1">
        <v>1318</v>
      </c>
      <c r="H10" s="1">
        <v>109455000</v>
      </c>
      <c r="I10" s="1">
        <v>1615</v>
      </c>
      <c r="J10" s="1">
        <v>1551</v>
      </c>
      <c r="K10" s="17">
        <v>734</v>
      </c>
      <c r="L10" s="193">
        <v>0</v>
      </c>
      <c r="M10" s="194">
        <v>0</v>
      </c>
      <c r="N10" s="199"/>
      <c r="O10" s="205"/>
      <c r="P10" s="207"/>
      <c r="Q10" s="199"/>
      <c r="R10" s="199"/>
      <c r="S10" s="206"/>
      <c r="T10" s="206"/>
      <c r="U10" s="206"/>
    </row>
    <row r="11" spans="1:21" x14ac:dyDescent="0.25">
      <c r="A11" s="73">
        <v>1</v>
      </c>
      <c r="B11" s="77">
        <v>2018</v>
      </c>
      <c r="C11" s="1">
        <v>682333</v>
      </c>
      <c r="D11" s="1">
        <v>717</v>
      </c>
      <c r="E11" s="1">
        <v>39</v>
      </c>
      <c r="F11" s="1">
        <v>38</v>
      </c>
      <c r="G11" s="1">
        <v>1121</v>
      </c>
      <c r="H11" s="1">
        <v>130000000</v>
      </c>
      <c r="I11" s="1">
        <v>1615</v>
      </c>
      <c r="J11" s="1">
        <v>1551</v>
      </c>
      <c r="K11" s="17">
        <v>750</v>
      </c>
      <c r="L11" s="193">
        <v>0</v>
      </c>
      <c r="M11" s="194">
        <v>0</v>
      </c>
      <c r="N11" s="205"/>
      <c r="O11" s="205"/>
      <c r="P11" s="199"/>
      <c r="Q11" s="199"/>
      <c r="R11" s="199"/>
      <c r="S11" s="206"/>
      <c r="T11" s="206"/>
      <c r="U11" s="206"/>
    </row>
    <row r="12" spans="1:21" x14ac:dyDescent="0.25">
      <c r="A12" s="73">
        <v>1</v>
      </c>
      <c r="B12" s="77">
        <v>2019</v>
      </c>
      <c r="C12" s="1">
        <v>680380</v>
      </c>
      <c r="D12" s="1">
        <v>532</v>
      </c>
      <c r="E12" s="1">
        <v>38</v>
      </c>
      <c r="F12" s="1">
        <v>27</v>
      </c>
      <c r="G12" s="1">
        <v>1121</v>
      </c>
      <c r="H12" s="1">
        <v>200000000</v>
      </c>
      <c r="I12" s="1">
        <v>1616</v>
      </c>
      <c r="J12" s="1">
        <v>1552</v>
      </c>
      <c r="K12" s="17">
        <v>1734</v>
      </c>
      <c r="L12" s="194">
        <v>0</v>
      </c>
      <c r="M12" s="194">
        <v>0</v>
      </c>
      <c r="N12" s="199"/>
      <c r="O12" s="205"/>
      <c r="P12" s="199"/>
      <c r="Q12" s="199"/>
      <c r="R12" s="199"/>
      <c r="S12" s="206"/>
      <c r="T12" s="206"/>
      <c r="U12" s="206"/>
    </row>
    <row r="13" spans="1:21" x14ac:dyDescent="0.25">
      <c r="A13" s="73">
        <v>1</v>
      </c>
      <c r="B13" s="77">
        <v>2020</v>
      </c>
      <c r="C13" s="1">
        <v>679400</v>
      </c>
      <c r="D13" s="1">
        <v>326</v>
      </c>
      <c r="E13" s="1">
        <v>40</v>
      </c>
      <c r="F13" s="1">
        <v>26</v>
      </c>
      <c r="G13" s="1">
        <v>1745</v>
      </c>
      <c r="H13" s="1">
        <v>140000000</v>
      </c>
      <c r="I13" s="1">
        <v>1616</v>
      </c>
      <c r="J13" s="1">
        <v>1552</v>
      </c>
      <c r="K13" s="17">
        <v>1258</v>
      </c>
      <c r="L13" s="194">
        <v>0</v>
      </c>
      <c r="M13" s="6">
        <v>1389</v>
      </c>
      <c r="N13" s="199"/>
      <c r="O13" s="205"/>
      <c r="P13" s="199"/>
      <c r="Q13" s="199"/>
      <c r="R13" s="199"/>
      <c r="S13" s="206"/>
      <c r="T13" s="206"/>
      <c r="U13" s="206"/>
    </row>
    <row r="14" spans="1:21" x14ac:dyDescent="0.25">
      <c r="A14" s="73">
        <v>1</v>
      </c>
      <c r="B14" s="77">
        <v>2021</v>
      </c>
      <c r="C14" s="1">
        <v>671455</v>
      </c>
      <c r="D14" s="1">
        <v>529</v>
      </c>
      <c r="E14" s="1">
        <v>62</v>
      </c>
      <c r="F14" s="1">
        <v>30</v>
      </c>
      <c r="G14" s="1">
        <v>1811</v>
      </c>
      <c r="H14" s="1">
        <v>300000000</v>
      </c>
      <c r="I14" s="1">
        <v>1616</v>
      </c>
      <c r="J14" s="1">
        <v>1565</v>
      </c>
      <c r="K14" s="17">
        <v>1464</v>
      </c>
      <c r="L14" s="194">
        <v>0</v>
      </c>
      <c r="M14" s="6">
        <v>1809</v>
      </c>
      <c r="N14" s="199"/>
      <c r="O14" s="205"/>
      <c r="P14" s="199"/>
      <c r="Q14" s="199"/>
      <c r="R14" s="199"/>
      <c r="S14" s="199"/>
      <c r="T14" s="199"/>
      <c r="U14" s="199"/>
    </row>
    <row r="15" spans="1:21" x14ac:dyDescent="0.25">
      <c r="A15" s="73">
        <v>1</v>
      </c>
      <c r="B15" s="74" t="s">
        <v>27</v>
      </c>
      <c r="C15" s="1">
        <v>671455</v>
      </c>
      <c r="D15" s="59">
        <v>300</v>
      </c>
      <c r="E15" s="1">
        <v>23</v>
      </c>
      <c r="F15" s="1">
        <v>26</v>
      </c>
      <c r="G15" s="1">
        <v>1809</v>
      </c>
      <c r="H15" s="1">
        <v>200000000</v>
      </c>
      <c r="I15" s="1">
        <v>1616</v>
      </c>
      <c r="J15" s="1">
        <v>1565</v>
      </c>
      <c r="K15" s="17">
        <v>746</v>
      </c>
      <c r="L15" s="194">
        <v>0</v>
      </c>
      <c r="M15" s="1">
        <v>1838</v>
      </c>
      <c r="N15" s="199"/>
      <c r="O15" s="205"/>
      <c r="P15" s="199"/>
      <c r="Q15" s="199"/>
      <c r="R15" s="199"/>
      <c r="S15" s="199"/>
      <c r="T15" s="199"/>
      <c r="U15" s="199"/>
    </row>
    <row r="16" spans="1:21" x14ac:dyDescent="0.25">
      <c r="A16" s="199"/>
      <c r="B16" s="199"/>
      <c r="C16" s="199"/>
      <c r="D16" s="199"/>
      <c r="E16" s="199"/>
      <c r="F16" s="199"/>
      <c r="G16" s="199"/>
      <c r="H16" s="199"/>
      <c r="I16" s="199"/>
      <c r="J16" s="205"/>
      <c r="K16" s="205"/>
      <c r="L16" s="199"/>
      <c r="M16" s="199"/>
      <c r="N16" s="199"/>
      <c r="O16" s="205"/>
      <c r="P16" s="199"/>
      <c r="Q16" s="199"/>
      <c r="R16" s="199"/>
      <c r="S16" s="199"/>
      <c r="T16" s="199"/>
      <c r="U16" s="199"/>
    </row>
    <row r="17" spans="1:21" x14ac:dyDescent="0.25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</row>
    <row r="18" spans="1:21" x14ac:dyDescent="0.25">
      <c r="A18" s="199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</row>
    <row r="19" spans="1:21" ht="23.25" x14ac:dyDescent="0.35">
      <c r="A19" s="200"/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199"/>
      <c r="P19" s="199"/>
      <c r="Q19" s="199"/>
      <c r="R19" s="199"/>
      <c r="S19" s="199"/>
      <c r="T19" s="199"/>
      <c r="U19" s="199"/>
    </row>
    <row r="20" spans="1:21" x14ac:dyDescent="0.25">
      <c r="A20" s="199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</row>
    <row r="21" spans="1:21" x14ac:dyDescent="0.25">
      <c r="A21" s="201"/>
      <c r="B21" s="202"/>
      <c r="C21" s="199"/>
      <c r="D21" s="201"/>
      <c r="E21" s="201"/>
      <c r="F21" s="199"/>
      <c r="G21" s="201"/>
      <c r="H21" s="202"/>
      <c r="I21" s="202"/>
      <c r="J21" s="201"/>
      <c r="K21" s="201"/>
      <c r="L21" s="199"/>
      <c r="M21" s="199"/>
      <c r="N21" s="201"/>
      <c r="O21" s="201"/>
      <c r="P21" s="199"/>
      <c r="Q21" s="199"/>
      <c r="R21" s="199"/>
      <c r="S21" s="199"/>
      <c r="T21" s="199"/>
      <c r="U21" s="199"/>
    </row>
    <row r="22" spans="1:21" x14ac:dyDescent="0.25">
      <c r="A22" s="203"/>
      <c r="B22" s="204"/>
      <c r="C22" s="199"/>
      <c r="D22" s="208"/>
      <c r="E22" s="199"/>
      <c r="F22" s="199"/>
      <c r="G22" s="203"/>
      <c r="H22" s="204"/>
      <c r="I22" s="204"/>
      <c r="J22" s="208"/>
      <c r="K22" s="199"/>
      <c r="L22" s="199"/>
      <c r="M22" s="199"/>
      <c r="N22" s="205"/>
      <c r="O22" s="199"/>
      <c r="P22" s="199"/>
      <c r="Q22" s="199"/>
      <c r="R22" s="199"/>
      <c r="S22" s="199"/>
      <c r="T22" s="199"/>
      <c r="U22" s="199"/>
    </row>
    <row r="23" spans="1:21" x14ac:dyDescent="0.25">
      <c r="A23" s="203"/>
      <c r="B23" s="204"/>
      <c r="C23" s="199"/>
      <c r="D23" s="208"/>
      <c r="E23" s="199"/>
      <c r="F23" s="199"/>
      <c r="G23" s="203"/>
      <c r="H23" s="204"/>
      <c r="I23" s="204"/>
      <c r="J23" s="208"/>
      <c r="K23" s="199"/>
      <c r="L23" s="199"/>
      <c r="M23" s="199"/>
      <c r="N23" s="205"/>
      <c r="O23" s="199"/>
      <c r="P23" s="199"/>
      <c r="Q23" s="199"/>
      <c r="R23" s="199"/>
      <c r="S23" s="199"/>
      <c r="T23" s="199"/>
      <c r="U23" s="199"/>
    </row>
    <row r="24" spans="1:21" x14ac:dyDescent="0.25">
      <c r="A24" s="203"/>
      <c r="B24" s="204"/>
      <c r="C24" s="199"/>
      <c r="D24" s="208"/>
      <c r="E24" s="199"/>
      <c r="F24" s="199"/>
      <c r="G24" s="203"/>
      <c r="H24" s="204"/>
      <c r="I24" s="204"/>
      <c r="J24" s="208"/>
      <c r="K24" s="199"/>
      <c r="L24" s="199"/>
      <c r="M24" s="199"/>
      <c r="N24" s="205"/>
      <c r="O24" s="199"/>
      <c r="P24" s="199"/>
      <c r="Q24" s="199"/>
      <c r="R24" s="199"/>
      <c r="S24" s="199"/>
      <c r="T24" s="199"/>
      <c r="U24" s="199"/>
    </row>
    <row r="25" spans="1:21" x14ac:dyDescent="0.25">
      <c r="A25" s="203"/>
      <c r="B25" s="204"/>
      <c r="C25" s="199"/>
      <c r="D25" s="208"/>
      <c r="E25" s="199"/>
      <c r="F25" s="199"/>
      <c r="G25" s="203"/>
      <c r="H25" s="204"/>
      <c r="I25" s="204"/>
      <c r="J25" s="208"/>
      <c r="K25" s="199"/>
      <c r="L25" s="199"/>
      <c r="M25" s="199"/>
      <c r="N25" s="205"/>
      <c r="O25" s="199"/>
      <c r="P25" s="199"/>
      <c r="Q25" s="199"/>
      <c r="R25" s="199"/>
      <c r="S25" s="199"/>
      <c r="T25" s="199"/>
      <c r="U25" s="199"/>
    </row>
    <row r="26" spans="1:21" x14ac:dyDescent="0.25">
      <c r="A26" s="203"/>
      <c r="B26" s="204"/>
      <c r="C26" s="199"/>
      <c r="D26" s="208"/>
      <c r="E26" s="205"/>
      <c r="F26" s="199"/>
      <c r="G26" s="203"/>
      <c r="H26" s="204"/>
      <c r="I26" s="204"/>
      <c r="J26" s="208"/>
      <c r="K26" s="205"/>
      <c r="L26" s="199"/>
      <c r="M26" s="199"/>
      <c r="N26" s="205"/>
      <c r="O26" s="205"/>
      <c r="P26" s="207"/>
      <c r="Q26" s="199"/>
      <c r="R26" s="199"/>
      <c r="S26" s="199"/>
      <c r="T26" s="199"/>
      <c r="U26" s="199"/>
    </row>
    <row r="27" spans="1:21" ht="23.25" x14ac:dyDescent="0.35">
      <c r="A27" s="187" t="s">
        <v>74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</row>
    <row r="29" spans="1:21" ht="60" x14ac:dyDescent="0.25">
      <c r="A29" s="12" t="s">
        <v>43</v>
      </c>
      <c r="B29" s="4" t="s">
        <v>21</v>
      </c>
      <c r="C29" s="1" t="s">
        <v>72</v>
      </c>
      <c r="D29" s="12" t="s">
        <v>116</v>
      </c>
      <c r="E29" s="12" t="s">
        <v>84</v>
      </c>
      <c r="G29" s="12" t="s">
        <v>44</v>
      </c>
      <c r="H29" s="4" t="s">
        <v>21</v>
      </c>
      <c r="I29" s="4" t="s">
        <v>72</v>
      </c>
      <c r="J29" s="12" t="s">
        <v>109</v>
      </c>
      <c r="K29" s="12" t="s">
        <v>84</v>
      </c>
      <c r="M29" s="1" t="s">
        <v>82</v>
      </c>
      <c r="N29" s="12" t="s">
        <v>100</v>
      </c>
      <c r="O29" s="12" t="s">
        <v>84</v>
      </c>
    </row>
    <row r="30" spans="1:21" x14ac:dyDescent="0.25">
      <c r="A30" s="47">
        <v>2012</v>
      </c>
      <c r="B30" s="48">
        <v>0</v>
      </c>
      <c r="C30" s="1">
        <v>692435</v>
      </c>
      <c r="D30" s="1">
        <f t="shared" ref="D30:D50" si="0">(B30/C30)*100000</f>
        <v>0</v>
      </c>
      <c r="E30" s="1"/>
      <c r="G30" s="47">
        <v>2012</v>
      </c>
      <c r="H30" s="48">
        <v>819</v>
      </c>
      <c r="I30" s="48">
        <v>125060045</v>
      </c>
      <c r="J30" s="50">
        <f t="shared" ref="J30:J50" si="1">(H30/I30)*100000</f>
        <v>0.65488541924001387</v>
      </c>
      <c r="K30" s="1"/>
      <c r="M30" s="1" t="s">
        <v>35</v>
      </c>
      <c r="N30" s="1">
        <v>1</v>
      </c>
      <c r="O30" s="1"/>
    </row>
    <row r="31" spans="1:21" x14ac:dyDescent="0.25">
      <c r="A31" s="47">
        <v>2013</v>
      </c>
      <c r="B31" s="48">
        <v>0</v>
      </c>
      <c r="C31" s="1">
        <v>690349</v>
      </c>
      <c r="D31" s="1">
        <f t="shared" si="0"/>
        <v>0</v>
      </c>
      <c r="E31" s="1"/>
      <c r="G31" s="47">
        <v>2013</v>
      </c>
      <c r="H31" s="48">
        <v>631</v>
      </c>
      <c r="I31" s="48">
        <v>125307482</v>
      </c>
      <c r="J31" s="50">
        <f t="shared" si="1"/>
        <v>0.50356131168608109</v>
      </c>
      <c r="K31" s="1"/>
      <c r="M31" s="1" t="s">
        <v>35</v>
      </c>
      <c r="N31" s="1">
        <v>1</v>
      </c>
      <c r="O31" s="1"/>
      <c r="S31" s="180" t="s">
        <v>77</v>
      </c>
      <c r="T31" s="180"/>
      <c r="U31" s="180"/>
    </row>
    <row r="32" spans="1:21" x14ac:dyDescent="0.25">
      <c r="A32" s="47">
        <v>2014</v>
      </c>
      <c r="B32" s="48">
        <v>0</v>
      </c>
      <c r="C32" s="1">
        <v>688686</v>
      </c>
      <c r="D32" s="1">
        <f t="shared" si="0"/>
        <v>0</v>
      </c>
      <c r="E32" s="1"/>
      <c r="G32" s="47">
        <v>2014</v>
      </c>
      <c r="H32" s="48">
        <v>567</v>
      </c>
      <c r="I32" s="48">
        <v>125547069</v>
      </c>
      <c r="J32" s="50">
        <f t="shared" si="1"/>
        <v>0.45162344650196495</v>
      </c>
      <c r="K32" s="1"/>
      <c r="M32" s="1" t="s">
        <v>35</v>
      </c>
      <c r="N32" s="1">
        <v>1</v>
      </c>
      <c r="O32" s="1"/>
      <c r="S32" s="180"/>
      <c r="T32" s="180"/>
      <c r="U32" s="180"/>
    </row>
    <row r="33" spans="1:21" x14ac:dyDescent="0.25">
      <c r="A33" s="47">
        <v>2015</v>
      </c>
      <c r="B33" s="48">
        <v>0</v>
      </c>
      <c r="C33" s="1">
        <v>687435</v>
      </c>
      <c r="D33" s="1">
        <f t="shared" si="0"/>
        <v>0</v>
      </c>
      <c r="E33" s="1"/>
      <c r="G33" s="47">
        <v>2015</v>
      </c>
      <c r="H33" s="48">
        <v>699</v>
      </c>
      <c r="I33" s="48">
        <v>125733897</v>
      </c>
      <c r="J33" s="50">
        <f t="shared" si="1"/>
        <v>0.55593600188817816</v>
      </c>
      <c r="K33" s="1"/>
      <c r="M33" s="1" t="s">
        <v>35</v>
      </c>
      <c r="N33" s="1">
        <v>1</v>
      </c>
      <c r="O33" s="1"/>
      <c r="S33" s="180"/>
      <c r="T33" s="180"/>
      <c r="U33" s="180"/>
    </row>
    <row r="34" spans="1:21" x14ac:dyDescent="0.25">
      <c r="A34" s="47">
        <v>2016</v>
      </c>
      <c r="B34" s="48">
        <v>0</v>
      </c>
      <c r="C34" s="1">
        <v>685865</v>
      </c>
      <c r="D34" s="1">
        <f t="shared" si="0"/>
        <v>0</v>
      </c>
      <c r="E34" s="1">
        <f t="shared" ref="E34:E46" si="2">SUM(D30:D34)/5</f>
        <v>0</v>
      </c>
      <c r="G34" s="47">
        <v>2016</v>
      </c>
      <c r="H34" s="48">
        <v>788</v>
      </c>
      <c r="I34" s="48">
        <v>146544000</v>
      </c>
      <c r="J34" s="50">
        <f t="shared" si="1"/>
        <v>0.53772245878371006</v>
      </c>
      <c r="K34" s="50">
        <f t="shared" ref="K34:K46" si="3">SUM(J30:J34)/5</f>
        <v>0.54074572761998962</v>
      </c>
      <c r="M34" s="1" t="s">
        <v>35</v>
      </c>
      <c r="N34" s="1">
        <v>1</v>
      </c>
      <c r="O34" s="50">
        <f t="shared" ref="O34:O46" si="4">SUM(N30:N34)/5</f>
        <v>1</v>
      </c>
      <c r="P34" s="53" t="s">
        <v>90</v>
      </c>
      <c r="S34" s="180"/>
      <c r="T34" s="180"/>
      <c r="U34" s="180"/>
    </row>
    <row r="35" spans="1:21" x14ac:dyDescent="0.25">
      <c r="A35" s="17">
        <v>2017</v>
      </c>
      <c r="B35" s="1">
        <v>15</v>
      </c>
      <c r="C35" s="1">
        <v>684684</v>
      </c>
      <c r="D35" s="6">
        <f t="shared" si="0"/>
        <v>2.1907916644758751</v>
      </c>
      <c r="E35" s="50">
        <f t="shared" si="2"/>
        <v>0.43815833289517503</v>
      </c>
      <c r="G35" s="17">
        <v>2017</v>
      </c>
      <c r="H35" s="1">
        <v>556</v>
      </c>
      <c r="I35" s="1">
        <v>146804000</v>
      </c>
      <c r="J35" s="50">
        <f t="shared" si="1"/>
        <v>0.3787362742159614</v>
      </c>
      <c r="K35" s="50">
        <f t="shared" si="3"/>
        <v>0.48551589861517919</v>
      </c>
      <c r="M35" s="1" t="s">
        <v>35</v>
      </c>
      <c r="N35" s="50">
        <f t="shared" ref="N35" si="5">J35/D35</f>
        <v>0.17287644478352088</v>
      </c>
      <c r="O35" s="50">
        <f t="shared" si="4"/>
        <v>0.83457528895670419</v>
      </c>
      <c r="P35" t="s">
        <v>89</v>
      </c>
      <c r="S35" s="180"/>
      <c r="T35" s="180"/>
      <c r="U35" s="180"/>
    </row>
    <row r="36" spans="1:21" x14ac:dyDescent="0.25">
      <c r="A36" s="17">
        <v>2018</v>
      </c>
      <c r="B36" s="1">
        <v>0</v>
      </c>
      <c r="C36" s="1">
        <v>682333</v>
      </c>
      <c r="D36" s="1">
        <f t="shared" si="0"/>
        <v>0</v>
      </c>
      <c r="E36" s="50">
        <f t="shared" si="2"/>
        <v>0.43815833289517503</v>
      </c>
      <c r="G36" s="17">
        <v>2018</v>
      </c>
      <c r="H36" s="1">
        <v>717</v>
      </c>
      <c r="I36" s="1">
        <v>146880000</v>
      </c>
      <c r="J36" s="50">
        <f t="shared" si="1"/>
        <v>0.48815359477124182</v>
      </c>
      <c r="K36" s="50">
        <f t="shared" si="3"/>
        <v>0.48243435523221123</v>
      </c>
      <c r="M36" s="1" t="s">
        <v>35</v>
      </c>
      <c r="N36" s="1">
        <v>1</v>
      </c>
      <c r="O36" s="50">
        <f t="shared" si="4"/>
        <v>0.83457528895670419</v>
      </c>
      <c r="P36" t="s">
        <v>88</v>
      </c>
      <c r="S36" s="180"/>
      <c r="T36" s="180"/>
      <c r="U36" s="180"/>
    </row>
    <row r="37" spans="1:21" x14ac:dyDescent="0.25">
      <c r="A37" s="17">
        <v>2019</v>
      </c>
      <c r="B37" s="1">
        <v>0</v>
      </c>
      <c r="C37" s="1">
        <v>680380</v>
      </c>
      <c r="D37" s="1">
        <f t="shared" si="0"/>
        <v>0</v>
      </c>
      <c r="E37" s="50">
        <f t="shared" si="2"/>
        <v>0.43815833289517503</v>
      </c>
      <c r="G37" s="17">
        <v>2019</v>
      </c>
      <c r="H37" s="1">
        <v>532</v>
      </c>
      <c r="I37" s="1">
        <v>146780000</v>
      </c>
      <c r="J37" s="50">
        <f t="shared" si="1"/>
        <v>0.36244719989099333</v>
      </c>
      <c r="K37" s="50">
        <f t="shared" si="3"/>
        <v>0.46459910591001696</v>
      </c>
      <c r="M37" s="1" t="s">
        <v>35</v>
      </c>
      <c r="N37" s="1">
        <v>1</v>
      </c>
      <c r="O37" s="50">
        <f t="shared" si="4"/>
        <v>0.83457528895670419</v>
      </c>
      <c r="P37" t="s">
        <v>87</v>
      </c>
      <c r="S37" s="180"/>
      <c r="T37" s="180"/>
      <c r="U37" s="180"/>
    </row>
    <row r="38" spans="1:21" x14ac:dyDescent="0.25">
      <c r="A38" s="17">
        <v>2020</v>
      </c>
      <c r="B38" s="1">
        <v>0</v>
      </c>
      <c r="C38" s="1">
        <v>679400</v>
      </c>
      <c r="D38" s="1">
        <f t="shared" si="0"/>
        <v>0</v>
      </c>
      <c r="E38" s="50">
        <f t="shared" si="2"/>
        <v>0.43815833289517503</v>
      </c>
      <c r="G38" s="17">
        <v>2020</v>
      </c>
      <c r="H38" s="1">
        <v>326</v>
      </c>
      <c r="I38" s="1">
        <v>146748000</v>
      </c>
      <c r="J38" s="50">
        <f t="shared" si="1"/>
        <v>0.22214953525772071</v>
      </c>
      <c r="K38" s="50">
        <f t="shared" si="3"/>
        <v>0.39784181258392548</v>
      </c>
      <c r="M38" s="1" t="s">
        <v>35</v>
      </c>
      <c r="N38" s="1">
        <v>1</v>
      </c>
      <c r="O38" s="50">
        <f t="shared" si="4"/>
        <v>0.83457528895670419</v>
      </c>
      <c r="P38" t="s">
        <v>86</v>
      </c>
    </row>
    <row r="39" spans="1:21" x14ac:dyDescent="0.25">
      <c r="A39" s="17">
        <v>2021</v>
      </c>
      <c r="B39" s="1">
        <v>0</v>
      </c>
      <c r="C39" s="1">
        <v>671455</v>
      </c>
      <c r="D39" s="1">
        <f t="shared" si="0"/>
        <v>0</v>
      </c>
      <c r="E39" s="50">
        <f t="shared" si="2"/>
        <v>0.43815833289517503</v>
      </c>
      <c r="G39" s="17">
        <v>2021</v>
      </c>
      <c r="H39" s="1">
        <v>529</v>
      </c>
      <c r="I39" s="1">
        <v>145478000</v>
      </c>
      <c r="J39" s="50">
        <f t="shared" si="1"/>
        <v>0.36362886484554369</v>
      </c>
      <c r="K39" s="50">
        <f t="shared" si="3"/>
        <v>0.36302309379629222</v>
      </c>
      <c r="M39" s="1" t="s">
        <v>35</v>
      </c>
      <c r="N39" s="1">
        <v>1</v>
      </c>
      <c r="O39" s="50">
        <f t="shared" si="4"/>
        <v>0.83457528895670419</v>
      </c>
      <c r="P39" t="s">
        <v>85</v>
      </c>
    </row>
    <row r="40" spans="1:21" x14ac:dyDescent="0.25">
      <c r="A40" s="1" t="s">
        <v>27</v>
      </c>
      <c r="B40" s="1">
        <v>0</v>
      </c>
      <c r="C40" s="1">
        <v>671455</v>
      </c>
      <c r="D40" s="1">
        <f t="shared" si="0"/>
        <v>0</v>
      </c>
      <c r="E40" s="1">
        <f t="shared" si="2"/>
        <v>0</v>
      </c>
      <c r="G40" s="1" t="s">
        <v>27</v>
      </c>
      <c r="H40" s="59">
        <v>300</v>
      </c>
      <c r="I40" s="1">
        <v>145478000</v>
      </c>
      <c r="J40" s="50">
        <f t="shared" si="1"/>
        <v>0.20621674754945765</v>
      </c>
      <c r="K40" s="50">
        <f t="shared" si="3"/>
        <v>0.32851918846299144</v>
      </c>
      <c r="M40" s="1" t="s">
        <v>35</v>
      </c>
      <c r="N40" s="1">
        <v>1</v>
      </c>
      <c r="O40" s="50">
        <f t="shared" si="4"/>
        <v>1</v>
      </c>
      <c r="P40" t="s">
        <v>92</v>
      </c>
    </row>
    <row r="41" spans="1:21" x14ac:dyDescent="0.25">
      <c r="A41" s="1" t="s">
        <v>38</v>
      </c>
      <c r="B41" s="1">
        <f t="shared" ref="B41" si="6">SUM(B35:B40)</f>
        <v>15</v>
      </c>
      <c r="C41" s="1"/>
      <c r="D41" s="1"/>
      <c r="E41" s="1"/>
      <c r="G41" s="1" t="s">
        <v>38</v>
      </c>
      <c r="H41" s="1">
        <f t="shared" ref="H41" si="7">SUM(H35:H40)</f>
        <v>2960</v>
      </c>
      <c r="I41" s="1"/>
      <c r="J41" s="1"/>
      <c r="K41" s="1"/>
    </row>
    <row r="43" spans="1:21" ht="23.25" x14ac:dyDescent="0.35">
      <c r="A43" s="187" t="s">
        <v>75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</row>
    <row r="44" spans="1:21" x14ac:dyDescent="0.25">
      <c r="A44" s="5"/>
      <c r="B44" s="5"/>
      <c r="C44" s="5"/>
      <c r="D44" s="5"/>
      <c r="E44" s="5"/>
    </row>
    <row r="45" spans="1:21" ht="60" x14ac:dyDescent="0.25">
      <c r="A45" s="12" t="s">
        <v>43</v>
      </c>
      <c r="B45" s="4" t="s">
        <v>73</v>
      </c>
      <c r="C45" s="1" t="s">
        <v>72</v>
      </c>
      <c r="D45" s="12" t="s">
        <v>115</v>
      </c>
      <c r="E45" s="12" t="s">
        <v>84</v>
      </c>
      <c r="G45" s="12" t="s">
        <v>44</v>
      </c>
      <c r="H45" s="4" t="s">
        <v>73</v>
      </c>
      <c r="I45" s="4" t="s">
        <v>72</v>
      </c>
      <c r="J45" s="12" t="s">
        <v>110</v>
      </c>
      <c r="K45" s="12" t="s">
        <v>84</v>
      </c>
      <c r="M45" s="1" t="s">
        <v>82</v>
      </c>
      <c r="N45" s="12" t="s">
        <v>101</v>
      </c>
      <c r="O45" s="12" t="s">
        <v>84</v>
      </c>
    </row>
    <row r="46" spans="1:21" x14ac:dyDescent="0.25">
      <c r="A46" s="47">
        <v>2012</v>
      </c>
      <c r="B46" s="48">
        <v>72</v>
      </c>
      <c r="C46" s="1">
        <v>692435</v>
      </c>
      <c r="D46" s="6">
        <f t="shared" ref="D46:D66" si="8">(B46/C46)*100000</f>
        <v>10.398087907168183</v>
      </c>
      <c r="E46" s="1"/>
      <c r="G46" s="47">
        <v>2012</v>
      </c>
      <c r="H46" s="48">
        <v>11652</v>
      </c>
      <c r="I46" s="48">
        <v>125060045</v>
      </c>
      <c r="J46" s="6">
        <f t="shared" ref="J46:J66" si="9">(H46/I46)*100000</f>
        <v>9.3171244261106736</v>
      </c>
      <c r="K46" s="1"/>
      <c r="M46" s="1" t="s">
        <v>36</v>
      </c>
      <c r="N46" s="50">
        <f t="shared" ref="N46:N66" si="10">J46/D46</f>
        <v>0.8960420905547144</v>
      </c>
      <c r="O46" s="1"/>
    </row>
    <row r="47" spans="1:21" x14ac:dyDescent="0.25">
      <c r="A47" s="47">
        <v>2013</v>
      </c>
      <c r="B47" s="48">
        <v>69</v>
      </c>
      <c r="C47" s="1">
        <v>690349</v>
      </c>
      <c r="D47" s="6">
        <f t="shared" si="8"/>
        <v>9.9949445859992547</v>
      </c>
      <c r="E47" s="1"/>
      <c r="G47" s="47">
        <v>2013</v>
      </c>
      <c r="H47" s="48">
        <v>10601</v>
      </c>
      <c r="I47" s="48">
        <v>125307482</v>
      </c>
      <c r="J47" s="6">
        <f t="shared" si="9"/>
        <v>8.4599896437149695</v>
      </c>
      <c r="K47" s="1"/>
      <c r="M47" s="1" t="s">
        <v>36</v>
      </c>
      <c r="N47" s="50">
        <f t="shared" si="10"/>
        <v>0.84642686819550517</v>
      </c>
      <c r="O47" s="1"/>
    </row>
    <row r="48" spans="1:21" x14ac:dyDescent="0.25">
      <c r="A48" s="47">
        <v>2014</v>
      </c>
      <c r="B48" s="48">
        <v>76</v>
      </c>
      <c r="C48" s="1">
        <v>688686</v>
      </c>
      <c r="D48" s="6">
        <f t="shared" si="8"/>
        <v>11.035508199673</v>
      </c>
      <c r="E48" s="1"/>
      <c r="G48" s="47">
        <v>2014</v>
      </c>
      <c r="H48" s="48">
        <v>10138</v>
      </c>
      <c r="I48" s="48">
        <v>125547069</v>
      </c>
      <c r="J48" s="6">
        <f t="shared" si="9"/>
        <v>8.0750590840157326</v>
      </c>
      <c r="K48" s="1"/>
      <c r="M48" s="1" t="s">
        <v>36</v>
      </c>
      <c r="N48" s="50">
        <f t="shared" si="10"/>
        <v>0.73173422899137619</v>
      </c>
      <c r="O48" s="1"/>
    </row>
    <row r="49" spans="1:16" x14ac:dyDescent="0.25">
      <c r="A49" s="47">
        <v>2015</v>
      </c>
      <c r="B49" s="48">
        <v>58</v>
      </c>
      <c r="C49" s="1">
        <v>687435</v>
      </c>
      <c r="D49" s="6">
        <f t="shared" si="8"/>
        <v>8.4371613316168066</v>
      </c>
      <c r="E49" s="1"/>
      <c r="G49" s="47">
        <v>2015</v>
      </c>
      <c r="H49" s="48">
        <v>9405</v>
      </c>
      <c r="I49" s="48">
        <v>125733897</v>
      </c>
      <c r="J49" s="6">
        <f t="shared" si="9"/>
        <v>7.4800831155340708</v>
      </c>
      <c r="K49" s="1"/>
      <c r="M49" s="1" t="s">
        <v>36</v>
      </c>
      <c r="N49" s="50">
        <f t="shared" si="10"/>
        <v>0.886563954573649</v>
      </c>
      <c r="O49" s="1"/>
    </row>
    <row r="50" spans="1:16" x14ac:dyDescent="0.25">
      <c r="A50" s="47">
        <v>2016</v>
      </c>
      <c r="B50" s="48">
        <v>58</v>
      </c>
      <c r="C50" s="1">
        <v>685865</v>
      </c>
      <c r="D50" s="6">
        <f t="shared" si="8"/>
        <v>8.4564746706713407</v>
      </c>
      <c r="E50" s="50">
        <f t="shared" ref="E50:E62" si="11">SUM(D46:D50)/5</f>
        <v>9.6644353390257187</v>
      </c>
      <c r="G50" s="47">
        <v>2016</v>
      </c>
      <c r="H50" s="48">
        <v>8749</v>
      </c>
      <c r="I50" s="48">
        <v>146544000</v>
      </c>
      <c r="J50" s="6">
        <f t="shared" si="9"/>
        <v>5.9702205480947699</v>
      </c>
      <c r="K50" s="50">
        <f t="shared" ref="K50:K62" si="12">SUM(J46:J50)/5</f>
        <v>7.860495363494044</v>
      </c>
      <c r="M50" s="1" t="s">
        <v>36</v>
      </c>
      <c r="N50" s="50">
        <f t="shared" si="10"/>
        <v>0.70599402003776202</v>
      </c>
      <c r="O50" s="50">
        <f t="shared" ref="O50:O62" si="13">SUM(N46:N50)/5</f>
        <v>0.8133522324706014</v>
      </c>
      <c r="P50" s="53" t="s">
        <v>90</v>
      </c>
    </row>
    <row r="51" spans="1:16" x14ac:dyDescent="0.25">
      <c r="A51" s="17">
        <v>2017</v>
      </c>
      <c r="B51" s="1">
        <v>41</v>
      </c>
      <c r="C51" s="1">
        <v>684684</v>
      </c>
      <c r="D51" s="6">
        <f t="shared" si="8"/>
        <v>5.9881638829007251</v>
      </c>
      <c r="E51" s="50">
        <f t="shared" si="11"/>
        <v>8.7824505341722237</v>
      </c>
      <c r="G51" s="17">
        <v>2017</v>
      </c>
      <c r="H51" s="1">
        <v>7816</v>
      </c>
      <c r="I51" s="1">
        <v>146804000</v>
      </c>
      <c r="J51" s="6">
        <f t="shared" si="9"/>
        <v>5.3241056102013573</v>
      </c>
      <c r="K51" s="50">
        <f t="shared" si="12"/>
        <v>7.0618916003121797</v>
      </c>
      <c r="M51" s="1" t="s">
        <v>36</v>
      </c>
      <c r="N51" s="50">
        <f t="shared" si="10"/>
        <v>0.88910485990612342</v>
      </c>
      <c r="O51" s="50">
        <f t="shared" si="13"/>
        <v>0.81196478634088332</v>
      </c>
      <c r="P51" t="s">
        <v>89</v>
      </c>
    </row>
    <row r="52" spans="1:16" x14ac:dyDescent="0.25">
      <c r="A52" s="17">
        <v>2018</v>
      </c>
      <c r="B52" s="1">
        <v>39</v>
      </c>
      <c r="C52" s="1">
        <v>682333</v>
      </c>
      <c r="D52" s="6">
        <f t="shared" si="8"/>
        <v>5.7156842773250007</v>
      </c>
      <c r="E52" s="50">
        <f t="shared" si="11"/>
        <v>7.9265984724373748</v>
      </c>
      <c r="G52" s="17">
        <v>2018</v>
      </c>
      <c r="H52" s="1">
        <v>7909</v>
      </c>
      <c r="I52" s="1">
        <v>146880000</v>
      </c>
      <c r="J52" s="6">
        <f t="shared" si="9"/>
        <v>5.384667755991285</v>
      </c>
      <c r="K52" s="50">
        <f t="shared" si="12"/>
        <v>6.4468272227674435</v>
      </c>
      <c r="M52" s="1" t="s">
        <v>36</v>
      </c>
      <c r="N52" s="50">
        <f t="shared" si="10"/>
        <v>0.94208628306379527</v>
      </c>
      <c r="O52" s="50">
        <f t="shared" si="13"/>
        <v>0.83109666931454118</v>
      </c>
      <c r="P52" t="s">
        <v>88</v>
      </c>
    </row>
    <row r="53" spans="1:16" x14ac:dyDescent="0.25">
      <c r="A53" s="17">
        <v>2019</v>
      </c>
      <c r="B53" s="1">
        <v>38</v>
      </c>
      <c r="C53" s="1">
        <v>680380</v>
      </c>
      <c r="D53" s="6">
        <f t="shared" si="8"/>
        <v>5.5851142008877392</v>
      </c>
      <c r="E53" s="50">
        <f t="shared" si="11"/>
        <v>6.8365196726803221</v>
      </c>
      <c r="G53" s="17">
        <v>2019</v>
      </c>
      <c r="H53" s="1">
        <v>8559</v>
      </c>
      <c r="I53" s="1">
        <v>146780000</v>
      </c>
      <c r="J53" s="6">
        <f t="shared" si="9"/>
        <v>5.8311759095244584</v>
      </c>
      <c r="K53" s="50">
        <f t="shared" si="12"/>
        <v>5.9980505878691881</v>
      </c>
      <c r="M53" s="1" t="s">
        <v>36</v>
      </c>
      <c r="N53" s="50">
        <f t="shared" si="10"/>
        <v>1.0440567014005924</v>
      </c>
      <c r="O53" s="50">
        <f t="shared" si="13"/>
        <v>0.89356116379638428</v>
      </c>
      <c r="P53" t="s">
        <v>87</v>
      </c>
    </row>
    <row r="54" spans="1:16" x14ac:dyDescent="0.25">
      <c r="A54" s="17">
        <v>2020</v>
      </c>
      <c r="B54" s="1">
        <v>40</v>
      </c>
      <c r="C54" s="1">
        <v>679400</v>
      </c>
      <c r="D54" s="6">
        <f t="shared" si="8"/>
        <v>5.8875478363261706</v>
      </c>
      <c r="E54" s="50">
        <f t="shared" si="11"/>
        <v>6.3265969736221948</v>
      </c>
      <c r="G54" s="17">
        <v>2020</v>
      </c>
      <c r="H54" s="1">
        <v>8310</v>
      </c>
      <c r="I54" s="1">
        <v>146748000</v>
      </c>
      <c r="J54" s="6">
        <f t="shared" si="9"/>
        <v>5.6627688281952739</v>
      </c>
      <c r="K54" s="50">
        <f t="shared" si="12"/>
        <v>5.634587730401428</v>
      </c>
      <c r="M54" s="1" t="s">
        <v>36</v>
      </c>
      <c r="N54" s="50">
        <f t="shared" si="10"/>
        <v>0.96182128546896717</v>
      </c>
      <c r="O54" s="50">
        <f t="shared" si="13"/>
        <v>0.90861262997544812</v>
      </c>
      <c r="P54" t="s">
        <v>86</v>
      </c>
    </row>
    <row r="55" spans="1:16" x14ac:dyDescent="0.25">
      <c r="A55" s="17">
        <v>2021</v>
      </c>
      <c r="B55" s="1">
        <v>62</v>
      </c>
      <c r="C55" s="1">
        <v>671455</v>
      </c>
      <c r="D55" s="6">
        <f t="shared" si="8"/>
        <v>9.233679099865217</v>
      </c>
      <c r="E55" s="50">
        <f t="shared" si="11"/>
        <v>6.4820378594609709</v>
      </c>
      <c r="G55" s="17">
        <v>2021</v>
      </c>
      <c r="H55" s="1">
        <v>8416</v>
      </c>
      <c r="I55" s="1">
        <v>145478000</v>
      </c>
      <c r="J55" s="6">
        <f t="shared" si="9"/>
        <v>5.7850671579207846</v>
      </c>
      <c r="K55" s="50">
        <f t="shared" si="12"/>
        <v>5.597557052366632</v>
      </c>
      <c r="M55" s="1" t="s">
        <v>36</v>
      </c>
      <c r="N55" s="50">
        <f t="shared" si="10"/>
        <v>0.62651810782608075</v>
      </c>
      <c r="O55" s="50">
        <f t="shared" si="13"/>
        <v>0.89271744753311177</v>
      </c>
      <c r="P55" t="s">
        <v>85</v>
      </c>
    </row>
    <row r="56" spans="1:16" x14ac:dyDescent="0.25">
      <c r="A56" s="1" t="s">
        <v>27</v>
      </c>
      <c r="B56" s="1">
        <v>23</v>
      </c>
      <c r="C56" s="1">
        <v>671455</v>
      </c>
      <c r="D56" s="6">
        <f t="shared" si="8"/>
        <v>3.4253970854338713</v>
      </c>
      <c r="E56" s="50">
        <f t="shared" si="11"/>
        <v>5.9694844999676002</v>
      </c>
      <c r="G56" s="1" t="s">
        <v>27</v>
      </c>
      <c r="H56" s="1">
        <v>4092</v>
      </c>
      <c r="I56" s="1">
        <v>145478000</v>
      </c>
      <c r="J56" s="6">
        <f t="shared" si="9"/>
        <v>2.8127964365746023</v>
      </c>
      <c r="K56" s="50">
        <f t="shared" si="12"/>
        <v>5.0952952176412811</v>
      </c>
      <c r="M56" s="1" t="s">
        <v>36</v>
      </c>
      <c r="N56" s="50">
        <f t="shared" si="10"/>
        <v>0.82115923100878241</v>
      </c>
      <c r="O56" s="50">
        <f t="shared" si="13"/>
        <v>0.87912832175364353</v>
      </c>
      <c r="P56" t="s">
        <v>92</v>
      </c>
    </row>
    <row r="57" spans="1:16" x14ac:dyDescent="0.25">
      <c r="A57" s="1" t="s">
        <v>38</v>
      </c>
      <c r="B57" s="1">
        <f>SUM(B51:B56)</f>
        <v>243</v>
      </c>
      <c r="C57" s="1"/>
      <c r="D57" s="1"/>
      <c r="E57" s="1"/>
      <c r="G57" s="1" t="s">
        <v>38</v>
      </c>
      <c r="H57" s="1">
        <f>SUM(H51:H56)</f>
        <v>45102</v>
      </c>
      <c r="I57" s="1"/>
      <c r="J57" s="1"/>
      <c r="K57" s="1"/>
      <c r="M57" s="5"/>
    </row>
    <row r="58" spans="1:16" x14ac:dyDescent="0.25">
      <c r="M58" s="5"/>
    </row>
    <row r="59" spans="1:16" ht="23.25" x14ac:dyDescent="0.35">
      <c r="A59" s="148" t="s">
        <v>76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</row>
    <row r="60" spans="1:16" x14ac:dyDescent="0.25">
      <c r="A60" s="5"/>
      <c r="B60" s="5"/>
      <c r="C60" s="5"/>
      <c r="D60" s="5"/>
      <c r="E60" s="5"/>
    </row>
    <row r="61" spans="1:16" ht="60" x14ac:dyDescent="0.25">
      <c r="A61" s="12" t="s">
        <v>43</v>
      </c>
      <c r="B61" s="4" t="s">
        <v>22</v>
      </c>
      <c r="C61" s="1" t="s">
        <v>72</v>
      </c>
      <c r="D61" s="12" t="s">
        <v>114</v>
      </c>
      <c r="E61" s="12" t="s">
        <v>84</v>
      </c>
      <c r="G61" s="12" t="s">
        <v>44</v>
      </c>
      <c r="H61" s="4" t="s">
        <v>22</v>
      </c>
      <c r="I61" s="4" t="s">
        <v>72</v>
      </c>
      <c r="J61" s="12" t="s">
        <v>111</v>
      </c>
      <c r="K61" s="12" t="s">
        <v>84</v>
      </c>
      <c r="M61" s="1" t="s">
        <v>82</v>
      </c>
      <c r="N61" s="12" t="s">
        <v>102</v>
      </c>
      <c r="O61" s="12" t="s">
        <v>84</v>
      </c>
    </row>
    <row r="62" spans="1:16" x14ac:dyDescent="0.25">
      <c r="A62" s="47">
        <v>2012</v>
      </c>
      <c r="B62" s="48">
        <v>53</v>
      </c>
      <c r="C62" s="1">
        <v>692435</v>
      </c>
      <c r="D62" s="6">
        <f t="shared" ref="D62:D82" si="14">(B62/C62)*100000</f>
        <v>7.654148042776578</v>
      </c>
      <c r="E62" s="1"/>
      <c r="G62" s="47">
        <v>2012</v>
      </c>
      <c r="H62" s="48">
        <v>5653</v>
      </c>
      <c r="I62" s="48">
        <v>125060045</v>
      </c>
      <c r="J62" s="6">
        <f t="shared" ref="J62:J82" si="15">(H62/I62)*100000</f>
        <v>4.520228662959461</v>
      </c>
      <c r="K62" s="1"/>
      <c r="M62" s="1" t="s">
        <v>37</v>
      </c>
      <c r="N62" s="50">
        <f t="shared" ref="N62:N82" si="16">J62/D62</f>
        <v>0.5905593460823273</v>
      </c>
      <c r="O62" s="1"/>
    </row>
    <row r="63" spans="1:16" x14ac:dyDescent="0.25">
      <c r="A63" s="47">
        <v>2013</v>
      </c>
      <c r="B63" s="48">
        <v>49</v>
      </c>
      <c r="C63" s="1">
        <v>690349</v>
      </c>
      <c r="D63" s="6">
        <f t="shared" si="14"/>
        <v>7.0978591987530946</v>
      </c>
      <c r="E63" s="1"/>
      <c r="G63" s="47">
        <v>2013</v>
      </c>
      <c r="H63" s="48">
        <v>6039</v>
      </c>
      <c r="I63" s="48">
        <v>125307482</v>
      </c>
      <c r="J63" s="6">
        <f t="shared" si="15"/>
        <v>4.8193451050273284</v>
      </c>
      <c r="K63" s="1"/>
      <c r="M63" s="1" t="s">
        <v>37</v>
      </c>
      <c r="N63" s="50">
        <f t="shared" si="16"/>
        <v>0.67898572936949209</v>
      </c>
      <c r="O63" s="1"/>
    </row>
    <row r="64" spans="1:16" x14ac:dyDescent="0.25">
      <c r="A64" s="47">
        <v>2014</v>
      </c>
      <c r="B64" s="48">
        <v>47</v>
      </c>
      <c r="C64" s="1">
        <v>688686</v>
      </c>
      <c r="D64" s="6">
        <f t="shared" si="14"/>
        <v>6.8245905971661971</v>
      </c>
      <c r="E64" s="1"/>
      <c r="G64" s="47">
        <v>2014</v>
      </c>
      <c r="H64" s="48">
        <v>5691</v>
      </c>
      <c r="I64" s="48">
        <v>125547069</v>
      </c>
      <c r="J64" s="6">
        <f t="shared" si="15"/>
        <v>4.5329612593345363</v>
      </c>
      <c r="K64" s="1"/>
      <c r="M64" s="1" t="s">
        <v>37</v>
      </c>
      <c r="N64" s="50">
        <f t="shared" si="16"/>
        <v>0.66420999103107758</v>
      </c>
      <c r="O64" s="1"/>
    </row>
    <row r="65" spans="1:16" x14ac:dyDescent="0.25">
      <c r="A65" s="47">
        <v>2015</v>
      </c>
      <c r="B65" s="48">
        <v>45</v>
      </c>
      <c r="C65" s="1">
        <v>687435</v>
      </c>
      <c r="D65" s="6">
        <f t="shared" si="14"/>
        <v>6.5460734469440753</v>
      </c>
      <c r="E65" s="1"/>
      <c r="G65" s="47">
        <v>2015</v>
      </c>
      <c r="H65" s="48">
        <v>5076</v>
      </c>
      <c r="I65" s="48">
        <v>125733897</v>
      </c>
      <c r="J65" s="6">
        <f t="shared" si="15"/>
        <v>4.0370974901064267</v>
      </c>
      <c r="K65" s="1"/>
      <c r="M65" s="1" t="s">
        <v>37</v>
      </c>
      <c r="N65" s="50">
        <f t="shared" si="16"/>
        <v>0.61672046958029136</v>
      </c>
      <c r="O65" s="1"/>
    </row>
    <row r="66" spans="1:16" x14ac:dyDescent="0.25">
      <c r="A66" s="47">
        <v>2016</v>
      </c>
      <c r="B66" s="48">
        <v>45</v>
      </c>
      <c r="C66" s="1">
        <v>685865</v>
      </c>
      <c r="D66" s="6">
        <f t="shared" si="14"/>
        <v>6.5610579341415587</v>
      </c>
      <c r="E66" s="50">
        <f t="shared" ref="E66:E78" si="17">SUM(D62:D66)/5</f>
        <v>6.9367458439562997</v>
      </c>
      <c r="G66" s="47">
        <v>2016</v>
      </c>
      <c r="H66" s="48">
        <v>4951</v>
      </c>
      <c r="I66" s="48">
        <v>146544000</v>
      </c>
      <c r="J66" s="6">
        <f t="shared" si="15"/>
        <v>3.3785074789824217</v>
      </c>
      <c r="K66" s="50">
        <f t="shared" ref="K66:K76" si="18">SUM(J62:J66)/5</f>
        <v>4.2576279992820343</v>
      </c>
      <c r="M66" s="1" t="s">
        <v>37</v>
      </c>
      <c r="N66" s="50">
        <f t="shared" si="16"/>
        <v>0.51493334046050632</v>
      </c>
      <c r="O66" s="50">
        <f t="shared" ref="O66:O78" si="19">SUM(N62:N66)/5</f>
        <v>0.61308177530473906</v>
      </c>
      <c r="P66" s="53" t="s">
        <v>90</v>
      </c>
    </row>
    <row r="67" spans="1:16" x14ac:dyDescent="0.25">
      <c r="A67" s="17">
        <v>2017</v>
      </c>
      <c r="B67" s="1">
        <v>38</v>
      </c>
      <c r="C67" s="1">
        <v>684684</v>
      </c>
      <c r="D67" s="6">
        <f t="shared" si="14"/>
        <v>5.5500055500055501</v>
      </c>
      <c r="E67" s="50">
        <f t="shared" si="17"/>
        <v>6.5159173454020944</v>
      </c>
      <c r="G67" s="17">
        <v>2017</v>
      </c>
      <c r="H67" s="1">
        <v>4078</v>
      </c>
      <c r="I67" s="1">
        <v>146804000</v>
      </c>
      <c r="J67" s="6">
        <f t="shared" si="15"/>
        <v>2.7778534644832567</v>
      </c>
      <c r="K67" s="50">
        <f t="shared" si="18"/>
        <v>3.9091529595867938</v>
      </c>
      <c r="M67" s="1" t="s">
        <v>37</v>
      </c>
      <c r="N67" s="50">
        <f t="shared" si="16"/>
        <v>0.50051363723059317</v>
      </c>
      <c r="O67" s="50">
        <f t="shared" si="19"/>
        <v>0.5950726335343921</v>
      </c>
      <c r="P67" t="s">
        <v>89</v>
      </c>
    </row>
    <row r="68" spans="1:16" x14ac:dyDescent="0.25">
      <c r="A68" s="17">
        <v>2018</v>
      </c>
      <c r="B68" s="1">
        <v>38</v>
      </c>
      <c r="C68" s="1">
        <v>682333</v>
      </c>
      <c r="D68" s="6">
        <f t="shared" si="14"/>
        <v>5.5691282702141036</v>
      </c>
      <c r="E68" s="50">
        <f t="shared" si="17"/>
        <v>6.2101711596942968</v>
      </c>
      <c r="G68" s="17">
        <v>2018</v>
      </c>
      <c r="H68" s="1">
        <v>3868</v>
      </c>
      <c r="I68" s="1">
        <v>146880000</v>
      </c>
      <c r="J68" s="6">
        <f t="shared" si="15"/>
        <v>2.6334422657952068</v>
      </c>
      <c r="K68" s="50">
        <f t="shared" si="18"/>
        <v>3.47197239174037</v>
      </c>
      <c r="M68" s="1" t="s">
        <v>37</v>
      </c>
      <c r="N68" s="50">
        <f t="shared" si="16"/>
        <v>0.47286435830180024</v>
      </c>
      <c r="O68" s="50">
        <f t="shared" si="19"/>
        <v>0.55384835932085374</v>
      </c>
      <c r="P68" t="s">
        <v>88</v>
      </c>
    </row>
    <row r="69" spans="1:16" x14ac:dyDescent="0.25">
      <c r="A69" s="17">
        <v>2019</v>
      </c>
      <c r="B69" s="1">
        <v>27</v>
      </c>
      <c r="C69" s="1">
        <v>680380</v>
      </c>
      <c r="D69" s="6">
        <f t="shared" si="14"/>
        <v>3.9683706164202355</v>
      </c>
      <c r="E69" s="50">
        <f t="shared" si="17"/>
        <v>5.6389271635451044</v>
      </c>
      <c r="G69" s="17">
        <v>2019</v>
      </c>
      <c r="H69" s="1">
        <v>3483</v>
      </c>
      <c r="I69" s="1">
        <v>146780000</v>
      </c>
      <c r="J69" s="6">
        <f t="shared" si="15"/>
        <v>2.3729390925194167</v>
      </c>
      <c r="K69" s="50">
        <f t="shared" si="18"/>
        <v>3.0399679583773453</v>
      </c>
      <c r="M69" s="1" t="s">
        <v>37</v>
      </c>
      <c r="N69" s="50">
        <f t="shared" si="16"/>
        <v>0.59796307398828175</v>
      </c>
      <c r="O69" s="50">
        <f t="shared" si="19"/>
        <v>0.54059897591229455</v>
      </c>
      <c r="P69" t="s">
        <v>87</v>
      </c>
    </row>
    <row r="70" spans="1:16" x14ac:dyDescent="0.25">
      <c r="A70" s="17">
        <v>2020</v>
      </c>
      <c r="B70" s="1">
        <v>26</v>
      </c>
      <c r="C70" s="1">
        <v>679400</v>
      </c>
      <c r="D70" s="6">
        <f t="shared" si="14"/>
        <v>3.8269060936120103</v>
      </c>
      <c r="E70" s="50">
        <f t="shared" si="17"/>
        <v>5.0950936928786916</v>
      </c>
      <c r="G70" s="17">
        <v>2020</v>
      </c>
      <c r="H70" s="1">
        <v>3588</v>
      </c>
      <c r="I70" s="1">
        <v>146748000</v>
      </c>
      <c r="J70" s="6">
        <f t="shared" si="15"/>
        <v>2.4450077684193312</v>
      </c>
      <c r="K70" s="50">
        <f t="shared" si="18"/>
        <v>2.7215500140399262</v>
      </c>
      <c r="M70" s="1" t="s">
        <v>37</v>
      </c>
      <c r="N70" s="50">
        <f t="shared" si="16"/>
        <v>0.63889933764003604</v>
      </c>
      <c r="O70" s="50">
        <f t="shared" si="19"/>
        <v>0.54503474952424347</v>
      </c>
      <c r="P70" t="s">
        <v>86</v>
      </c>
    </row>
    <row r="71" spans="1:16" x14ac:dyDescent="0.25">
      <c r="A71" s="17">
        <v>2021</v>
      </c>
      <c r="B71" s="1">
        <v>30</v>
      </c>
      <c r="C71" s="1">
        <v>671455</v>
      </c>
      <c r="D71" s="6">
        <f t="shared" si="14"/>
        <v>4.4679092418702666</v>
      </c>
      <c r="E71" s="50">
        <f t="shared" si="17"/>
        <v>4.6764639544244329</v>
      </c>
      <c r="G71" s="17">
        <v>2021</v>
      </c>
      <c r="H71" s="1">
        <v>3741</v>
      </c>
      <c r="I71" s="1">
        <v>145478000</v>
      </c>
      <c r="J71" s="6">
        <f t="shared" si="15"/>
        <v>2.5715228419417371</v>
      </c>
      <c r="K71" s="50">
        <f t="shared" si="18"/>
        <v>2.5601530866317899</v>
      </c>
      <c r="M71" s="1" t="s">
        <v>37</v>
      </c>
      <c r="N71" s="50">
        <f t="shared" si="16"/>
        <v>0.57555395661199638</v>
      </c>
      <c r="O71" s="50">
        <f t="shared" si="19"/>
        <v>0.55715887275454157</v>
      </c>
      <c r="P71" t="s">
        <v>85</v>
      </c>
    </row>
    <row r="72" spans="1:16" x14ac:dyDescent="0.25">
      <c r="A72" s="1" t="s">
        <v>27</v>
      </c>
      <c r="B72" s="1">
        <v>26</v>
      </c>
      <c r="C72" s="1">
        <v>671455</v>
      </c>
      <c r="D72" s="6">
        <f t="shared" si="14"/>
        <v>3.8721880096208983</v>
      </c>
      <c r="E72" s="50">
        <f t="shared" si="17"/>
        <v>4.3409004463475025</v>
      </c>
      <c r="G72" s="1" t="s">
        <v>27</v>
      </c>
      <c r="H72" s="59">
        <v>3000</v>
      </c>
      <c r="I72" s="1">
        <v>145478000</v>
      </c>
      <c r="J72" s="6">
        <f t="shared" si="15"/>
        <v>2.0621674754945767</v>
      </c>
      <c r="K72" s="50">
        <f>SUM(J68:J72)/5</f>
        <v>2.4170158888340536</v>
      </c>
      <c r="M72" s="1" t="s">
        <v>37</v>
      </c>
      <c r="N72" s="50">
        <f t="shared" si="16"/>
        <v>0.53255871625315798</v>
      </c>
      <c r="O72" s="50">
        <f t="shared" si="19"/>
        <v>0.56356788855905449</v>
      </c>
      <c r="P72" t="s">
        <v>92</v>
      </c>
    </row>
    <row r="73" spans="1:16" x14ac:dyDescent="0.25">
      <c r="A73" s="1" t="s">
        <v>38</v>
      </c>
      <c r="B73" s="1">
        <f>SUM(B67:B72)</f>
        <v>185</v>
      </c>
      <c r="C73" s="1"/>
      <c r="D73" s="1"/>
      <c r="E73" s="1"/>
      <c r="G73" s="1" t="s">
        <v>38</v>
      </c>
      <c r="H73" s="1">
        <f>SUM(H67:H72)</f>
        <v>21758</v>
      </c>
      <c r="I73" s="1"/>
      <c r="J73" s="1"/>
      <c r="K73" s="1"/>
      <c r="M73" s="5"/>
    </row>
    <row r="74" spans="1:16" x14ac:dyDescent="0.25">
      <c r="A74" s="5"/>
      <c r="B74" s="5"/>
      <c r="C74" s="5"/>
      <c r="D74" s="5"/>
      <c r="E74" s="5"/>
      <c r="G74" s="5"/>
      <c r="H74" s="5"/>
      <c r="I74" s="5"/>
      <c r="J74" s="5"/>
      <c r="K74" s="5"/>
      <c r="M74" s="5"/>
    </row>
    <row r="75" spans="1:16" ht="23.25" x14ac:dyDescent="0.35">
      <c r="A75" s="148" t="s">
        <v>103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</row>
    <row r="76" spans="1:16" x14ac:dyDescent="0.25">
      <c r="A76" s="5"/>
      <c r="B76" s="5"/>
      <c r="C76" s="5"/>
      <c r="D76" s="5"/>
      <c r="E76" s="5"/>
      <c r="G76" s="5"/>
      <c r="H76" s="5"/>
      <c r="I76" s="5"/>
      <c r="J76" s="5"/>
      <c r="K76" s="5"/>
      <c r="M76" s="5"/>
    </row>
    <row r="77" spans="1:16" ht="60" x14ac:dyDescent="0.25">
      <c r="A77" s="12" t="s">
        <v>43</v>
      </c>
      <c r="B77" s="4" t="s">
        <v>93</v>
      </c>
      <c r="C77" s="1" t="s">
        <v>72</v>
      </c>
      <c r="D77" s="12" t="s">
        <v>113</v>
      </c>
      <c r="E77" s="12" t="s">
        <v>84</v>
      </c>
      <c r="G77" s="12" t="s">
        <v>44</v>
      </c>
      <c r="H77" s="4" t="s">
        <v>93</v>
      </c>
      <c r="I77" s="4" t="s">
        <v>72</v>
      </c>
      <c r="J77" s="12" t="s">
        <v>112</v>
      </c>
      <c r="K77" s="12" t="s">
        <v>84</v>
      </c>
      <c r="M77" s="1" t="s">
        <v>82</v>
      </c>
      <c r="N77" s="12" t="s">
        <v>104</v>
      </c>
      <c r="O77" s="12" t="s">
        <v>84</v>
      </c>
    </row>
    <row r="78" spans="1:16" x14ac:dyDescent="0.25">
      <c r="A78" s="47">
        <v>2012</v>
      </c>
      <c r="B78" s="48">
        <v>1689</v>
      </c>
      <c r="C78" s="1">
        <v>692435</v>
      </c>
      <c r="D78" s="6">
        <f t="shared" ref="D78:D98" si="20">(B78/C78)*100000</f>
        <v>243.92181215565361</v>
      </c>
      <c r="E78" s="1"/>
      <c r="G78" s="47">
        <v>2012</v>
      </c>
      <c r="H78" s="1">
        <v>747025</v>
      </c>
      <c r="I78" s="48">
        <v>125060045</v>
      </c>
      <c r="J78" s="6">
        <f t="shared" ref="J78:J98" si="21">(H78/I78)*100000</f>
        <v>597.33306508885391</v>
      </c>
      <c r="K78" s="1"/>
      <c r="M78" s="1" t="s">
        <v>94</v>
      </c>
      <c r="N78" s="50">
        <f>D78/J78</f>
        <v>0.40835143140681485</v>
      </c>
      <c r="O78" s="1"/>
    </row>
    <row r="79" spans="1:16" x14ac:dyDescent="0.25">
      <c r="A79" s="47">
        <v>2013</v>
      </c>
      <c r="B79" s="48">
        <v>1689</v>
      </c>
      <c r="C79" s="1">
        <v>690349</v>
      </c>
      <c r="D79" s="6">
        <f t="shared" si="20"/>
        <v>244.65886095293831</v>
      </c>
      <c r="E79" s="1"/>
      <c r="G79" s="47">
        <v>2013</v>
      </c>
      <c r="H79" s="1">
        <v>747025</v>
      </c>
      <c r="I79" s="48">
        <v>125307482</v>
      </c>
      <c r="J79" s="6">
        <f t="shared" si="21"/>
        <v>596.15354811774125</v>
      </c>
      <c r="K79" s="1"/>
      <c r="M79" s="1" t="s">
        <v>94</v>
      </c>
      <c r="N79" s="50">
        <f>D79/J79</f>
        <v>0.41039571386500884</v>
      </c>
      <c r="O79" s="1"/>
    </row>
    <row r="80" spans="1:16" x14ac:dyDescent="0.25">
      <c r="A80" s="47">
        <v>2014</v>
      </c>
      <c r="B80" s="48">
        <v>1945</v>
      </c>
      <c r="C80" s="1">
        <v>688686</v>
      </c>
      <c r="D80" s="6">
        <f t="shared" si="20"/>
        <v>282.42188747847348</v>
      </c>
      <c r="E80" s="1"/>
      <c r="G80" s="47">
        <v>2014</v>
      </c>
      <c r="H80" s="1">
        <v>747025</v>
      </c>
      <c r="I80" s="48">
        <v>125547069</v>
      </c>
      <c r="J80" s="6">
        <f t="shared" si="21"/>
        <v>595.01588205137625</v>
      </c>
      <c r="K80" s="1"/>
      <c r="M80" s="1" t="s">
        <v>94</v>
      </c>
      <c r="N80" s="50">
        <f t="shared" ref="N80:N96" si="22">D80/J80</f>
        <v>0.47464596491911448</v>
      </c>
      <c r="O80" s="1"/>
    </row>
    <row r="81" spans="1:16" x14ac:dyDescent="0.25">
      <c r="A81" s="47">
        <v>2015</v>
      </c>
      <c r="B81" s="48">
        <v>1792</v>
      </c>
      <c r="C81" s="1">
        <v>687435</v>
      </c>
      <c r="D81" s="6">
        <f t="shared" si="20"/>
        <v>260.67919148719517</v>
      </c>
      <c r="E81" s="1"/>
      <c r="G81" s="47">
        <v>2015</v>
      </c>
      <c r="H81" s="1">
        <v>747025</v>
      </c>
      <c r="I81" s="48">
        <v>125733897</v>
      </c>
      <c r="J81" s="6">
        <f t="shared" si="21"/>
        <v>594.13174794065276</v>
      </c>
      <c r="K81" s="1"/>
      <c r="M81" s="1" t="s">
        <v>94</v>
      </c>
      <c r="N81" s="50">
        <f t="shared" si="22"/>
        <v>0.43875654245164858</v>
      </c>
      <c r="O81" s="1"/>
    </row>
    <row r="82" spans="1:16" x14ac:dyDescent="0.25">
      <c r="A82" s="47">
        <v>2016</v>
      </c>
      <c r="B82" s="48">
        <v>1792</v>
      </c>
      <c r="C82" s="1">
        <v>685865</v>
      </c>
      <c r="D82" s="6">
        <f t="shared" si="20"/>
        <v>261.27590706625938</v>
      </c>
      <c r="E82" s="50">
        <f t="shared" ref="E82:E94" si="23">SUM(D78:D82)/5</f>
        <v>258.59153182810394</v>
      </c>
      <c r="G82" s="47">
        <v>2016</v>
      </c>
      <c r="H82" s="1">
        <v>747025</v>
      </c>
      <c r="I82" s="48">
        <v>146544000</v>
      </c>
      <c r="J82" s="6">
        <f t="shared" si="21"/>
        <v>509.76157331586421</v>
      </c>
      <c r="K82" s="50">
        <f t="shared" ref="K82:K94" si="24">SUM(J78:J82)/5</f>
        <v>578.47916330289763</v>
      </c>
      <c r="M82" s="1" t="s">
        <v>94</v>
      </c>
      <c r="N82" s="50">
        <f t="shared" si="22"/>
        <v>0.51254531675804571</v>
      </c>
      <c r="O82" s="50">
        <f t="shared" ref="O82:O94" si="25">SUM(N78:N82)/5</f>
        <v>0.44893899388012654</v>
      </c>
      <c r="P82" s="53" t="s">
        <v>90</v>
      </c>
    </row>
    <row r="83" spans="1:16" x14ac:dyDescent="0.25">
      <c r="A83" s="17">
        <v>2017</v>
      </c>
      <c r="B83" s="1">
        <v>1318</v>
      </c>
      <c r="C83" s="1">
        <v>684684</v>
      </c>
      <c r="D83" s="6">
        <f t="shared" si="20"/>
        <v>192.49756091861354</v>
      </c>
      <c r="E83" s="50">
        <f t="shared" si="23"/>
        <v>248.30668158069597</v>
      </c>
      <c r="G83" s="17">
        <v>2017</v>
      </c>
      <c r="H83" s="1">
        <v>747025</v>
      </c>
      <c r="I83" s="1">
        <v>146804000</v>
      </c>
      <c r="J83" s="6">
        <f t="shared" si="21"/>
        <v>508.85875044276725</v>
      </c>
      <c r="K83" s="50">
        <f t="shared" si="24"/>
        <v>560.78430037368037</v>
      </c>
      <c r="M83" s="1" t="s">
        <v>94</v>
      </c>
      <c r="N83" s="50">
        <f t="shared" si="22"/>
        <v>0.37829272023153365</v>
      </c>
      <c r="O83" s="50">
        <f t="shared" si="25"/>
        <v>0.4429272516450703</v>
      </c>
      <c r="P83" t="s">
        <v>89</v>
      </c>
    </row>
    <row r="84" spans="1:16" x14ac:dyDescent="0.25">
      <c r="A84" s="17">
        <v>2018</v>
      </c>
      <c r="B84" s="1">
        <v>1121</v>
      </c>
      <c r="C84" s="1">
        <v>682333</v>
      </c>
      <c r="D84" s="6">
        <f t="shared" si="20"/>
        <v>164.28928397131605</v>
      </c>
      <c r="E84" s="50">
        <f t="shared" si="23"/>
        <v>232.23276618437154</v>
      </c>
      <c r="G84" s="17">
        <v>2018</v>
      </c>
      <c r="H84" s="1">
        <v>747025</v>
      </c>
      <c r="I84" s="1">
        <v>146880000</v>
      </c>
      <c r="J84" s="6">
        <f t="shared" si="21"/>
        <v>508.59545206971677</v>
      </c>
      <c r="K84" s="50">
        <f t="shared" si="24"/>
        <v>543.27268116407549</v>
      </c>
      <c r="M84" s="1" t="s">
        <v>94</v>
      </c>
      <c r="N84" s="50">
        <f t="shared" si="22"/>
        <v>0.32302546808616717</v>
      </c>
      <c r="O84" s="50">
        <f t="shared" si="25"/>
        <v>0.42545320248930185</v>
      </c>
      <c r="P84" t="s">
        <v>88</v>
      </c>
    </row>
    <row r="85" spans="1:16" x14ac:dyDescent="0.25">
      <c r="A85" s="17">
        <v>2019</v>
      </c>
      <c r="B85" s="1">
        <v>1121</v>
      </c>
      <c r="C85" s="1">
        <v>680380</v>
      </c>
      <c r="D85" s="6">
        <f t="shared" si="20"/>
        <v>164.76086892618832</v>
      </c>
      <c r="E85" s="50">
        <f t="shared" si="23"/>
        <v>208.70056247391449</v>
      </c>
      <c r="G85" s="17">
        <v>2019</v>
      </c>
      <c r="H85" s="1">
        <v>747025</v>
      </c>
      <c r="I85" s="1">
        <v>146780000</v>
      </c>
      <c r="J85" s="6">
        <f t="shared" si="21"/>
        <v>508.94195394467914</v>
      </c>
      <c r="K85" s="50">
        <f t="shared" si="24"/>
        <v>526.05789554273611</v>
      </c>
      <c r="M85" s="1" t="s">
        <v>94</v>
      </c>
      <c r="N85" s="50">
        <f t="shared" si="22"/>
        <v>0.32373214204325051</v>
      </c>
      <c r="O85" s="50">
        <f t="shared" si="25"/>
        <v>0.39527043791412914</v>
      </c>
      <c r="P85" t="s">
        <v>87</v>
      </c>
    </row>
    <row r="86" spans="1:16" x14ac:dyDescent="0.25">
      <c r="A86" s="17">
        <v>2020</v>
      </c>
      <c r="B86" s="1">
        <v>1745</v>
      </c>
      <c r="C86" s="1">
        <v>679400</v>
      </c>
      <c r="D86" s="6">
        <f t="shared" si="20"/>
        <v>256.84427435972918</v>
      </c>
      <c r="E86" s="50">
        <f t="shared" si="23"/>
        <v>207.93357904842134</v>
      </c>
      <c r="G86" s="17">
        <v>2020</v>
      </c>
      <c r="H86" s="1">
        <v>747025</v>
      </c>
      <c r="I86" s="1">
        <v>146748000</v>
      </c>
      <c r="J86" s="6">
        <f t="shared" si="21"/>
        <v>509.05293428189822</v>
      </c>
      <c r="K86" s="50">
        <f t="shared" si="24"/>
        <v>509.04213281098521</v>
      </c>
      <c r="M86" s="1" t="s">
        <v>94</v>
      </c>
      <c r="N86" s="50">
        <f t="shared" si="22"/>
        <v>0.50455317524502574</v>
      </c>
      <c r="O86" s="50">
        <f t="shared" si="25"/>
        <v>0.40842976447280455</v>
      </c>
      <c r="P86" t="s">
        <v>86</v>
      </c>
    </row>
    <row r="87" spans="1:16" x14ac:dyDescent="0.25">
      <c r="A87" s="17">
        <v>2021</v>
      </c>
      <c r="B87" s="1">
        <v>1811</v>
      </c>
      <c r="C87" s="1">
        <v>671455</v>
      </c>
      <c r="D87" s="6">
        <f t="shared" si="20"/>
        <v>269.71278790090179</v>
      </c>
      <c r="E87" s="50">
        <f t="shared" si="23"/>
        <v>209.6209552153498</v>
      </c>
      <c r="G87" s="17">
        <v>2021</v>
      </c>
      <c r="H87" s="1">
        <v>747025</v>
      </c>
      <c r="I87" s="1">
        <v>145478000</v>
      </c>
      <c r="J87" s="6">
        <f t="shared" si="21"/>
        <v>513.49688612711202</v>
      </c>
      <c r="K87" s="50">
        <f t="shared" si="24"/>
        <v>509.78919537323475</v>
      </c>
      <c r="M87" s="1" t="s">
        <v>94</v>
      </c>
      <c r="N87" s="50">
        <f t="shared" si="22"/>
        <v>0.52524717323044601</v>
      </c>
      <c r="O87" s="50">
        <f t="shared" si="25"/>
        <v>0.41097013576728453</v>
      </c>
      <c r="P87" t="s">
        <v>85</v>
      </c>
    </row>
    <row r="88" spans="1:16" x14ac:dyDescent="0.25">
      <c r="A88" s="1" t="s">
        <v>27</v>
      </c>
      <c r="B88" s="1">
        <v>1809</v>
      </c>
      <c r="C88" s="1">
        <v>671455</v>
      </c>
      <c r="D88" s="6">
        <f t="shared" si="20"/>
        <v>269.41492728477709</v>
      </c>
      <c r="E88" s="50">
        <f t="shared" si="23"/>
        <v>225.0044284885825</v>
      </c>
      <c r="G88" s="1" t="s">
        <v>27</v>
      </c>
      <c r="H88" s="1">
        <v>747025</v>
      </c>
      <c r="I88" s="1">
        <v>145478000</v>
      </c>
      <c r="J88" s="6">
        <f t="shared" si="21"/>
        <v>513.49688612711202</v>
      </c>
      <c r="K88" s="50">
        <f t="shared" si="24"/>
        <v>510.71682251010361</v>
      </c>
      <c r="M88" s="1" t="s">
        <v>94</v>
      </c>
      <c r="N88" s="50">
        <f t="shared" si="22"/>
        <v>0.52466711009048961</v>
      </c>
      <c r="O88" s="50">
        <f t="shared" si="25"/>
        <v>0.44024501373907582</v>
      </c>
      <c r="P88" t="s">
        <v>92</v>
      </c>
    </row>
    <row r="89" spans="1:16" x14ac:dyDescent="0.25">
      <c r="A89" s="1"/>
      <c r="B89" s="1"/>
      <c r="C89" s="1"/>
      <c r="D89" s="1"/>
      <c r="E89" s="1"/>
      <c r="G89" s="1"/>
      <c r="H89" s="1"/>
      <c r="I89" s="1"/>
      <c r="J89" s="1"/>
      <c r="K89" s="1"/>
      <c r="M89" s="5"/>
    </row>
    <row r="90" spans="1:16" x14ac:dyDescent="0.25">
      <c r="A90" s="5"/>
      <c r="B90" s="5"/>
      <c r="C90" s="5"/>
      <c r="D90" s="5"/>
      <c r="E90" s="5"/>
      <c r="G90" s="5"/>
      <c r="H90" s="5"/>
      <c r="I90" s="5"/>
      <c r="J90" s="5"/>
      <c r="K90" s="5"/>
      <c r="M90" s="5"/>
    </row>
    <row r="91" spans="1:16" ht="23.25" x14ac:dyDescent="0.35">
      <c r="A91" s="148" t="s">
        <v>105</v>
      </c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</row>
    <row r="92" spans="1:16" x14ac:dyDescent="0.25">
      <c r="A92" s="5"/>
      <c r="B92" s="5"/>
      <c r="C92" s="5"/>
      <c r="D92" s="5"/>
      <c r="E92" s="5"/>
      <c r="G92" s="5"/>
      <c r="H92" s="5"/>
      <c r="I92" s="5"/>
      <c r="J92" s="5"/>
      <c r="K92" s="5"/>
      <c r="M92" s="5"/>
    </row>
    <row r="93" spans="1:16" ht="60" x14ac:dyDescent="0.25">
      <c r="A93" s="12" t="s">
        <v>43</v>
      </c>
      <c r="B93" s="4" t="s">
        <v>95</v>
      </c>
      <c r="C93" s="1" t="s">
        <v>72</v>
      </c>
      <c r="D93" s="12" t="s">
        <v>106</v>
      </c>
      <c r="E93" s="12" t="s">
        <v>84</v>
      </c>
      <c r="G93" s="12" t="s">
        <v>44</v>
      </c>
      <c r="H93" s="4" t="s">
        <v>95</v>
      </c>
      <c r="I93" s="4" t="s">
        <v>72</v>
      </c>
      <c r="J93" s="12" t="s">
        <v>107</v>
      </c>
      <c r="K93" s="12" t="s">
        <v>84</v>
      </c>
      <c r="M93" s="1" t="s">
        <v>82</v>
      </c>
      <c r="N93" s="12" t="s">
        <v>108</v>
      </c>
      <c r="O93" s="12" t="s">
        <v>84</v>
      </c>
    </row>
    <row r="94" spans="1:16" x14ac:dyDescent="0.25">
      <c r="A94" s="47">
        <v>2012</v>
      </c>
      <c r="B94" s="48">
        <v>130000000</v>
      </c>
      <c r="C94" s="1">
        <v>692435</v>
      </c>
      <c r="D94" s="6">
        <f t="shared" ref="D94:D107" si="26">(B94/C94)</f>
        <v>187.74325387942551</v>
      </c>
      <c r="E94" s="1"/>
      <c r="G94" s="47">
        <v>2012</v>
      </c>
      <c r="H94" s="58">
        <v>48373106000</v>
      </c>
      <c r="I94" s="48">
        <v>125060045</v>
      </c>
      <c r="J94" s="6">
        <f t="shared" ref="J94:J110" si="27">(H94/I94)</f>
        <v>386.79904521064259</v>
      </c>
      <c r="K94" s="1"/>
      <c r="M94" s="1" t="s">
        <v>94</v>
      </c>
      <c r="N94" s="50">
        <f>D94/J94</f>
        <v>0.48537672521188491</v>
      </c>
      <c r="O94" s="1"/>
    </row>
    <row r="95" spans="1:16" x14ac:dyDescent="0.25">
      <c r="A95" s="47">
        <v>2013</v>
      </c>
      <c r="B95" s="48">
        <v>81554700</v>
      </c>
      <c r="C95" s="1">
        <v>690349</v>
      </c>
      <c r="D95" s="6">
        <f t="shared" si="26"/>
        <v>118.13546481562224</v>
      </c>
      <c r="E95" s="1"/>
      <c r="G95" s="47">
        <v>2013</v>
      </c>
      <c r="H95" s="58">
        <v>56073106000</v>
      </c>
      <c r="I95" s="48">
        <v>125307482</v>
      </c>
      <c r="J95" s="6">
        <f t="shared" si="27"/>
        <v>447.48410154790281</v>
      </c>
      <c r="K95" s="1"/>
      <c r="M95" s="1" t="s">
        <v>94</v>
      </c>
      <c r="N95" s="50">
        <f t="shared" ref="N95:N113" si="28">D95/J95</f>
        <v>0.26399924468149161</v>
      </c>
      <c r="O95" s="1"/>
    </row>
    <row r="96" spans="1:16" x14ac:dyDescent="0.25">
      <c r="A96" s="47">
        <v>2014</v>
      </c>
      <c r="B96" s="48">
        <v>71500000</v>
      </c>
      <c r="C96" s="1">
        <v>688686</v>
      </c>
      <c r="D96" s="6">
        <f t="shared" si="26"/>
        <v>103.82089951008152</v>
      </c>
      <c r="E96" s="1"/>
      <c r="G96" s="47">
        <v>2014</v>
      </c>
      <c r="H96" s="58">
        <v>52298780000</v>
      </c>
      <c r="I96" s="48">
        <v>125547069</v>
      </c>
      <c r="J96" s="6">
        <f t="shared" si="27"/>
        <v>416.56711237121755</v>
      </c>
      <c r="K96" s="1"/>
      <c r="M96" s="1" t="s">
        <v>94</v>
      </c>
      <c r="N96" s="50">
        <f t="shared" si="28"/>
        <v>0.24922970735520542</v>
      </c>
      <c r="O96" s="1"/>
    </row>
    <row r="97" spans="1:16" x14ac:dyDescent="0.25">
      <c r="A97" s="47">
        <v>2015</v>
      </c>
      <c r="B97" s="48">
        <v>75927300</v>
      </c>
      <c r="C97" s="1">
        <v>687435</v>
      </c>
      <c r="D97" s="6">
        <f t="shared" si="26"/>
        <v>110.45015165070151</v>
      </c>
      <c r="E97" s="1"/>
      <c r="G97" s="47">
        <v>2015</v>
      </c>
      <c r="H97" s="58">
        <v>52533280000</v>
      </c>
      <c r="I97" s="48">
        <v>125733897</v>
      </c>
      <c r="J97" s="6">
        <f t="shared" si="27"/>
        <v>417.81318525425166</v>
      </c>
      <c r="K97" s="1"/>
      <c r="M97" s="1" t="s">
        <v>94</v>
      </c>
      <c r="N97" s="50">
        <f t="shared" si="28"/>
        <v>0.26435295856804836</v>
      </c>
      <c r="O97" s="1"/>
    </row>
    <row r="98" spans="1:16" x14ac:dyDescent="0.25">
      <c r="A98" s="47">
        <v>2016</v>
      </c>
      <c r="B98" s="48">
        <v>85000000</v>
      </c>
      <c r="C98" s="1">
        <v>685865</v>
      </c>
      <c r="D98" s="6">
        <f t="shared" si="26"/>
        <v>123.93109431156277</v>
      </c>
      <c r="E98" s="50">
        <f t="shared" ref="E98:E110" si="29">SUM(D94:D98)/5</f>
        <v>128.8161728334787</v>
      </c>
      <c r="G98" s="47">
        <v>2016</v>
      </c>
      <c r="H98" s="58">
        <v>48940420000</v>
      </c>
      <c r="I98" s="48">
        <v>146544000</v>
      </c>
      <c r="J98" s="6">
        <f t="shared" si="27"/>
        <v>333.96399716126217</v>
      </c>
      <c r="K98" s="50">
        <f t="shared" ref="K98:K110" si="30">SUM(J94:J98)/5</f>
        <v>400.52548830905533</v>
      </c>
      <c r="M98" s="1" t="s">
        <v>94</v>
      </c>
      <c r="N98" s="50">
        <f t="shared" si="28"/>
        <v>0.37109118157943177</v>
      </c>
      <c r="O98" s="50">
        <f t="shared" ref="O98:O110" si="31">SUM(N94:N98)/5</f>
        <v>0.32680996347921243</v>
      </c>
      <c r="P98" s="53" t="s">
        <v>90</v>
      </c>
    </row>
    <row r="99" spans="1:16" x14ac:dyDescent="0.25">
      <c r="A99" s="17">
        <v>2017</v>
      </c>
      <c r="B99" s="1">
        <v>109455000</v>
      </c>
      <c r="C99" s="1">
        <v>684684</v>
      </c>
      <c r="D99" s="6">
        <f t="shared" si="26"/>
        <v>159.86206775680461</v>
      </c>
      <c r="E99" s="50">
        <f t="shared" si="29"/>
        <v>123.23993560895454</v>
      </c>
      <c r="G99" s="17">
        <v>2017</v>
      </c>
      <c r="H99" s="6">
        <v>64282685000</v>
      </c>
      <c r="I99" s="1">
        <v>146804000</v>
      </c>
      <c r="J99" s="6">
        <f t="shared" si="27"/>
        <v>437.88101822838615</v>
      </c>
      <c r="K99" s="50">
        <f t="shared" si="30"/>
        <v>410.74188291260407</v>
      </c>
      <c r="M99" s="1" t="s">
        <v>94</v>
      </c>
      <c r="N99" s="50">
        <f t="shared" si="28"/>
        <v>0.36508106335275109</v>
      </c>
      <c r="O99" s="50">
        <f t="shared" si="31"/>
        <v>0.30275083110738565</v>
      </c>
      <c r="P99" t="s">
        <v>89</v>
      </c>
    </row>
    <row r="100" spans="1:16" x14ac:dyDescent="0.25">
      <c r="A100" s="17">
        <v>2018</v>
      </c>
      <c r="B100" s="1">
        <v>130000000</v>
      </c>
      <c r="C100" s="1">
        <v>682333</v>
      </c>
      <c r="D100" s="6">
        <f t="shared" si="26"/>
        <v>190.52280924416669</v>
      </c>
      <c r="E100" s="50">
        <f t="shared" si="29"/>
        <v>137.71740449466341</v>
      </c>
      <c r="G100" s="17">
        <v>2018</v>
      </c>
      <c r="H100" s="6">
        <v>93605998000</v>
      </c>
      <c r="I100" s="1">
        <v>146880000</v>
      </c>
      <c r="J100" s="6">
        <f t="shared" si="27"/>
        <v>637.29573801742924</v>
      </c>
      <c r="K100" s="50">
        <f t="shared" si="30"/>
        <v>448.7042102065094</v>
      </c>
      <c r="M100" s="1" t="s">
        <v>94</v>
      </c>
      <c r="N100" s="50">
        <f t="shared" si="28"/>
        <v>0.29895509710588419</v>
      </c>
      <c r="O100" s="50">
        <f t="shared" si="31"/>
        <v>0.30974200159226417</v>
      </c>
      <c r="P100" t="s">
        <v>88</v>
      </c>
    </row>
    <row r="101" spans="1:16" x14ac:dyDescent="0.25">
      <c r="A101" s="17">
        <v>2019</v>
      </c>
      <c r="B101" s="1">
        <v>200000000</v>
      </c>
      <c r="C101" s="1">
        <v>680380</v>
      </c>
      <c r="D101" s="6">
        <f t="shared" si="26"/>
        <v>293.95337899409157</v>
      </c>
      <c r="E101" s="50">
        <f t="shared" si="29"/>
        <v>175.74390039146542</v>
      </c>
      <c r="G101" s="17">
        <v>2019</v>
      </c>
      <c r="H101" s="6">
        <v>97112948000</v>
      </c>
      <c r="I101" s="1">
        <v>146780000</v>
      </c>
      <c r="J101" s="6">
        <f t="shared" si="27"/>
        <v>661.62248262706089</v>
      </c>
      <c r="K101" s="50">
        <f t="shared" si="30"/>
        <v>497.71528425767804</v>
      </c>
      <c r="M101" s="1" t="s">
        <v>94</v>
      </c>
      <c r="N101" s="50">
        <f t="shared" si="28"/>
        <v>0.44429170216058894</v>
      </c>
      <c r="O101" s="50">
        <f t="shared" si="31"/>
        <v>0.34875440055334089</v>
      </c>
      <c r="P101" t="s">
        <v>87</v>
      </c>
    </row>
    <row r="102" spans="1:16" x14ac:dyDescent="0.25">
      <c r="A102" s="17">
        <v>2020</v>
      </c>
      <c r="B102" s="1">
        <v>140000000</v>
      </c>
      <c r="C102" s="1">
        <v>679400</v>
      </c>
      <c r="D102" s="6">
        <f t="shared" si="26"/>
        <v>206.06417427141596</v>
      </c>
      <c r="E102" s="50">
        <f t="shared" si="29"/>
        <v>194.86670491560832</v>
      </c>
      <c r="G102" s="17">
        <v>2020</v>
      </c>
      <c r="H102" s="6">
        <v>178251299000</v>
      </c>
      <c r="I102" s="1">
        <v>146748000</v>
      </c>
      <c r="J102" s="6">
        <f t="shared" si="27"/>
        <v>1214.676172758743</v>
      </c>
      <c r="K102" s="50">
        <f t="shared" si="30"/>
        <v>657.08788175857626</v>
      </c>
      <c r="M102" s="1" t="s">
        <v>94</v>
      </c>
      <c r="N102" s="50">
        <f t="shared" si="28"/>
        <v>0.16964535807383793</v>
      </c>
      <c r="O102" s="50">
        <f t="shared" si="31"/>
        <v>0.32981288045449875</v>
      </c>
      <c r="P102" t="s">
        <v>86</v>
      </c>
    </row>
    <row r="103" spans="1:16" x14ac:dyDescent="0.25">
      <c r="A103" s="17">
        <v>2021</v>
      </c>
      <c r="B103" s="1">
        <v>300000000</v>
      </c>
      <c r="C103" s="1">
        <v>671455</v>
      </c>
      <c r="D103" s="6">
        <f t="shared" si="26"/>
        <v>446.79092418702669</v>
      </c>
      <c r="E103" s="50">
        <f t="shared" si="29"/>
        <v>259.43867089070108</v>
      </c>
      <c r="G103" s="17">
        <v>2021</v>
      </c>
      <c r="H103" s="6">
        <v>153778000000</v>
      </c>
      <c r="I103" s="1">
        <v>145478000</v>
      </c>
      <c r="J103" s="6">
        <f>(H103/I103)</f>
        <v>1057.0533001553499</v>
      </c>
      <c r="K103" s="50">
        <f t="shared" si="30"/>
        <v>801.70574235739377</v>
      </c>
      <c r="M103" s="1" t="s">
        <v>94</v>
      </c>
      <c r="N103" s="50">
        <f t="shared" si="28"/>
        <v>0.4226758708585121</v>
      </c>
      <c r="O103" s="50">
        <f t="shared" si="31"/>
        <v>0.34012981831031486</v>
      </c>
      <c r="P103" t="s">
        <v>85</v>
      </c>
    </row>
    <row r="104" spans="1:16" x14ac:dyDescent="0.25">
      <c r="A104" s="1" t="s">
        <v>27</v>
      </c>
      <c r="B104" s="1">
        <v>200000000</v>
      </c>
      <c r="C104" s="1">
        <v>671455</v>
      </c>
      <c r="D104" s="6">
        <f>(B104/C104)</f>
        <v>297.86061612468444</v>
      </c>
      <c r="E104" s="50">
        <f t="shared" si="29"/>
        <v>287.03838056427702</v>
      </c>
      <c r="G104" s="1" t="s">
        <v>27</v>
      </c>
      <c r="H104" s="63">
        <v>153778000000</v>
      </c>
      <c r="I104" s="1">
        <v>145478000</v>
      </c>
      <c r="J104" s="6">
        <f>(H104/I104)</f>
        <v>1057.0533001553499</v>
      </c>
      <c r="K104" s="50">
        <f t="shared" si="30"/>
        <v>925.54019874278652</v>
      </c>
      <c r="M104" s="1" t="s">
        <v>94</v>
      </c>
      <c r="N104" s="50">
        <f t="shared" si="28"/>
        <v>0.2817839139056747</v>
      </c>
      <c r="O104" s="50">
        <f t="shared" si="31"/>
        <v>0.32347038842089954</v>
      </c>
      <c r="P104" t="s">
        <v>92</v>
      </c>
    </row>
    <row r="105" spans="1:16" x14ac:dyDescent="0.25">
      <c r="A105" s="1" t="s">
        <v>38</v>
      </c>
      <c r="B105" s="1">
        <f>SUM(B99:B104)</f>
        <v>1079455000</v>
      </c>
      <c r="C105" s="1"/>
      <c r="D105" s="1"/>
      <c r="E105" s="1"/>
      <c r="G105" s="1" t="s">
        <v>38</v>
      </c>
      <c r="H105" s="6">
        <f>SUM(H99:H104)</f>
        <v>740808930000</v>
      </c>
      <c r="I105" s="1"/>
      <c r="J105" s="1"/>
      <c r="K105" s="1"/>
      <c r="M105" s="5"/>
    </row>
    <row r="106" spans="1:16" x14ac:dyDescent="0.25">
      <c r="A106" s="5"/>
      <c r="B106" s="5"/>
      <c r="C106" s="5"/>
      <c r="D106" s="5"/>
      <c r="E106" s="5"/>
      <c r="G106" s="5"/>
      <c r="H106" s="5"/>
      <c r="I106" s="5"/>
      <c r="J106" s="5"/>
      <c r="K106" s="5"/>
      <c r="M106" s="5"/>
    </row>
    <row r="108" spans="1:16" ht="23.25" x14ac:dyDescent="0.35">
      <c r="A108" s="148" t="s">
        <v>117</v>
      </c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</row>
    <row r="110" spans="1:16" ht="75" x14ac:dyDescent="0.25">
      <c r="A110" s="12" t="s">
        <v>43</v>
      </c>
      <c r="B110" s="4" t="s">
        <v>119</v>
      </c>
      <c r="C110" s="13" t="s">
        <v>118</v>
      </c>
      <c r="D110" s="49" t="s">
        <v>78</v>
      </c>
      <c r="E110" s="12" t="s">
        <v>84</v>
      </c>
      <c r="F110" s="52"/>
    </row>
    <row r="111" spans="1:16" x14ac:dyDescent="0.25">
      <c r="A111" s="47">
        <v>2012</v>
      </c>
      <c r="B111" s="1">
        <v>1615</v>
      </c>
      <c r="C111" s="1">
        <v>1533</v>
      </c>
      <c r="D111" s="50">
        <f t="shared" ref="D111:D127" si="32">C111/B111</f>
        <v>0.94922600619195041</v>
      </c>
      <c r="E111" s="50"/>
      <c r="F111" s="5"/>
    </row>
    <row r="112" spans="1:16" x14ac:dyDescent="0.25">
      <c r="A112" s="47">
        <v>2013</v>
      </c>
      <c r="B112" s="1">
        <v>1615</v>
      </c>
      <c r="C112" s="1">
        <v>1543</v>
      </c>
      <c r="D112" s="50">
        <f t="shared" si="32"/>
        <v>0.95541795665634677</v>
      </c>
      <c r="E112" s="50"/>
      <c r="F112" s="5"/>
    </row>
    <row r="113" spans="1:20" x14ac:dyDescent="0.25">
      <c r="A113" s="47">
        <v>2014</v>
      </c>
      <c r="B113" s="1">
        <v>1615</v>
      </c>
      <c r="C113" s="1">
        <v>1543</v>
      </c>
      <c r="D113" s="50">
        <f t="shared" si="32"/>
        <v>0.95541795665634677</v>
      </c>
      <c r="E113" s="50"/>
      <c r="F113" s="5"/>
    </row>
    <row r="114" spans="1:20" x14ac:dyDescent="0.25">
      <c r="A114" s="47">
        <v>2015</v>
      </c>
      <c r="B114" s="1">
        <v>1615</v>
      </c>
      <c r="C114" s="1">
        <v>1543</v>
      </c>
      <c r="D114" s="50">
        <f t="shared" si="32"/>
        <v>0.95541795665634677</v>
      </c>
      <c r="E114" s="50"/>
      <c r="F114" s="5"/>
    </row>
    <row r="115" spans="1:20" x14ac:dyDescent="0.25">
      <c r="A115" s="47">
        <v>2016</v>
      </c>
      <c r="B115" s="1">
        <v>1615</v>
      </c>
      <c r="C115" s="1">
        <v>1551</v>
      </c>
      <c r="D115" s="50">
        <f t="shared" si="32"/>
        <v>0.96037151702786383</v>
      </c>
      <c r="E115" s="50">
        <f t="shared" ref="E115:E127" si="33">SUM(D111:D115)/5</f>
        <v>0.95517027863777082</v>
      </c>
      <c r="F115" s="5"/>
    </row>
    <row r="116" spans="1:20" x14ac:dyDescent="0.25">
      <c r="A116" s="17">
        <v>2017</v>
      </c>
      <c r="B116" s="1">
        <v>1615</v>
      </c>
      <c r="C116" s="1">
        <v>1551</v>
      </c>
      <c r="D116" s="50">
        <f t="shared" si="32"/>
        <v>0.96037151702786383</v>
      </c>
      <c r="E116" s="50">
        <f t="shared" si="33"/>
        <v>0.95739938080495368</v>
      </c>
      <c r="F116" s="5"/>
    </row>
    <row r="117" spans="1:20" x14ac:dyDescent="0.25">
      <c r="A117" s="17">
        <v>2018</v>
      </c>
      <c r="B117" s="1">
        <v>1615</v>
      </c>
      <c r="C117" s="1">
        <v>1551</v>
      </c>
      <c r="D117" s="50">
        <f t="shared" si="32"/>
        <v>0.96037151702786383</v>
      </c>
      <c r="E117" s="50">
        <f t="shared" si="33"/>
        <v>0.95839009287925703</v>
      </c>
      <c r="F117" s="5"/>
    </row>
    <row r="118" spans="1:20" x14ac:dyDescent="0.25">
      <c r="A118" s="17">
        <v>2019</v>
      </c>
      <c r="B118" s="1">
        <v>1616</v>
      </c>
      <c r="C118" s="1">
        <v>1552</v>
      </c>
      <c r="D118" s="50">
        <f t="shared" si="32"/>
        <v>0.96039603960396036</v>
      </c>
      <c r="E118" s="50">
        <f t="shared" si="33"/>
        <v>0.95938570946877988</v>
      </c>
      <c r="F118" s="5"/>
    </row>
    <row r="119" spans="1:20" x14ac:dyDescent="0.25">
      <c r="A119" s="17">
        <v>2020</v>
      </c>
      <c r="B119" s="1">
        <v>1616</v>
      </c>
      <c r="C119" s="1">
        <v>1552</v>
      </c>
      <c r="D119" s="50">
        <f t="shared" si="32"/>
        <v>0.96039603960396036</v>
      </c>
      <c r="E119" s="50">
        <f t="shared" si="33"/>
        <v>0.9603813260583024</v>
      </c>
      <c r="F119" s="5"/>
    </row>
    <row r="120" spans="1:20" x14ac:dyDescent="0.25">
      <c r="A120" s="17">
        <v>2021</v>
      </c>
      <c r="B120" s="1">
        <v>1616</v>
      </c>
      <c r="C120" s="1">
        <v>1565</v>
      </c>
      <c r="D120" s="50">
        <f>C120/B120</f>
        <v>0.96844059405940597</v>
      </c>
      <c r="E120" s="50">
        <f t="shared" si="33"/>
        <v>0.96199514146461096</v>
      </c>
      <c r="F120" s="5"/>
    </row>
    <row r="121" spans="1:20" x14ac:dyDescent="0.25">
      <c r="A121" s="1" t="s">
        <v>27</v>
      </c>
      <c r="B121" s="1">
        <v>1616</v>
      </c>
      <c r="C121" s="1">
        <v>1565</v>
      </c>
      <c r="D121" s="50">
        <f>C121/B121</f>
        <v>0.96844059405940597</v>
      </c>
      <c r="E121" s="50">
        <f t="shared" si="33"/>
        <v>0.96360895687091941</v>
      </c>
      <c r="F121" s="5"/>
    </row>
    <row r="122" spans="1:20" x14ac:dyDescent="0.25">
      <c r="A122" s="1"/>
      <c r="B122" s="1"/>
      <c r="C122" s="1"/>
      <c r="D122" s="1"/>
      <c r="E122" s="1"/>
    </row>
    <row r="124" spans="1:20" ht="23.25" x14ac:dyDescent="0.35">
      <c r="A124" s="148" t="s">
        <v>120</v>
      </c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</row>
    <row r="126" spans="1:20" ht="105" customHeight="1" x14ac:dyDescent="0.25">
      <c r="A126" s="47" t="s">
        <v>43</v>
      </c>
      <c r="B126" s="47" t="s">
        <v>63</v>
      </c>
      <c r="C126" s="47" t="s">
        <v>72</v>
      </c>
      <c r="D126" s="47" t="s">
        <v>121</v>
      </c>
      <c r="E126" s="47" t="s">
        <v>84</v>
      </c>
      <c r="F126" s="145"/>
      <c r="G126" s="47" t="s">
        <v>44</v>
      </c>
      <c r="H126" s="47" t="s">
        <v>63</v>
      </c>
      <c r="I126" s="47" t="s">
        <v>72</v>
      </c>
      <c r="J126" s="47" t="s">
        <v>122</v>
      </c>
      <c r="K126" s="47" t="s">
        <v>84</v>
      </c>
      <c r="L126" s="145"/>
      <c r="M126" s="47" t="s">
        <v>82</v>
      </c>
      <c r="N126" s="47" t="s">
        <v>83</v>
      </c>
      <c r="O126" s="47" t="s">
        <v>84</v>
      </c>
      <c r="P126" s="145"/>
      <c r="Q126" s="145"/>
    </row>
    <row r="127" spans="1:20" ht="18.75" x14ac:dyDescent="0.3">
      <c r="A127" s="47">
        <v>2012</v>
      </c>
      <c r="B127" s="17">
        <v>873</v>
      </c>
      <c r="C127" s="17">
        <v>692435</v>
      </c>
      <c r="D127" s="54">
        <f t="shared" ref="D127:D147" si="34">(B127/C127)*100000</f>
        <v>126.07681587441419</v>
      </c>
      <c r="E127" s="54"/>
      <c r="G127" s="17">
        <v>2012</v>
      </c>
      <c r="H127" s="17">
        <v>162510</v>
      </c>
      <c r="I127" s="17">
        <v>125060045</v>
      </c>
      <c r="J127" s="54">
        <f t="shared" ref="J127:J147" si="35">(H127/I127)*100000</f>
        <v>129.94557934150751</v>
      </c>
      <c r="K127" s="54"/>
      <c r="M127" s="17" t="s">
        <v>59</v>
      </c>
      <c r="N127" s="55">
        <f t="shared" ref="N127:N147" si="36">J127/D127</f>
        <v>1.0306857643910281</v>
      </c>
      <c r="O127" s="55"/>
      <c r="P127" s="5"/>
      <c r="Q127" s="51"/>
      <c r="R127" s="5"/>
      <c r="S127" s="51"/>
      <c r="T127" s="5"/>
    </row>
    <row r="128" spans="1:20" ht="18.75" x14ac:dyDescent="0.3">
      <c r="A128" s="47">
        <v>2013</v>
      </c>
      <c r="B128" s="17">
        <v>843</v>
      </c>
      <c r="C128" s="17">
        <v>690349</v>
      </c>
      <c r="D128" s="54">
        <f t="shared" si="34"/>
        <v>122.11214907242569</v>
      </c>
      <c r="E128" s="54"/>
      <c r="G128" s="17">
        <v>2013</v>
      </c>
      <c r="H128" s="17">
        <v>153466</v>
      </c>
      <c r="I128" s="17">
        <v>125307482</v>
      </c>
      <c r="J128" s="54">
        <f t="shared" si="35"/>
        <v>122.47153765327437</v>
      </c>
      <c r="K128" s="54"/>
      <c r="M128" s="17" t="s">
        <v>59</v>
      </c>
      <c r="N128" s="55">
        <f t="shared" si="36"/>
        <v>1.0029431025788884</v>
      </c>
      <c r="O128" s="55"/>
      <c r="P128" s="5"/>
      <c r="Q128" s="51"/>
      <c r="R128" s="5"/>
      <c r="S128" s="51"/>
      <c r="T128" s="5"/>
    </row>
    <row r="129" spans="1:20" ht="18.75" x14ac:dyDescent="0.3">
      <c r="A129" s="47">
        <v>2014</v>
      </c>
      <c r="B129" s="17">
        <v>939</v>
      </c>
      <c r="C129" s="17">
        <v>688686</v>
      </c>
      <c r="D129" s="54">
        <f t="shared" si="34"/>
        <v>136.34660788806511</v>
      </c>
      <c r="E129" s="54"/>
      <c r="G129" s="17">
        <v>2014</v>
      </c>
      <c r="H129" s="17">
        <v>150804</v>
      </c>
      <c r="I129" s="17">
        <v>125547069</v>
      </c>
      <c r="J129" s="54">
        <f t="shared" si="35"/>
        <v>120.11749951725277</v>
      </c>
      <c r="K129" s="54"/>
      <c r="M129" s="17" t="s">
        <v>59</v>
      </c>
      <c r="N129" s="55">
        <f t="shared" si="36"/>
        <v>0.88097167489391626</v>
      </c>
      <c r="O129" s="55"/>
      <c r="P129" s="5"/>
      <c r="Q129" s="51"/>
      <c r="R129" s="5"/>
      <c r="S129" s="51"/>
      <c r="T129" s="5"/>
    </row>
    <row r="130" spans="1:20" ht="18.75" x14ac:dyDescent="0.3">
      <c r="A130" s="47">
        <v>2015</v>
      </c>
      <c r="B130" s="17">
        <v>879</v>
      </c>
      <c r="C130" s="17">
        <v>687435</v>
      </c>
      <c r="D130" s="54">
        <f t="shared" si="34"/>
        <v>127.86663466364092</v>
      </c>
      <c r="E130" s="54"/>
      <c r="G130" s="17">
        <v>2015</v>
      </c>
      <c r="H130" s="17">
        <v>145926</v>
      </c>
      <c r="I130" s="17">
        <v>125733897</v>
      </c>
      <c r="J130" s="54">
        <f t="shared" si="35"/>
        <v>116.05939486628654</v>
      </c>
      <c r="K130" s="54"/>
      <c r="M130" s="17" t="s">
        <v>59</v>
      </c>
      <c r="N130" s="55">
        <f t="shared" si="36"/>
        <v>0.90765972821280649</v>
      </c>
      <c r="O130" s="55"/>
      <c r="P130" s="5"/>
      <c r="Q130" s="51"/>
      <c r="R130" s="5"/>
      <c r="S130" s="51"/>
      <c r="T130" s="5"/>
    </row>
    <row r="131" spans="1:20" ht="18.75" x14ac:dyDescent="0.3">
      <c r="A131" s="47">
        <v>2016</v>
      </c>
      <c r="B131" s="17">
        <v>810</v>
      </c>
      <c r="C131" s="17">
        <v>685865</v>
      </c>
      <c r="D131" s="54">
        <f t="shared" si="34"/>
        <v>118.09904281454804</v>
      </c>
      <c r="E131" s="54">
        <f t="shared" ref="E131:E143" si="37">SUM(D127:D131)/5</f>
        <v>126.10025006261881</v>
      </c>
      <c r="G131" s="17">
        <v>2016</v>
      </c>
      <c r="H131" s="17">
        <v>139475</v>
      </c>
      <c r="I131" s="17">
        <v>146544000</v>
      </c>
      <c r="J131" s="54">
        <f t="shared" si="35"/>
        <v>95.176192815809586</v>
      </c>
      <c r="K131" s="54">
        <f t="shared" ref="K131:K143" si="38">SUM(J127:J131)/5</f>
        <v>116.75404083882616</v>
      </c>
      <c r="M131" s="17" t="s">
        <v>59</v>
      </c>
      <c r="N131" s="55">
        <f t="shared" si="36"/>
        <v>0.80590147513105248</v>
      </c>
      <c r="O131" s="55">
        <f t="shared" ref="O131:O143" si="39">SUM(N127:N131)/5</f>
        <v>0.92563234904153835</v>
      </c>
      <c r="P131" s="53" t="s">
        <v>90</v>
      </c>
      <c r="Q131" s="51"/>
      <c r="R131" s="5"/>
      <c r="S131" s="51"/>
      <c r="T131" s="5"/>
    </row>
    <row r="132" spans="1:20" ht="18.75" x14ac:dyDescent="0.3">
      <c r="A132" s="47">
        <v>2017</v>
      </c>
      <c r="B132" s="17">
        <v>734</v>
      </c>
      <c r="C132" s="17">
        <v>684684</v>
      </c>
      <c r="D132" s="54">
        <f t="shared" si="34"/>
        <v>107.20273878168615</v>
      </c>
      <c r="E132" s="54">
        <f t="shared" si="37"/>
        <v>122.32543464407317</v>
      </c>
      <c r="G132" s="17">
        <v>2017</v>
      </c>
      <c r="H132" s="17">
        <v>132844</v>
      </c>
      <c r="I132" s="17">
        <v>146804000</v>
      </c>
      <c r="J132" s="54">
        <f t="shared" si="35"/>
        <v>90.490722323642402</v>
      </c>
      <c r="K132" s="54">
        <f t="shared" si="38"/>
        <v>108.86306943525315</v>
      </c>
      <c r="M132" s="17" t="s">
        <v>59</v>
      </c>
      <c r="N132" s="55">
        <f t="shared" si="36"/>
        <v>0.84410830685886618</v>
      </c>
      <c r="O132" s="55">
        <f t="shared" si="39"/>
        <v>0.88831685753510603</v>
      </c>
      <c r="P132" t="s">
        <v>89</v>
      </c>
      <c r="Q132" s="51"/>
      <c r="R132" s="5"/>
      <c r="S132" s="51"/>
      <c r="T132" s="5"/>
    </row>
    <row r="133" spans="1:20" ht="18.75" x14ac:dyDescent="0.3">
      <c r="A133" s="47">
        <v>2018</v>
      </c>
      <c r="B133" s="17">
        <v>750</v>
      </c>
      <c r="C133" s="17">
        <v>682333</v>
      </c>
      <c r="D133" s="54">
        <f t="shared" si="34"/>
        <v>109.91700533317309</v>
      </c>
      <c r="E133" s="54">
        <f t="shared" si="37"/>
        <v>119.88640589622267</v>
      </c>
      <c r="G133" s="17">
        <v>2018</v>
      </c>
      <c r="H133" s="17">
        <v>131840</v>
      </c>
      <c r="I133" s="17">
        <v>146880000</v>
      </c>
      <c r="J133" s="54">
        <f t="shared" si="35"/>
        <v>89.760348583877999</v>
      </c>
      <c r="K133" s="54">
        <f t="shared" si="38"/>
        <v>102.32083162137386</v>
      </c>
      <c r="M133" s="17" t="s">
        <v>59</v>
      </c>
      <c r="N133" s="55">
        <f t="shared" si="36"/>
        <v>0.81661930573710972</v>
      </c>
      <c r="O133" s="55">
        <f t="shared" si="39"/>
        <v>0.8510520981667502</v>
      </c>
      <c r="P133" t="s">
        <v>88</v>
      </c>
      <c r="Q133" s="51"/>
      <c r="R133" s="5"/>
      <c r="S133" s="51"/>
      <c r="T133" s="5"/>
    </row>
    <row r="134" spans="1:20" ht="18.75" x14ac:dyDescent="0.3">
      <c r="A134" s="47">
        <v>2019</v>
      </c>
      <c r="B134" s="17">
        <v>1734</v>
      </c>
      <c r="C134" s="17">
        <v>680380</v>
      </c>
      <c r="D134" s="54">
        <f t="shared" si="34"/>
        <v>254.85757958787735</v>
      </c>
      <c r="E134" s="54">
        <f t="shared" si="37"/>
        <v>143.58860023618513</v>
      </c>
      <c r="G134" s="17">
        <v>2019</v>
      </c>
      <c r="H134" s="17">
        <v>471426</v>
      </c>
      <c r="I134" s="17">
        <v>146780000</v>
      </c>
      <c r="J134" s="54">
        <f t="shared" si="35"/>
        <v>321.17863469137484</v>
      </c>
      <c r="K134" s="54">
        <f t="shared" si="38"/>
        <v>142.53305865619828</v>
      </c>
      <c r="M134" s="17" t="s">
        <v>59</v>
      </c>
      <c r="N134" s="55">
        <f t="shared" si="36"/>
        <v>1.2602279092924891</v>
      </c>
      <c r="O134" s="55">
        <f t="shared" si="39"/>
        <v>0.92690334504646477</v>
      </c>
      <c r="P134" t="s">
        <v>87</v>
      </c>
      <c r="Q134" s="51"/>
      <c r="R134" s="5"/>
      <c r="S134" s="51"/>
      <c r="T134" s="5"/>
    </row>
    <row r="135" spans="1:20" ht="18.75" x14ac:dyDescent="0.3">
      <c r="A135" s="47">
        <v>2020</v>
      </c>
      <c r="B135" s="17">
        <v>1258</v>
      </c>
      <c r="C135" s="17">
        <v>679400</v>
      </c>
      <c r="D135" s="54">
        <f t="shared" si="34"/>
        <v>185.16337945245806</v>
      </c>
      <c r="E135" s="54">
        <f t="shared" si="37"/>
        <v>155.04794919394854</v>
      </c>
      <c r="G135" s="17">
        <v>2020</v>
      </c>
      <c r="H135" s="17">
        <v>439306</v>
      </c>
      <c r="I135" s="17">
        <v>146748000</v>
      </c>
      <c r="J135" s="54">
        <f t="shared" si="35"/>
        <v>299.36080900591492</v>
      </c>
      <c r="K135" s="54">
        <f t="shared" si="38"/>
        <v>179.19334148412395</v>
      </c>
      <c r="M135" s="17" t="s">
        <v>59</v>
      </c>
      <c r="N135" s="55">
        <f t="shared" si="36"/>
        <v>1.6167387411654897</v>
      </c>
      <c r="O135" s="55">
        <f t="shared" si="39"/>
        <v>1.0687191476370015</v>
      </c>
      <c r="P135" t="s">
        <v>86</v>
      </c>
      <c r="Q135" s="51"/>
      <c r="R135" s="5"/>
      <c r="S135" s="51"/>
      <c r="T135" s="5"/>
    </row>
    <row r="136" spans="1:20" ht="18.75" x14ac:dyDescent="0.3">
      <c r="A136" s="47">
        <v>2021</v>
      </c>
      <c r="B136" s="17">
        <v>1464</v>
      </c>
      <c r="C136" s="17">
        <v>671455</v>
      </c>
      <c r="D136" s="54">
        <f t="shared" si="34"/>
        <v>218.03397100326902</v>
      </c>
      <c r="E136" s="54">
        <f t="shared" si="37"/>
        <v>175.03493483169274</v>
      </c>
      <c r="G136" s="17">
        <v>2021</v>
      </c>
      <c r="H136" s="17">
        <v>390411</v>
      </c>
      <c r="I136" s="17">
        <v>145478000</v>
      </c>
      <c r="J136" s="54">
        <f t="shared" si="35"/>
        <v>268.36428875843768</v>
      </c>
      <c r="K136" s="54">
        <f t="shared" si="38"/>
        <v>213.83096067264955</v>
      </c>
      <c r="M136" s="17" t="s">
        <v>59</v>
      </c>
      <c r="N136" s="55">
        <f t="shared" si="36"/>
        <v>1.2308370458216993</v>
      </c>
      <c r="O136" s="55">
        <f t="shared" si="39"/>
        <v>1.1537062617751308</v>
      </c>
      <c r="P136" t="s">
        <v>85</v>
      </c>
      <c r="Q136" s="51"/>
      <c r="R136" s="5"/>
      <c r="S136" s="51"/>
      <c r="T136" s="5"/>
    </row>
    <row r="137" spans="1:20" x14ac:dyDescent="0.25">
      <c r="A137" s="47" t="s">
        <v>27</v>
      </c>
      <c r="B137" s="17">
        <v>746</v>
      </c>
      <c r="C137" s="17">
        <v>671455</v>
      </c>
      <c r="D137" s="54">
        <f t="shared" si="34"/>
        <v>111.10200981450731</v>
      </c>
      <c r="E137" s="54">
        <f t="shared" si="37"/>
        <v>175.81478903825695</v>
      </c>
      <c r="G137" s="17" t="s">
        <v>27</v>
      </c>
      <c r="H137" s="17">
        <v>197100</v>
      </c>
      <c r="I137" s="17">
        <v>145478000</v>
      </c>
      <c r="J137" s="54">
        <f t="shared" si="35"/>
        <v>135.48440313999367</v>
      </c>
      <c r="K137" s="54">
        <f t="shared" si="38"/>
        <v>222.82969683591983</v>
      </c>
      <c r="M137" s="17" t="s">
        <v>59</v>
      </c>
      <c r="N137" s="55">
        <f t="shared" si="36"/>
        <v>1.2194595162247244</v>
      </c>
      <c r="O137" s="55">
        <f t="shared" si="39"/>
        <v>1.2287765036483023</v>
      </c>
      <c r="P137" t="s">
        <v>92</v>
      </c>
    </row>
    <row r="138" spans="1:20" x14ac:dyDescent="0.25">
      <c r="A138" s="47" t="s">
        <v>38</v>
      </c>
      <c r="B138" s="17">
        <f t="shared" ref="B138" si="40">SUM(B132:B137)</f>
        <v>6686</v>
      </c>
      <c r="C138" s="17"/>
      <c r="D138" s="17"/>
      <c r="E138" s="17"/>
      <c r="G138" s="17" t="s">
        <v>38</v>
      </c>
      <c r="H138" s="17">
        <f t="shared" ref="H138" si="41">SUM(H132:H137)</f>
        <v>1762927</v>
      </c>
      <c r="I138" s="17"/>
      <c r="J138" s="17"/>
      <c r="K138" s="17"/>
    </row>
    <row r="140" spans="1:20" ht="23.25" x14ac:dyDescent="0.35">
      <c r="A140" s="148" t="s">
        <v>79</v>
      </c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4"/>
      <c r="P140" s="144"/>
      <c r="Q140" s="144"/>
      <c r="R140" s="144"/>
    </row>
    <row r="142" spans="1:20" ht="60" x14ac:dyDescent="0.25">
      <c r="A142" s="12" t="s">
        <v>43</v>
      </c>
      <c r="B142" s="4" t="s">
        <v>80</v>
      </c>
      <c r="C142" s="13" t="s">
        <v>81</v>
      </c>
      <c r="D142" s="49" t="s">
        <v>78</v>
      </c>
      <c r="E142" s="12" t="s">
        <v>91</v>
      </c>
      <c r="F142" s="52"/>
    </row>
    <row r="143" spans="1:20" x14ac:dyDescent="0.25">
      <c r="A143" s="17">
        <v>2019</v>
      </c>
      <c r="B143" s="1"/>
      <c r="C143" s="1"/>
      <c r="D143" s="50" t="e">
        <f t="shared" ref="D143:D145" si="42">C143/B143</f>
        <v>#DIV/0!</v>
      </c>
      <c r="E143" s="1"/>
      <c r="F143" s="5"/>
    </row>
    <row r="144" spans="1:20" x14ac:dyDescent="0.25">
      <c r="A144" s="17">
        <v>2020</v>
      </c>
      <c r="B144" s="6">
        <v>8897</v>
      </c>
      <c r="C144" s="6">
        <v>1389</v>
      </c>
      <c r="D144" s="50">
        <f t="shared" si="42"/>
        <v>0.15612004046307745</v>
      </c>
      <c r="E144" s="1"/>
      <c r="F144" s="5"/>
    </row>
    <row r="145" spans="1:13" x14ac:dyDescent="0.25">
      <c r="A145" s="17">
        <v>2021</v>
      </c>
      <c r="B145" s="6">
        <v>9246</v>
      </c>
      <c r="C145" s="6">
        <v>1809</v>
      </c>
      <c r="D145" s="50">
        <f>C145/B145</f>
        <v>0.19565217391304349</v>
      </c>
      <c r="E145" s="1"/>
      <c r="F145" s="5"/>
    </row>
    <row r="146" spans="1:13" x14ac:dyDescent="0.25">
      <c r="A146" s="17">
        <v>2022</v>
      </c>
      <c r="B146" s="1">
        <v>10361</v>
      </c>
      <c r="C146" s="1">
        <v>1838</v>
      </c>
      <c r="D146" s="50">
        <f>C146/B146</f>
        <v>0.17739600424669433</v>
      </c>
      <c r="E146" s="50">
        <f>SUM(D144:D146)/3</f>
        <v>0.1763894062076051</v>
      </c>
      <c r="F146" s="64"/>
    </row>
    <row r="147" spans="1:13" x14ac:dyDescent="0.25">
      <c r="A147" s="1"/>
      <c r="B147" s="1"/>
      <c r="C147" s="1"/>
      <c r="D147" s="1"/>
      <c r="E147" s="1"/>
      <c r="F147" s="5"/>
    </row>
    <row r="150" spans="1:13" ht="252" x14ac:dyDescent="0.55000000000000004">
      <c r="A150" s="146" t="s">
        <v>41</v>
      </c>
      <c r="B150" s="144"/>
      <c r="C150" s="144"/>
      <c r="D150" s="144"/>
      <c r="E150" s="144"/>
      <c r="G150" s="147" t="s">
        <v>49</v>
      </c>
      <c r="H150" s="145"/>
      <c r="I150" s="145"/>
      <c r="J150" s="145"/>
      <c r="K150" s="145"/>
      <c r="L150" s="145"/>
      <c r="M150" s="16" t="s">
        <v>123</v>
      </c>
    </row>
    <row r="152" spans="1:13" x14ac:dyDescent="0.25">
      <c r="A152" s="12" t="s">
        <v>96</v>
      </c>
      <c r="B152" s="4" t="s">
        <v>97</v>
      </c>
      <c r="C152" s="1" t="s">
        <v>98</v>
      </c>
      <c r="G152" s="12" t="s">
        <v>96</v>
      </c>
      <c r="H152" s="4" t="s">
        <v>97</v>
      </c>
      <c r="I152" s="1" t="s">
        <v>78</v>
      </c>
      <c r="J152" s="56" t="s">
        <v>99</v>
      </c>
      <c r="K152" s="56" t="s">
        <v>65</v>
      </c>
    </row>
    <row r="153" spans="1:13" x14ac:dyDescent="0.25">
      <c r="A153" s="47">
        <v>2012</v>
      </c>
      <c r="B153" s="65">
        <f t="shared" ref="B153:B167" si="43">LOG(C153)+5</f>
        <v>4.0207049870691067</v>
      </c>
      <c r="C153" s="66">
        <f t="shared" ref="C153:C169" si="44">N30*N46*N62*N78*N94</f>
        <v>0.10488297245759189</v>
      </c>
      <c r="G153" s="47">
        <v>2012</v>
      </c>
      <c r="H153" s="57">
        <f t="shared" ref="H153:H167" si="45">B153+I153+J153+K153</f>
        <v>6.000616757652085</v>
      </c>
      <c r="I153" s="50">
        <f>D111</f>
        <v>0.94922600619195041</v>
      </c>
      <c r="J153" s="1">
        <v>0</v>
      </c>
      <c r="K153" s="50">
        <f>N127</f>
        <v>1.0306857643910281</v>
      </c>
    </row>
    <row r="154" spans="1:13" x14ac:dyDescent="0.25">
      <c r="A154" s="47">
        <v>2013</v>
      </c>
      <c r="B154" s="65">
        <f t="shared" si="43"/>
        <v>3.7942555880393369</v>
      </c>
      <c r="C154" s="66">
        <f t="shared" si="44"/>
        <v>6.2266662489445818E-2</v>
      </c>
      <c r="G154" s="47">
        <v>2013</v>
      </c>
      <c r="H154" s="57">
        <f t="shared" si="45"/>
        <v>5.7526166472745723</v>
      </c>
      <c r="I154" s="50">
        <f t="shared" ref="I154:I170" si="46">D112</f>
        <v>0.95541795665634677</v>
      </c>
      <c r="J154" s="1">
        <v>0</v>
      </c>
      <c r="K154" s="50">
        <f t="shared" ref="K154:K172" si="47">N128</f>
        <v>1.0029431025788884</v>
      </c>
    </row>
    <row r="155" spans="1:13" x14ac:dyDescent="0.25">
      <c r="A155" s="47">
        <v>2014</v>
      </c>
      <c r="B155" s="65">
        <f t="shared" si="43"/>
        <v>3.7596283755694326</v>
      </c>
      <c r="C155" s="66">
        <f t="shared" si="44"/>
        <v>5.7494774579500744E-2</v>
      </c>
      <c r="G155" s="47">
        <v>2014</v>
      </c>
      <c r="H155" s="57">
        <f t="shared" si="45"/>
        <v>5.5960180071196959</v>
      </c>
      <c r="I155" s="50">
        <f t="shared" si="46"/>
        <v>0.95541795665634677</v>
      </c>
      <c r="J155" s="1">
        <v>0</v>
      </c>
      <c r="K155" s="50">
        <f t="shared" si="47"/>
        <v>0.88097167489391626</v>
      </c>
    </row>
    <row r="156" spans="1:13" x14ac:dyDescent="0.25">
      <c r="A156" s="47">
        <v>2015</v>
      </c>
      <c r="B156" s="65">
        <f t="shared" si="43"/>
        <v>3.8022062140744559</v>
      </c>
      <c r="C156" s="66">
        <f t="shared" si="44"/>
        <v>6.3417076019742308E-2</v>
      </c>
      <c r="G156" s="47">
        <v>2015</v>
      </c>
      <c r="H156" s="57">
        <f t="shared" si="45"/>
        <v>5.665283898943609</v>
      </c>
      <c r="I156" s="50">
        <f t="shared" si="46"/>
        <v>0.95541795665634677</v>
      </c>
      <c r="J156" s="1">
        <v>0</v>
      </c>
      <c r="K156" s="50">
        <f t="shared" si="47"/>
        <v>0.90765972821280649</v>
      </c>
    </row>
    <row r="157" spans="1:13" x14ac:dyDescent="0.25">
      <c r="A157" s="47">
        <v>2016</v>
      </c>
      <c r="B157" s="65">
        <f t="shared" si="43"/>
        <v>3.8397649382833237</v>
      </c>
      <c r="C157" s="66">
        <f t="shared" si="44"/>
        <v>6.9145661899742486E-2</v>
      </c>
      <c r="G157" s="47">
        <v>2016</v>
      </c>
      <c r="H157" s="57">
        <f t="shared" si="45"/>
        <v>5.6060379304422394</v>
      </c>
      <c r="I157" s="50">
        <f t="shared" si="46"/>
        <v>0.96037151702786383</v>
      </c>
      <c r="J157" s="1">
        <v>0</v>
      </c>
      <c r="K157" s="50">
        <f t="shared" si="47"/>
        <v>0.80590147513105248</v>
      </c>
    </row>
    <row r="158" spans="1:13" x14ac:dyDescent="0.25">
      <c r="A158" s="17">
        <v>2017</v>
      </c>
      <c r="B158" s="65">
        <f t="shared" si="43"/>
        <v>3.0263220125012884</v>
      </c>
      <c r="C158" s="66">
        <f t="shared" si="44"/>
        <v>1.0624830551584204E-2</v>
      </c>
      <c r="G158" s="17">
        <v>2017</v>
      </c>
      <c r="H158" s="57">
        <f t="shared" si="45"/>
        <v>4.8308018363880185</v>
      </c>
      <c r="I158" s="50">
        <f t="shared" si="46"/>
        <v>0.96037151702786383</v>
      </c>
      <c r="J158" s="1">
        <v>0</v>
      </c>
      <c r="K158" s="50">
        <f t="shared" si="47"/>
        <v>0.84410830685886618</v>
      </c>
    </row>
    <row r="159" spans="1:13" x14ac:dyDescent="0.25">
      <c r="A159" s="17">
        <v>2018</v>
      </c>
      <c r="B159" s="65">
        <f t="shared" si="43"/>
        <v>3.6336699880606504</v>
      </c>
      <c r="C159" s="66">
        <f t="shared" si="44"/>
        <v>4.3019958595017865E-2</v>
      </c>
      <c r="G159" s="17">
        <v>2018</v>
      </c>
      <c r="H159" s="57">
        <f t="shared" si="45"/>
        <v>5.4106608108256236</v>
      </c>
      <c r="I159" s="50">
        <f t="shared" si="46"/>
        <v>0.96037151702786383</v>
      </c>
      <c r="J159" s="1">
        <v>0</v>
      </c>
      <c r="K159" s="50">
        <f t="shared" si="47"/>
        <v>0.81661930573710972</v>
      </c>
    </row>
    <row r="160" spans="1:13" x14ac:dyDescent="0.25">
      <c r="A160" s="17">
        <v>2019</v>
      </c>
      <c r="B160" s="65">
        <f t="shared" si="43"/>
        <v>3.9532524741831159</v>
      </c>
      <c r="C160" s="66">
        <f t="shared" si="44"/>
        <v>8.9795066038596869E-2</v>
      </c>
      <c r="G160" s="17">
        <v>2019</v>
      </c>
      <c r="H160" s="57">
        <f t="shared" si="45"/>
        <v>6.1738764230795651</v>
      </c>
      <c r="I160" s="50">
        <f t="shared" si="46"/>
        <v>0.96039603960396036</v>
      </c>
      <c r="J160" s="1">
        <v>0</v>
      </c>
      <c r="K160" s="50">
        <f t="shared" si="47"/>
        <v>1.2602279092924891</v>
      </c>
    </row>
    <row r="161" spans="1:11" x14ac:dyDescent="0.25">
      <c r="A161" s="17">
        <v>2020</v>
      </c>
      <c r="B161" s="65">
        <f>LOG(C161)+5</f>
        <v>3.7209757461963973</v>
      </c>
      <c r="C161" s="66">
        <f t="shared" si="44"/>
        <v>5.259878910157785E-2</v>
      </c>
      <c r="G161" s="17">
        <v>2020</v>
      </c>
      <c r="H161" s="57">
        <f>B161+I161+J161+K161</f>
        <v>6.4542305674289251</v>
      </c>
      <c r="I161" s="50">
        <f t="shared" si="46"/>
        <v>0.96039603960396036</v>
      </c>
      <c r="J161" s="50">
        <f>D144</f>
        <v>0.15612004046307745</v>
      </c>
      <c r="K161" s="50">
        <f t="shared" si="47"/>
        <v>1.6167387411654897</v>
      </c>
    </row>
    <row r="162" spans="1:11" x14ac:dyDescent="0.25">
      <c r="A162" s="17">
        <v>2021</v>
      </c>
      <c r="B162" s="65">
        <f>LOG(C162)+5</f>
        <v>3.9033908513561286</v>
      </c>
      <c r="C162" s="66">
        <f>N39*N55*N71*N87*N103</f>
        <v>8.0055440465410715E-2</v>
      </c>
      <c r="G162" s="17">
        <v>2021</v>
      </c>
      <c r="H162" s="57">
        <f>B162+I162+J162+K162</f>
        <v>6.2983206651502783</v>
      </c>
      <c r="I162" s="50">
        <f t="shared" si="46"/>
        <v>0.96844059405940597</v>
      </c>
      <c r="J162" s="50">
        <f t="shared" ref="J162:J164" si="48">D145</f>
        <v>0.19565217391304349</v>
      </c>
      <c r="K162" s="50">
        <f t="shared" si="47"/>
        <v>1.2308370458216993</v>
      </c>
    </row>
    <row r="163" spans="1:11" x14ac:dyDescent="0.25">
      <c r="A163" s="1" t="s">
        <v>27</v>
      </c>
      <c r="B163" s="65">
        <f>LOG(C163)+5</f>
        <v>3.8105949138276238</v>
      </c>
      <c r="C163" s="66">
        <f>N40*N56*N72*N88*N104</f>
        <v>6.4653927788636351E-2</v>
      </c>
      <c r="G163" s="1" t="s">
        <v>27</v>
      </c>
      <c r="H163" s="57">
        <f>B163+I163+J163+K163</f>
        <v>6.1758910283584481</v>
      </c>
      <c r="I163" s="50">
        <f>D121</f>
        <v>0.96844059405940597</v>
      </c>
      <c r="J163" s="50">
        <f t="shared" si="48"/>
        <v>0.17739600424669433</v>
      </c>
      <c r="K163" s="50">
        <f t="shared" si="47"/>
        <v>1.2194595162247244</v>
      </c>
    </row>
    <row r="166" spans="1:11" ht="36" x14ac:dyDescent="0.55000000000000004">
      <c r="A166" s="146" t="s">
        <v>69</v>
      </c>
      <c r="B166" s="144"/>
      <c r="C166" s="144"/>
      <c r="D166" s="144"/>
      <c r="E166" s="144"/>
    </row>
    <row r="168" spans="1:11" ht="30" x14ac:dyDescent="0.25">
      <c r="A168" s="12" t="s">
        <v>96</v>
      </c>
      <c r="B168" s="4" t="s">
        <v>97</v>
      </c>
      <c r="C168" s="1" t="s">
        <v>78</v>
      </c>
      <c r="D168" s="56" t="s">
        <v>99</v>
      </c>
      <c r="E168" s="56" t="s">
        <v>65</v>
      </c>
      <c r="F168" s="12" t="s">
        <v>98</v>
      </c>
    </row>
    <row r="169" spans="1:11" x14ac:dyDescent="0.25">
      <c r="A169" s="47">
        <v>2012</v>
      </c>
      <c r="B169" s="66">
        <f t="shared" ref="B169:B183" si="49">LOG(F169)+5</f>
        <v>4.011200892962286</v>
      </c>
      <c r="C169" s="50">
        <f>I153</f>
        <v>0.94922600619195041</v>
      </c>
      <c r="D169" s="1">
        <v>1</v>
      </c>
      <c r="E169" s="50">
        <f>K153</f>
        <v>1.0306857643910281</v>
      </c>
      <c r="F169" s="1">
        <f t="shared" ref="F169:F183" si="50">C153*C169*D169*E169</f>
        <v>0.10261264750320322</v>
      </c>
    </row>
    <row r="170" spans="1:11" x14ac:dyDescent="0.25">
      <c r="A170" s="47">
        <v>2013</v>
      </c>
      <c r="B170" s="66">
        <f t="shared" si="49"/>
        <v>3.7757252834299377</v>
      </c>
      <c r="C170" s="50">
        <f t="shared" ref="C170:C185" si="51">I154</f>
        <v>0.95541795665634677</v>
      </c>
      <c r="D170" s="1">
        <v>1</v>
      </c>
      <c r="E170" s="50">
        <f t="shared" ref="E170:E185" si="52">K154</f>
        <v>1.0029431025788884</v>
      </c>
      <c r="F170" s="1">
        <f t="shared" si="50"/>
        <v>5.9665774639111456E-2</v>
      </c>
    </row>
    <row r="171" spans="1:11" x14ac:dyDescent="0.25">
      <c r="A171" s="47">
        <v>2014</v>
      </c>
      <c r="B171" s="66">
        <f t="shared" si="49"/>
        <v>3.684783720114138</v>
      </c>
      <c r="C171" s="50">
        <f t="shared" si="51"/>
        <v>0.95541795665634677</v>
      </c>
      <c r="D171" s="1">
        <v>1</v>
      </c>
      <c r="E171" s="50">
        <f t="shared" si="52"/>
        <v>0.88097167489391626</v>
      </c>
      <c r="F171" s="1">
        <f t="shared" si="50"/>
        <v>4.8393130839852194E-2</v>
      </c>
    </row>
    <row r="172" spans="1:11" x14ac:dyDescent="0.25">
      <c r="A172" s="47">
        <v>2015</v>
      </c>
      <c r="B172" s="66">
        <f t="shared" si="49"/>
        <v>3.7403226802115244</v>
      </c>
      <c r="C172" s="50">
        <f t="shared" si="51"/>
        <v>0.95541795665634677</v>
      </c>
      <c r="D172" s="1">
        <v>1</v>
      </c>
      <c r="E172" s="50">
        <f t="shared" si="52"/>
        <v>0.90765972821280649</v>
      </c>
      <c r="F172" s="1">
        <f t="shared" si="50"/>
        <v>5.4994933370596209E-2</v>
      </c>
    </row>
    <row r="173" spans="1:11" x14ac:dyDescent="0.25">
      <c r="A173" s="47">
        <v>2016</v>
      </c>
      <c r="B173" s="66">
        <f t="shared" si="49"/>
        <v>3.7284861601401529</v>
      </c>
      <c r="C173" s="50">
        <f t="shared" si="51"/>
        <v>0.96037151702786383</v>
      </c>
      <c r="D173" s="1">
        <v>1</v>
      </c>
      <c r="E173" s="50">
        <f t="shared" si="52"/>
        <v>0.80590147513105248</v>
      </c>
      <c r="F173" s="1">
        <f t="shared" si="50"/>
        <v>5.3516309921357842E-2</v>
      </c>
    </row>
    <row r="174" spans="1:11" x14ac:dyDescent="0.25">
      <c r="A174" s="17">
        <v>2017</v>
      </c>
      <c r="B174" s="66">
        <f t="shared" si="49"/>
        <v>2.9351594578248301</v>
      </c>
      <c r="C174" s="50">
        <f t="shared" si="51"/>
        <v>0.96037151702786383</v>
      </c>
      <c r="D174" s="1">
        <v>1</v>
      </c>
      <c r="E174" s="50">
        <f t="shared" si="52"/>
        <v>0.84410830685886618</v>
      </c>
      <c r="F174" s="1">
        <f t="shared" si="50"/>
        <v>8.6130993717930069E-3</v>
      </c>
    </row>
    <row r="175" spans="1:11" x14ac:dyDescent="0.25">
      <c r="A175" s="17">
        <v>2018</v>
      </c>
      <c r="B175" s="66">
        <f t="shared" si="49"/>
        <v>3.5281289020926518</v>
      </c>
      <c r="C175" s="50">
        <f t="shared" si="51"/>
        <v>0.96037151702786383</v>
      </c>
      <c r="D175" s="1">
        <v>1</v>
      </c>
      <c r="E175" s="50">
        <f t="shared" si="52"/>
        <v>0.81661930573710972</v>
      </c>
      <c r="F175" s="1">
        <f t="shared" si="50"/>
        <v>3.3738743310098997E-2</v>
      </c>
    </row>
    <row r="176" spans="1:11" x14ac:dyDescent="0.25">
      <c r="A176" s="17">
        <v>2019</v>
      </c>
      <c r="B176" s="66">
        <f t="shared" si="49"/>
        <v>4.0361519280362126</v>
      </c>
      <c r="C176" s="50">
        <f t="shared" si="51"/>
        <v>0.96039603960396036</v>
      </c>
      <c r="D176" s="1">
        <v>1</v>
      </c>
      <c r="E176" s="50">
        <f t="shared" si="52"/>
        <v>1.2602279092924891</v>
      </c>
      <c r="F176" s="1">
        <f t="shared" si="50"/>
        <v>0.10868057513707313</v>
      </c>
    </row>
    <row r="177" spans="1:6" x14ac:dyDescent="0.25">
      <c r="A177" s="17">
        <v>2020</v>
      </c>
      <c r="B177" s="66">
        <f>LOG(F177)+5</f>
        <v>3.1055246070882814</v>
      </c>
      <c r="C177" s="50">
        <f t="shared" si="51"/>
        <v>0.96039603960396036</v>
      </c>
      <c r="D177" s="50">
        <f>J161</f>
        <v>0.15612004046307745</v>
      </c>
      <c r="E177" s="50">
        <f t="shared" si="52"/>
        <v>1.6167387411654897</v>
      </c>
      <c r="F177" s="1">
        <f>C161*C177*D177*E177</f>
        <v>1.2750423416873555E-2</v>
      </c>
    </row>
    <row r="178" spans="1:6" x14ac:dyDescent="0.25">
      <c r="A178" s="17">
        <v>2021</v>
      </c>
      <c r="B178" s="66">
        <f>LOG(F178)+5</f>
        <v>3.2711490737563866</v>
      </c>
      <c r="C178" s="50">
        <f t="shared" si="51"/>
        <v>0.96844059405940597</v>
      </c>
      <c r="D178" s="50">
        <f t="shared" ref="D178:D180" si="53">J162</f>
        <v>0.19565217391304349</v>
      </c>
      <c r="E178" s="50">
        <f t="shared" si="52"/>
        <v>1.2308370458216993</v>
      </c>
      <c r="F178" s="1">
        <f>C162*C178*D178*E178</f>
        <v>1.8670204449773849E-2</v>
      </c>
    </row>
    <row r="179" spans="1:6" x14ac:dyDescent="0.25">
      <c r="A179" s="1" t="s">
        <v>27</v>
      </c>
      <c r="B179" s="66">
        <f>LOG(F179)+5</f>
        <v>3.1317791197431615</v>
      </c>
      <c r="C179" s="50">
        <f t="shared" si="51"/>
        <v>0.96844059405940597</v>
      </c>
      <c r="D179" s="50">
        <f t="shared" si="53"/>
        <v>0.17739600424669433</v>
      </c>
      <c r="E179" s="50">
        <f t="shared" si="52"/>
        <v>1.2194595162247244</v>
      </c>
      <c r="F179" s="1">
        <f>C163*C179*D179*E179</f>
        <v>1.3545003442400805E-2</v>
      </c>
    </row>
    <row r="182" spans="1:6" x14ac:dyDescent="0.25">
      <c r="A182" s="1"/>
      <c r="B182" s="1" t="s">
        <v>174</v>
      </c>
      <c r="C182" s="1" t="s">
        <v>175</v>
      </c>
      <c r="D182" s="1"/>
      <c r="E182" s="1"/>
      <c r="F182" s="1"/>
    </row>
    <row r="183" spans="1:6" x14ac:dyDescent="0.25">
      <c r="A183" s="1" t="s">
        <v>172</v>
      </c>
      <c r="B183" s="1">
        <f>((SUM(B31:B40)/10)/C40)/((SUM(H31:H40)/10)/I40)</f>
        <v>0.57571523533109192</v>
      </c>
      <c r="C183" s="1">
        <f>(B40/C40)/(H40/I40)</f>
        <v>0</v>
      </c>
      <c r="D183" s="1"/>
      <c r="E183" s="1"/>
      <c r="F183" s="1"/>
    </row>
    <row r="184" spans="1:6" ht="28.5" x14ac:dyDescent="0.45">
      <c r="A184" s="1"/>
      <c r="B184" s="1"/>
      <c r="C184" s="1"/>
      <c r="D184" s="1"/>
      <c r="E184" s="143" t="s">
        <v>176</v>
      </c>
      <c r="F184" s="1" t="e">
        <f>(B183+B185)/(C183+C185)</f>
        <v>#VALUE!</v>
      </c>
    </row>
    <row r="185" spans="1:6" x14ac:dyDescent="0.25">
      <c r="A185" s="1" t="s">
        <v>173</v>
      </c>
      <c r="B185" s="1">
        <f>((SUM(B47:B56)/10)/C56)/((SUM(H47:H56)/10)/I56)</f>
        <v>1.3000423848528941</v>
      </c>
      <c r="C185" s="1" t="s">
        <v>189</v>
      </c>
      <c r="D185" s="1"/>
      <c r="E185" s="1"/>
      <c r="F185" s="1"/>
    </row>
  </sheetData>
  <mergeCells count="6">
    <mergeCell ref="A3:N3"/>
    <mergeCell ref="A19:N19"/>
    <mergeCell ref="S7:U13"/>
    <mergeCell ref="A43:N43"/>
    <mergeCell ref="S31:U37"/>
    <mergeCell ref="A27:N27"/>
  </mergeCells>
  <pageMargins left="0.7" right="0.7" top="0.75" bottom="0.75" header="0.3" footer="0.3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zoomScale="85" zoomScaleNormal="85" workbookViewId="0">
      <selection activeCell="N5" sqref="A5:N15"/>
    </sheetView>
  </sheetViews>
  <sheetFormatPr defaultRowHeight="15" x14ac:dyDescent="0.25"/>
  <cols>
    <col min="1" max="1" width="11" customWidth="1"/>
    <col min="2" max="2" width="12.85546875" customWidth="1"/>
    <col min="3" max="3" width="12.140625" customWidth="1"/>
    <col min="4" max="5" width="12.28515625" customWidth="1"/>
    <col min="6" max="6" width="11.85546875" customWidth="1"/>
    <col min="7" max="7" width="11.7109375" customWidth="1"/>
    <col min="8" max="8" width="15.28515625" customWidth="1"/>
    <col min="9" max="9" width="11.42578125" customWidth="1"/>
    <col min="10" max="10" width="11.7109375" customWidth="1"/>
    <col min="11" max="11" width="12" customWidth="1"/>
    <col min="12" max="12" width="12.85546875" customWidth="1"/>
  </cols>
  <sheetData>
    <row r="2" spans="1:14" x14ac:dyDescent="0.25">
      <c r="A2" s="70"/>
      <c r="B2" s="70"/>
      <c r="C2" s="188" t="s">
        <v>124</v>
      </c>
      <c r="D2" s="188"/>
      <c r="E2" s="188"/>
      <c r="F2" s="188"/>
      <c r="G2" s="188"/>
      <c r="H2" s="188"/>
      <c r="I2" s="188"/>
      <c r="J2" s="188"/>
      <c r="K2" s="70"/>
      <c r="L2" s="70"/>
    </row>
    <row r="3" spans="1:14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4" ht="150" x14ac:dyDescent="0.25">
      <c r="A4" s="72"/>
      <c r="B4" s="72" t="s">
        <v>96</v>
      </c>
      <c r="C4" s="72" t="s">
        <v>96</v>
      </c>
      <c r="D4" s="72" t="s">
        <v>125</v>
      </c>
      <c r="E4" s="72" t="s">
        <v>126</v>
      </c>
      <c r="F4" s="72" t="s">
        <v>127</v>
      </c>
      <c r="G4" s="72" t="s">
        <v>128</v>
      </c>
      <c r="H4" s="72" t="s">
        <v>129</v>
      </c>
      <c r="I4" s="72" t="s">
        <v>130</v>
      </c>
      <c r="J4" s="72" t="s">
        <v>131</v>
      </c>
      <c r="K4" s="72" t="s">
        <v>132</v>
      </c>
      <c r="L4" s="72" t="s">
        <v>63</v>
      </c>
      <c r="M4" s="72" t="s">
        <v>133</v>
      </c>
      <c r="N4" s="72" t="s">
        <v>134</v>
      </c>
    </row>
    <row r="5" spans="1:14" x14ac:dyDescent="0.25">
      <c r="A5" s="213">
        <v>12</v>
      </c>
      <c r="B5" s="213">
        <v>2</v>
      </c>
      <c r="C5" s="209">
        <v>2012</v>
      </c>
      <c r="D5" s="212">
        <v>2631073</v>
      </c>
      <c r="E5" s="212">
        <v>14</v>
      </c>
      <c r="F5" s="212">
        <v>290</v>
      </c>
      <c r="G5" s="212">
        <v>249</v>
      </c>
      <c r="H5" s="212">
        <v>20503</v>
      </c>
      <c r="I5" s="212">
        <v>200</v>
      </c>
      <c r="J5" s="212">
        <v>3630</v>
      </c>
      <c r="K5" s="212">
        <v>3602</v>
      </c>
      <c r="L5" s="212">
        <v>2555</v>
      </c>
      <c r="M5" s="75">
        <v>0</v>
      </c>
      <c r="N5" s="75">
        <v>0</v>
      </c>
    </row>
    <row r="6" spans="1:14" x14ac:dyDescent="0.25">
      <c r="A6" s="213">
        <v>13</v>
      </c>
      <c r="B6" s="213">
        <v>2</v>
      </c>
      <c r="C6" s="209">
        <v>2013</v>
      </c>
      <c r="D6" s="212">
        <v>2634461</v>
      </c>
      <c r="E6" s="212">
        <v>7</v>
      </c>
      <c r="F6" s="212">
        <v>282</v>
      </c>
      <c r="G6" s="212">
        <v>212</v>
      </c>
      <c r="H6" s="212">
        <v>19363</v>
      </c>
      <c r="I6" s="212">
        <v>200</v>
      </c>
      <c r="J6" s="212">
        <v>3630</v>
      </c>
      <c r="K6" s="212">
        <v>3630</v>
      </c>
      <c r="L6" s="212">
        <v>2375</v>
      </c>
      <c r="M6" s="75">
        <v>0</v>
      </c>
      <c r="N6" s="75">
        <v>0</v>
      </c>
    </row>
    <row r="7" spans="1:14" x14ac:dyDescent="0.25">
      <c r="A7" s="213">
        <v>14</v>
      </c>
      <c r="B7" s="213">
        <v>2</v>
      </c>
      <c r="C7" s="209">
        <v>2014</v>
      </c>
      <c r="D7" s="212">
        <v>2636154</v>
      </c>
      <c r="E7" s="212">
        <v>3</v>
      </c>
      <c r="F7" s="212">
        <v>275</v>
      </c>
      <c r="G7" s="212">
        <v>170</v>
      </c>
      <c r="H7" s="212">
        <v>23215</v>
      </c>
      <c r="I7" s="212">
        <v>200</v>
      </c>
      <c r="J7" s="212">
        <v>3629</v>
      </c>
      <c r="K7" s="212">
        <v>3418</v>
      </c>
      <c r="L7" s="212">
        <v>2240</v>
      </c>
      <c r="M7" s="75">
        <v>0</v>
      </c>
      <c r="N7" s="75">
        <v>0</v>
      </c>
    </row>
    <row r="8" spans="1:14" x14ac:dyDescent="0.25">
      <c r="A8" s="213">
        <v>15</v>
      </c>
      <c r="B8" s="213">
        <v>2</v>
      </c>
      <c r="C8" s="209">
        <v>2015</v>
      </c>
      <c r="D8" s="212">
        <v>2637032</v>
      </c>
      <c r="E8" s="212">
        <v>2</v>
      </c>
      <c r="F8" s="212">
        <v>258</v>
      </c>
      <c r="G8" s="212">
        <v>170</v>
      </c>
      <c r="H8" s="212">
        <v>24280</v>
      </c>
      <c r="I8" s="212">
        <v>184.9</v>
      </c>
      <c r="J8" s="212">
        <v>3630</v>
      </c>
      <c r="K8" s="212">
        <v>3422</v>
      </c>
      <c r="L8" s="212">
        <v>2172</v>
      </c>
      <c r="M8" s="75">
        <v>0</v>
      </c>
      <c r="N8" s="75">
        <v>0</v>
      </c>
    </row>
    <row r="9" spans="1:14" x14ac:dyDescent="0.25">
      <c r="A9" s="213">
        <v>16</v>
      </c>
      <c r="B9" s="213">
        <v>2</v>
      </c>
      <c r="C9" s="209">
        <v>2016</v>
      </c>
      <c r="D9" s="212">
        <v>2634409</v>
      </c>
      <c r="E9" s="212">
        <v>0</v>
      </c>
      <c r="F9" s="212">
        <v>220</v>
      </c>
      <c r="G9" s="212">
        <v>222</v>
      </c>
      <c r="H9" s="212">
        <v>24268</v>
      </c>
      <c r="I9" s="212">
        <v>258.8</v>
      </c>
      <c r="J9" s="212">
        <v>3629</v>
      </c>
      <c r="K9" s="212">
        <v>3625</v>
      </c>
      <c r="L9" s="212">
        <v>2139</v>
      </c>
      <c r="M9" s="75">
        <v>0</v>
      </c>
      <c r="N9" s="210">
        <v>1148</v>
      </c>
    </row>
    <row r="10" spans="1:14" x14ac:dyDescent="0.25">
      <c r="A10" s="213">
        <v>17</v>
      </c>
      <c r="B10" s="213">
        <v>2</v>
      </c>
      <c r="C10" s="211">
        <v>2017</v>
      </c>
      <c r="D10" s="212">
        <v>2632097</v>
      </c>
      <c r="E10" s="212">
        <v>7</v>
      </c>
      <c r="F10" s="212">
        <v>187</v>
      </c>
      <c r="G10" s="212">
        <v>114</v>
      </c>
      <c r="H10" s="212">
        <v>17042</v>
      </c>
      <c r="I10" s="212">
        <v>450</v>
      </c>
      <c r="J10" s="212">
        <v>3629</v>
      </c>
      <c r="K10" s="212">
        <v>3625</v>
      </c>
      <c r="L10" s="212">
        <v>2118</v>
      </c>
      <c r="M10" s="75">
        <v>0</v>
      </c>
      <c r="N10" s="210">
        <v>1192</v>
      </c>
    </row>
    <row r="11" spans="1:14" x14ac:dyDescent="0.25">
      <c r="A11" s="213">
        <v>18</v>
      </c>
      <c r="B11" s="213">
        <v>2</v>
      </c>
      <c r="C11" s="211">
        <v>2018</v>
      </c>
      <c r="D11" s="212">
        <v>2623122</v>
      </c>
      <c r="E11" s="212">
        <v>9</v>
      </c>
      <c r="F11" s="212">
        <v>223</v>
      </c>
      <c r="G11" s="212">
        <v>103</v>
      </c>
      <c r="H11" s="212">
        <v>25989</v>
      </c>
      <c r="I11" s="212">
        <v>300</v>
      </c>
      <c r="J11" s="212">
        <v>3629</v>
      </c>
      <c r="K11" s="212">
        <v>3470</v>
      </c>
      <c r="L11" s="212">
        <v>2157</v>
      </c>
      <c r="M11" s="75">
        <v>0</v>
      </c>
      <c r="N11" s="210">
        <v>1340</v>
      </c>
    </row>
    <row r="12" spans="1:14" x14ac:dyDescent="0.25">
      <c r="A12" s="213">
        <v>19</v>
      </c>
      <c r="B12" s="213">
        <v>2</v>
      </c>
      <c r="C12" s="211">
        <v>2019</v>
      </c>
      <c r="D12" s="212">
        <v>2610800</v>
      </c>
      <c r="E12" s="212">
        <v>2</v>
      </c>
      <c r="F12" s="212">
        <v>208</v>
      </c>
      <c r="G12" s="212">
        <v>85</v>
      </c>
      <c r="H12" s="212">
        <v>23164</v>
      </c>
      <c r="I12" s="212">
        <v>259.10000000000002</v>
      </c>
      <c r="J12" s="212">
        <v>3629</v>
      </c>
      <c r="K12" s="212">
        <v>2804</v>
      </c>
      <c r="L12" s="212">
        <v>4200</v>
      </c>
      <c r="M12" s="210">
        <v>114115</v>
      </c>
      <c r="N12" s="210">
        <v>4270</v>
      </c>
    </row>
    <row r="13" spans="1:14" x14ac:dyDescent="0.25">
      <c r="A13" s="213">
        <v>20</v>
      </c>
      <c r="B13" s="213">
        <v>2</v>
      </c>
      <c r="C13" s="211">
        <v>2020</v>
      </c>
      <c r="D13" s="212">
        <v>2599260</v>
      </c>
      <c r="E13" s="212">
        <v>7</v>
      </c>
      <c r="F13" s="212">
        <v>200</v>
      </c>
      <c r="G13" s="212">
        <v>84</v>
      </c>
      <c r="H13" s="212">
        <v>26444</v>
      </c>
      <c r="I13" s="212">
        <v>5050.2</v>
      </c>
      <c r="J13" s="212">
        <v>3630</v>
      </c>
      <c r="K13" s="212">
        <v>2937</v>
      </c>
      <c r="L13" s="212">
        <v>4194</v>
      </c>
      <c r="M13" s="210">
        <v>116713</v>
      </c>
      <c r="N13" s="210">
        <v>4085</v>
      </c>
    </row>
    <row r="14" spans="1:14" x14ac:dyDescent="0.25">
      <c r="A14" s="213">
        <v>21</v>
      </c>
      <c r="B14" s="213">
        <v>2</v>
      </c>
      <c r="C14" s="211">
        <v>2021</v>
      </c>
      <c r="D14" s="212">
        <v>2579261</v>
      </c>
      <c r="E14" s="212">
        <v>5</v>
      </c>
      <c r="F14" s="212">
        <v>274</v>
      </c>
      <c r="G14" s="212">
        <v>85</v>
      </c>
      <c r="H14" s="212">
        <v>40107</v>
      </c>
      <c r="I14" s="212">
        <v>1700</v>
      </c>
      <c r="J14" s="212">
        <v>3630</v>
      </c>
      <c r="K14" s="212">
        <v>3024</v>
      </c>
      <c r="L14" s="212">
        <v>4513</v>
      </c>
      <c r="M14" s="210">
        <v>130842</v>
      </c>
      <c r="N14" s="210">
        <v>7177</v>
      </c>
    </row>
    <row r="15" spans="1:14" x14ac:dyDescent="0.25">
      <c r="A15" s="213">
        <v>22</v>
      </c>
      <c r="B15" s="213">
        <v>2</v>
      </c>
      <c r="C15" s="212" t="s">
        <v>27</v>
      </c>
      <c r="D15" s="212">
        <v>2556852</v>
      </c>
      <c r="E15" s="212">
        <v>0</v>
      </c>
      <c r="F15" s="212">
        <v>96</v>
      </c>
      <c r="G15" s="212">
        <v>12</v>
      </c>
      <c r="H15" s="212">
        <v>40107</v>
      </c>
      <c r="I15" s="212">
        <v>4481.6000000000004</v>
      </c>
      <c r="J15" s="212">
        <v>3628</v>
      </c>
      <c r="K15" s="212">
        <v>3030</v>
      </c>
      <c r="L15" s="212">
        <v>2050</v>
      </c>
      <c r="M15" s="210">
        <v>125435</v>
      </c>
      <c r="N15" s="210">
        <v>3049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7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74">
        <v>14</v>
      </c>
      <c r="C20" s="74">
        <v>2631073</v>
      </c>
      <c r="D20" s="50">
        <f t="shared" ref="D20:D30" si="0">(B20/C20)*100000</f>
        <v>0.53210230198858033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f t="shared" ref="N20:N23" si="2">J20/D20</f>
        <v>1.2307509604686293</v>
      </c>
      <c r="O20" s="1"/>
    </row>
    <row r="21" spans="1:16" x14ac:dyDescent="0.25">
      <c r="A21" s="47">
        <v>2013</v>
      </c>
      <c r="B21" s="74">
        <v>7</v>
      </c>
      <c r="C21" s="74">
        <v>2634461</v>
      </c>
      <c r="D21" s="50">
        <f t="shared" si="0"/>
        <v>0.2657090008164858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f t="shared" si="2"/>
        <v>1.8951609096368927</v>
      </c>
      <c r="O21" s="1"/>
    </row>
    <row r="22" spans="1:16" x14ac:dyDescent="0.25">
      <c r="A22" s="47">
        <v>2014</v>
      </c>
      <c r="B22" s="74">
        <v>3</v>
      </c>
      <c r="C22" s="74">
        <v>2636154</v>
      </c>
      <c r="D22" s="50">
        <f t="shared" si="0"/>
        <v>0.11380215268152014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3.9684965166331359</v>
      </c>
      <c r="O22" s="1"/>
    </row>
    <row r="23" spans="1:16" x14ac:dyDescent="0.25">
      <c r="A23" s="47">
        <v>2015</v>
      </c>
      <c r="B23" s="74">
        <v>2</v>
      </c>
      <c r="C23" s="74">
        <v>2637032</v>
      </c>
      <c r="D23" s="50">
        <f t="shared" si="0"/>
        <v>7.5842841497562416E-2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f t="shared" si="2"/>
        <v>7.3301051346559305</v>
      </c>
      <c r="O23" s="1"/>
    </row>
    <row r="24" spans="1:16" x14ac:dyDescent="0.25">
      <c r="A24" s="47">
        <v>2016</v>
      </c>
      <c r="B24" s="74">
        <v>0</v>
      </c>
      <c r="C24" s="74">
        <v>2634409</v>
      </c>
      <c r="D24" s="1">
        <f t="shared" si="0"/>
        <v>0</v>
      </c>
      <c r="E24" s="1">
        <f t="shared" ref="E24:E30" si="3">SUM(D20:D24)/5</f>
        <v>0.19749125939682974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v>1</v>
      </c>
      <c r="O24" s="50">
        <f t="shared" ref="O24:O30" si="5">SUM(N20:N24)/5</f>
        <v>3.0849027042789179</v>
      </c>
      <c r="P24" s="53" t="s">
        <v>90</v>
      </c>
    </row>
    <row r="25" spans="1:16" x14ac:dyDescent="0.25">
      <c r="A25" s="17">
        <v>2017</v>
      </c>
      <c r="B25" s="74">
        <v>7</v>
      </c>
      <c r="C25" s="74">
        <v>2632097</v>
      </c>
      <c r="D25" s="50">
        <f t="shared" si="0"/>
        <v>0.26594764554649769</v>
      </c>
      <c r="E25" s="50">
        <f t="shared" si="3"/>
        <v>0.14426032810841322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29" si="6">J25/D25</f>
        <v>1.4241008730785849</v>
      </c>
      <c r="O25" s="50">
        <f t="shared" si="5"/>
        <v>3.1235726868009088</v>
      </c>
      <c r="P25" t="s">
        <v>89</v>
      </c>
    </row>
    <row r="26" spans="1:16" x14ac:dyDescent="0.25">
      <c r="A26" s="17">
        <v>2018</v>
      </c>
      <c r="B26" s="74">
        <v>9</v>
      </c>
      <c r="C26" s="74">
        <v>2623122</v>
      </c>
      <c r="D26" s="50">
        <f t="shared" si="0"/>
        <v>0.34310260826602801</v>
      </c>
      <c r="E26" s="50">
        <f t="shared" si="3"/>
        <v>0.15973904959832166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1.4227627042483662</v>
      </c>
      <c r="O26" s="50">
        <f t="shared" si="5"/>
        <v>3.0290930457232035</v>
      </c>
      <c r="P26" t="s">
        <v>88</v>
      </c>
    </row>
    <row r="27" spans="1:16" x14ac:dyDescent="0.25">
      <c r="A27" s="17">
        <v>2019</v>
      </c>
      <c r="B27" s="74">
        <v>2</v>
      </c>
      <c r="C27" s="74">
        <v>2610800</v>
      </c>
      <c r="D27" s="50">
        <f t="shared" si="0"/>
        <v>7.6604872069863647E-2</v>
      </c>
      <c r="E27" s="50">
        <f t="shared" si="3"/>
        <v>0.15229959347599037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4.7313857473770264</v>
      </c>
      <c r="O27" s="50">
        <f t="shared" si="5"/>
        <v>3.181670891871982</v>
      </c>
      <c r="P27" t="s">
        <v>87</v>
      </c>
    </row>
    <row r="28" spans="1:16" x14ac:dyDescent="0.25">
      <c r="A28" s="17">
        <v>2020</v>
      </c>
      <c r="B28" s="74">
        <v>7</v>
      </c>
      <c r="C28" s="74">
        <v>2599260</v>
      </c>
      <c r="D28" s="50">
        <f t="shared" si="0"/>
        <v>0.26930741826519855</v>
      </c>
      <c r="E28" s="50">
        <f t="shared" si="3"/>
        <v>0.1909925088295176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f t="shared" si="6"/>
        <v>0.82489200144854735</v>
      </c>
      <c r="O28" s="50">
        <f t="shared" si="5"/>
        <v>1.8806282652305051</v>
      </c>
      <c r="P28" t="s">
        <v>86</v>
      </c>
    </row>
    <row r="29" spans="1:16" x14ac:dyDescent="0.25">
      <c r="A29" s="17">
        <v>2021</v>
      </c>
      <c r="B29" s="74">
        <v>5</v>
      </c>
      <c r="C29" s="74">
        <v>2579261</v>
      </c>
      <c r="D29" s="50">
        <f t="shared" si="0"/>
        <v>0.19385397600320403</v>
      </c>
      <c r="E29" s="50">
        <f t="shared" si="3"/>
        <v>0.22976330403015841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f t="shared" si="6"/>
        <v>1.8757874991407635</v>
      </c>
      <c r="O29" s="50">
        <f t="shared" si="5"/>
        <v>2.0557857650586575</v>
      </c>
      <c r="P29" t="s">
        <v>85</v>
      </c>
    </row>
    <row r="30" spans="1:16" x14ac:dyDescent="0.25">
      <c r="A30" s="1" t="s">
        <v>27</v>
      </c>
      <c r="B30" s="74">
        <v>0</v>
      </c>
      <c r="C30" s="74">
        <v>2556852</v>
      </c>
      <c r="D30" s="50">
        <f t="shared" si="0"/>
        <v>0</v>
      </c>
      <c r="E30" s="1">
        <f t="shared" si="3"/>
        <v>0.17657377492085885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1.9709655904429408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30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7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74">
        <v>290</v>
      </c>
      <c r="C36" s="74">
        <v>2631073</v>
      </c>
      <c r="D36" s="6">
        <f t="shared" ref="D36:D46" si="9">(B36/C36)*100000</f>
        <v>11.022119112620592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0.84531153500621692</v>
      </c>
      <c r="O36" s="1"/>
    </row>
    <row r="37" spans="1:16" x14ac:dyDescent="0.25">
      <c r="A37" s="47">
        <v>2013</v>
      </c>
      <c r="B37" s="74">
        <v>282</v>
      </c>
      <c r="C37" s="74">
        <v>2634461</v>
      </c>
      <c r="D37" s="6">
        <f t="shared" si="9"/>
        <v>10.704276890035571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0.79033733250960936</v>
      </c>
      <c r="O37" s="1"/>
    </row>
    <row r="38" spans="1:16" x14ac:dyDescent="0.25">
      <c r="A38" s="47">
        <v>2014</v>
      </c>
      <c r="B38" s="74">
        <v>275</v>
      </c>
      <c r="C38" s="74">
        <v>2636154</v>
      </c>
      <c r="D38" s="6">
        <f t="shared" si="9"/>
        <v>10.431863995806012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0.77407633834779666</v>
      </c>
      <c r="O38" s="1"/>
    </row>
    <row r="39" spans="1:16" x14ac:dyDescent="0.25">
      <c r="A39" s="47">
        <v>2015</v>
      </c>
      <c r="B39" s="74">
        <v>258</v>
      </c>
      <c r="C39" s="74">
        <v>2637032</v>
      </c>
      <c r="D39" s="6">
        <f t="shared" si="9"/>
        <v>9.7837265531855522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0.76454335419856745</v>
      </c>
      <c r="O39" s="1"/>
    </row>
    <row r="40" spans="1:16" x14ac:dyDescent="0.25">
      <c r="A40" s="47">
        <v>2016</v>
      </c>
      <c r="B40" s="74">
        <v>220</v>
      </c>
      <c r="C40" s="74">
        <v>2634409</v>
      </c>
      <c r="D40" s="6">
        <f t="shared" si="9"/>
        <v>8.3510191469889463</v>
      </c>
      <c r="E40" s="50">
        <f t="shared" ref="E40:E46" si="12">SUM(D36:D40)/5</f>
        <v>10.058601139727333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0.71490921563117238</v>
      </c>
      <c r="O40" s="50">
        <f t="shared" ref="O40:O46" si="14">SUM(N36:N40)/5</f>
        <v>0.77783555513867264</v>
      </c>
      <c r="P40" s="53" t="s">
        <v>90</v>
      </c>
    </row>
    <row r="41" spans="1:16" x14ac:dyDescent="0.25">
      <c r="A41" s="17">
        <v>2017</v>
      </c>
      <c r="B41" s="74">
        <v>187</v>
      </c>
      <c r="C41" s="74">
        <v>2632097</v>
      </c>
      <c r="D41" s="6">
        <f t="shared" si="9"/>
        <v>7.1046013881707246</v>
      </c>
      <c r="E41" s="50">
        <f t="shared" si="12"/>
        <v>9.2750975948373622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0.74938836386599794</v>
      </c>
      <c r="O41" s="50">
        <f t="shared" si="14"/>
        <v>0.7586509209106288</v>
      </c>
      <c r="P41" t="s">
        <v>89</v>
      </c>
    </row>
    <row r="42" spans="1:16" x14ac:dyDescent="0.25">
      <c r="A42" s="17">
        <v>2018</v>
      </c>
      <c r="B42" s="74">
        <v>223</v>
      </c>
      <c r="C42" s="74">
        <v>2623122</v>
      </c>
      <c r="D42" s="6">
        <f t="shared" si="9"/>
        <v>8.5013201825915843</v>
      </c>
      <c r="E42" s="50">
        <f t="shared" si="12"/>
        <v>8.8345062533485645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0.63339194858436643</v>
      </c>
      <c r="O42" s="50">
        <f t="shared" si="14"/>
        <v>0.72726184412558015</v>
      </c>
      <c r="P42" t="s">
        <v>88</v>
      </c>
    </row>
    <row r="43" spans="1:16" x14ac:dyDescent="0.25">
      <c r="A43" s="17">
        <v>2019</v>
      </c>
      <c r="B43" s="74">
        <v>208</v>
      </c>
      <c r="C43" s="74">
        <v>2610800</v>
      </c>
      <c r="D43" s="6">
        <f t="shared" si="9"/>
        <v>7.966906695265819</v>
      </c>
      <c r="E43" s="50">
        <f t="shared" si="12"/>
        <v>8.3415147932405258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0.73192471464357967</v>
      </c>
      <c r="O43" s="50">
        <f t="shared" si="14"/>
        <v>0.71883151938473666</v>
      </c>
      <c r="P43" t="s">
        <v>87</v>
      </c>
    </row>
    <row r="44" spans="1:16" x14ac:dyDescent="0.25">
      <c r="A44" s="17">
        <v>2020</v>
      </c>
      <c r="B44" s="74">
        <v>200</v>
      </c>
      <c r="C44" s="74">
        <v>2599260</v>
      </c>
      <c r="D44" s="6">
        <f t="shared" si="9"/>
        <v>7.6944976647199583</v>
      </c>
      <c r="E44" s="50">
        <f t="shared" si="12"/>
        <v>7.9236690155474063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0.73595042521874243</v>
      </c>
      <c r="O44" s="50">
        <f t="shared" si="14"/>
        <v>0.7131129335887717</v>
      </c>
      <c r="P44" t="s">
        <v>86</v>
      </c>
    </row>
    <row r="45" spans="1:16" x14ac:dyDescent="0.25">
      <c r="A45" s="17">
        <v>2021</v>
      </c>
      <c r="B45" s="74">
        <v>274</v>
      </c>
      <c r="C45" s="74">
        <v>2579261</v>
      </c>
      <c r="D45" s="6">
        <f t="shared" si="9"/>
        <v>10.62319788497558</v>
      </c>
      <c r="E45" s="50">
        <f t="shared" si="12"/>
        <v>8.3781047631447336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0.54456927382503362</v>
      </c>
      <c r="O45" s="50">
        <f t="shared" si="14"/>
        <v>0.67904494522754388</v>
      </c>
      <c r="P45" t="s">
        <v>85</v>
      </c>
    </row>
    <row r="46" spans="1:16" x14ac:dyDescent="0.25">
      <c r="A46" s="1" t="s">
        <v>27</v>
      </c>
      <c r="B46" s="74">
        <v>96</v>
      </c>
      <c r="C46" s="74">
        <v>2556852</v>
      </c>
      <c r="D46" s="6">
        <f t="shared" si="9"/>
        <v>3.7546170055990729</v>
      </c>
      <c r="E46" s="50">
        <f t="shared" si="12"/>
        <v>7.7081078866304029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0.74915668692173376</v>
      </c>
      <c r="O46" s="50">
        <f t="shared" si="14"/>
        <v>0.6789986098386912</v>
      </c>
      <c r="P46" t="s">
        <v>92</v>
      </c>
    </row>
    <row r="47" spans="1:16" x14ac:dyDescent="0.25">
      <c r="A47" s="1" t="s">
        <v>38</v>
      </c>
      <c r="B47" s="1">
        <f>SUM(B41:B46)</f>
        <v>1188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7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74">
        <v>249</v>
      </c>
      <c r="C52" s="74">
        <v>2631073</v>
      </c>
      <c r="D52" s="6">
        <f t="shared" ref="D52:D62" si="15">(B52/C52)*100000</f>
        <v>9.4638195139397503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0.47763259393328261</v>
      </c>
      <c r="O52" s="1"/>
    </row>
    <row r="53" spans="1:16" x14ac:dyDescent="0.25">
      <c r="A53" s="47">
        <v>2013</v>
      </c>
      <c r="B53" s="74">
        <v>212</v>
      </c>
      <c r="C53" s="74">
        <v>2634461</v>
      </c>
      <c r="D53" s="6">
        <f t="shared" si="15"/>
        <v>8.0471868818707133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0.59888569456299057</v>
      </c>
      <c r="O53" s="1"/>
    </row>
    <row r="54" spans="1:16" x14ac:dyDescent="0.25">
      <c r="A54" s="47">
        <v>2014</v>
      </c>
      <c r="B54" s="74">
        <v>170</v>
      </c>
      <c r="C54" s="74">
        <v>2636154</v>
      </c>
      <c r="D54" s="6">
        <f t="shared" si="15"/>
        <v>6.4487886519528068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0.70291670327292799</v>
      </c>
      <c r="O54" s="1"/>
    </row>
    <row r="55" spans="1:16" x14ac:dyDescent="0.25">
      <c r="A55" s="47">
        <v>2015</v>
      </c>
      <c r="B55" s="74">
        <v>170</v>
      </c>
      <c r="C55" s="74">
        <v>2637032</v>
      </c>
      <c r="D55" s="6">
        <f t="shared" si="15"/>
        <v>6.4466415272928055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0.62623266285472523</v>
      </c>
      <c r="O55" s="1"/>
    </row>
    <row r="56" spans="1:16" x14ac:dyDescent="0.25">
      <c r="A56" s="47">
        <v>2016</v>
      </c>
      <c r="B56" s="74">
        <v>222</v>
      </c>
      <c r="C56" s="74">
        <v>2634409</v>
      </c>
      <c r="D56" s="6">
        <f t="shared" si="15"/>
        <v>8.426937502870663</v>
      </c>
      <c r="E56" s="50">
        <f t="shared" ref="E56:E62" si="18">SUM(D52:D56)/5</f>
        <v>7.7666748155853469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0.40091759050444153</v>
      </c>
      <c r="O56" s="50">
        <f t="shared" ref="O56:O62" si="20">SUM(N52:N56)/5</f>
        <v>0.56131704902567359</v>
      </c>
      <c r="P56" s="53" t="s">
        <v>90</v>
      </c>
    </row>
    <row r="57" spans="1:16" x14ac:dyDescent="0.25">
      <c r="A57" s="17">
        <v>2017</v>
      </c>
      <c r="B57" s="74">
        <v>114</v>
      </c>
      <c r="C57" s="74">
        <v>2632097</v>
      </c>
      <c r="D57" s="6">
        <f t="shared" si="15"/>
        <v>4.3311473703286776</v>
      </c>
      <c r="E57" s="50">
        <f t="shared" si="18"/>
        <v>6.7401403868631338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0.64136664651806896</v>
      </c>
      <c r="O57" s="50">
        <f t="shared" si="20"/>
        <v>0.59406385954263086</v>
      </c>
      <c r="P57" t="s">
        <v>89</v>
      </c>
    </row>
    <row r="58" spans="1:16" x14ac:dyDescent="0.25">
      <c r="A58" s="17">
        <v>2018</v>
      </c>
      <c r="B58" s="74">
        <v>103</v>
      </c>
      <c r="C58" s="74">
        <v>2623122</v>
      </c>
      <c r="D58" s="6">
        <f t="shared" si="15"/>
        <v>3.9266187390445433</v>
      </c>
      <c r="E58" s="50">
        <f t="shared" si="18"/>
        <v>5.9160267582978987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0.67066411098419942</v>
      </c>
      <c r="O58" s="50">
        <f t="shared" si="20"/>
        <v>0.60841954282687261</v>
      </c>
      <c r="P58" t="s">
        <v>88</v>
      </c>
    </row>
    <row r="59" spans="1:16" x14ac:dyDescent="0.25">
      <c r="A59" s="17">
        <v>2019</v>
      </c>
      <c r="B59" s="74">
        <v>85</v>
      </c>
      <c r="C59" s="74">
        <v>2610800</v>
      </c>
      <c r="D59" s="6">
        <f t="shared" si="15"/>
        <v>3.2557070629692051</v>
      </c>
      <c r="E59" s="50">
        <f t="shared" si="18"/>
        <v>5.2774104405011792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0.72885522149996385</v>
      </c>
      <c r="O59" s="50">
        <f t="shared" si="20"/>
        <v>0.61360724647227982</v>
      </c>
      <c r="P59" t="s">
        <v>87</v>
      </c>
    </row>
    <row r="60" spans="1:16" x14ac:dyDescent="0.25">
      <c r="A60" s="17">
        <v>2020</v>
      </c>
      <c r="B60" s="74">
        <v>84</v>
      </c>
      <c r="C60" s="74">
        <v>2599260</v>
      </c>
      <c r="D60" s="6">
        <f t="shared" si="15"/>
        <v>3.2316890191823826</v>
      </c>
      <c r="E60" s="50">
        <f t="shared" si="18"/>
        <v>4.6344199388790939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0.75657272525495611</v>
      </c>
      <c r="O60" s="50">
        <f t="shared" si="20"/>
        <v>0.63967525895232602</v>
      </c>
      <c r="P60" t="s">
        <v>86</v>
      </c>
    </row>
    <row r="61" spans="1:16" x14ac:dyDescent="0.25">
      <c r="A61" s="17">
        <v>2021</v>
      </c>
      <c r="B61" s="74">
        <v>85</v>
      </c>
      <c r="C61" s="74">
        <v>2579261</v>
      </c>
      <c r="D61" s="6">
        <f t="shared" si="15"/>
        <v>3.2955175920544684</v>
      </c>
      <c r="E61" s="50">
        <f t="shared" si="18"/>
        <v>3.6081359567158557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0.78030924433288074</v>
      </c>
      <c r="O61" s="50">
        <f t="shared" si="20"/>
        <v>0.71555358971801386</v>
      </c>
      <c r="P61" t="s">
        <v>85</v>
      </c>
    </row>
    <row r="62" spans="1:16" x14ac:dyDescent="0.25">
      <c r="A62" s="1" t="s">
        <v>27</v>
      </c>
      <c r="B62" s="74">
        <v>12</v>
      </c>
      <c r="C62" s="74">
        <v>2556852</v>
      </c>
      <c r="D62" s="6">
        <f t="shared" si="15"/>
        <v>0.46932712569988411</v>
      </c>
      <c r="E62" s="50">
        <f t="shared" si="18"/>
        <v>2.8357719077900967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4.3938808617110494</v>
      </c>
      <c r="O62" s="50">
        <f t="shared" si="20"/>
        <v>1.4660564327566099</v>
      </c>
      <c r="P62" t="s">
        <v>92</v>
      </c>
    </row>
    <row r="63" spans="1:16" x14ac:dyDescent="0.25">
      <c r="A63" s="1" t="s">
        <v>38</v>
      </c>
      <c r="B63" s="1">
        <f>SUM(B57:B62)</f>
        <v>483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75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74">
        <v>20503</v>
      </c>
      <c r="C68" s="74">
        <v>2631073</v>
      </c>
      <c r="D68" s="6">
        <f t="shared" ref="D68:D78" si="21">(B68/C68)*100000</f>
        <v>779.26382126227588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1.3045717151893468</v>
      </c>
      <c r="O68" s="1"/>
    </row>
    <row r="69" spans="1:16" x14ac:dyDescent="0.25">
      <c r="A69" s="47">
        <v>2013</v>
      </c>
      <c r="B69" s="74">
        <v>19363</v>
      </c>
      <c r="C69" s="74">
        <v>2634461</v>
      </c>
      <c r="D69" s="6">
        <f t="shared" si="21"/>
        <v>734.98905468708779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1.2328854822850543</v>
      </c>
      <c r="O69" s="1"/>
    </row>
    <row r="70" spans="1:16" x14ac:dyDescent="0.25">
      <c r="A70" s="47">
        <v>2014</v>
      </c>
      <c r="B70" s="74">
        <v>23215</v>
      </c>
      <c r="C70" s="74">
        <v>2636154</v>
      </c>
      <c r="D70" s="6">
        <f t="shared" si="21"/>
        <v>880.63899150049656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1.4800260263043843</v>
      </c>
      <c r="O70" s="1"/>
    </row>
    <row r="71" spans="1:16" x14ac:dyDescent="0.25">
      <c r="A71" s="47">
        <v>2015</v>
      </c>
      <c r="B71" s="74">
        <v>24280</v>
      </c>
      <c r="C71" s="74">
        <v>2637032</v>
      </c>
      <c r="D71" s="6">
        <f t="shared" si="21"/>
        <v>920.73209578040769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1.5497103108389669</v>
      </c>
      <c r="O71" s="1"/>
    </row>
    <row r="72" spans="1:16" x14ac:dyDescent="0.25">
      <c r="A72" s="47">
        <v>2016</v>
      </c>
      <c r="B72" s="74">
        <v>24268</v>
      </c>
      <c r="C72" s="74">
        <v>2634409</v>
      </c>
      <c r="D72" s="6">
        <f t="shared" si="21"/>
        <v>921.19333026876234</v>
      </c>
      <c r="E72" s="50">
        <f t="shared" ref="E72:E78" si="24">SUM(D68:D72)/5</f>
        <v>847.36345869980596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1.8071062600435794</v>
      </c>
      <c r="O72" s="50">
        <f t="shared" ref="O72:O78" si="26">SUM(N68:N72)/5</f>
        <v>1.4748599589322664</v>
      </c>
      <c r="P72" s="53" t="s">
        <v>90</v>
      </c>
    </row>
    <row r="73" spans="1:16" x14ac:dyDescent="0.25">
      <c r="A73" s="17">
        <v>2017</v>
      </c>
      <c r="B73" s="74">
        <v>17042</v>
      </c>
      <c r="C73" s="74">
        <v>2632097</v>
      </c>
      <c r="D73" s="6">
        <f t="shared" si="21"/>
        <v>647.4685393433449</v>
      </c>
      <c r="E73" s="50">
        <f t="shared" si="24"/>
        <v>821.00440231601988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1.2723934466685907</v>
      </c>
      <c r="O73" s="50">
        <f t="shared" si="26"/>
        <v>1.468424305228115</v>
      </c>
      <c r="P73" t="s">
        <v>89</v>
      </c>
    </row>
    <row r="74" spans="1:16" x14ac:dyDescent="0.25">
      <c r="A74" s="17">
        <v>2018</v>
      </c>
      <c r="B74" s="74">
        <v>25989</v>
      </c>
      <c r="C74" s="74">
        <v>2623122</v>
      </c>
      <c r="D74" s="6">
        <f t="shared" si="21"/>
        <v>990.76596513620029</v>
      </c>
      <c r="E74" s="50">
        <f t="shared" si="24"/>
        <v>872.15978440584217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1.9480433045641725</v>
      </c>
      <c r="O74" s="50">
        <f t="shared" si="26"/>
        <v>1.6114558696839389</v>
      </c>
      <c r="P74" t="s">
        <v>88</v>
      </c>
    </row>
    <row r="75" spans="1:16" x14ac:dyDescent="0.25">
      <c r="A75" s="17">
        <v>2019</v>
      </c>
      <c r="B75" s="74">
        <v>23164</v>
      </c>
      <c r="C75" s="74">
        <v>2610800</v>
      </c>
      <c r="D75" s="6">
        <f t="shared" si="21"/>
        <v>887.23762831316083</v>
      </c>
      <c r="E75" s="50">
        <f t="shared" si="24"/>
        <v>873.47951176837523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1.7432982709254139</v>
      </c>
      <c r="O75" s="50">
        <f t="shared" si="26"/>
        <v>1.6641103186081445</v>
      </c>
      <c r="P75" t="s">
        <v>87</v>
      </c>
    </row>
    <row r="76" spans="1:16" x14ac:dyDescent="0.25">
      <c r="A76" s="17">
        <v>2020</v>
      </c>
      <c r="B76" s="74">
        <v>26444</v>
      </c>
      <c r="C76" s="74">
        <v>2599260</v>
      </c>
      <c r="D76" s="6">
        <f t="shared" si="21"/>
        <v>1017.3664812292731</v>
      </c>
      <c r="E76" s="50">
        <f t="shared" si="24"/>
        <v>892.80638885814824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1.998547523676361</v>
      </c>
      <c r="O76" s="50">
        <f t="shared" si="26"/>
        <v>1.7538777611756236</v>
      </c>
      <c r="P76" t="s">
        <v>86</v>
      </c>
    </row>
    <row r="77" spans="1:16" x14ac:dyDescent="0.25">
      <c r="A77" s="17">
        <v>2021</v>
      </c>
      <c r="B77" s="74">
        <v>40107</v>
      </c>
      <c r="C77" s="74">
        <v>2579261</v>
      </c>
      <c r="D77" s="6">
        <f t="shared" si="21"/>
        <v>1554.9802831121008</v>
      </c>
      <c r="E77" s="50">
        <f t="shared" si="24"/>
        <v>1019.5637794268159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3.0282175513079506</v>
      </c>
      <c r="O77" s="50">
        <f t="shared" si="26"/>
        <v>1.9981000194284977</v>
      </c>
      <c r="P77" t="s">
        <v>85</v>
      </c>
    </row>
    <row r="78" spans="1:16" x14ac:dyDescent="0.25">
      <c r="A78" s="1" t="s">
        <v>27</v>
      </c>
      <c r="B78" s="74">
        <v>40107</v>
      </c>
      <c r="C78" s="74">
        <v>2556852</v>
      </c>
      <c r="D78" s="6">
        <f t="shared" si="21"/>
        <v>1568.6085858704373</v>
      </c>
      <c r="E78" s="50">
        <f t="shared" si="24"/>
        <v>1203.7917887322344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3.0547577370939321</v>
      </c>
      <c r="O78" s="50">
        <f t="shared" si="26"/>
        <v>2.3545728775135659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75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78">
        <v>200000000</v>
      </c>
      <c r="C84" s="74">
        <v>2631073</v>
      </c>
      <c r="D84" s="6">
        <f t="shared" ref="D84:D93" si="27">(B84/C84)</f>
        <v>76.014614569797189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79">
        <f>D84/J84</f>
        <v>0.19652223941866567</v>
      </c>
      <c r="O84" s="1"/>
    </row>
    <row r="85" spans="1:16" x14ac:dyDescent="0.25">
      <c r="A85" s="47">
        <v>2013</v>
      </c>
      <c r="B85" s="78">
        <v>200000000</v>
      </c>
      <c r="C85" s="74">
        <v>2634461</v>
      </c>
      <c r="D85" s="6">
        <f t="shared" si="27"/>
        <v>75.916857376138793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79">
        <f t="shared" ref="N85:N94" si="29">D85/J85</f>
        <v>0.16965263595630101</v>
      </c>
      <c r="O85" s="1"/>
    </row>
    <row r="86" spans="1:16" x14ac:dyDescent="0.25">
      <c r="A86" s="47">
        <v>2014</v>
      </c>
      <c r="B86" s="78">
        <v>200000000</v>
      </c>
      <c r="C86" s="74">
        <v>2636154</v>
      </c>
      <c r="D86" s="6">
        <f t="shared" si="27"/>
        <v>75.868101787680089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79">
        <f t="shared" si="29"/>
        <v>0.18212695994126241</v>
      </c>
      <c r="O86" s="1"/>
    </row>
    <row r="87" spans="1:16" x14ac:dyDescent="0.25">
      <c r="A87" s="47">
        <v>2015</v>
      </c>
      <c r="B87" s="78">
        <v>184900000</v>
      </c>
      <c r="C87" s="74">
        <v>2637032</v>
      </c>
      <c r="D87" s="6">
        <f t="shared" si="27"/>
        <v>70.116706964496444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79">
        <f t="shared" si="29"/>
        <v>0.16781832033813954</v>
      </c>
      <c r="O87" s="1"/>
    </row>
    <row r="88" spans="1:16" x14ac:dyDescent="0.25">
      <c r="A88" s="47">
        <v>2016</v>
      </c>
      <c r="B88" s="78">
        <v>258800000</v>
      </c>
      <c r="C88" s="74">
        <v>2634409</v>
      </c>
      <c r="D88" s="6">
        <f t="shared" si="27"/>
        <v>98.238352510942676</v>
      </c>
      <c r="E88" s="50">
        <f t="shared" ref="E88:E94" si="30">SUM(D84:D88)/5</f>
        <v>79.230926641811024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79">
        <f t="shared" si="29"/>
        <v>0.2941585121329891</v>
      </c>
      <c r="O88" s="50">
        <f t="shared" ref="O88:O94" si="32">SUM(N84:N88)/5</f>
        <v>0.20205573355747153</v>
      </c>
      <c r="P88" s="53" t="s">
        <v>90</v>
      </c>
    </row>
    <row r="89" spans="1:16" x14ac:dyDescent="0.25">
      <c r="A89" s="17">
        <v>2017</v>
      </c>
      <c r="B89" s="78">
        <v>450000000</v>
      </c>
      <c r="C89" s="74">
        <v>2632097</v>
      </c>
      <c r="D89" s="6">
        <f t="shared" si="27"/>
        <v>170.96634356560568</v>
      </c>
      <c r="E89" s="50">
        <f t="shared" si="30"/>
        <v>98.22127244097274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79">
        <f t="shared" si="29"/>
        <v>0.39044017997700586</v>
      </c>
      <c r="O89" s="50">
        <f t="shared" si="32"/>
        <v>0.24083932166913957</v>
      </c>
      <c r="P89" t="s">
        <v>89</v>
      </c>
    </row>
    <row r="90" spans="1:16" x14ac:dyDescent="0.25">
      <c r="A90" s="17">
        <v>2018</v>
      </c>
      <c r="B90" s="78">
        <v>300000000</v>
      </c>
      <c r="C90" s="74">
        <v>2623122</v>
      </c>
      <c r="D90" s="6">
        <f t="shared" si="27"/>
        <v>114.36753608867602</v>
      </c>
      <c r="E90" s="50">
        <f t="shared" si="30"/>
        <v>105.91140818348019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79">
        <f t="shared" si="29"/>
        <v>0.17945755677648703</v>
      </c>
      <c r="O90" s="50">
        <f t="shared" si="32"/>
        <v>0.24280030583317683</v>
      </c>
      <c r="P90" t="s">
        <v>88</v>
      </c>
    </row>
    <row r="91" spans="1:16" x14ac:dyDescent="0.25">
      <c r="A91" s="17">
        <v>2019</v>
      </c>
      <c r="B91" s="78">
        <v>259100000</v>
      </c>
      <c r="C91" s="74">
        <v>2610800</v>
      </c>
      <c r="D91" s="6">
        <f t="shared" si="27"/>
        <v>99.241611766508356</v>
      </c>
      <c r="E91" s="50">
        <f t="shared" si="30"/>
        <v>110.58611017924586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79">
        <f t="shared" si="29"/>
        <v>0.14999733892424003</v>
      </c>
      <c r="O91" s="50">
        <f t="shared" si="32"/>
        <v>0.23637438162977231</v>
      </c>
      <c r="P91" t="s">
        <v>87</v>
      </c>
    </row>
    <row r="92" spans="1:16" x14ac:dyDescent="0.25">
      <c r="A92" s="17">
        <v>2020</v>
      </c>
      <c r="B92" s="78">
        <v>5050200000</v>
      </c>
      <c r="C92" s="74">
        <v>2599260</v>
      </c>
      <c r="D92" s="6">
        <f t="shared" si="27"/>
        <v>1942.9376053184367</v>
      </c>
      <c r="E92" s="50">
        <f t="shared" si="30"/>
        <v>485.15028985003391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79">
        <f t="shared" si="29"/>
        <v>1.5995519208265065</v>
      </c>
      <c r="O92" s="50">
        <f t="shared" si="32"/>
        <v>0.52272110172744568</v>
      </c>
      <c r="P92" t="s">
        <v>86</v>
      </c>
    </row>
    <row r="93" spans="1:16" x14ac:dyDescent="0.25">
      <c r="A93" s="17">
        <v>2021</v>
      </c>
      <c r="B93" s="78">
        <v>1700000000</v>
      </c>
      <c r="C93" s="74">
        <v>2579261</v>
      </c>
      <c r="D93" s="6">
        <f t="shared" si="27"/>
        <v>659.10351841089368</v>
      </c>
      <c r="E93" s="50">
        <f t="shared" si="30"/>
        <v>597.32332303002408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79">
        <f t="shared" si="29"/>
        <v>0.62352912413596218</v>
      </c>
      <c r="O93" s="50">
        <f t="shared" si="32"/>
        <v>0.58859522412804033</v>
      </c>
      <c r="P93" t="s">
        <v>85</v>
      </c>
    </row>
    <row r="94" spans="1:16" x14ac:dyDescent="0.25">
      <c r="A94" s="1" t="s">
        <v>27</v>
      </c>
      <c r="B94" s="78">
        <v>4481600000</v>
      </c>
      <c r="C94" s="74">
        <v>2556852</v>
      </c>
      <c r="D94" s="6">
        <f>(B94/C94)</f>
        <v>1752.7803721138337</v>
      </c>
      <c r="E94" s="50">
        <f t="shared" si="30"/>
        <v>913.68612873966981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79">
        <f t="shared" si="29"/>
        <v>1.658175961284295</v>
      </c>
      <c r="O94" s="50">
        <f t="shared" si="32"/>
        <v>0.84214238038949818</v>
      </c>
      <c r="P94" t="s">
        <v>92</v>
      </c>
    </row>
    <row r="95" spans="1:16" x14ac:dyDescent="0.25">
      <c r="A95" s="1" t="s">
        <v>38</v>
      </c>
      <c r="B95" s="1">
        <f>SUM(B89:B94)</f>
        <v>12240900000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9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74">
        <v>3630</v>
      </c>
      <c r="C101" s="74">
        <v>3602</v>
      </c>
      <c r="D101" s="50">
        <f t="shared" ref="D101:D109" si="33">C101/B101</f>
        <v>0.99228650137741048</v>
      </c>
      <c r="E101" s="50"/>
      <c r="F101" s="5"/>
    </row>
    <row r="102" spans="1:14" x14ac:dyDescent="0.25">
      <c r="A102" s="47">
        <v>2013</v>
      </c>
      <c r="B102" s="74">
        <v>3630</v>
      </c>
      <c r="C102" s="74">
        <v>3630</v>
      </c>
      <c r="D102" s="50">
        <f t="shared" si="33"/>
        <v>1</v>
      </c>
      <c r="E102" s="50"/>
      <c r="F102" s="5"/>
    </row>
    <row r="103" spans="1:14" x14ac:dyDescent="0.25">
      <c r="A103" s="47">
        <v>2014</v>
      </c>
      <c r="B103" s="74">
        <v>3629</v>
      </c>
      <c r="C103" s="74">
        <v>3418</v>
      </c>
      <c r="D103" s="50">
        <f t="shared" si="33"/>
        <v>0.9418572609534307</v>
      </c>
      <c r="E103" s="50"/>
      <c r="F103" s="5"/>
    </row>
    <row r="104" spans="1:14" x14ac:dyDescent="0.25">
      <c r="A104" s="47">
        <v>2015</v>
      </c>
      <c r="B104" s="74">
        <v>3630</v>
      </c>
      <c r="C104" s="74">
        <v>3422</v>
      </c>
      <c r="D104" s="50">
        <f t="shared" si="33"/>
        <v>0.94269972451790629</v>
      </c>
      <c r="E104" s="50"/>
      <c r="F104" s="5"/>
    </row>
    <row r="105" spans="1:14" x14ac:dyDescent="0.25">
      <c r="A105" s="47">
        <v>2016</v>
      </c>
      <c r="B105" s="74">
        <v>3629</v>
      </c>
      <c r="C105" s="74">
        <v>3625</v>
      </c>
      <c r="D105" s="50">
        <f t="shared" si="33"/>
        <v>0.99889776798015983</v>
      </c>
      <c r="E105" s="50">
        <f t="shared" ref="E105:E111" si="34">SUM(D101:D105)/5</f>
        <v>0.97514825096578162</v>
      </c>
      <c r="F105" s="5"/>
    </row>
    <row r="106" spans="1:14" x14ac:dyDescent="0.25">
      <c r="A106" s="17">
        <v>2017</v>
      </c>
      <c r="B106" s="74">
        <v>3629</v>
      </c>
      <c r="C106" s="74">
        <v>3625</v>
      </c>
      <c r="D106" s="50">
        <f t="shared" si="33"/>
        <v>0.99889776798015983</v>
      </c>
      <c r="E106" s="50">
        <f t="shared" si="34"/>
        <v>0.9764705042863312</v>
      </c>
      <c r="F106" s="5"/>
    </row>
    <row r="107" spans="1:14" x14ac:dyDescent="0.25">
      <c r="A107" s="17">
        <v>2018</v>
      </c>
      <c r="B107" s="74">
        <v>3629</v>
      </c>
      <c r="C107" s="74">
        <v>3470</v>
      </c>
      <c r="D107" s="50">
        <f t="shared" si="33"/>
        <v>0.95618627721135296</v>
      </c>
      <c r="E107" s="50">
        <f t="shared" si="34"/>
        <v>0.9677077597286019</v>
      </c>
      <c r="F107" s="5"/>
    </row>
    <row r="108" spans="1:14" x14ac:dyDescent="0.25">
      <c r="A108" s="17">
        <v>2019</v>
      </c>
      <c r="B108" s="74">
        <v>3629</v>
      </c>
      <c r="C108" s="74">
        <v>2804</v>
      </c>
      <c r="D108" s="50">
        <f t="shared" si="33"/>
        <v>0.77266464590796358</v>
      </c>
      <c r="E108" s="50">
        <f t="shared" si="34"/>
        <v>0.9338692367195085</v>
      </c>
      <c r="F108" s="5"/>
    </row>
    <row r="109" spans="1:14" x14ac:dyDescent="0.25">
      <c r="A109" s="17">
        <v>2020</v>
      </c>
      <c r="B109" s="74">
        <v>3630</v>
      </c>
      <c r="C109" s="74">
        <v>2937</v>
      </c>
      <c r="D109" s="50">
        <f t="shared" si="33"/>
        <v>0.80909090909090908</v>
      </c>
      <c r="E109" s="50">
        <f t="shared" si="34"/>
        <v>0.90714747363410919</v>
      </c>
      <c r="F109" s="5"/>
    </row>
    <row r="110" spans="1:14" x14ac:dyDescent="0.25">
      <c r="A110" s="17">
        <v>2021</v>
      </c>
      <c r="B110" s="74">
        <v>3630</v>
      </c>
      <c r="C110" s="74">
        <v>3024</v>
      </c>
      <c r="D110" s="50">
        <f>C110/B110</f>
        <v>0.83305785123966947</v>
      </c>
      <c r="E110" s="50">
        <f t="shared" si="34"/>
        <v>0.87397949028601096</v>
      </c>
      <c r="F110" s="5"/>
    </row>
    <row r="111" spans="1:14" x14ac:dyDescent="0.25">
      <c r="A111" s="1" t="s">
        <v>27</v>
      </c>
      <c r="B111" s="74">
        <v>3628</v>
      </c>
      <c r="C111" s="74">
        <v>3030</v>
      </c>
      <c r="D111" s="50">
        <f>C111/B111</f>
        <v>0.83517089305402425</v>
      </c>
      <c r="E111" s="50">
        <f t="shared" si="34"/>
        <v>0.84123411530078385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75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2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2"/>
      <c r="M116" s="47" t="s">
        <v>82</v>
      </c>
      <c r="N116" s="47" t="s">
        <v>83</v>
      </c>
      <c r="O116" s="47" t="s">
        <v>84</v>
      </c>
      <c r="P116" s="62"/>
      <c r="Q116" s="62"/>
    </row>
    <row r="117" spans="1:18" ht="18.75" x14ac:dyDescent="0.3">
      <c r="A117" s="47">
        <v>2012</v>
      </c>
      <c r="B117" s="74">
        <v>2555</v>
      </c>
      <c r="C117" s="74">
        <v>2631073</v>
      </c>
      <c r="D117" s="54">
        <f t="shared" ref="D117:D127" si="35">(B117/C117)*100000</f>
        <v>97.108670112915902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1.3381460089033199</v>
      </c>
      <c r="O117" s="55"/>
      <c r="P117" s="5"/>
      <c r="Q117" s="51"/>
      <c r="R117" s="5"/>
    </row>
    <row r="118" spans="1:18" ht="18.75" x14ac:dyDescent="0.3">
      <c r="A118" s="47">
        <v>2013</v>
      </c>
      <c r="B118" s="74">
        <v>2375</v>
      </c>
      <c r="C118" s="74">
        <v>2634461</v>
      </c>
      <c r="D118" s="54">
        <f t="shared" si="35"/>
        <v>90.151268134164823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1.3585115349792962</v>
      </c>
      <c r="O118" s="55"/>
      <c r="P118" s="5"/>
      <c r="Q118" s="51"/>
      <c r="R118" s="5"/>
    </row>
    <row r="119" spans="1:18" ht="18.75" x14ac:dyDescent="0.3">
      <c r="A119" s="47">
        <v>2014</v>
      </c>
      <c r="B119" s="74">
        <v>2240</v>
      </c>
      <c r="C119" s="74">
        <v>2636154</v>
      </c>
      <c r="D119" s="54">
        <f t="shared" si="35"/>
        <v>84.972274002201686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1.4136081554571607</v>
      </c>
      <c r="O119" s="55"/>
      <c r="P119" s="5"/>
      <c r="Q119" s="51"/>
      <c r="R119" s="5"/>
    </row>
    <row r="120" spans="1:18" ht="18.75" x14ac:dyDescent="0.3">
      <c r="A120" s="47">
        <v>2015</v>
      </c>
      <c r="B120" s="74">
        <v>2172</v>
      </c>
      <c r="C120" s="74">
        <v>2637032</v>
      </c>
      <c r="D120" s="54">
        <f t="shared" si="35"/>
        <v>82.365325866352777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1.4090807466069675</v>
      </c>
      <c r="O120" s="55"/>
      <c r="P120" s="5"/>
      <c r="Q120" s="51"/>
      <c r="R120" s="5"/>
    </row>
    <row r="121" spans="1:18" ht="18.75" x14ac:dyDescent="0.3">
      <c r="A121" s="47">
        <v>2016</v>
      </c>
      <c r="B121" s="74">
        <v>2139</v>
      </c>
      <c r="C121" s="74">
        <v>2634409</v>
      </c>
      <c r="D121" s="54">
        <f t="shared" si="35"/>
        <v>81.194681615497061</v>
      </c>
      <c r="E121" s="54">
        <f t="shared" ref="E121:E127" si="38">SUM(D117:D121)/5</f>
        <v>87.158443946226456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1.1721973769972143</v>
      </c>
      <c r="O121" s="55">
        <f t="shared" ref="O121:O127" si="40">SUM(N117:N121)/5</f>
        <v>1.3383087645887919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74">
        <v>2118</v>
      </c>
      <c r="C122" s="74">
        <v>2632097</v>
      </c>
      <c r="D122" s="54">
        <f t="shared" si="35"/>
        <v>80.468159038211738</v>
      </c>
      <c r="E122" s="54">
        <f t="shared" si="38"/>
        <v>83.830341731285628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1.1245531574876875</v>
      </c>
      <c r="O122" s="55">
        <f t="shared" si="40"/>
        <v>1.2955901943056651</v>
      </c>
      <c r="P122" t="s">
        <v>89</v>
      </c>
      <c r="Q122" s="51"/>
      <c r="R122" s="5"/>
    </row>
    <row r="123" spans="1:18" ht="18.75" x14ac:dyDescent="0.3">
      <c r="A123" s="47">
        <v>2018</v>
      </c>
      <c r="B123" s="74">
        <v>2157</v>
      </c>
      <c r="C123" s="74">
        <v>2623122</v>
      </c>
      <c r="D123" s="54">
        <f t="shared" si="35"/>
        <v>82.230258447758047</v>
      </c>
      <c r="E123" s="54">
        <f t="shared" si="38"/>
        <v>82.246139794004264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1.0915732271582719</v>
      </c>
      <c r="O123" s="55">
        <f t="shared" si="40"/>
        <v>1.2422025327414603</v>
      </c>
      <c r="P123" t="s">
        <v>88</v>
      </c>
      <c r="Q123" s="51"/>
      <c r="R123" s="5"/>
    </row>
    <row r="124" spans="1:18" ht="18.75" x14ac:dyDescent="0.3">
      <c r="A124" s="47">
        <v>2019</v>
      </c>
      <c r="B124" s="74">
        <v>4200</v>
      </c>
      <c r="C124" s="74">
        <v>2610800</v>
      </c>
      <c r="D124" s="54">
        <f t="shared" si="35"/>
        <v>160.87023134671364</v>
      </c>
      <c r="E124" s="54">
        <f t="shared" si="38"/>
        <v>97.425731262906652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1.9965075701243846</v>
      </c>
      <c r="O124" s="55">
        <f t="shared" si="40"/>
        <v>1.3587824156749051</v>
      </c>
      <c r="P124" t="s">
        <v>87</v>
      </c>
      <c r="Q124" s="51"/>
      <c r="R124" s="5"/>
    </row>
    <row r="125" spans="1:18" ht="18.75" x14ac:dyDescent="0.3">
      <c r="A125" s="47">
        <v>2020</v>
      </c>
      <c r="B125" s="74">
        <v>4194</v>
      </c>
      <c r="C125" s="74">
        <v>2599260</v>
      </c>
      <c r="D125" s="54">
        <f t="shared" si="35"/>
        <v>161.35361602917754</v>
      </c>
      <c r="E125" s="54">
        <f t="shared" si="38"/>
        <v>113.22338929547159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1.8553089566445264</v>
      </c>
      <c r="O125" s="55">
        <f t="shared" si="40"/>
        <v>1.4480280576824169</v>
      </c>
      <c r="P125" t="s">
        <v>86</v>
      </c>
      <c r="Q125" s="51"/>
      <c r="R125" s="5"/>
    </row>
    <row r="126" spans="1:18" ht="18.75" x14ac:dyDescent="0.3">
      <c r="A126" s="47">
        <v>2021</v>
      </c>
      <c r="B126" s="74">
        <v>4513</v>
      </c>
      <c r="C126" s="74">
        <v>2579261</v>
      </c>
      <c r="D126" s="54">
        <f t="shared" si="35"/>
        <v>174.97259874049195</v>
      </c>
      <c r="E126" s="54">
        <f t="shared" si="38"/>
        <v>131.97897272047058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1.5337503740026075</v>
      </c>
      <c r="O126" s="55">
        <f t="shared" si="40"/>
        <v>1.5203386570834954</v>
      </c>
      <c r="P126" t="s">
        <v>85</v>
      </c>
      <c r="Q126" s="51"/>
      <c r="R126" s="5"/>
    </row>
    <row r="127" spans="1:18" x14ac:dyDescent="0.25">
      <c r="A127" s="47" t="s">
        <v>27</v>
      </c>
      <c r="B127" s="74">
        <v>2050</v>
      </c>
      <c r="C127" s="74">
        <v>2556852</v>
      </c>
      <c r="D127" s="54">
        <f t="shared" si="35"/>
        <v>80.176717307063527</v>
      </c>
      <c r="E127" s="54">
        <f t="shared" si="38"/>
        <v>131.92068437424092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1.6898222787185322</v>
      </c>
      <c r="O127" s="55">
        <f t="shared" si="40"/>
        <v>1.6333924813296643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19232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6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76">
        <v>114115</v>
      </c>
      <c r="C133" s="76">
        <v>4270</v>
      </c>
      <c r="D133" s="50">
        <f t="shared" ref="D133:D134" si="43">C133/B133</f>
        <v>3.7418393725627656E-2</v>
      </c>
      <c r="E133" s="1"/>
      <c r="F133" s="5"/>
    </row>
    <row r="134" spans="1:18" x14ac:dyDescent="0.25">
      <c r="A134" s="17">
        <v>2020</v>
      </c>
      <c r="B134" s="76">
        <v>116713</v>
      </c>
      <c r="C134" s="76">
        <v>4085</v>
      </c>
      <c r="D134" s="50">
        <f t="shared" si="43"/>
        <v>3.5000385561162854E-2</v>
      </c>
      <c r="E134" s="1"/>
      <c r="F134" s="5"/>
    </row>
    <row r="135" spans="1:18" x14ac:dyDescent="0.25">
      <c r="A135" s="17">
        <v>2021</v>
      </c>
      <c r="B135" s="76">
        <v>130842</v>
      </c>
      <c r="C135" s="76">
        <v>7177</v>
      </c>
      <c r="D135" s="50">
        <f>C135/B135</f>
        <v>5.4852417419483039E-2</v>
      </c>
      <c r="E135" s="1"/>
      <c r="F135" s="5"/>
    </row>
    <row r="136" spans="1:18" x14ac:dyDescent="0.25">
      <c r="A136" s="17">
        <v>2022</v>
      </c>
      <c r="B136" s="76">
        <v>125435</v>
      </c>
      <c r="C136" s="76">
        <v>3049</v>
      </c>
      <c r="D136" s="50">
        <f>C136/B136</f>
        <v>2.4307410212460637E-2</v>
      </c>
      <c r="E136" s="50">
        <f>SUM(D134:D136)/3</f>
        <v>3.8053404397702176E-2</v>
      </c>
      <c r="F136" s="64"/>
    </row>
    <row r="137" spans="1:18" x14ac:dyDescent="0.25">
      <c r="A137" s="1"/>
      <c r="B137" s="1"/>
      <c r="C137" s="1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4.1051605969534783</v>
      </c>
      <c r="C143" s="66">
        <f t="shared" ref="C143:C151" si="45">N20*N36*N52*N68*N84</f>
        <v>0.1273974094448585</v>
      </c>
      <c r="G143" s="47">
        <v>2012</v>
      </c>
      <c r="H143" s="57">
        <f t="shared" ref="H143:H150" si="46">B143+I143+J143+K143</f>
        <v>6.435593107234209</v>
      </c>
      <c r="I143" s="50">
        <f>D101</f>
        <v>0.99228650137741048</v>
      </c>
      <c r="J143" s="1">
        <v>0</v>
      </c>
      <c r="K143" s="50">
        <f>N117</f>
        <v>1.3381460089033199</v>
      </c>
    </row>
    <row r="144" spans="1:18" x14ac:dyDescent="0.25">
      <c r="A144" s="47">
        <v>2013</v>
      </c>
      <c r="B144" s="65">
        <f t="shared" si="44"/>
        <v>4.273285876476475</v>
      </c>
      <c r="C144" s="66">
        <f t="shared" si="45"/>
        <v>0.18762291387207861</v>
      </c>
      <c r="G144" s="47">
        <v>2013</v>
      </c>
      <c r="H144" s="57">
        <f t="shared" si="46"/>
        <v>6.6317974114557714</v>
      </c>
      <c r="I144" s="50">
        <f t="shared" ref="I144:I152" si="47">D102</f>
        <v>1</v>
      </c>
      <c r="J144" s="1">
        <v>0</v>
      </c>
      <c r="K144" s="50">
        <f t="shared" ref="K144:K153" si="48">N118</f>
        <v>1.3585115349792962</v>
      </c>
    </row>
    <row r="145" spans="1:11" x14ac:dyDescent="0.25">
      <c r="A145" s="47">
        <v>2014</v>
      </c>
      <c r="B145" s="65">
        <f t="shared" si="44"/>
        <v>4.7649572502185276</v>
      </c>
      <c r="C145" s="66">
        <f t="shared" si="45"/>
        <v>0.58204592125511034</v>
      </c>
      <c r="G145" s="47">
        <v>2014</v>
      </c>
      <c r="H145" s="57">
        <f t="shared" si="46"/>
        <v>7.1204226666291195</v>
      </c>
      <c r="I145" s="50">
        <f t="shared" si="47"/>
        <v>0.9418572609534307</v>
      </c>
      <c r="J145" s="1">
        <v>0</v>
      </c>
      <c r="K145" s="50">
        <f t="shared" si="48"/>
        <v>1.4136081554571607</v>
      </c>
    </row>
    <row r="146" spans="1:11" x14ac:dyDescent="0.25">
      <c r="A146" s="47">
        <v>2015</v>
      </c>
      <c r="B146" s="65">
        <f t="shared" si="44"/>
        <v>4.9603379295208203</v>
      </c>
      <c r="C146" s="66">
        <f t="shared" si="45"/>
        <v>0.9127207616207853</v>
      </c>
      <c r="G146" s="47">
        <v>2015</v>
      </c>
      <c r="H146" s="57">
        <f t="shared" si="46"/>
        <v>7.3121184006456943</v>
      </c>
      <c r="I146" s="50">
        <f t="shared" si="47"/>
        <v>0.94269972451790629</v>
      </c>
      <c r="J146" s="1">
        <v>0</v>
      </c>
      <c r="K146" s="50">
        <f t="shared" si="48"/>
        <v>1.4090807466069675</v>
      </c>
    </row>
    <row r="147" spans="1:11" x14ac:dyDescent="0.25">
      <c r="A147" s="47">
        <v>2016</v>
      </c>
      <c r="B147" s="65">
        <f t="shared" si="44"/>
        <v>4.1828711175770339</v>
      </c>
      <c r="C147" s="66">
        <f t="shared" si="45"/>
        <v>0.15236005388208207</v>
      </c>
      <c r="G147" s="47">
        <v>2016</v>
      </c>
      <c r="H147" s="57">
        <f t="shared" si="46"/>
        <v>6.3539662625544082</v>
      </c>
      <c r="I147" s="50">
        <f t="shared" si="47"/>
        <v>0.99889776798015983</v>
      </c>
      <c r="J147" s="1">
        <v>0</v>
      </c>
      <c r="K147" s="50">
        <f t="shared" si="48"/>
        <v>1.1721973769972143</v>
      </c>
    </row>
    <row r="148" spans="1:11" x14ac:dyDescent="0.25">
      <c r="A148" s="17">
        <v>2017</v>
      </c>
      <c r="B148" s="65">
        <f t="shared" si="44"/>
        <v>4.5315299971668148</v>
      </c>
      <c r="C148" s="66">
        <f t="shared" si="45"/>
        <v>0.34003999190514672</v>
      </c>
      <c r="G148" s="17">
        <v>2017</v>
      </c>
      <c r="H148" s="57">
        <f t="shared" si="46"/>
        <v>6.6549809226346621</v>
      </c>
      <c r="I148" s="50">
        <f t="shared" si="47"/>
        <v>0.99889776798015983</v>
      </c>
      <c r="J148" s="1">
        <v>0</v>
      </c>
      <c r="K148" s="50">
        <f t="shared" si="48"/>
        <v>1.1245531574876875</v>
      </c>
    </row>
    <row r="149" spans="1:11" x14ac:dyDescent="0.25">
      <c r="A149" s="17">
        <v>2018</v>
      </c>
      <c r="B149" s="65">
        <f t="shared" si="44"/>
        <v>4.3248704351224063</v>
      </c>
      <c r="C149" s="66">
        <f t="shared" si="45"/>
        <v>0.2112858607912681</v>
      </c>
      <c r="G149" s="17">
        <v>2018</v>
      </c>
      <c r="H149" s="57">
        <f t="shared" si="46"/>
        <v>6.3726299394920316</v>
      </c>
      <c r="I149" s="50">
        <f t="shared" si="47"/>
        <v>0.95618627721135296</v>
      </c>
      <c r="J149" s="1">
        <v>0</v>
      </c>
      <c r="K149" s="50">
        <f t="shared" si="48"/>
        <v>1.0915732271582719</v>
      </c>
    </row>
    <row r="150" spans="1:11" x14ac:dyDescent="0.25">
      <c r="A150" s="17">
        <v>2019</v>
      </c>
      <c r="B150" s="65">
        <f t="shared" si="44"/>
        <v>4.8195512925614619</v>
      </c>
      <c r="C150" s="66">
        <f t="shared" si="45"/>
        <v>0.6600111806027058</v>
      </c>
      <c r="G150" s="17">
        <v>2019</v>
      </c>
      <c r="H150" s="57">
        <f t="shared" si="46"/>
        <v>7.6261419023194374</v>
      </c>
      <c r="I150" s="50">
        <f t="shared" si="47"/>
        <v>0.77266464590796358</v>
      </c>
      <c r="J150" s="50">
        <f>D133</f>
        <v>3.7418393725627656E-2</v>
      </c>
      <c r="K150" s="50">
        <f t="shared" si="48"/>
        <v>1.9965075701243846</v>
      </c>
    </row>
    <row r="151" spans="1:11" x14ac:dyDescent="0.25">
      <c r="A151" s="17">
        <v>2020</v>
      </c>
      <c r="B151" s="65">
        <f>LOG(C151)+5</f>
        <v>5.1668091553394824</v>
      </c>
      <c r="C151" s="66">
        <f t="shared" si="45"/>
        <v>1.4682809202597737</v>
      </c>
      <c r="G151" s="17">
        <v>2020</v>
      </c>
      <c r="H151" s="57">
        <f>B151+I151+J151+K151</f>
        <v>7.8662094066360799</v>
      </c>
      <c r="I151" s="50">
        <f t="shared" si="47"/>
        <v>0.80909090909090908</v>
      </c>
      <c r="J151" s="50">
        <f>D134</f>
        <v>3.5000385561162854E-2</v>
      </c>
      <c r="K151" s="50">
        <f t="shared" si="48"/>
        <v>1.8553089566445264</v>
      </c>
    </row>
    <row r="152" spans="1:11" x14ac:dyDescent="0.25">
      <c r="A152" s="17">
        <v>2021</v>
      </c>
      <c r="B152" s="65">
        <f>LOG(C152)+5</f>
        <v>5.1775473386453328</v>
      </c>
      <c r="C152" s="66">
        <f>N29*N45*N61*N77*N93</f>
        <v>1.5050375608510318</v>
      </c>
      <c r="G152" s="17">
        <v>2021</v>
      </c>
      <c r="H152" s="57">
        <f>B152+I152+J152+K152</f>
        <v>7.5992079813070923</v>
      </c>
      <c r="I152" s="50">
        <f t="shared" si="47"/>
        <v>0.83305785123966947</v>
      </c>
      <c r="J152" s="50">
        <f t="shared" ref="J152:J153" si="49">D135</f>
        <v>5.4852417419483039E-2</v>
      </c>
      <c r="K152" s="50">
        <f t="shared" si="48"/>
        <v>1.5337503740026075</v>
      </c>
    </row>
    <row r="153" spans="1:11" x14ac:dyDescent="0.25">
      <c r="A153" s="1" t="s">
        <v>27</v>
      </c>
      <c r="B153" s="65">
        <f>LOG(C153)+5</f>
        <v>6.222028325692806</v>
      </c>
      <c r="C153" s="66">
        <f>N30*N46*N62*N78*N94</f>
        <v>16.67355957825222</v>
      </c>
      <c r="G153" s="1" t="s">
        <v>27</v>
      </c>
      <c r="H153" s="57">
        <f>B153+I153+J153+K153</f>
        <v>8.7713289076778231</v>
      </c>
      <c r="I153" s="50">
        <f>D111</f>
        <v>0.83517089305402425</v>
      </c>
      <c r="J153" s="50">
        <f t="shared" si="49"/>
        <v>2.4307410212460637E-2</v>
      </c>
      <c r="K153" s="50">
        <f t="shared" si="48"/>
        <v>1.6898222787185322</v>
      </c>
    </row>
    <row r="156" spans="1:11" ht="36" x14ac:dyDescent="0.55000000000000004">
      <c r="A156" s="60" t="s">
        <v>69</v>
      </c>
      <c r="B156" s="61"/>
      <c r="C156" s="61"/>
      <c r="D156" s="61"/>
      <c r="E156" s="61"/>
    </row>
    <row r="158" spans="1:11" ht="30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4.2283011835198483</v>
      </c>
      <c r="C159" s="50">
        <f>I143</f>
        <v>0.99228650137741048</v>
      </c>
      <c r="D159" s="1">
        <v>1</v>
      </c>
      <c r="E159" s="50">
        <f>K143</f>
        <v>1.3381460089033199</v>
      </c>
      <c r="F159" s="1">
        <f t="shared" ref="F159:F166" si="51">C143*C159*D159*E159</f>
        <v>0.16916136601810489</v>
      </c>
    </row>
    <row r="160" spans="1:11" x14ac:dyDescent="0.25">
      <c r="A160" s="47">
        <v>2013</v>
      </c>
      <c r="B160" s="66">
        <f t="shared" si="50"/>
        <v>4.4063492067950438</v>
      </c>
      <c r="C160" s="50">
        <f t="shared" ref="C160:D169" si="52">I144</f>
        <v>1</v>
      </c>
      <c r="D160" s="1">
        <v>1</v>
      </c>
      <c r="E160" s="50">
        <f t="shared" ref="E160:E169" si="53">K144</f>
        <v>1.3585115349792962</v>
      </c>
      <c r="F160" s="1">
        <f t="shared" si="51"/>
        <v>0.2548878927216458</v>
      </c>
    </row>
    <row r="161" spans="1:6" x14ac:dyDescent="0.25">
      <c r="A161" s="47">
        <v>2014</v>
      </c>
      <c r="B161" s="66">
        <f t="shared" si="50"/>
        <v>4.889271382461545</v>
      </c>
      <c r="C161" s="50">
        <f t="shared" si="52"/>
        <v>0.9418572609534307</v>
      </c>
      <c r="D161" s="1">
        <v>1</v>
      </c>
      <c r="E161" s="50">
        <f t="shared" si="53"/>
        <v>1.4136081554571607</v>
      </c>
      <c r="F161" s="1">
        <f t="shared" si="51"/>
        <v>0.77494589566425554</v>
      </c>
    </row>
    <row r="162" spans="1:6" x14ac:dyDescent="0.25">
      <c r="A162" s="47">
        <v>2015</v>
      </c>
      <c r="B162" s="66">
        <f t="shared" si="50"/>
        <v>5.0836471905216785</v>
      </c>
      <c r="C162" s="50">
        <f t="shared" si="52"/>
        <v>0.94269972451790629</v>
      </c>
      <c r="D162" s="1">
        <v>1</v>
      </c>
      <c r="E162" s="50">
        <f t="shared" si="53"/>
        <v>1.4090807466069675</v>
      </c>
      <c r="F162" s="1">
        <f t="shared" si="51"/>
        <v>1.212403525378851</v>
      </c>
    </row>
    <row r="163" spans="1:6" x14ac:dyDescent="0.25">
      <c r="A163" s="47">
        <v>2016</v>
      </c>
      <c r="B163" s="66">
        <f t="shared" si="50"/>
        <v>4.2513929055180419</v>
      </c>
      <c r="C163" s="50">
        <f t="shared" si="52"/>
        <v>0.99889776798015983</v>
      </c>
      <c r="D163" s="1">
        <v>1</v>
      </c>
      <c r="E163" s="50">
        <f t="shared" si="53"/>
        <v>1.1721973769972143</v>
      </c>
      <c r="F163" s="1">
        <f t="shared" si="51"/>
        <v>0.17839920122871983</v>
      </c>
    </row>
    <row r="164" spans="1:6" x14ac:dyDescent="0.25">
      <c r="A164" s="17">
        <v>2017</v>
      </c>
      <c r="B164" s="66">
        <f t="shared" si="50"/>
        <v>4.5820310291762061</v>
      </c>
      <c r="C164" s="50">
        <f t="shared" si="52"/>
        <v>0.99889776798015983</v>
      </c>
      <c r="D164" s="1">
        <v>1</v>
      </c>
      <c r="E164" s="50">
        <f t="shared" si="53"/>
        <v>1.1245531574876875</v>
      </c>
      <c r="F164" s="1">
        <f t="shared" si="51"/>
        <v>0.38197156070892779</v>
      </c>
    </row>
    <row r="165" spans="1:6" x14ac:dyDescent="0.25">
      <c r="A165" s="17">
        <v>2018</v>
      </c>
      <c r="B165" s="66">
        <f t="shared" si="50"/>
        <v>4.3434658169700029</v>
      </c>
      <c r="C165" s="50">
        <f t="shared" si="52"/>
        <v>0.95618627721135296</v>
      </c>
      <c r="D165" s="1">
        <v>1</v>
      </c>
      <c r="E165" s="50">
        <f t="shared" si="53"/>
        <v>1.0915732271582719</v>
      </c>
      <c r="F165" s="1">
        <f t="shared" si="51"/>
        <v>0.22052905526079566</v>
      </c>
    </row>
    <row r="166" spans="1:6" x14ac:dyDescent="0.25">
      <c r="A166" s="17">
        <v>2019</v>
      </c>
      <c r="B166" s="66">
        <f t="shared" si="50"/>
        <v>3.5808984353271178</v>
      </c>
      <c r="C166" s="50">
        <f t="shared" si="52"/>
        <v>0.77266464590796358</v>
      </c>
      <c r="D166" s="50">
        <f>J150</f>
        <v>3.7418393725627656E-2</v>
      </c>
      <c r="E166" s="50">
        <f t="shared" si="53"/>
        <v>1.9965075701243846</v>
      </c>
      <c r="F166" s="1">
        <f t="shared" si="51"/>
        <v>3.809767172639042E-2</v>
      </c>
    </row>
    <row r="167" spans="1:6" x14ac:dyDescent="0.25">
      <c r="A167" s="17">
        <v>2020</v>
      </c>
      <c r="B167" s="66">
        <f>LOG(F167)+5</f>
        <v>3.8872955465236476</v>
      </c>
      <c r="C167" s="50">
        <f t="shared" si="52"/>
        <v>0.80909090909090908</v>
      </c>
      <c r="D167" s="50">
        <f>J151</f>
        <v>3.5000385561162854E-2</v>
      </c>
      <c r="E167" s="50">
        <f t="shared" si="53"/>
        <v>1.8553089566445264</v>
      </c>
      <c r="F167" s="1">
        <f>C151*C167*D167*E167</f>
        <v>7.714282636258521E-2</v>
      </c>
    </row>
    <row r="168" spans="1:6" x14ac:dyDescent="0.25">
      <c r="A168" s="17">
        <v>2021</v>
      </c>
      <c r="B168" s="66">
        <f>LOG(F168)+5</f>
        <v>4.023172954347328</v>
      </c>
      <c r="C168" s="50">
        <f t="shared" si="52"/>
        <v>0.83305785123966947</v>
      </c>
      <c r="D168" s="50">
        <f t="shared" si="52"/>
        <v>5.4852417419483039E-2</v>
      </c>
      <c r="E168" s="50">
        <f t="shared" si="53"/>
        <v>1.5337503740026075</v>
      </c>
      <c r="F168" s="1">
        <f>C152*C168*D168*E168</f>
        <v>0.10548068812674008</v>
      </c>
    </row>
    <row r="169" spans="1:6" x14ac:dyDescent="0.25">
      <c r="A169" s="1" t="s">
        <v>27</v>
      </c>
      <c r="B169" s="66">
        <f>LOG(F169)+5</f>
        <v>4.7573833976000799</v>
      </c>
      <c r="C169" s="50">
        <f t="shared" si="52"/>
        <v>0.83517089305402425</v>
      </c>
      <c r="D169" s="50">
        <f t="shared" si="52"/>
        <v>2.4307410212460637E-2</v>
      </c>
      <c r="E169" s="50">
        <f t="shared" si="53"/>
        <v>1.6898222787185322</v>
      </c>
      <c r="F169" s="1">
        <f>C153*C169*D169*E169</f>
        <v>0.57198336396708138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0.42332807896189029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1.4452463889331637</v>
      </c>
    </row>
    <row r="176" spans="1:6" x14ac:dyDescent="0.25">
      <c r="A176" s="1" t="s">
        <v>173</v>
      </c>
      <c r="B176" s="1">
        <f>((SUM(B37:B46)/10)/C46)/((SUM(H37:H46)/10)/I46)</f>
        <v>1.5058362923415887</v>
      </c>
      <c r="C176" s="1">
        <f>(B46/C46)/(H46/I46)</f>
        <v>1.3348342442339736</v>
      </c>
      <c r="D176" s="1"/>
      <c r="E176" s="1"/>
      <c r="F176" s="1"/>
    </row>
  </sheetData>
  <mergeCells count="11">
    <mergeCell ref="A81:N81"/>
    <mergeCell ref="C2:J2"/>
    <mergeCell ref="A17:N17"/>
    <mergeCell ref="A33:N33"/>
    <mergeCell ref="A49:N49"/>
    <mergeCell ref="A65:N65"/>
    <mergeCell ref="A98:N98"/>
    <mergeCell ref="A114:N114"/>
    <mergeCell ref="A130:R130"/>
    <mergeCell ref="A140:E140"/>
    <mergeCell ref="G140:L140"/>
  </mergeCells>
  <pageMargins left="0.7" right="0.7" top="0.75" bottom="0.75" header="0.3" footer="0.3"/>
  <pageSetup paperSize="9" scale="64" fitToHeight="0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177"/>
  <sheetViews>
    <sheetView zoomScale="85" zoomScaleNormal="85" workbookViewId="0">
      <selection activeCell="N5" sqref="A5:N16"/>
    </sheetView>
  </sheetViews>
  <sheetFormatPr defaultRowHeight="15" x14ac:dyDescent="0.25"/>
  <cols>
    <col min="1" max="1" width="13.7109375" customWidth="1"/>
    <col min="2" max="2" width="13.42578125" customWidth="1"/>
    <col min="3" max="3" width="12.28515625" customWidth="1"/>
    <col min="7" max="7" width="12.7109375" customWidth="1"/>
    <col min="8" max="8" width="14.42578125" customWidth="1"/>
    <col min="9" max="9" width="12.85546875" customWidth="1"/>
    <col min="11" max="11" width="14" customWidth="1"/>
    <col min="12" max="12" width="15.42578125" customWidth="1"/>
    <col min="14" max="14" width="11" customWidth="1"/>
    <col min="15" max="15" width="11.42578125" customWidth="1"/>
  </cols>
  <sheetData>
    <row r="2" spans="1:14" x14ac:dyDescent="0.25">
      <c r="A2" s="70"/>
      <c r="B2" s="70"/>
      <c r="C2" s="189" t="s">
        <v>137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4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4" ht="150" x14ac:dyDescent="0.25">
      <c r="A4" s="72"/>
      <c r="B4" s="72"/>
      <c r="C4" s="72" t="s">
        <v>96</v>
      </c>
      <c r="D4" s="72" t="s">
        <v>125</v>
      </c>
      <c r="E4" s="72" t="s">
        <v>126</v>
      </c>
      <c r="F4" s="72" t="s">
        <v>127</v>
      </c>
      <c r="G4" s="72" t="s">
        <v>128</v>
      </c>
      <c r="H4" s="72" t="s">
        <v>129</v>
      </c>
      <c r="I4" s="72" t="s">
        <v>130</v>
      </c>
      <c r="J4" s="72" t="s">
        <v>131</v>
      </c>
      <c r="K4" s="72" t="s">
        <v>132</v>
      </c>
      <c r="L4" s="72" t="s">
        <v>63</v>
      </c>
      <c r="M4" s="72" t="s">
        <v>133</v>
      </c>
      <c r="N4" s="72" t="s">
        <v>134</v>
      </c>
    </row>
    <row r="5" spans="1:14" ht="60" x14ac:dyDescent="0.25">
      <c r="A5" s="220">
        <v>23</v>
      </c>
      <c r="B5" s="221">
        <v>3</v>
      </c>
      <c r="C5" s="214">
        <v>2012</v>
      </c>
      <c r="D5" s="215">
        <v>2016086</v>
      </c>
      <c r="E5" s="216">
        <v>14</v>
      </c>
      <c r="F5" s="215">
        <v>185</v>
      </c>
      <c r="G5" s="215">
        <v>98</v>
      </c>
      <c r="H5" s="215">
        <v>2105</v>
      </c>
      <c r="I5" s="215">
        <v>170661000</v>
      </c>
      <c r="J5" s="215">
        <v>1720</v>
      </c>
      <c r="K5" s="215">
        <v>1588</v>
      </c>
      <c r="L5" s="215">
        <v>7751</v>
      </c>
      <c r="M5" s="214" t="s">
        <v>138</v>
      </c>
      <c r="N5" s="214" t="s">
        <v>138</v>
      </c>
    </row>
    <row r="6" spans="1:14" ht="60" x14ac:dyDescent="0.25">
      <c r="A6" s="220">
        <v>24</v>
      </c>
      <c r="B6" s="221">
        <v>3</v>
      </c>
      <c r="C6" s="214">
        <v>2013</v>
      </c>
      <c r="D6" s="215">
        <v>2008566</v>
      </c>
      <c r="E6" s="216">
        <v>19</v>
      </c>
      <c r="F6" s="215">
        <v>172</v>
      </c>
      <c r="G6" s="215">
        <v>79</v>
      </c>
      <c r="H6" s="215">
        <v>2105</v>
      </c>
      <c r="I6" s="215">
        <v>23688000</v>
      </c>
      <c r="J6" s="215">
        <v>1720</v>
      </c>
      <c r="K6" s="215">
        <v>1588</v>
      </c>
      <c r="L6" s="215">
        <v>5588</v>
      </c>
      <c r="M6" s="214" t="s">
        <v>138</v>
      </c>
      <c r="N6" s="214" t="s">
        <v>138</v>
      </c>
    </row>
    <row r="7" spans="1:14" x14ac:dyDescent="0.25">
      <c r="A7" s="220">
        <v>25</v>
      </c>
      <c r="B7" s="221">
        <v>3</v>
      </c>
      <c r="C7" s="214">
        <v>2014</v>
      </c>
      <c r="D7" s="215">
        <v>2001110</v>
      </c>
      <c r="E7" s="216">
        <v>4</v>
      </c>
      <c r="F7" s="215">
        <v>176</v>
      </c>
      <c r="G7" s="215">
        <v>85</v>
      </c>
      <c r="H7" s="215">
        <v>2049</v>
      </c>
      <c r="I7" s="215">
        <v>173018000</v>
      </c>
      <c r="J7" s="215">
        <v>1720</v>
      </c>
      <c r="K7" s="215">
        <v>1588</v>
      </c>
      <c r="L7" s="215">
        <v>8618</v>
      </c>
      <c r="M7" s="215">
        <v>39091</v>
      </c>
      <c r="N7" s="215">
        <v>3610</v>
      </c>
    </row>
    <row r="8" spans="1:14" x14ac:dyDescent="0.25">
      <c r="A8" s="220">
        <v>26</v>
      </c>
      <c r="B8" s="221">
        <v>3</v>
      </c>
      <c r="C8" s="214">
        <v>2015</v>
      </c>
      <c r="D8" s="215">
        <v>1994762</v>
      </c>
      <c r="E8" s="216">
        <v>14</v>
      </c>
      <c r="F8" s="215">
        <v>133</v>
      </c>
      <c r="G8" s="215">
        <v>85</v>
      </c>
      <c r="H8" s="215">
        <v>2049</v>
      </c>
      <c r="I8" s="215">
        <v>174146000</v>
      </c>
      <c r="J8" s="215">
        <v>1720</v>
      </c>
      <c r="K8" s="215">
        <v>1510</v>
      </c>
      <c r="L8" s="215">
        <v>7704</v>
      </c>
      <c r="M8" s="215">
        <v>53249</v>
      </c>
      <c r="N8" s="215">
        <v>9362</v>
      </c>
    </row>
    <row r="9" spans="1:14" x14ac:dyDescent="0.25">
      <c r="A9" s="220">
        <v>27</v>
      </c>
      <c r="B9" s="221">
        <v>3</v>
      </c>
      <c r="C9" s="214">
        <v>2016</v>
      </c>
      <c r="D9" s="216">
        <v>1989589</v>
      </c>
      <c r="E9" s="216">
        <v>18</v>
      </c>
      <c r="F9" s="215">
        <v>124</v>
      </c>
      <c r="G9" s="215">
        <v>112</v>
      </c>
      <c r="H9" s="215">
        <v>2121</v>
      </c>
      <c r="I9" s="215">
        <v>174146000</v>
      </c>
      <c r="J9" s="215">
        <v>1720</v>
      </c>
      <c r="K9" s="215">
        <v>1510</v>
      </c>
      <c r="L9" s="215">
        <v>6714</v>
      </c>
      <c r="M9" s="215">
        <v>64952</v>
      </c>
      <c r="N9" s="215">
        <v>20603</v>
      </c>
    </row>
    <row r="10" spans="1:14" x14ac:dyDescent="0.25">
      <c r="A10" s="220">
        <v>28</v>
      </c>
      <c r="B10" s="221">
        <v>3</v>
      </c>
      <c r="C10" s="215">
        <v>2017</v>
      </c>
      <c r="D10" s="217">
        <v>1977720</v>
      </c>
      <c r="E10" s="216">
        <v>0</v>
      </c>
      <c r="F10" s="215">
        <v>108</v>
      </c>
      <c r="G10" s="215">
        <v>86</v>
      </c>
      <c r="H10" s="215">
        <v>2121</v>
      </c>
      <c r="I10" s="215">
        <v>74146000</v>
      </c>
      <c r="J10" s="215">
        <v>1720</v>
      </c>
      <c r="K10" s="215">
        <v>1613</v>
      </c>
      <c r="L10" s="215">
        <v>8046</v>
      </c>
      <c r="M10" s="215">
        <v>53850</v>
      </c>
      <c r="N10" s="215">
        <v>29491</v>
      </c>
    </row>
    <row r="11" spans="1:14" x14ac:dyDescent="0.25">
      <c r="A11" s="220">
        <v>29</v>
      </c>
      <c r="B11" s="221">
        <v>3</v>
      </c>
      <c r="C11" s="215">
        <v>2018</v>
      </c>
      <c r="D11" s="218">
        <v>1963007</v>
      </c>
      <c r="E11" s="216">
        <v>20</v>
      </c>
      <c r="F11" s="215">
        <v>120</v>
      </c>
      <c r="G11" s="215">
        <v>62</v>
      </c>
      <c r="H11" s="215">
        <v>2121</v>
      </c>
      <c r="I11" s="215">
        <v>74146000</v>
      </c>
      <c r="J11" s="215">
        <v>1720</v>
      </c>
      <c r="K11" s="215">
        <v>1613</v>
      </c>
      <c r="L11" s="215">
        <v>10651</v>
      </c>
      <c r="M11" s="215">
        <v>50588</v>
      </c>
      <c r="N11" s="215">
        <v>32968</v>
      </c>
    </row>
    <row r="12" spans="1:14" x14ac:dyDescent="0.25">
      <c r="A12" s="220">
        <v>30</v>
      </c>
      <c r="B12" s="221">
        <v>3</v>
      </c>
      <c r="C12" s="215">
        <v>2019</v>
      </c>
      <c r="D12" s="218">
        <v>1956835</v>
      </c>
      <c r="E12" s="216">
        <v>6</v>
      </c>
      <c r="F12" s="215">
        <v>152</v>
      </c>
      <c r="G12" s="215">
        <v>59</v>
      </c>
      <c r="H12" s="215">
        <v>2126</v>
      </c>
      <c r="I12" s="215">
        <v>208784000</v>
      </c>
      <c r="J12" s="215">
        <v>1720</v>
      </c>
      <c r="K12" s="215">
        <v>1613</v>
      </c>
      <c r="L12" s="215">
        <v>8593</v>
      </c>
      <c r="M12" s="215">
        <v>52713</v>
      </c>
      <c r="N12" s="215">
        <v>37237</v>
      </c>
    </row>
    <row r="13" spans="1:14" x14ac:dyDescent="0.25">
      <c r="A13" s="220">
        <v>31</v>
      </c>
      <c r="B13" s="221">
        <v>3</v>
      </c>
      <c r="C13" s="215">
        <v>2020</v>
      </c>
      <c r="D13" s="219">
        <v>1942915</v>
      </c>
      <c r="E13" s="216">
        <v>11</v>
      </c>
      <c r="F13" s="215">
        <v>121</v>
      </c>
      <c r="G13" s="215">
        <v>82</v>
      </c>
      <c r="H13" s="215">
        <v>2282</v>
      </c>
      <c r="I13" s="215">
        <v>157146000</v>
      </c>
      <c r="J13" s="215">
        <v>1720</v>
      </c>
      <c r="K13" s="215">
        <v>1622</v>
      </c>
      <c r="L13" s="215">
        <v>8331</v>
      </c>
      <c r="M13" s="215">
        <v>55334</v>
      </c>
      <c r="N13" s="215">
        <v>41979</v>
      </c>
    </row>
    <row r="14" spans="1:14" x14ac:dyDescent="0.25">
      <c r="A14" s="220">
        <v>32</v>
      </c>
      <c r="B14" s="221">
        <v>3</v>
      </c>
      <c r="C14" s="215">
        <v>2021</v>
      </c>
      <c r="D14" s="215">
        <v>1921908</v>
      </c>
      <c r="E14" s="216">
        <v>0</v>
      </c>
      <c r="F14" s="215">
        <v>128</v>
      </c>
      <c r="G14" s="215">
        <v>78</v>
      </c>
      <c r="H14" s="215">
        <v>2290</v>
      </c>
      <c r="I14" s="215">
        <v>224146000</v>
      </c>
      <c r="J14" s="215">
        <v>1720</v>
      </c>
      <c r="K14" s="215">
        <v>1622</v>
      </c>
      <c r="L14" s="215">
        <v>9628</v>
      </c>
      <c r="M14" s="215">
        <v>69646</v>
      </c>
      <c r="N14" s="215">
        <v>55631</v>
      </c>
    </row>
    <row r="15" spans="1:14" x14ac:dyDescent="0.25">
      <c r="A15" s="220">
        <v>33</v>
      </c>
      <c r="B15" s="221">
        <v>3</v>
      </c>
      <c r="C15" s="215" t="s">
        <v>27</v>
      </c>
      <c r="D15" s="215" t="s">
        <v>139</v>
      </c>
      <c r="E15" s="216">
        <v>0</v>
      </c>
      <c r="F15" s="215">
        <v>47</v>
      </c>
      <c r="G15" s="215">
        <v>11</v>
      </c>
      <c r="H15" s="215">
        <v>2290</v>
      </c>
      <c r="I15" s="215">
        <v>224146000</v>
      </c>
      <c r="J15" s="215">
        <v>1720</v>
      </c>
      <c r="K15" s="215">
        <v>1622</v>
      </c>
      <c r="L15" s="215">
        <v>2122</v>
      </c>
      <c r="M15" s="215">
        <v>11298</v>
      </c>
      <c r="N15" s="215">
        <v>11298</v>
      </c>
    </row>
    <row r="16" spans="1:14" x14ac:dyDescent="0.25">
      <c r="A16" s="220">
        <v>34</v>
      </c>
      <c r="B16" s="221">
        <v>3</v>
      </c>
      <c r="C16" s="215" t="s">
        <v>136</v>
      </c>
      <c r="D16" s="215" t="s">
        <v>139</v>
      </c>
      <c r="E16" s="216">
        <v>0</v>
      </c>
      <c r="F16" s="215">
        <v>66</v>
      </c>
      <c r="G16" s="215">
        <v>43</v>
      </c>
      <c r="H16" s="215">
        <v>2290</v>
      </c>
      <c r="I16" s="215">
        <v>224146000</v>
      </c>
      <c r="J16" s="215">
        <v>1720</v>
      </c>
      <c r="K16" s="215">
        <v>1622</v>
      </c>
      <c r="L16" s="215">
        <v>4800</v>
      </c>
      <c r="M16" s="215">
        <v>5653</v>
      </c>
      <c r="N16" s="215">
        <v>5653</v>
      </c>
    </row>
    <row r="18" spans="1:21" ht="23.25" x14ac:dyDescent="0.35">
      <c r="A18" s="187" t="s">
        <v>74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20" spans="1:21" ht="105" x14ac:dyDescent="0.25">
      <c r="A20" s="12" t="s">
        <v>43</v>
      </c>
      <c r="B20" s="4" t="s">
        <v>21</v>
      </c>
      <c r="C20" s="1" t="s">
        <v>72</v>
      </c>
      <c r="D20" s="12" t="s">
        <v>116</v>
      </c>
      <c r="E20" s="12" t="s">
        <v>84</v>
      </c>
      <c r="G20" s="12" t="s">
        <v>44</v>
      </c>
      <c r="H20" s="4" t="s">
        <v>21</v>
      </c>
      <c r="I20" s="4" t="s">
        <v>72</v>
      </c>
      <c r="J20" s="12" t="s">
        <v>109</v>
      </c>
      <c r="K20" s="12" t="s">
        <v>84</v>
      </c>
      <c r="M20" s="1" t="s">
        <v>82</v>
      </c>
      <c r="N20" s="12" t="s">
        <v>100</v>
      </c>
      <c r="O20" s="12" t="s">
        <v>84</v>
      </c>
    </row>
    <row r="21" spans="1:21" x14ac:dyDescent="0.25">
      <c r="A21" s="47">
        <v>2012</v>
      </c>
      <c r="B21" s="82">
        <v>14</v>
      </c>
      <c r="C21" s="81">
        <v>2016086</v>
      </c>
      <c r="D21" s="1">
        <f t="shared" ref="D21:D31" si="0">(B21/C21)*100000</f>
        <v>0.69441482158995205</v>
      </c>
      <c r="E21" s="1"/>
      <c r="G21" s="47">
        <v>2012</v>
      </c>
      <c r="H21" s="48">
        <v>819</v>
      </c>
      <c r="I21" s="48">
        <v>125060045</v>
      </c>
      <c r="J21" s="50">
        <f t="shared" ref="J21:J31" si="1">(H21/I21)*100000</f>
        <v>0.65488541924001387</v>
      </c>
      <c r="K21" s="1"/>
      <c r="M21" s="1" t="s">
        <v>35</v>
      </c>
      <c r="N21" s="50">
        <f t="shared" ref="N21:N25" si="2">J21/D21</f>
        <v>0.94307523238137325</v>
      </c>
      <c r="O21" s="1"/>
    </row>
    <row r="22" spans="1:21" x14ac:dyDescent="0.25">
      <c r="A22" s="47">
        <v>2013</v>
      </c>
      <c r="B22" s="82">
        <v>19</v>
      </c>
      <c r="C22" s="81">
        <v>2008566</v>
      </c>
      <c r="D22" s="1">
        <f t="shared" si="0"/>
        <v>0.94594850256352037</v>
      </c>
      <c r="E22" s="1"/>
      <c r="G22" s="47">
        <v>2013</v>
      </c>
      <c r="H22" s="48">
        <v>631</v>
      </c>
      <c r="I22" s="48">
        <v>125307482</v>
      </c>
      <c r="J22" s="50">
        <f t="shared" si="1"/>
        <v>0.50356131168608109</v>
      </c>
      <c r="K22" s="1"/>
      <c r="M22" s="1" t="s">
        <v>35</v>
      </c>
      <c r="N22" s="50">
        <f t="shared" si="2"/>
        <v>0.53233480503582375</v>
      </c>
      <c r="O22" s="1"/>
      <c r="S22" s="180" t="s">
        <v>77</v>
      </c>
      <c r="T22" s="180"/>
      <c r="U22" s="180"/>
    </row>
    <row r="23" spans="1:21" x14ac:dyDescent="0.25">
      <c r="A23" s="47">
        <v>2014</v>
      </c>
      <c r="B23" s="82">
        <v>4</v>
      </c>
      <c r="C23" s="81">
        <v>2001110</v>
      </c>
      <c r="D23" s="1">
        <f t="shared" si="0"/>
        <v>0.19988906157082817</v>
      </c>
      <c r="E23" s="1"/>
      <c r="G23" s="47">
        <v>2014</v>
      </c>
      <c r="H23" s="48">
        <v>567</v>
      </c>
      <c r="I23" s="48">
        <v>125547069</v>
      </c>
      <c r="J23" s="50">
        <f t="shared" si="1"/>
        <v>0.45162344650196495</v>
      </c>
      <c r="K23" s="1"/>
      <c r="M23" s="1" t="s">
        <v>35</v>
      </c>
      <c r="N23" s="50">
        <f t="shared" si="2"/>
        <v>2.259370487573868</v>
      </c>
      <c r="O23" s="1"/>
      <c r="S23" s="180"/>
      <c r="T23" s="180"/>
      <c r="U23" s="180"/>
    </row>
    <row r="24" spans="1:21" x14ac:dyDescent="0.25">
      <c r="A24" s="47">
        <v>2015</v>
      </c>
      <c r="B24" s="82">
        <v>14</v>
      </c>
      <c r="C24" s="81">
        <v>1994762</v>
      </c>
      <c r="D24" s="1">
        <f t="shared" si="0"/>
        <v>0.70183811402062002</v>
      </c>
      <c r="E24" s="1"/>
      <c r="G24" s="47">
        <v>2015</v>
      </c>
      <c r="H24" s="48">
        <v>699</v>
      </c>
      <c r="I24" s="48">
        <v>125733897</v>
      </c>
      <c r="J24" s="50">
        <f t="shared" si="1"/>
        <v>0.55593600188817816</v>
      </c>
      <c r="K24" s="1"/>
      <c r="M24" s="1" t="s">
        <v>35</v>
      </c>
      <c r="N24" s="50">
        <f t="shared" si="2"/>
        <v>0.79211429357033292</v>
      </c>
      <c r="O24" s="1"/>
      <c r="S24" s="180"/>
      <c r="T24" s="180"/>
      <c r="U24" s="180"/>
    </row>
    <row r="25" spans="1:21" x14ac:dyDescent="0.25">
      <c r="A25" s="47">
        <v>2016</v>
      </c>
      <c r="B25" s="82">
        <v>18</v>
      </c>
      <c r="C25" s="82">
        <v>1989589</v>
      </c>
      <c r="D25" s="1">
        <f t="shared" si="0"/>
        <v>0.90470946512068573</v>
      </c>
      <c r="E25" s="1">
        <f t="shared" ref="E25:E31" si="3">SUM(D21:D25)/5</f>
        <v>0.68935999297312134</v>
      </c>
      <c r="G25" s="47">
        <v>2016</v>
      </c>
      <c r="H25" s="48">
        <v>788</v>
      </c>
      <c r="I25" s="48">
        <v>146544000</v>
      </c>
      <c r="J25" s="50">
        <f t="shared" si="1"/>
        <v>0.53772245878371006</v>
      </c>
      <c r="K25" s="50">
        <f t="shared" ref="K25:K31" si="4">SUM(J21:J25)/5</f>
        <v>0.54074572761998962</v>
      </c>
      <c r="M25" s="1" t="s">
        <v>35</v>
      </c>
      <c r="N25" s="50">
        <f t="shared" si="2"/>
        <v>0.59435927169390157</v>
      </c>
      <c r="O25" s="50">
        <f t="shared" ref="O25:O31" si="5">SUM(N21:N25)/5</f>
        <v>1.0242508180510599</v>
      </c>
      <c r="P25" s="53" t="s">
        <v>90</v>
      </c>
      <c r="S25" s="180"/>
      <c r="T25" s="180"/>
      <c r="U25" s="180"/>
    </row>
    <row r="26" spans="1:21" x14ac:dyDescent="0.25">
      <c r="A26" s="17">
        <v>2017</v>
      </c>
      <c r="B26" s="82">
        <v>0</v>
      </c>
      <c r="C26" s="83">
        <v>1977720</v>
      </c>
      <c r="D26" s="6">
        <f t="shared" si="0"/>
        <v>0</v>
      </c>
      <c r="E26" s="50">
        <f t="shared" si="3"/>
        <v>0.55047702865513082</v>
      </c>
      <c r="G26" s="17">
        <v>2017</v>
      </c>
      <c r="H26" s="1">
        <v>556</v>
      </c>
      <c r="I26" s="1">
        <v>146804000</v>
      </c>
      <c r="J26" s="50">
        <f t="shared" si="1"/>
        <v>0.3787362742159614</v>
      </c>
      <c r="K26" s="50">
        <f t="shared" si="4"/>
        <v>0.48551589861517919</v>
      </c>
      <c r="M26" s="1" t="s">
        <v>35</v>
      </c>
      <c r="N26" s="50">
        <v>1</v>
      </c>
      <c r="O26" s="50">
        <f t="shared" si="5"/>
        <v>1.0356357715747853</v>
      </c>
      <c r="P26" t="s">
        <v>89</v>
      </c>
      <c r="S26" s="180"/>
      <c r="T26" s="180"/>
      <c r="U26" s="180"/>
    </row>
    <row r="27" spans="1:21" x14ac:dyDescent="0.25">
      <c r="A27" s="17">
        <v>2018</v>
      </c>
      <c r="B27" s="82">
        <v>20</v>
      </c>
      <c r="C27" s="84">
        <v>1963007</v>
      </c>
      <c r="D27" s="1">
        <f t="shared" si="0"/>
        <v>1.0188450677964977</v>
      </c>
      <c r="E27" s="50">
        <f t="shared" si="3"/>
        <v>0.56505634170172636</v>
      </c>
      <c r="G27" s="17">
        <v>2018</v>
      </c>
      <c r="H27" s="1">
        <v>717</v>
      </c>
      <c r="I27" s="1">
        <v>146880000</v>
      </c>
      <c r="J27" s="50">
        <f t="shared" si="1"/>
        <v>0.48815359477124182</v>
      </c>
      <c r="K27" s="50">
        <f t="shared" si="4"/>
        <v>0.48243435523221123</v>
      </c>
      <c r="M27" s="1" t="s">
        <v>35</v>
      </c>
      <c r="N27" s="50">
        <f t="shared" ref="N27:N29" si="6">J27/D27</f>
        <v>0.47912446180555562</v>
      </c>
      <c r="O27" s="50">
        <f t="shared" si="5"/>
        <v>1.0249937029287315</v>
      </c>
      <c r="P27" t="s">
        <v>88</v>
      </c>
      <c r="S27" s="180"/>
      <c r="T27" s="180"/>
      <c r="U27" s="180"/>
    </row>
    <row r="28" spans="1:21" x14ac:dyDescent="0.25">
      <c r="A28" s="17">
        <v>2019</v>
      </c>
      <c r="B28" s="82">
        <v>6</v>
      </c>
      <c r="C28" s="84">
        <v>1956835</v>
      </c>
      <c r="D28" s="1">
        <f t="shared" si="0"/>
        <v>0.30661757378624155</v>
      </c>
      <c r="E28" s="50">
        <f t="shared" si="3"/>
        <v>0.58640204414480901</v>
      </c>
      <c r="G28" s="17">
        <v>2019</v>
      </c>
      <c r="H28" s="1">
        <v>532</v>
      </c>
      <c r="I28" s="1">
        <v>146780000</v>
      </c>
      <c r="J28" s="50">
        <f t="shared" si="1"/>
        <v>0.36244719989099333</v>
      </c>
      <c r="K28" s="50">
        <f t="shared" si="4"/>
        <v>0.46459910591001696</v>
      </c>
      <c r="M28" s="1" t="s">
        <v>35</v>
      </c>
      <c r="N28" s="50">
        <f t="shared" si="6"/>
        <v>1.1820822773311532</v>
      </c>
      <c r="O28" s="50">
        <f t="shared" si="5"/>
        <v>0.8095360608801887</v>
      </c>
      <c r="P28" t="s">
        <v>87</v>
      </c>
      <c r="S28" s="180"/>
      <c r="T28" s="180"/>
      <c r="U28" s="180"/>
    </row>
    <row r="29" spans="1:21" x14ac:dyDescent="0.25">
      <c r="A29" s="17">
        <v>2020</v>
      </c>
      <c r="B29" s="82">
        <v>11</v>
      </c>
      <c r="C29" s="85">
        <v>1942915</v>
      </c>
      <c r="D29" s="1">
        <f t="shared" si="0"/>
        <v>0.56615961068806409</v>
      </c>
      <c r="E29" s="50">
        <f t="shared" si="3"/>
        <v>0.55926634347829784</v>
      </c>
      <c r="G29" s="17">
        <v>2020</v>
      </c>
      <c r="H29" s="1">
        <v>326</v>
      </c>
      <c r="I29" s="1">
        <v>146748000</v>
      </c>
      <c r="J29" s="50">
        <f t="shared" si="1"/>
        <v>0.22214953525772071</v>
      </c>
      <c r="K29" s="50">
        <f t="shared" si="4"/>
        <v>0.39784181258392548</v>
      </c>
      <c r="M29" s="1" t="s">
        <v>35</v>
      </c>
      <c r="N29" s="50">
        <f t="shared" si="6"/>
        <v>0.39237969481386764</v>
      </c>
      <c r="O29" s="50">
        <f t="shared" si="5"/>
        <v>0.72958914112889561</v>
      </c>
      <c r="P29" t="s">
        <v>86</v>
      </c>
    </row>
    <row r="30" spans="1:21" x14ac:dyDescent="0.25">
      <c r="A30" s="17">
        <v>2021</v>
      </c>
      <c r="B30" s="82">
        <v>0</v>
      </c>
      <c r="C30" s="81">
        <v>1921908</v>
      </c>
      <c r="D30" s="1">
        <f t="shared" si="0"/>
        <v>0</v>
      </c>
      <c r="E30" s="50">
        <f t="shared" si="3"/>
        <v>0.37832445045416063</v>
      </c>
      <c r="G30" s="17">
        <v>2021</v>
      </c>
      <c r="H30" s="1">
        <v>529</v>
      </c>
      <c r="I30" s="1">
        <v>145478000</v>
      </c>
      <c r="J30" s="50">
        <f t="shared" si="1"/>
        <v>0.36362886484554369</v>
      </c>
      <c r="K30" s="50">
        <f t="shared" si="4"/>
        <v>0.36302309379629222</v>
      </c>
      <c r="M30" s="1" t="s">
        <v>35</v>
      </c>
      <c r="N30" s="50">
        <v>1</v>
      </c>
      <c r="O30" s="50">
        <f t="shared" si="5"/>
        <v>0.81071728679011534</v>
      </c>
      <c r="P30" t="s">
        <v>85</v>
      </c>
    </row>
    <row r="31" spans="1:21" x14ac:dyDescent="0.25">
      <c r="A31" s="1" t="s">
        <v>27</v>
      </c>
      <c r="B31" s="82">
        <v>0</v>
      </c>
      <c r="C31" s="81">
        <v>1921908</v>
      </c>
      <c r="D31" s="1">
        <f t="shared" si="0"/>
        <v>0</v>
      </c>
      <c r="E31" s="1">
        <f t="shared" si="3"/>
        <v>0.37832445045416063</v>
      </c>
      <c r="G31" s="1" t="s">
        <v>27</v>
      </c>
      <c r="H31" s="59">
        <v>300</v>
      </c>
      <c r="I31" s="1">
        <v>145478000</v>
      </c>
      <c r="J31" s="50">
        <f t="shared" si="1"/>
        <v>0.20621674754945765</v>
      </c>
      <c r="K31" s="50">
        <f t="shared" si="4"/>
        <v>0.32851918846299144</v>
      </c>
      <c r="M31" s="1" t="s">
        <v>35</v>
      </c>
      <c r="N31" s="50">
        <v>1</v>
      </c>
      <c r="O31" s="50">
        <f t="shared" si="5"/>
        <v>0.81071728679011523</v>
      </c>
      <c r="P31" t="s">
        <v>92</v>
      </c>
    </row>
    <row r="32" spans="1:21" x14ac:dyDescent="0.25">
      <c r="A32" s="1" t="s">
        <v>38</v>
      </c>
      <c r="B32" s="1">
        <f t="shared" ref="B32" si="7">SUM(B26:B31)</f>
        <v>37</v>
      </c>
      <c r="C32" s="1"/>
      <c r="D32" s="1"/>
      <c r="E32" s="1"/>
      <c r="G32" s="1" t="s">
        <v>38</v>
      </c>
      <c r="H32" s="1">
        <f t="shared" ref="H32" si="8">SUM(H26:H31)</f>
        <v>2960</v>
      </c>
      <c r="I32" s="1"/>
      <c r="J32" s="1"/>
      <c r="K32" s="1"/>
    </row>
    <row r="34" spans="1:16" ht="23.25" x14ac:dyDescent="0.35">
      <c r="A34" s="187" t="s">
        <v>75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6" x14ac:dyDescent="0.25">
      <c r="A35" s="5"/>
      <c r="B35" s="5"/>
      <c r="C35" s="5"/>
      <c r="D35" s="5"/>
      <c r="E35" s="5"/>
    </row>
    <row r="36" spans="1:16" ht="105" x14ac:dyDescent="0.25">
      <c r="A36" s="12" t="s">
        <v>43</v>
      </c>
      <c r="B36" s="4" t="s">
        <v>73</v>
      </c>
      <c r="C36" s="1" t="s">
        <v>72</v>
      </c>
      <c r="D36" s="12" t="s">
        <v>115</v>
      </c>
      <c r="E36" s="12" t="s">
        <v>84</v>
      </c>
      <c r="G36" s="12" t="s">
        <v>44</v>
      </c>
      <c r="H36" s="4" t="s">
        <v>73</v>
      </c>
      <c r="I36" s="4" t="s">
        <v>72</v>
      </c>
      <c r="J36" s="12" t="s">
        <v>110</v>
      </c>
      <c r="K36" s="12" t="s">
        <v>84</v>
      </c>
      <c r="M36" s="1" t="s">
        <v>82</v>
      </c>
      <c r="N36" s="12" t="s">
        <v>101</v>
      </c>
      <c r="O36" s="12" t="s">
        <v>84</v>
      </c>
    </row>
    <row r="37" spans="1:16" x14ac:dyDescent="0.25">
      <c r="A37" s="47">
        <v>2012</v>
      </c>
      <c r="B37" s="81">
        <v>185</v>
      </c>
      <c r="C37" s="81">
        <v>2016086</v>
      </c>
      <c r="D37" s="6">
        <f t="shared" ref="D37:D47" si="9">(B37/C37)*100000</f>
        <v>9.176195856724366</v>
      </c>
      <c r="E37" s="1"/>
      <c r="G37" s="47">
        <v>2012</v>
      </c>
      <c r="H37" s="48">
        <v>11652</v>
      </c>
      <c r="I37" s="48">
        <v>125060045</v>
      </c>
      <c r="J37" s="6">
        <f t="shared" ref="J37:J47" si="10">(H37/I37)*100000</f>
        <v>9.3171244261106736</v>
      </c>
      <c r="K37" s="1"/>
      <c r="M37" s="1" t="s">
        <v>36</v>
      </c>
      <c r="N37" s="50">
        <f t="shared" ref="N37:N47" si="11">J37/D37</f>
        <v>1.0153580603102574</v>
      </c>
      <c r="O37" s="1"/>
    </row>
    <row r="38" spans="1:16" x14ac:dyDescent="0.25">
      <c r="A38" s="47">
        <v>2013</v>
      </c>
      <c r="B38" s="81">
        <v>172</v>
      </c>
      <c r="C38" s="81">
        <v>2008566</v>
      </c>
      <c r="D38" s="6">
        <f t="shared" si="9"/>
        <v>8.5633232863645006</v>
      </c>
      <c r="E38" s="1"/>
      <c r="G38" s="47">
        <v>2013</v>
      </c>
      <c r="H38" s="48">
        <v>10601</v>
      </c>
      <c r="I38" s="48">
        <v>125307482</v>
      </c>
      <c r="J38" s="6">
        <f t="shared" si="10"/>
        <v>8.4599896437149695</v>
      </c>
      <c r="K38" s="1"/>
      <c r="M38" s="1" t="s">
        <v>36</v>
      </c>
      <c r="N38" s="50">
        <f t="shared" si="11"/>
        <v>0.98793299759988384</v>
      </c>
      <c r="O38" s="1"/>
    </row>
    <row r="39" spans="1:16" x14ac:dyDescent="0.25">
      <c r="A39" s="47">
        <v>2014</v>
      </c>
      <c r="B39" s="81">
        <v>176</v>
      </c>
      <c r="C39" s="81">
        <v>2001110</v>
      </c>
      <c r="D39" s="6">
        <f t="shared" si="9"/>
        <v>8.7951187091164407</v>
      </c>
      <c r="E39" s="1"/>
      <c r="G39" s="47">
        <v>2014</v>
      </c>
      <c r="H39" s="48">
        <v>10138</v>
      </c>
      <c r="I39" s="48">
        <v>125547069</v>
      </c>
      <c r="J39" s="6">
        <f t="shared" si="10"/>
        <v>8.0750590840157326</v>
      </c>
      <c r="K39" s="1"/>
      <c r="M39" s="1" t="s">
        <v>36</v>
      </c>
      <c r="N39" s="50">
        <f t="shared" si="11"/>
        <v>0.91812962975083645</v>
      </c>
      <c r="O39" s="1"/>
    </row>
    <row r="40" spans="1:16" x14ac:dyDescent="0.25">
      <c r="A40" s="47">
        <v>2015</v>
      </c>
      <c r="B40" s="81">
        <v>133</v>
      </c>
      <c r="C40" s="81">
        <v>1994762</v>
      </c>
      <c r="D40" s="6">
        <f t="shared" si="9"/>
        <v>6.6674620831958897</v>
      </c>
      <c r="E40" s="1"/>
      <c r="G40" s="47">
        <v>2015</v>
      </c>
      <c r="H40" s="48">
        <v>9405</v>
      </c>
      <c r="I40" s="48">
        <v>125733897</v>
      </c>
      <c r="J40" s="6">
        <f t="shared" si="10"/>
        <v>7.4800831155340708</v>
      </c>
      <c r="K40" s="1"/>
      <c r="M40" s="1" t="s">
        <v>36</v>
      </c>
      <c r="N40" s="50">
        <f t="shared" si="11"/>
        <v>1.1218786132112011</v>
      </c>
      <c r="O40" s="1"/>
    </row>
    <row r="41" spans="1:16" x14ac:dyDescent="0.25">
      <c r="A41" s="47">
        <v>2016</v>
      </c>
      <c r="B41" s="81">
        <v>124</v>
      </c>
      <c r="C41" s="82">
        <v>1989589</v>
      </c>
      <c r="D41" s="6">
        <f t="shared" si="9"/>
        <v>6.2324429819425013</v>
      </c>
      <c r="E41" s="50">
        <f t="shared" ref="E41:E47" si="12">SUM(D37:D41)/5</f>
        <v>7.8869085834687382</v>
      </c>
      <c r="G41" s="47">
        <v>2016</v>
      </c>
      <c r="H41" s="48">
        <v>8749</v>
      </c>
      <c r="I41" s="48">
        <v>146544000</v>
      </c>
      <c r="J41" s="6">
        <f t="shared" si="10"/>
        <v>5.9702205480947699</v>
      </c>
      <c r="K41" s="50">
        <f t="shared" ref="K41:K47" si="13">SUM(J37:J41)/5</f>
        <v>7.860495363494044</v>
      </c>
      <c r="M41" s="1" t="s">
        <v>36</v>
      </c>
      <c r="N41" s="50">
        <f t="shared" si="11"/>
        <v>0.95792622016639728</v>
      </c>
      <c r="O41" s="50">
        <f t="shared" ref="O41:O47" si="14">SUM(N37:N41)/5</f>
        <v>1.0002451042077154</v>
      </c>
      <c r="P41" s="53" t="s">
        <v>90</v>
      </c>
    </row>
    <row r="42" spans="1:16" x14ac:dyDescent="0.25">
      <c r="A42" s="17">
        <v>2017</v>
      </c>
      <c r="B42" s="81">
        <v>108</v>
      </c>
      <c r="C42" s="83">
        <v>1977720</v>
      </c>
      <c r="D42" s="6">
        <f t="shared" si="9"/>
        <v>5.4608336872762582</v>
      </c>
      <c r="E42" s="50">
        <f t="shared" si="12"/>
        <v>7.1438361495791183</v>
      </c>
      <c r="G42" s="17">
        <v>2017</v>
      </c>
      <c r="H42" s="1">
        <v>7816</v>
      </c>
      <c r="I42" s="1">
        <v>146804000</v>
      </c>
      <c r="J42" s="6">
        <f t="shared" si="10"/>
        <v>5.3241056102013573</v>
      </c>
      <c r="K42" s="50">
        <f t="shared" si="13"/>
        <v>7.0618916003121797</v>
      </c>
      <c r="M42" s="1" t="s">
        <v>36</v>
      </c>
      <c r="N42" s="50">
        <f t="shared" si="11"/>
        <v>0.97496205068587283</v>
      </c>
      <c r="O42" s="50">
        <f t="shared" si="14"/>
        <v>0.9921659022828383</v>
      </c>
      <c r="P42" t="s">
        <v>89</v>
      </c>
    </row>
    <row r="43" spans="1:16" x14ac:dyDescent="0.25">
      <c r="A43" s="17">
        <v>2018</v>
      </c>
      <c r="B43" s="81">
        <v>120</v>
      </c>
      <c r="C43" s="84">
        <v>1963007</v>
      </c>
      <c r="D43" s="6">
        <f t="shared" si="9"/>
        <v>6.1130704067789878</v>
      </c>
      <c r="E43" s="50">
        <f t="shared" si="12"/>
        <v>6.6537855736620157</v>
      </c>
      <c r="G43" s="17">
        <v>2018</v>
      </c>
      <c r="H43" s="1">
        <v>7909</v>
      </c>
      <c r="I43" s="1">
        <v>146880000</v>
      </c>
      <c r="J43" s="6">
        <f t="shared" si="10"/>
        <v>5.384667755991285</v>
      </c>
      <c r="K43" s="50">
        <f t="shared" si="13"/>
        <v>6.4468272227674435</v>
      </c>
      <c r="M43" s="1" t="s">
        <v>36</v>
      </c>
      <c r="N43" s="50">
        <f t="shared" si="11"/>
        <v>0.8808450414737653</v>
      </c>
      <c r="O43" s="50">
        <f t="shared" si="14"/>
        <v>0.9707483110576145</v>
      </c>
      <c r="P43" t="s">
        <v>88</v>
      </c>
    </row>
    <row r="44" spans="1:16" x14ac:dyDescent="0.25">
      <c r="A44" s="17">
        <v>2019</v>
      </c>
      <c r="B44" s="81">
        <v>152</v>
      </c>
      <c r="C44" s="84">
        <v>1956835</v>
      </c>
      <c r="D44" s="6">
        <f t="shared" si="9"/>
        <v>7.7676452025847853</v>
      </c>
      <c r="E44" s="50">
        <f t="shared" si="12"/>
        <v>6.4482908723556847</v>
      </c>
      <c r="G44" s="17">
        <v>2019</v>
      </c>
      <c r="H44" s="1">
        <v>8559</v>
      </c>
      <c r="I44" s="1">
        <v>146780000</v>
      </c>
      <c r="J44" s="6">
        <f t="shared" si="10"/>
        <v>5.8311759095244584</v>
      </c>
      <c r="K44" s="50">
        <f t="shared" si="13"/>
        <v>5.9980505878691881</v>
      </c>
      <c r="M44" s="1" t="s">
        <v>36</v>
      </c>
      <c r="N44" s="50">
        <f t="shared" si="11"/>
        <v>0.7507005994022562</v>
      </c>
      <c r="O44" s="50">
        <f t="shared" si="14"/>
        <v>0.93726250498789854</v>
      </c>
      <c r="P44" t="s">
        <v>87</v>
      </c>
    </row>
    <row r="45" spans="1:16" x14ac:dyDescent="0.25">
      <c r="A45" s="17">
        <v>2020</v>
      </c>
      <c r="B45" s="81">
        <v>121</v>
      </c>
      <c r="C45" s="85">
        <v>1942915</v>
      </c>
      <c r="D45" s="6">
        <f t="shared" si="9"/>
        <v>6.2277557175687042</v>
      </c>
      <c r="E45" s="50">
        <f t="shared" si="12"/>
        <v>6.3603495992302479</v>
      </c>
      <c r="G45" s="17">
        <v>2020</v>
      </c>
      <c r="H45" s="1">
        <v>8310</v>
      </c>
      <c r="I45" s="1">
        <v>146748000</v>
      </c>
      <c r="J45" s="6">
        <f t="shared" si="10"/>
        <v>5.6627688281952739</v>
      </c>
      <c r="K45" s="50">
        <f t="shared" si="13"/>
        <v>5.634587730401428</v>
      </c>
      <c r="M45" s="1" t="s">
        <v>36</v>
      </c>
      <c r="N45" s="50">
        <f t="shared" si="11"/>
        <v>0.90927921469694395</v>
      </c>
      <c r="O45" s="50">
        <f t="shared" si="14"/>
        <v>0.894742625285047</v>
      </c>
      <c r="P45" t="s">
        <v>86</v>
      </c>
    </row>
    <row r="46" spans="1:16" x14ac:dyDescent="0.25">
      <c r="A46" s="17">
        <v>2021</v>
      </c>
      <c r="B46" s="81">
        <v>128</v>
      </c>
      <c r="C46" s="81">
        <v>1921908</v>
      </c>
      <c r="D46" s="6">
        <f t="shared" si="9"/>
        <v>6.6600482437244661</v>
      </c>
      <c r="E46" s="50">
        <f t="shared" si="12"/>
        <v>6.4458706515866409</v>
      </c>
      <c r="G46" s="17">
        <v>2021</v>
      </c>
      <c r="H46" s="1">
        <v>8416</v>
      </c>
      <c r="I46" s="1">
        <v>145478000</v>
      </c>
      <c r="J46" s="6">
        <f t="shared" si="10"/>
        <v>5.7850671579207846</v>
      </c>
      <c r="K46" s="50">
        <f t="shared" si="13"/>
        <v>5.597557052366632</v>
      </c>
      <c r="M46" s="1" t="s">
        <v>36</v>
      </c>
      <c r="N46" s="50">
        <f t="shared" si="11"/>
        <v>0.86862241026134512</v>
      </c>
      <c r="O46" s="50">
        <f t="shared" si="14"/>
        <v>0.87688186330403683</v>
      </c>
      <c r="P46" t="s">
        <v>85</v>
      </c>
    </row>
    <row r="47" spans="1:16" x14ac:dyDescent="0.25">
      <c r="A47" s="1" t="s">
        <v>27</v>
      </c>
      <c r="B47" s="81">
        <v>47</v>
      </c>
      <c r="C47" s="81">
        <v>1921908</v>
      </c>
      <c r="D47" s="6">
        <f t="shared" si="9"/>
        <v>2.4454864644925771</v>
      </c>
      <c r="E47" s="50">
        <f t="shared" si="12"/>
        <v>5.842801207029904</v>
      </c>
      <c r="G47" s="1" t="s">
        <v>27</v>
      </c>
      <c r="H47" s="1">
        <v>4092</v>
      </c>
      <c r="I47" s="1">
        <v>145478000</v>
      </c>
      <c r="J47" s="6">
        <f t="shared" si="10"/>
        <v>2.8127964365746023</v>
      </c>
      <c r="K47" s="50">
        <f t="shared" si="13"/>
        <v>5.0952952176412811</v>
      </c>
      <c r="M47" s="1" t="s">
        <v>36</v>
      </c>
      <c r="N47" s="50">
        <f t="shared" si="11"/>
        <v>1.1501991433668555</v>
      </c>
      <c r="O47" s="50">
        <f t="shared" si="14"/>
        <v>0.91192928184023325</v>
      </c>
      <c r="P47" t="s">
        <v>92</v>
      </c>
    </row>
    <row r="48" spans="1:16" x14ac:dyDescent="0.25">
      <c r="A48" s="1" t="s">
        <v>38</v>
      </c>
      <c r="B48" s="1">
        <f>SUM(B42:B47)</f>
        <v>676</v>
      </c>
      <c r="C48" s="1"/>
      <c r="D48" s="1"/>
      <c r="E48" s="1"/>
      <c r="G48" s="1" t="s">
        <v>38</v>
      </c>
      <c r="H48" s="1">
        <f>SUM(H42:H47)</f>
        <v>45102</v>
      </c>
      <c r="I48" s="1"/>
      <c r="J48" s="1"/>
      <c r="K48" s="1"/>
      <c r="M48" s="5"/>
    </row>
    <row r="49" spans="1:16" x14ac:dyDescent="0.25">
      <c r="M49" s="5"/>
    </row>
    <row r="50" spans="1:16" ht="23.25" x14ac:dyDescent="0.35">
      <c r="A50" s="187" t="s">
        <v>76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</row>
    <row r="51" spans="1:16" x14ac:dyDescent="0.25">
      <c r="A51" s="5"/>
      <c r="B51" s="5"/>
      <c r="C51" s="5"/>
      <c r="D51" s="5"/>
      <c r="E51" s="5"/>
    </row>
    <row r="52" spans="1:16" ht="105" x14ac:dyDescent="0.25">
      <c r="A52" s="12" t="s">
        <v>43</v>
      </c>
      <c r="B52" s="4" t="s">
        <v>22</v>
      </c>
      <c r="C52" s="1" t="s">
        <v>72</v>
      </c>
      <c r="D52" s="12" t="s">
        <v>114</v>
      </c>
      <c r="E52" s="12" t="s">
        <v>84</v>
      </c>
      <c r="G52" s="12" t="s">
        <v>44</v>
      </c>
      <c r="H52" s="4" t="s">
        <v>22</v>
      </c>
      <c r="I52" s="4" t="s">
        <v>72</v>
      </c>
      <c r="J52" s="12" t="s">
        <v>111</v>
      </c>
      <c r="K52" s="12" t="s">
        <v>84</v>
      </c>
      <c r="M52" s="1" t="s">
        <v>82</v>
      </c>
      <c r="N52" s="12" t="s">
        <v>102</v>
      </c>
      <c r="O52" s="12" t="s">
        <v>84</v>
      </c>
    </row>
    <row r="53" spans="1:16" x14ac:dyDescent="0.25">
      <c r="A53" s="47">
        <v>2012</v>
      </c>
      <c r="B53" s="81">
        <v>98</v>
      </c>
      <c r="C53" s="81">
        <v>2016086</v>
      </c>
      <c r="D53" s="6">
        <f t="shared" ref="D53:D63" si="15">(B53/C53)*100000</f>
        <v>4.8609037511296638</v>
      </c>
      <c r="E53" s="1"/>
      <c r="G53" s="47">
        <v>2012</v>
      </c>
      <c r="H53" s="48">
        <v>5653</v>
      </c>
      <c r="I53" s="48">
        <v>125060045</v>
      </c>
      <c r="J53" s="6">
        <f t="shared" ref="J53:J63" si="16">(H53/I53)*100000</f>
        <v>4.520228662959461</v>
      </c>
      <c r="K53" s="1"/>
      <c r="M53" s="1" t="s">
        <v>37</v>
      </c>
      <c r="N53" s="50">
        <f t="shared" ref="N53:N63" si="17">J53/D53</f>
        <v>0.92991527797870288</v>
      </c>
      <c r="O53" s="1"/>
    </row>
    <row r="54" spans="1:16" x14ac:dyDescent="0.25">
      <c r="A54" s="47">
        <v>2013</v>
      </c>
      <c r="B54" s="81">
        <v>79</v>
      </c>
      <c r="C54" s="81">
        <v>2008566</v>
      </c>
      <c r="D54" s="6">
        <f t="shared" si="15"/>
        <v>3.9331543001325322</v>
      </c>
      <c r="E54" s="1"/>
      <c r="G54" s="47">
        <v>2013</v>
      </c>
      <c r="H54" s="48">
        <v>6039</v>
      </c>
      <c r="I54" s="48">
        <v>125307482</v>
      </c>
      <c r="J54" s="6">
        <f t="shared" si="16"/>
        <v>4.8193451050273284</v>
      </c>
      <c r="K54" s="1"/>
      <c r="M54" s="1" t="s">
        <v>37</v>
      </c>
      <c r="N54" s="50">
        <f t="shared" si="17"/>
        <v>1.2253130025600407</v>
      </c>
      <c r="O54" s="1"/>
    </row>
    <row r="55" spans="1:16" x14ac:dyDescent="0.25">
      <c r="A55" s="47">
        <v>2014</v>
      </c>
      <c r="B55" s="81">
        <v>85</v>
      </c>
      <c r="C55" s="81">
        <v>2001110</v>
      </c>
      <c r="D55" s="6">
        <f t="shared" si="15"/>
        <v>4.2476425583800994</v>
      </c>
      <c r="E55" s="1"/>
      <c r="G55" s="47">
        <v>2014</v>
      </c>
      <c r="H55" s="48">
        <v>5691</v>
      </c>
      <c r="I55" s="48">
        <v>125547069</v>
      </c>
      <c r="J55" s="6">
        <f t="shared" si="16"/>
        <v>4.5329612593345363</v>
      </c>
      <c r="K55" s="1"/>
      <c r="M55" s="1" t="s">
        <v>37</v>
      </c>
      <c r="N55" s="50">
        <f t="shared" si="17"/>
        <v>1.0671710712549334</v>
      </c>
      <c r="O55" s="1"/>
    </row>
    <row r="56" spans="1:16" x14ac:dyDescent="0.25">
      <c r="A56" s="47">
        <v>2015</v>
      </c>
      <c r="B56" s="81">
        <v>85</v>
      </c>
      <c r="C56" s="81">
        <v>1994762</v>
      </c>
      <c r="D56" s="6">
        <f t="shared" si="15"/>
        <v>4.2611599779823361</v>
      </c>
      <c r="E56" s="1"/>
      <c r="G56" s="47">
        <v>2015</v>
      </c>
      <c r="H56" s="48">
        <v>5076</v>
      </c>
      <c r="I56" s="48">
        <v>125733897</v>
      </c>
      <c r="J56" s="6">
        <f t="shared" si="16"/>
        <v>4.0370974901064267</v>
      </c>
      <c r="K56" s="1"/>
      <c r="M56" s="1" t="s">
        <v>37</v>
      </c>
      <c r="N56" s="50">
        <f t="shared" si="17"/>
        <v>0.94741748983055007</v>
      </c>
      <c r="O56" s="1"/>
    </row>
    <row r="57" spans="1:16" x14ac:dyDescent="0.25">
      <c r="A57" s="47">
        <v>2016</v>
      </c>
      <c r="B57" s="81">
        <v>112</v>
      </c>
      <c r="C57" s="82">
        <v>1989589</v>
      </c>
      <c r="D57" s="6">
        <f t="shared" si="15"/>
        <v>5.629303338528711</v>
      </c>
      <c r="E57" s="50">
        <f t="shared" ref="E57:E63" si="18">SUM(D53:D57)/5</f>
        <v>4.5864327852306683</v>
      </c>
      <c r="G57" s="47">
        <v>2016</v>
      </c>
      <c r="H57" s="48">
        <v>4951</v>
      </c>
      <c r="I57" s="48">
        <v>146544000</v>
      </c>
      <c r="J57" s="6">
        <f t="shared" si="16"/>
        <v>3.3785074789824217</v>
      </c>
      <c r="K57" s="50">
        <f t="shared" ref="K57:K62" si="19">SUM(J53:J57)/5</f>
        <v>4.2576279992820343</v>
      </c>
      <c r="M57" s="1" t="s">
        <v>37</v>
      </c>
      <c r="N57" s="50">
        <f t="shared" si="17"/>
        <v>0.6001644032679605</v>
      </c>
      <c r="O57" s="50">
        <f t="shared" ref="O57:O63" si="20">SUM(N53:N57)/5</f>
        <v>0.9539962489784376</v>
      </c>
      <c r="P57" s="53" t="s">
        <v>90</v>
      </c>
    </row>
    <row r="58" spans="1:16" x14ac:dyDescent="0.25">
      <c r="A58" s="17">
        <v>2017</v>
      </c>
      <c r="B58" s="81">
        <v>86</v>
      </c>
      <c r="C58" s="83">
        <v>1977720</v>
      </c>
      <c r="D58" s="6">
        <f t="shared" si="15"/>
        <v>4.3484416398681311</v>
      </c>
      <c r="E58" s="50">
        <f t="shared" si="18"/>
        <v>4.4839403629783625</v>
      </c>
      <c r="G58" s="17">
        <v>2017</v>
      </c>
      <c r="H58" s="1">
        <v>4078</v>
      </c>
      <c r="I58" s="1">
        <v>146804000</v>
      </c>
      <c r="J58" s="6">
        <f t="shared" si="16"/>
        <v>2.7778534644832567</v>
      </c>
      <c r="K58" s="50">
        <f t="shared" si="19"/>
        <v>3.9091529595867938</v>
      </c>
      <c r="M58" s="1" t="s">
        <v>37</v>
      </c>
      <c r="N58" s="50">
        <f t="shared" si="17"/>
        <v>0.63881585509044492</v>
      </c>
      <c r="O58" s="50">
        <f t="shared" si="20"/>
        <v>0.8957763644007859</v>
      </c>
      <c r="P58" t="s">
        <v>89</v>
      </c>
    </row>
    <row r="59" spans="1:16" x14ac:dyDescent="0.25">
      <c r="A59" s="17">
        <v>2018</v>
      </c>
      <c r="B59" s="81">
        <v>62</v>
      </c>
      <c r="C59" s="84">
        <v>1963007</v>
      </c>
      <c r="D59" s="6">
        <f t="shared" si="15"/>
        <v>3.1584197101691434</v>
      </c>
      <c r="E59" s="50">
        <f t="shared" si="18"/>
        <v>4.3289934449856844</v>
      </c>
      <c r="G59" s="17">
        <v>2018</v>
      </c>
      <c r="H59" s="1">
        <v>3868</v>
      </c>
      <c r="I59" s="1">
        <v>146880000</v>
      </c>
      <c r="J59" s="6">
        <f t="shared" si="16"/>
        <v>2.6334422657952068</v>
      </c>
      <c r="K59" s="50">
        <f t="shared" si="19"/>
        <v>3.47197239174037</v>
      </c>
      <c r="M59" s="1" t="s">
        <v>37</v>
      </c>
      <c r="N59" s="50">
        <f t="shared" si="17"/>
        <v>0.8337847744922342</v>
      </c>
      <c r="O59" s="50">
        <f t="shared" si="20"/>
        <v>0.81747071878722477</v>
      </c>
      <c r="P59" t="s">
        <v>88</v>
      </c>
    </row>
    <row r="60" spans="1:16" x14ac:dyDescent="0.25">
      <c r="A60" s="17">
        <v>2019</v>
      </c>
      <c r="B60" s="81">
        <v>59</v>
      </c>
      <c r="C60" s="84">
        <v>1956835</v>
      </c>
      <c r="D60" s="6">
        <f t="shared" si="15"/>
        <v>3.0150728088980419</v>
      </c>
      <c r="E60" s="50">
        <f t="shared" si="18"/>
        <v>4.082479495089272</v>
      </c>
      <c r="G60" s="17">
        <v>2019</v>
      </c>
      <c r="H60" s="1">
        <v>3483</v>
      </c>
      <c r="I60" s="1">
        <v>146780000</v>
      </c>
      <c r="J60" s="6">
        <f t="shared" si="16"/>
        <v>2.3729390925194167</v>
      </c>
      <c r="K60" s="50">
        <f t="shared" si="19"/>
        <v>3.0399679583773453</v>
      </c>
      <c r="M60" s="1" t="s">
        <v>37</v>
      </c>
      <c r="N60" s="50">
        <f t="shared" si="17"/>
        <v>0.78702546934071749</v>
      </c>
      <c r="O60" s="50">
        <f t="shared" si="20"/>
        <v>0.76144159840438141</v>
      </c>
      <c r="P60" t="s">
        <v>87</v>
      </c>
    </row>
    <row r="61" spans="1:16" x14ac:dyDescent="0.25">
      <c r="A61" s="17">
        <v>2020</v>
      </c>
      <c r="B61" s="81">
        <v>82</v>
      </c>
      <c r="C61" s="85">
        <v>1942915</v>
      </c>
      <c r="D61" s="6">
        <f t="shared" si="15"/>
        <v>4.2204625524019317</v>
      </c>
      <c r="E61" s="50">
        <f t="shared" si="18"/>
        <v>4.0743400099731915</v>
      </c>
      <c r="G61" s="17">
        <v>2020</v>
      </c>
      <c r="H61" s="1">
        <v>3588</v>
      </c>
      <c r="I61" s="1">
        <v>146748000</v>
      </c>
      <c r="J61" s="6">
        <f t="shared" si="16"/>
        <v>2.4450077684193312</v>
      </c>
      <c r="K61" s="50">
        <f t="shared" si="19"/>
        <v>2.7215500140399262</v>
      </c>
      <c r="M61" s="1" t="s">
        <v>37</v>
      </c>
      <c r="N61" s="50">
        <f t="shared" si="17"/>
        <v>0.57932222785102994</v>
      </c>
      <c r="O61" s="50">
        <f t="shared" si="20"/>
        <v>0.68782254600847748</v>
      </c>
      <c r="P61" t="s">
        <v>86</v>
      </c>
    </row>
    <row r="62" spans="1:16" x14ac:dyDescent="0.25">
      <c r="A62" s="17">
        <v>2021</v>
      </c>
      <c r="B62" s="81">
        <v>78</v>
      </c>
      <c r="C62" s="81">
        <v>1921908</v>
      </c>
      <c r="D62" s="6">
        <f t="shared" si="15"/>
        <v>4.0584668985195966</v>
      </c>
      <c r="E62" s="50">
        <f t="shared" si="18"/>
        <v>3.7601727219713688</v>
      </c>
      <c r="G62" s="17">
        <v>2021</v>
      </c>
      <c r="H62" s="1">
        <v>3741</v>
      </c>
      <c r="I62" s="1">
        <v>145478000</v>
      </c>
      <c r="J62" s="6">
        <f t="shared" si="16"/>
        <v>2.5715228419417371</v>
      </c>
      <c r="K62" s="50">
        <f t="shared" si="19"/>
        <v>2.5601530866317899</v>
      </c>
      <c r="M62" s="1" t="s">
        <v>37</v>
      </c>
      <c r="N62" s="50">
        <f t="shared" si="17"/>
        <v>0.63361927206545632</v>
      </c>
      <c r="O62" s="50">
        <f t="shared" si="20"/>
        <v>0.69451351976797659</v>
      </c>
      <c r="P62" t="s">
        <v>85</v>
      </c>
    </row>
    <row r="63" spans="1:16" x14ac:dyDescent="0.25">
      <c r="A63" s="1" t="s">
        <v>27</v>
      </c>
      <c r="B63" s="81">
        <v>11</v>
      </c>
      <c r="C63" s="81">
        <v>1921908</v>
      </c>
      <c r="D63" s="6">
        <f t="shared" si="15"/>
        <v>0.57234789594507129</v>
      </c>
      <c r="E63" s="50">
        <f t="shared" si="18"/>
        <v>3.0049539731867569</v>
      </c>
      <c r="G63" s="1" t="s">
        <v>27</v>
      </c>
      <c r="H63" s="59">
        <v>3000</v>
      </c>
      <c r="I63" s="1">
        <v>145478000</v>
      </c>
      <c r="J63" s="6">
        <f t="shared" si="16"/>
        <v>2.0621674754945767</v>
      </c>
      <c r="K63" s="50">
        <f>SUM(J59:J63)/5</f>
        <v>2.4170158888340536</v>
      </c>
      <c r="M63" s="1" t="s">
        <v>37</v>
      </c>
      <c r="N63" s="50">
        <f t="shared" si="17"/>
        <v>3.6029965168116642</v>
      </c>
      <c r="O63" s="50">
        <f t="shared" si="20"/>
        <v>1.2873496521122205</v>
      </c>
      <c r="P63" t="s">
        <v>92</v>
      </c>
    </row>
    <row r="64" spans="1:16" x14ac:dyDescent="0.25">
      <c r="A64" s="1" t="s">
        <v>38</v>
      </c>
      <c r="B64" s="1">
        <f>SUM(B58:B63)</f>
        <v>378</v>
      </c>
      <c r="C64" s="1"/>
      <c r="D64" s="1"/>
      <c r="E64" s="1"/>
      <c r="G64" s="1" t="s">
        <v>38</v>
      </c>
      <c r="H64" s="1">
        <f>SUM(H58:H63)</f>
        <v>21758</v>
      </c>
      <c r="I64" s="1"/>
      <c r="J64" s="1"/>
      <c r="K64" s="1"/>
      <c r="M64" s="5"/>
    </row>
    <row r="65" spans="1:16" x14ac:dyDescent="0.25">
      <c r="A65" s="5"/>
      <c r="B65" s="5"/>
      <c r="C65" s="5"/>
      <c r="D65" s="5"/>
      <c r="E65" s="5"/>
      <c r="G65" s="5"/>
      <c r="H65" s="5"/>
      <c r="I65" s="5"/>
      <c r="J65" s="5"/>
      <c r="K65" s="5"/>
      <c r="M65" s="5"/>
    </row>
    <row r="66" spans="1:16" ht="23.25" x14ac:dyDescent="0.35">
      <c r="A66" s="187" t="s">
        <v>103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16" x14ac:dyDescent="0.25">
      <c r="A67" s="5"/>
      <c r="B67" s="5"/>
      <c r="C67" s="5"/>
      <c r="D67" s="5"/>
      <c r="E67" s="5"/>
      <c r="G67" s="5"/>
      <c r="H67" s="5"/>
      <c r="I67" s="5"/>
      <c r="J67" s="5"/>
      <c r="K67" s="5"/>
      <c r="M67" s="5"/>
    </row>
    <row r="68" spans="1:16" ht="90" x14ac:dyDescent="0.25">
      <c r="A68" s="12" t="s">
        <v>43</v>
      </c>
      <c r="B68" s="4" t="s">
        <v>93</v>
      </c>
      <c r="C68" s="1" t="s">
        <v>72</v>
      </c>
      <c r="D68" s="12" t="s">
        <v>113</v>
      </c>
      <c r="E68" s="12" t="s">
        <v>84</v>
      </c>
      <c r="G68" s="12" t="s">
        <v>44</v>
      </c>
      <c r="H68" s="4" t="s">
        <v>93</v>
      </c>
      <c r="I68" s="4" t="s">
        <v>72</v>
      </c>
      <c r="J68" s="12" t="s">
        <v>112</v>
      </c>
      <c r="K68" s="12" t="s">
        <v>84</v>
      </c>
      <c r="M68" s="1" t="s">
        <v>82</v>
      </c>
      <c r="N68" s="12" t="s">
        <v>104</v>
      </c>
      <c r="O68" s="12" t="s">
        <v>84</v>
      </c>
    </row>
    <row r="69" spans="1:16" x14ac:dyDescent="0.25">
      <c r="A69" s="47">
        <v>2012</v>
      </c>
      <c r="B69" s="81">
        <v>2105</v>
      </c>
      <c r="C69" s="81">
        <v>2016086</v>
      </c>
      <c r="D69" s="6">
        <f t="shared" ref="D69:D79" si="21">(B69/C69)*100000</f>
        <v>104.4102285319178</v>
      </c>
      <c r="E69" s="1"/>
      <c r="G69" s="47">
        <v>2012</v>
      </c>
      <c r="H69" s="1">
        <v>747025</v>
      </c>
      <c r="I69" s="48">
        <v>125060045</v>
      </c>
      <c r="J69" s="6">
        <f t="shared" ref="J69:J79" si="22">(H69/I69)*100000</f>
        <v>597.33306508885391</v>
      </c>
      <c r="K69" s="1"/>
      <c r="M69" s="1" t="s">
        <v>94</v>
      </c>
      <c r="N69" s="50">
        <f>D69/J69</f>
        <v>0.17479398786736619</v>
      </c>
      <c r="O69" s="1"/>
    </row>
    <row r="70" spans="1:16" x14ac:dyDescent="0.25">
      <c r="A70" s="47">
        <v>2013</v>
      </c>
      <c r="B70" s="81">
        <v>2105</v>
      </c>
      <c r="C70" s="81">
        <v>2008566</v>
      </c>
      <c r="D70" s="6">
        <f t="shared" si="21"/>
        <v>104.8011367313795</v>
      </c>
      <c r="E70" s="1"/>
      <c r="G70" s="47">
        <v>2013</v>
      </c>
      <c r="H70" s="1">
        <v>747025</v>
      </c>
      <c r="I70" s="48">
        <v>125307482</v>
      </c>
      <c r="J70" s="6">
        <f t="shared" si="22"/>
        <v>596.15354811774125</v>
      </c>
      <c r="K70" s="1"/>
      <c r="M70" s="1" t="s">
        <v>94</v>
      </c>
      <c r="N70" s="50">
        <f>D70/J70</f>
        <v>0.17579554304804895</v>
      </c>
      <c r="O70" s="1"/>
    </row>
    <row r="71" spans="1:16" x14ac:dyDescent="0.25">
      <c r="A71" s="47">
        <v>2014</v>
      </c>
      <c r="B71" s="81">
        <v>2049</v>
      </c>
      <c r="C71" s="81">
        <v>2001110</v>
      </c>
      <c r="D71" s="6">
        <f t="shared" si="21"/>
        <v>102.39317178965673</v>
      </c>
      <c r="E71" s="1"/>
      <c r="G71" s="47">
        <v>2014</v>
      </c>
      <c r="H71" s="1">
        <v>747025</v>
      </c>
      <c r="I71" s="48">
        <v>125547069</v>
      </c>
      <c r="J71" s="6">
        <f t="shared" si="22"/>
        <v>595.01588205137625</v>
      </c>
      <c r="K71" s="1"/>
      <c r="M71" s="1" t="s">
        <v>94</v>
      </c>
      <c r="N71" s="50">
        <f t="shared" ref="N71:N79" si="23">D71/J71</f>
        <v>0.17208477097560174</v>
      </c>
      <c r="O71" s="1"/>
    </row>
    <row r="72" spans="1:16" x14ac:dyDescent="0.25">
      <c r="A72" s="47">
        <v>2015</v>
      </c>
      <c r="B72" s="81">
        <v>2049</v>
      </c>
      <c r="C72" s="81">
        <v>1994762</v>
      </c>
      <c r="D72" s="6">
        <f t="shared" si="21"/>
        <v>102.71902111630359</v>
      </c>
      <c r="E72" s="1"/>
      <c r="G72" s="47">
        <v>2015</v>
      </c>
      <c r="H72" s="1">
        <v>747025</v>
      </c>
      <c r="I72" s="48">
        <v>125733897</v>
      </c>
      <c r="J72" s="6">
        <f t="shared" si="22"/>
        <v>594.13174794065276</v>
      </c>
      <c r="K72" s="1"/>
      <c r="M72" s="1" t="s">
        <v>94</v>
      </c>
      <c r="N72" s="50">
        <f t="shared" si="23"/>
        <v>0.17288929849708032</v>
      </c>
      <c r="O72" s="1"/>
    </row>
    <row r="73" spans="1:16" x14ac:dyDescent="0.25">
      <c r="A73" s="47">
        <v>2016</v>
      </c>
      <c r="B73" s="81">
        <v>2121</v>
      </c>
      <c r="C73" s="82">
        <v>1989589</v>
      </c>
      <c r="D73" s="6">
        <f t="shared" si="21"/>
        <v>106.60493197338747</v>
      </c>
      <c r="E73" s="50">
        <f t="shared" ref="E73:E79" si="24">SUM(D69:D73)/5</f>
        <v>104.185698028529</v>
      </c>
      <c r="G73" s="47">
        <v>2016</v>
      </c>
      <c r="H73" s="1">
        <v>747025</v>
      </c>
      <c r="I73" s="48">
        <v>146544000</v>
      </c>
      <c r="J73" s="6">
        <f t="shared" si="22"/>
        <v>509.76157331586421</v>
      </c>
      <c r="K73" s="50">
        <f t="shared" ref="K73:K79" si="25">SUM(J69:J73)/5</f>
        <v>578.47916330289763</v>
      </c>
      <c r="M73" s="1" t="s">
        <v>94</v>
      </c>
      <c r="N73" s="50">
        <f t="shared" si="23"/>
        <v>0.20912704596376416</v>
      </c>
      <c r="O73" s="50">
        <f t="shared" ref="O73:O79" si="26">SUM(N69:N73)/5</f>
        <v>0.18093812927037228</v>
      </c>
      <c r="P73" s="53" t="s">
        <v>90</v>
      </c>
    </row>
    <row r="74" spans="1:16" x14ac:dyDescent="0.25">
      <c r="A74" s="17">
        <v>2017</v>
      </c>
      <c r="B74" s="81">
        <v>2121</v>
      </c>
      <c r="C74" s="83">
        <v>1977720</v>
      </c>
      <c r="D74" s="6">
        <f t="shared" si="21"/>
        <v>107.24470602511984</v>
      </c>
      <c r="E74" s="50">
        <f t="shared" si="24"/>
        <v>104.75259352716944</v>
      </c>
      <c r="G74" s="17">
        <v>2017</v>
      </c>
      <c r="H74" s="1">
        <v>747025</v>
      </c>
      <c r="I74" s="1">
        <v>146804000</v>
      </c>
      <c r="J74" s="6">
        <f t="shared" si="22"/>
        <v>508.85875044276725</v>
      </c>
      <c r="K74" s="50">
        <f t="shared" si="25"/>
        <v>560.78430037368037</v>
      </c>
      <c r="M74" s="1" t="s">
        <v>94</v>
      </c>
      <c r="N74" s="50">
        <f t="shared" si="23"/>
        <v>0.21075535388121805</v>
      </c>
      <c r="O74" s="50">
        <f t="shared" si="26"/>
        <v>0.18813040247314267</v>
      </c>
      <c r="P74" t="s">
        <v>89</v>
      </c>
    </row>
    <row r="75" spans="1:16" x14ac:dyDescent="0.25">
      <c r="A75" s="17">
        <v>2018</v>
      </c>
      <c r="B75" s="81">
        <v>2121</v>
      </c>
      <c r="C75" s="84">
        <v>1963007</v>
      </c>
      <c r="D75" s="6">
        <f t="shared" si="21"/>
        <v>108.04851943981861</v>
      </c>
      <c r="E75" s="50">
        <f t="shared" si="24"/>
        <v>105.40207006885726</v>
      </c>
      <c r="G75" s="17">
        <v>2018</v>
      </c>
      <c r="H75" s="1">
        <v>747025</v>
      </c>
      <c r="I75" s="1">
        <v>146880000</v>
      </c>
      <c r="J75" s="6">
        <f t="shared" si="22"/>
        <v>508.59545206971677</v>
      </c>
      <c r="K75" s="50">
        <f t="shared" si="25"/>
        <v>543.27268116407549</v>
      </c>
      <c r="M75" s="1" t="s">
        <v>94</v>
      </c>
      <c r="N75" s="50">
        <f t="shared" si="23"/>
        <v>0.21244491864824547</v>
      </c>
      <c r="O75" s="50">
        <f t="shared" si="26"/>
        <v>0.19546027759318194</v>
      </c>
      <c r="P75" t="s">
        <v>88</v>
      </c>
    </row>
    <row r="76" spans="1:16" x14ac:dyDescent="0.25">
      <c r="A76" s="17">
        <v>2019</v>
      </c>
      <c r="B76" s="81">
        <v>2126</v>
      </c>
      <c r="C76" s="84">
        <v>1956835</v>
      </c>
      <c r="D76" s="6">
        <f t="shared" si="21"/>
        <v>108.64482697825827</v>
      </c>
      <c r="E76" s="50">
        <f t="shared" si="24"/>
        <v>106.65240110657756</v>
      </c>
      <c r="G76" s="17">
        <v>2019</v>
      </c>
      <c r="H76" s="1">
        <v>747025</v>
      </c>
      <c r="I76" s="1">
        <v>146780000</v>
      </c>
      <c r="J76" s="6">
        <f t="shared" si="22"/>
        <v>508.94195394467914</v>
      </c>
      <c r="K76" s="50">
        <f t="shared" si="25"/>
        <v>526.05789554273611</v>
      </c>
      <c r="M76" s="1" t="s">
        <v>94</v>
      </c>
      <c r="N76" s="50">
        <f t="shared" si="23"/>
        <v>0.21347194141921283</v>
      </c>
      <c r="O76" s="50">
        <f t="shared" si="26"/>
        <v>0.20373771168190419</v>
      </c>
      <c r="P76" t="s">
        <v>87</v>
      </c>
    </row>
    <row r="77" spans="1:16" x14ac:dyDescent="0.25">
      <c r="A77" s="17">
        <v>2020</v>
      </c>
      <c r="B77" s="81">
        <v>2282</v>
      </c>
      <c r="C77" s="85">
        <v>1942915</v>
      </c>
      <c r="D77" s="6">
        <f t="shared" si="21"/>
        <v>117.45238469001475</v>
      </c>
      <c r="E77" s="50">
        <f t="shared" si="24"/>
        <v>109.59907382131978</v>
      </c>
      <c r="G77" s="17">
        <v>2020</v>
      </c>
      <c r="H77" s="1">
        <v>747025</v>
      </c>
      <c r="I77" s="1">
        <v>146748000</v>
      </c>
      <c r="J77" s="6">
        <f t="shared" si="22"/>
        <v>509.05293428189822</v>
      </c>
      <c r="K77" s="50">
        <f t="shared" si="25"/>
        <v>509.04213281098521</v>
      </c>
      <c r="M77" s="1" t="s">
        <v>94</v>
      </c>
      <c r="N77" s="50">
        <f t="shared" si="23"/>
        <v>0.23072725207978695</v>
      </c>
      <c r="O77" s="50">
        <f t="shared" si="26"/>
        <v>0.21530530239844548</v>
      </c>
      <c r="P77" t="s">
        <v>86</v>
      </c>
    </row>
    <row r="78" spans="1:16" x14ac:dyDescent="0.25">
      <c r="A78" s="17">
        <v>2021</v>
      </c>
      <c r="B78" s="81">
        <v>2290</v>
      </c>
      <c r="C78" s="81">
        <v>1921908</v>
      </c>
      <c r="D78" s="6">
        <f t="shared" si="21"/>
        <v>119.15242561038302</v>
      </c>
      <c r="E78" s="50">
        <f t="shared" si="24"/>
        <v>112.1085725487189</v>
      </c>
      <c r="G78" s="17">
        <v>2021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509.78919537323475</v>
      </c>
      <c r="M78" s="1" t="s">
        <v>94</v>
      </c>
      <c r="N78" s="50">
        <f t="shared" si="23"/>
        <v>0.23204118433716811</v>
      </c>
      <c r="O78" s="50">
        <f t="shared" si="26"/>
        <v>0.21988813007312627</v>
      </c>
      <c r="P78" t="s">
        <v>85</v>
      </c>
    </row>
    <row r="79" spans="1:16" x14ac:dyDescent="0.25">
      <c r="A79" s="1" t="s">
        <v>27</v>
      </c>
      <c r="B79" s="81">
        <v>2290</v>
      </c>
      <c r="C79" s="81">
        <v>1921908</v>
      </c>
      <c r="D79" s="6">
        <f t="shared" si="21"/>
        <v>119.15242561038302</v>
      </c>
      <c r="E79" s="50">
        <f t="shared" si="24"/>
        <v>114.49011646577154</v>
      </c>
      <c r="G79" s="1" t="s">
        <v>27</v>
      </c>
      <c r="H79" s="1">
        <v>747025</v>
      </c>
      <c r="I79" s="1">
        <v>145478000</v>
      </c>
      <c r="J79" s="6">
        <f t="shared" si="22"/>
        <v>513.49688612711202</v>
      </c>
      <c r="K79" s="50">
        <f t="shared" si="25"/>
        <v>510.71682251010361</v>
      </c>
      <c r="M79" s="1" t="s">
        <v>94</v>
      </c>
      <c r="N79" s="50">
        <f t="shared" si="23"/>
        <v>0.23204118433716811</v>
      </c>
      <c r="O79" s="50">
        <f t="shared" si="26"/>
        <v>0.2241452961643163</v>
      </c>
      <c r="P79" t="s">
        <v>92</v>
      </c>
    </row>
    <row r="80" spans="1:16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M80" s="5"/>
    </row>
    <row r="81" spans="1:16" x14ac:dyDescent="0.25">
      <c r="A81" s="5"/>
      <c r="B81" s="5"/>
      <c r="C81" s="5"/>
      <c r="D81" s="5"/>
      <c r="E81" s="5"/>
      <c r="G81" s="5"/>
      <c r="H81" s="5"/>
      <c r="I81" s="5"/>
      <c r="J81" s="5"/>
      <c r="K81" s="5"/>
      <c r="M81" s="5"/>
    </row>
    <row r="82" spans="1:16" ht="23.25" x14ac:dyDescent="0.35">
      <c r="A82" s="187" t="s">
        <v>105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</row>
    <row r="83" spans="1:16" x14ac:dyDescent="0.25">
      <c r="A83" s="5"/>
      <c r="B83" s="5"/>
      <c r="C83" s="5"/>
      <c r="D83" s="5"/>
      <c r="E83" s="5"/>
      <c r="G83" s="5"/>
      <c r="H83" s="5"/>
      <c r="I83" s="5"/>
      <c r="J83" s="5"/>
      <c r="K83" s="5"/>
      <c r="M83" s="5"/>
    </row>
    <row r="84" spans="1:16" ht="75" x14ac:dyDescent="0.25">
      <c r="A84" s="12" t="s">
        <v>43</v>
      </c>
      <c r="B84" s="4" t="s">
        <v>95</v>
      </c>
      <c r="C84" s="1" t="s">
        <v>72</v>
      </c>
      <c r="D84" s="12" t="s">
        <v>106</v>
      </c>
      <c r="E84" s="12" t="s">
        <v>84</v>
      </c>
      <c r="G84" s="12" t="s">
        <v>44</v>
      </c>
      <c r="H84" s="4" t="s">
        <v>95</v>
      </c>
      <c r="I84" s="4" t="s">
        <v>72</v>
      </c>
      <c r="J84" s="12" t="s">
        <v>107</v>
      </c>
      <c r="K84" s="12" t="s">
        <v>84</v>
      </c>
      <c r="M84" s="1" t="s">
        <v>82</v>
      </c>
      <c r="N84" s="12" t="s">
        <v>108</v>
      </c>
      <c r="O84" s="12" t="s">
        <v>84</v>
      </c>
    </row>
    <row r="85" spans="1:16" x14ac:dyDescent="0.25">
      <c r="A85" s="47">
        <v>2012</v>
      </c>
      <c r="B85" s="81">
        <v>170661000</v>
      </c>
      <c r="C85" s="81">
        <v>2016086</v>
      </c>
      <c r="D85" s="6">
        <f t="shared" ref="D85:D94" si="27">(B85/C85)</f>
        <v>84.649662762402002</v>
      </c>
      <c r="E85" s="1"/>
      <c r="G85" s="47">
        <v>2012</v>
      </c>
      <c r="H85" s="58">
        <v>48373106000</v>
      </c>
      <c r="I85" s="48">
        <v>125060045</v>
      </c>
      <c r="J85" s="6">
        <f t="shared" ref="J85:J93" si="28">(H85/I85)</f>
        <v>386.79904521064259</v>
      </c>
      <c r="K85" s="1"/>
      <c r="M85" s="1" t="s">
        <v>94</v>
      </c>
      <c r="N85" s="50">
        <f>D85/J85</f>
        <v>0.21884661767017441</v>
      </c>
      <c r="O85" s="1"/>
    </row>
    <row r="86" spans="1:16" x14ac:dyDescent="0.25">
      <c r="A86" s="47">
        <v>2013</v>
      </c>
      <c r="B86" s="81">
        <v>23688000</v>
      </c>
      <c r="C86" s="81">
        <v>2008566</v>
      </c>
      <c r="D86" s="6">
        <f t="shared" si="27"/>
        <v>11.79348848880246</v>
      </c>
      <c r="E86" s="1"/>
      <c r="G86" s="47">
        <v>2013</v>
      </c>
      <c r="H86" s="58">
        <v>56073106000</v>
      </c>
      <c r="I86" s="48">
        <v>125307482</v>
      </c>
      <c r="J86" s="6">
        <f t="shared" si="28"/>
        <v>447.48410154790281</v>
      </c>
      <c r="K86" s="1"/>
      <c r="M86" s="1" t="s">
        <v>94</v>
      </c>
      <c r="N86" s="50">
        <f t="shared" ref="N86:N95" si="29">D86/J86</f>
        <v>2.6355100545488265E-2</v>
      </c>
      <c r="O86" s="1"/>
    </row>
    <row r="87" spans="1:16" x14ac:dyDescent="0.25">
      <c r="A87" s="47">
        <v>2014</v>
      </c>
      <c r="B87" s="81">
        <v>173018000</v>
      </c>
      <c r="C87" s="81">
        <v>2001110</v>
      </c>
      <c r="D87" s="6">
        <f t="shared" si="27"/>
        <v>86.461014137153882</v>
      </c>
      <c r="E87" s="1"/>
      <c r="G87" s="47">
        <v>2014</v>
      </c>
      <c r="H87" s="58">
        <v>52298780000</v>
      </c>
      <c r="I87" s="48">
        <v>125547069</v>
      </c>
      <c r="J87" s="6">
        <f t="shared" si="28"/>
        <v>416.56711237121755</v>
      </c>
      <c r="K87" s="1"/>
      <c r="M87" s="1" t="s">
        <v>94</v>
      </c>
      <c r="N87" s="50">
        <f t="shared" si="29"/>
        <v>0.20755602535445825</v>
      </c>
      <c r="O87" s="1"/>
    </row>
    <row r="88" spans="1:16" x14ac:dyDescent="0.25">
      <c r="A88" s="47">
        <v>2015</v>
      </c>
      <c r="B88" s="81">
        <v>174146000</v>
      </c>
      <c r="C88" s="81">
        <v>1994762</v>
      </c>
      <c r="D88" s="6">
        <f t="shared" si="27"/>
        <v>87.301643003024921</v>
      </c>
      <c r="E88" s="1"/>
      <c r="G88" s="47">
        <v>2015</v>
      </c>
      <c r="H88" s="58">
        <v>52533280000</v>
      </c>
      <c r="I88" s="48">
        <v>125733897</v>
      </c>
      <c r="J88" s="6">
        <f t="shared" si="28"/>
        <v>417.81318525425166</v>
      </c>
      <c r="K88" s="1"/>
      <c r="M88" s="1" t="s">
        <v>94</v>
      </c>
      <c r="N88" s="50">
        <f t="shared" si="29"/>
        <v>0.20894898984554375</v>
      </c>
      <c r="O88" s="1"/>
    </row>
    <row r="89" spans="1:16" x14ac:dyDescent="0.25">
      <c r="A89" s="47">
        <v>2016</v>
      </c>
      <c r="B89" s="81">
        <v>174146000</v>
      </c>
      <c r="C89" s="82">
        <v>1989589</v>
      </c>
      <c r="D89" s="6">
        <f t="shared" si="27"/>
        <v>87.528630284948292</v>
      </c>
      <c r="E89" s="50">
        <f t="shared" ref="E89:E95" si="30">SUM(D85:D89)/5</f>
        <v>71.54688773526631</v>
      </c>
      <c r="G89" s="47">
        <v>2016</v>
      </c>
      <c r="H89" s="58">
        <v>48940420000</v>
      </c>
      <c r="I89" s="48">
        <v>146544000</v>
      </c>
      <c r="J89" s="6">
        <f t="shared" si="28"/>
        <v>333.96399716126217</v>
      </c>
      <c r="K89" s="50">
        <f t="shared" ref="K89:K95" si="31">SUM(J85:J89)/5</f>
        <v>400.52548830905533</v>
      </c>
      <c r="M89" s="1" t="s">
        <v>94</v>
      </c>
      <c r="N89" s="50">
        <f t="shared" si="29"/>
        <v>0.26209001877134402</v>
      </c>
      <c r="O89" s="50">
        <f t="shared" ref="O89:O95" si="32">SUM(N85:N89)/5</f>
        <v>0.18475935043740174</v>
      </c>
      <c r="P89" s="53" t="s">
        <v>90</v>
      </c>
    </row>
    <row r="90" spans="1:16" x14ac:dyDescent="0.25">
      <c r="A90" s="17">
        <v>2017</v>
      </c>
      <c r="B90" s="81">
        <v>74146000</v>
      </c>
      <c r="C90" s="83">
        <v>1977720</v>
      </c>
      <c r="D90" s="6">
        <f t="shared" si="27"/>
        <v>37.490645794146793</v>
      </c>
      <c r="E90" s="50">
        <f t="shared" si="30"/>
        <v>62.115084341615272</v>
      </c>
      <c r="G90" s="17">
        <v>2017</v>
      </c>
      <c r="H90" s="6">
        <v>64282685000</v>
      </c>
      <c r="I90" s="1">
        <v>146804000</v>
      </c>
      <c r="J90" s="6">
        <f t="shared" si="28"/>
        <v>437.88101822838615</v>
      </c>
      <c r="K90" s="50">
        <f t="shared" si="31"/>
        <v>410.74188291260407</v>
      </c>
      <c r="M90" s="1" t="s">
        <v>94</v>
      </c>
      <c r="N90" s="50">
        <f t="shared" si="29"/>
        <v>8.5618339762315865E-2</v>
      </c>
      <c r="O90" s="50">
        <f t="shared" si="32"/>
        <v>0.15811369485583002</v>
      </c>
      <c r="P90" t="s">
        <v>89</v>
      </c>
    </row>
    <row r="91" spans="1:16" x14ac:dyDescent="0.25">
      <c r="A91" s="17">
        <v>2018</v>
      </c>
      <c r="B91" s="81">
        <v>74146000</v>
      </c>
      <c r="C91" s="84">
        <v>1963007</v>
      </c>
      <c r="D91" s="6">
        <f t="shared" si="27"/>
        <v>37.771643198419568</v>
      </c>
      <c r="E91" s="50">
        <f t="shared" si="30"/>
        <v>67.310715283538698</v>
      </c>
      <c r="G91" s="17">
        <v>2018</v>
      </c>
      <c r="H91" s="6">
        <v>93605998000</v>
      </c>
      <c r="I91" s="1">
        <v>146880000</v>
      </c>
      <c r="J91" s="6">
        <f t="shared" si="28"/>
        <v>637.29573801742924</v>
      </c>
      <c r="K91" s="50">
        <f t="shared" si="31"/>
        <v>448.7042102065094</v>
      </c>
      <c r="M91" s="1" t="s">
        <v>94</v>
      </c>
      <c r="N91" s="50">
        <f t="shared" si="29"/>
        <v>5.9268626706846989E-2</v>
      </c>
      <c r="O91" s="50">
        <f t="shared" si="32"/>
        <v>0.16469640008810177</v>
      </c>
      <c r="P91" t="s">
        <v>88</v>
      </c>
    </row>
    <row r="92" spans="1:16" x14ac:dyDescent="0.25">
      <c r="A92" s="17">
        <v>2019</v>
      </c>
      <c r="B92" s="81">
        <v>208784000</v>
      </c>
      <c r="C92" s="84">
        <v>1956835</v>
      </c>
      <c r="D92" s="6">
        <f t="shared" si="27"/>
        <v>106.69473920897777</v>
      </c>
      <c r="E92" s="50">
        <f t="shared" si="30"/>
        <v>71.357460297903472</v>
      </c>
      <c r="G92" s="17">
        <v>2019</v>
      </c>
      <c r="H92" s="6">
        <v>97112948000</v>
      </c>
      <c r="I92" s="1">
        <v>146780000</v>
      </c>
      <c r="J92" s="6">
        <f t="shared" si="28"/>
        <v>661.62248262706089</v>
      </c>
      <c r="K92" s="50">
        <f t="shared" si="31"/>
        <v>497.71528425767804</v>
      </c>
      <c r="M92" s="1" t="s">
        <v>94</v>
      </c>
      <c r="N92" s="50">
        <f t="shared" si="29"/>
        <v>0.16126226361796531</v>
      </c>
      <c r="O92" s="50">
        <f t="shared" si="32"/>
        <v>0.15543764774080318</v>
      </c>
      <c r="P92" t="s">
        <v>87</v>
      </c>
    </row>
    <row r="93" spans="1:16" x14ac:dyDescent="0.25">
      <c r="A93" s="17">
        <v>2020</v>
      </c>
      <c r="B93" s="81">
        <v>157146000</v>
      </c>
      <c r="C93" s="85">
        <v>1942915</v>
      </c>
      <c r="D93" s="6">
        <f t="shared" si="27"/>
        <v>80.881561982896827</v>
      </c>
      <c r="E93" s="50">
        <f t="shared" si="30"/>
        <v>70.073444093877839</v>
      </c>
      <c r="G93" s="17">
        <v>2020</v>
      </c>
      <c r="H93" s="6">
        <v>178251299000</v>
      </c>
      <c r="I93" s="1">
        <v>146748000</v>
      </c>
      <c r="J93" s="6">
        <f t="shared" si="28"/>
        <v>1214.676172758743</v>
      </c>
      <c r="K93" s="50">
        <f t="shared" si="31"/>
        <v>657.08788175857626</v>
      </c>
      <c r="M93" s="1" t="s">
        <v>94</v>
      </c>
      <c r="N93" s="50">
        <f t="shared" si="29"/>
        <v>6.6586933865015727E-2</v>
      </c>
      <c r="O93" s="50">
        <f t="shared" si="32"/>
        <v>0.12696523654469757</v>
      </c>
      <c r="P93" t="s">
        <v>86</v>
      </c>
    </row>
    <row r="94" spans="1:16" x14ac:dyDescent="0.25">
      <c r="A94" s="17">
        <v>2021</v>
      </c>
      <c r="B94" s="81">
        <v>224146000</v>
      </c>
      <c r="C94" s="81">
        <v>1921908</v>
      </c>
      <c r="D94" s="6">
        <f t="shared" si="27"/>
        <v>116.62681044045813</v>
      </c>
      <c r="E94" s="50">
        <f t="shared" si="30"/>
        <v>75.893080124979818</v>
      </c>
      <c r="G94" s="17">
        <v>2021</v>
      </c>
      <c r="H94" s="6">
        <v>153778000000</v>
      </c>
      <c r="I94" s="1">
        <v>145478000</v>
      </c>
      <c r="J94" s="6">
        <f>(H94/I94)</f>
        <v>1057.0533001553499</v>
      </c>
      <c r="K94" s="50">
        <f t="shared" si="31"/>
        <v>801.70574235739377</v>
      </c>
      <c r="M94" s="1" t="s">
        <v>94</v>
      </c>
      <c r="N94" s="50">
        <f t="shared" si="29"/>
        <v>0.11033200541857072</v>
      </c>
      <c r="O94" s="50">
        <f t="shared" si="32"/>
        <v>9.6613633874142929E-2</v>
      </c>
      <c r="P94" t="s">
        <v>85</v>
      </c>
    </row>
    <row r="95" spans="1:16" x14ac:dyDescent="0.25">
      <c r="A95" s="1" t="s">
        <v>27</v>
      </c>
      <c r="B95" s="81">
        <v>224146000</v>
      </c>
      <c r="C95" s="81">
        <v>1921908</v>
      </c>
      <c r="D95" s="6">
        <f>(B95/C95)</f>
        <v>116.62681044045813</v>
      </c>
      <c r="E95" s="50">
        <f t="shared" si="30"/>
        <v>91.720313054242098</v>
      </c>
      <c r="G95" s="1" t="s">
        <v>27</v>
      </c>
      <c r="H95" s="63">
        <v>153778000000</v>
      </c>
      <c r="I95" s="1">
        <v>145478000</v>
      </c>
      <c r="J95" s="6">
        <f>(H95/I95)</f>
        <v>1057.0533001553499</v>
      </c>
      <c r="K95" s="50">
        <f t="shared" si="31"/>
        <v>925.54019874278652</v>
      </c>
      <c r="M95" s="1" t="s">
        <v>94</v>
      </c>
      <c r="N95" s="50">
        <f t="shared" si="29"/>
        <v>0.11033200541857072</v>
      </c>
      <c r="O95" s="50">
        <f t="shared" si="32"/>
        <v>0.10155636700539387</v>
      </c>
      <c r="P95" t="s">
        <v>92</v>
      </c>
    </row>
    <row r="96" spans="1:16" x14ac:dyDescent="0.25">
      <c r="A96" s="1" t="s">
        <v>38</v>
      </c>
      <c r="B96" s="1">
        <f>SUM(B90:B95)</f>
        <v>962514000</v>
      </c>
      <c r="C96" s="1"/>
      <c r="D96" s="1"/>
      <c r="E96" s="1"/>
      <c r="G96" s="1" t="s">
        <v>38</v>
      </c>
      <c r="H96" s="6">
        <f>SUM(H90:H95)</f>
        <v>740808930000</v>
      </c>
      <c r="I96" s="1"/>
      <c r="J96" s="1"/>
      <c r="K96" s="1"/>
      <c r="M96" s="5"/>
    </row>
    <row r="97" spans="1:14" x14ac:dyDescent="0.25">
      <c r="A97" s="5"/>
      <c r="B97" s="5"/>
      <c r="C97" s="5"/>
      <c r="D97" s="5"/>
      <c r="E97" s="5"/>
      <c r="G97" s="5"/>
      <c r="H97" s="5"/>
      <c r="I97" s="5"/>
      <c r="J97" s="5"/>
      <c r="K97" s="5"/>
      <c r="M97" s="5"/>
    </row>
    <row r="99" spans="1:14" ht="23.25" x14ac:dyDescent="0.35">
      <c r="A99" s="187" t="s">
        <v>117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</row>
    <row r="101" spans="1:14" ht="90" x14ac:dyDescent="0.25">
      <c r="A101" s="12" t="s">
        <v>43</v>
      </c>
      <c r="B101" s="4" t="s">
        <v>119</v>
      </c>
      <c r="C101" s="13" t="s">
        <v>118</v>
      </c>
      <c r="D101" s="49" t="s">
        <v>78</v>
      </c>
      <c r="E101" s="12" t="s">
        <v>84</v>
      </c>
      <c r="F101" s="52"/>
    </row>
    <row r="102" spans="1:14" x14ac:dyDescent="0.25">
      <c r="A102" s="47">
        <v>2012</v>
      </c>
      <c r="B102" s="81">
        <v>1720</v>
      </c>
      <c r="C102" s="81">
        <v>1588</v>
      </c>
      <c r="D102" s="50">
        <f t="shared" ref="D102:D110" si="33">C102/B102</f>
        <v>0.92325581395348832</v>
      </c>
      <c r="E102" s="50"/>
      <c r="F102" s="5"/>
    </row>
    <row r="103" spans="1:14" x14ac:dyDescent="0.25">
      <c r="A103" s="47">
        <v>2013</v>
      </c>
      <c r="B103" s="81">
        <v>1720</v>
      </c>
      <c r="C103" s="81">
        <v>1588</v>
      </c>
      <c r="D103" s="50">
        <f t="shared" si="33"/>
        <v>0.92325581395348832</v>
      </c>
      <c r="E103" s="50"/>
      <c r="F103" s="5"/>
    </row>
    <row r="104" spans="1:14" x14ac:dyDescent="0.25">
      <c r="A104" s="47">
        <v>2014</v>
      </c>
      <c r="B104" s="81">
        <v>1720</v>
      </c>
      <c r="C104" s="81">
        <v>1588</v>
      </c>
      <c r="D104" s="50">
        <f t="shared" si="33"/>
        <v>0.92325581395348832</v>
      </c>
      <c r="E104" s="50"/>
      <c r="F104" s="5"/>
    </row>
    <row r="105" spans="1:14" x14ac:dyDescent="0.25">
      <c r="A105" s="47">
        <v>2015</v>
      </c>
      <c r="B105" s="81">
        <v>1720</v>
      </c>
      <c r="C105" s="81">
        <v>1510</v>
      </c>
      <c r="D105" s="50">
        <f t="shared" si="33"/>
        <v>0.87790697674418605</v>
      </c>
      <c r="E105" s="50"/>
      <c r="F105" s="5"/>
    </row>
    <row r="106" spans="1:14" x14ac:dyDescent="0.25">
      <c r="A106" s="47">
        <v>2016</v>
      </c>
      <c r="B106" s="81">
        <v>1720</v>
      </c>
      <c r="C106" s="81">
        <v>1510</v>
      </c>
      <c r="D106" s="50">
        <f t="shared" si="33"/>
        <v>0.87790697674418605</v>
      </c>
      <c r="E106" s="50">
        <f t="shared" ref="E106:E112" si="34">SUM(D102:D106)/5</f>
        <v>0.90511627906976744</v>
      </c>
      <c r="F106" s="5"/>
    </row>
    <row r="107" spans="1:14" x14ac:dyDescent="0.25">
      <c r="A107" s="17">
        <v>2017</v>
      </c>
      <c r="B107" s="81">
        <v>1720</v>
      </c>
      <c r="C107" s="81">
        <v>1613</v>
      </c>
      <c r="D107" s="50">
        <f t="shared" si="33"/>
        <v>0.93779069767441858</v>
      </c>
      <c r="E107" s="50">
        <f t="shared" si="34"/>
        <v>0.90802325581395349</v>
      </c>
      <c r="F107" s="5"/>
    </row>
    <row r="108" spans="1:14" x14ac:dyDescent="0.25">
      <c r="A108" s="17">
        <v>2018</v>
      </c>
      <c r="B108" s="81">
        <v>1720</v>
      </c>
      <c r="C108" s="81">
        <v>1613</v>
      </c>
      <c r="D108" s="50">
        <f t="shared" si="33"/>
        <v>0.93779069767441858</v>
      </c>
      <c r="E108" s="50">
        <f t="shared" si="34"/>
        <v>0.91093023255813943</v>
      </c>
      <c r="F108" s="5"/>
    </row>
    <row r="109" spans="1:14" x14ac:dyDescent="0.25">
      <c r="A109" s="17">
        <v>2019</v>
      </c>
      <c r="B109" s="81">
        <v>1720</v>
      </c>
      <c r="C109" s="81">
        <v>1613</v>
      </c>
      <c r="D109" s="50">
        <f t="shared" si="33"/>
        <v>0.93779069767441858</v>
      </c>
      <c r="E109" s="50">
        <f t="shared" si="34"/>
        <v>0.91383720930232548</v>
      </c>
      <c r="F109" s="5"/>
    </row>
    <row r="110" spans="1:14" x14ac:dyDescent="0.25">
      <c r="A110" s="17">
        <v>2020</v>
      </c>
      <c r="B110" s="81">
        <v>1720</v>
      </c>
      <c r="C110" s="81">
        <v>1622</v>
      </c>
      <c r="D110" s="50">
        <f t="shared" si="33"/>
        <v>0.94302325581395352</v>
      </c>
      <c r="E110" s="50">
        <f t="shared" si="34"/>
        <v>0.92686046511627895</v>
      </c>
      <c r="F110" s="5"/>
    </row>
    <row r="111" spans="1:14" x14ac:dyDescent="0.25">
      <c r="A111" s="17">
        <v>2021</v>
      </c>
      <c r="B111" s="81">
        <v>1720</v>
      </c>
      <c r="C111" s="81">
        <v>1622</v>
      </c>
      <c r="D111" s="50">
        <f>C111/B111</f>
        <v>0.94302325581395352</v>
      </c>
      <c r="E111" s="50">
        <f t="shared" si="34"/>
        <v>0.93988372093023254</v>
      </c>
      <c r="F111" s="5"/>
    </row>
    <row r="112" spans="1:14" x14ac:dyDescent="0.25">
      <c r="A112" s="1" t="s">
        <v>27</v>
      </c>
      <c r="B112" s="81">
        <v>1720</v>
      </c>
      <c r="C112" s="81">
        <v>1622</v>
      </c>
      <c r="D112" s="50">
        <f>C112/B112</f>
        <v>0.94302325581395352</v>
      </c>
      <c r="E112" s="50">
        <f t="shared" si="34"/>
        <v>0.94093023255813946</v>
      </c>
      <c r="F112" s="5"/>
    </row>
    <row r="113" spans="1:20" x14ac:dyDescent="0.25">
      <c r="A113" s="1"/>
      <c r="B113" s="1"/>
      <c r="C113" s="1"/>
      <c r="D113" s="1"/>
      <c r="E113" s="1"/>
    </row>
    <row r="115" spans="1:20" ht="23.25" x14ac:dyDescent="0.35">
      <c r="A115" s="187" t="s">
        <v>120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7" spans="1:20" ht="90" x14ac:dyDescent="0.25">
      <c r="A117" s="47" t="s">
        <v>43</v>
      </c>
      <c r="B117" s="47" t="s">
        <v>63</v>
      </c>
      <c r="C117" s="47" t="s">
        <v>72</v>
      </c>
      <c r="D117" s="47" t="s">
        <v>121</v>
      </c>
      <c r="E117" s="47" t="s">
        <v>84</v>
      </c>
      <c r="F117" s="62"/>
      <c r="G117" s="47" t="s">
        <v>44</v>
      </c>
      <c r="H117" s="47" t="s">
        <v>63</v>
      </c>
      <c r="I117" s="47" t="s">
        <v>72</v>
      </c>
      <c r="J117" s="47" t="s">
        <v>122</v>
      </c>
      <c r="K117" s="47" t="s">
        <v>84</v>
      </c>
      <c r="L117" s="62"/>
      <c r="M117" s="47" t="s">
        <v>82</v>
      </c>
      <c r="N117" s="47" t="s">
        <v>83</v>
      </c>
      <c r="O117" s="47" t="s">
        <v>84</v>
      </c>
      <c r="P117" s="62"/>
      <c r="Q117" s="62"/>
    </row>
    <row r="118" spans="1:20" ht="18.75" x14ac:dyDescent="0.3">
      <c r="A118" s="47">
        <v>2012</v>
      </c>
      <c r="B118" s="81">
        <v>7751</v>
      </c>
      <c r="C118" s="81">
        <v>2016086</v>
      </c>
      <c r="D118" s="54">
        <f t="shared" ref="D118:D128" si="35">(B118/C118)*100000</f>
        <v>384.45780586740841</v>
      </c>
      <c r="E118" s="54"/>
      <c r="G118" s="17">
        <v>2012</v>
      </c>
      <c r="H118" s="17">
        <v>162510</v>
      </c>
      <c r="I118" s="17">
        <v>125060045</v>
      </c>
      <c r="J118" s="54">
        <f t="shared" ref="J118:J128" si="36">(H118/I118)*100000</f>
        <v>129.94557934150751</v>
      </c>
      <c r="K118" s="54"/>
      <c r="M118" s="17" t="s">
        <v>59</v>
      </c>
      <c r="N118" s="55">
        <f t="shared" ref="N118:N128" si="37">J118/D118</f>
        <v>0.3379969852564863</v>
      </c>
      <c r="O118" s="55"/>
      <c r="P118" s="5"/>
      <c r="Q118" s="51"/>
      <c r="R118" s="5"/>
      <c r="S118" s="51"/>
      <c r="T118" s="5"/>
    </row>
    <row r="119" spans="1:20" ht="18.75" x14ac:dyDescent="0.3">
      <c r="A119" s="47">
        <v>2013</v>
      </c>
      <c r="B119" s="81">
        <v>5588</v>
      </c>
      <c r="C119" s="81">
        <v>2008566</v>
      </c>
      <c r="D119" s="54">
        <f t="shared" si="35"/>
        <v>278.20843328026064</v>
      </c>
      <c r="E119" s="54"/>
      <c r="G119" s="17">
        <v>2013</v>
      </c>
      <c r="H119" s="17">
        <v>153466</v>
      </c>
      <c r="I119" s="17">
        <v>125307482</v>
      </c>
      <c r="J119" s="54">
        <f t="shared" si="36"/>
        <v>122.47153765327437</v>
      </c>
      <c r="K119" s="54"/>
      <c r="M119" s="17" t="s">
        <v>59</v>
      </c>
      <c r="N119" s="55">
        <f t="shared" si="37"/>
        <v>0.44021504384052734</v>
      </c>
      <c r="O119" s="55"/>
      <c r="P119" s="5"/>
      <c r="Q119" s="51"/>
      <c r="R119" s="5"/>
      <c r="S119" s="51"/>
      <c r="T119" s="5"/>
    </row>
    <row r="120" spans="1:20" ht="18.75" x14ac:dyDescent="0.3">
      <c r="A120" s="47">
        <v>2014</v>
      </c>
      <c r="B120" s="81">
        <v>8618</v>
      </c>
      <c r="C120" s="81">
        <v>2001110</v>
      </c>
      <c r="D120" s="54">
        <f t="shared" si="35"/>
        <v>430.66098315434931</v>
      </c>
      <c r="E120" s="54"/>
      <c r="G120" s="17">
        <v>2014</v>
      </c>
      <c r="H120" s="17">
        <v>150804</v>
      </c>
      <c r="I120" s="17">
        <v>125547069</v>
      </c>
      <c r="J120" s="54">
        <f t="shared" si="36"/>
        <v>120.11749951725277</v>
      </c>
      <c r="K120" s="54"/>
      <c r="M120" s="17" t="s">
        <v>59</v>
      </c>
      <c r="N120" s="55">
        <f t="shared" si="37"/>
        <v>0.27891428342883468</v>
      </c>
      <c r="O120" s="55"/>
      <c r="P120" s="5"/>
      <c r="Q120" s="51"/>
      <c r="R120" s="5"/>
      <c r="S120" s="51"/>
      <c r="T120" s="5"/>
    </row>
    <row r="121" spans="1:20" ht="18.75" x14ac:dyDescent="0.3">
      <c r="A121" s="47">
        <v>2015</v>
      </c>
      <c r="B121" s="81">
        <v>7704</v>
      </c>
      <c r="C121" s="81">
        <v>1994762</v>
      </c>
      <c r="D121" s="54">
        <f t="shared" si="35"/>
        <v>386.21148788677544</v>
      </c>
      <c r="E121" s="54"/>
      <c r="G121" s="17">
        <v>2015</v>
      </c>
      <c r="H121" s="17">
        <v>145926</v>
      </c>
      <c r="I121" s="17">
        <v>125733897</v>
      </c>
      <c r="J121" s="54">
        <f t="shared" si="36"/>
        <v>116.05939486628654</v>
      </c>
      <c r="K121" s="54"/>
      <c r="M121" s="17" t="s">
        <v>59</v>
      </c>
      <c r="N121" s="55">
        <f t="shared" si="37"/>
        <v>0.30050736062079891</v>
      </c>
      <c r="O121" s="55"/>
      <c r="P121" s="5"/>
      <c r="Q121" s="51"/>
      <c r="R121" s="5"/>
      <c r="S121" s="51"/>
      <c r="T121" s="5"/>
    </row>
    <row r="122" spans="1:20" ht="18.75" x14ac:dyDescent="0.3">
      <c r="A122" s="47">
        <v>2016</v>
      </c>
      <c r="B122" s="81">
        <v>6714</v>
      </c>
      <c r="C122" s="82">
        <v>1989589</v>
      </c>
      <c r="D122" s="54">
        <f t="shared" si="35"/>
        <v>337.45663049001581</v>
      </c>
      <c r="E122" s="54">
        <f t="shared" ref="E122:E128" si="38">SUM(D118:D122)/5</f>
        <v>363.39906813576198</v>
      </c>
      <c r="G122" s="17">
        <v>2016</v>
      </c>
      <c r="H122" s="17">
        <v>139475</v>
      </c>
      <c r="I122" s="17">
        <v>146544000</v>
      </c>
      <c r="J122" s="54">
        <f t="shared" si="36"/>
        <v>95.176192815809586</v>
      </c>
      <c r="K122" s="54">
        <f t="shared" ref="K122:K128" si="39">SUM(J118:J122)/5</f>
        <v>116.75404083882616</v>
      </c>
      <c r="M122" s="17" t="s">
        <v>59</v>
      </c>
      <c r="N122" s="55">
        <f t="shared" si="37"/>
        <v>0.28203977701551053</v>
      </c>
      <c r="O122" s="55">
        <f t="shared" ref="O122:O128" si="40">SUM(N118:N122)/5</f>
        <v>0.32793469003243153</v>
      </c>
      <c r="P122" s="53" t="s">
        <v>90</v>
      </c>
      <c r="Q122" s="51"/>
      <c r="R122" s="5"/>
      <c r="S122" s="51"/>
      <c r="T122" s="5"/>
    </row>
    <row r="123" spans="1:20" ht="18.75" x14ac:dyDescent="0.3">
      <c r="A123" s="47">
        <v>2017</v>
      </c>
      <c r="B123" s="81">
        <v>8046</v>
      </c>
      <c r="C123" s="83">
        <v>1977720</v>
      </c>
      <c r="D123" s="54">
        <f t="shared" si="35"/>
        <v>406.8321097020812</v>
      </c>
      <c r="E123" s="54">
        <f t="shared" si="38"/>
        <v>367.87392890269649</v>
      </c>
      <c r="G123" s="17">
        <v>2017</v>
      </c>
      <c r="H123" s="17">
        <v>132844</v>
      </c>
      <c r="I123" s="17">
        <v>146804000</v>
      </c>
      <c r="J123" s="54">
        <f t="shared" si="36"/>
        <v>90.490722323642402</v>
      </c>
      <c r="K123" s="54">
        <f t="shared" si="39"/>
        <v>108.86306943525315</v>
      </c>
      <c r="M123" s="17" t="s">
        <v>59</v>
      </c>
      <c r="N123" s="55">
        <f t="shared" si="37"/>
        <v>0.22242768003220736</v>
      </c>
      <c r="O123" s="55">
        <f t="shared" si="40"/>
        <v>0.30482082898757573</v>
      </c>
      <c r="P123" t="s">
        <v>89</v>
      </c>
      <c r="Q123" s="51"/>
      <c r="R123" s="5"/>
      <c r="S123" s="51"/>
      <c r="T123" s="5"/>
    </row>
    <row r="124" spans="1:20" ht="18.75" x14ac:dyDescent="0.3">
      <c r="A124" s="47">
        <v>2018</v>
      </c>
      <c r="B124" s="81">
        <v>10651</v>
      </c>
      <c r="C124" s="84">
        <v>1963007</v>
      </c>
      <c r="D124" s="54">
        <f t="shared" si="35"/>
        <v>542.585940855025</v>
      </c>
      <c r="E124" s="54">
        <f t="shared" si="38"/>
        <v>420.74943041764936</v>
      </c>
      <c r="G124" s="17">
        <v>2018</v>
      </c>
      <c r="H124" s="17">
        <v>131840</v>
      </c>
      <c r="I124" s="17">
        <v>146880000</v>
      </c>
      <c r="J124" s="54">
        <f t="shared" si="36"/>
        <v>89.760348583877999</v>
      </c>
      <c r="K124" s="54">
        <f t="shared" si="39"/>
        <v>102.32083162137386</v>
      </c>
      <c r="M124" s="17" t="s">
        <v>59</v>
      </c>
      <c r="N124" s="55">
        <f t="shared" si="37"/>
        <v>0.16543065683277869</v>
      </c>
      <c r="O124" s="55">
        <f t="shared" si="40"/>
        <v>0.24986395158602601</v>
      </c>
      <c r="P124" t="s">
        <v>88</v>
      </c>
      <c r="Q124" s="51"/>
      <c r="R124" s="5"/>
      <c r="S124" s="51"/>
      <c r="T124" s="5"/>
    </row>
    <row r="125" spans="1:20" ht="18.75" x14ac:dyDescent="0.3">
      <c r="A125" s="47">
        <v>2019</v>
      </c>
      <c r="B125" s="81">
        <v>8593</v>
      </c>
      <c r="C125" s="84">
        <v>1956835</v>
      </c>
      <c r="D125" s="54">
        <f t="shared" si="35"/>
        <v>439.12746859086229</v>
      </c>
      <c r="E125" s="54">
        <f t="shared" si="38"/>
        <v>422.4427275049519</v>
      </c>
      <c r="G125" s="17">
        <v>2019</v>
      </c>
      <c r="H125" s="17">
        <v>471426</v>
      </c>
      <c r="I125" s="17">
        <v>146780000</v>
      </c>
      <c r="J125" s="54">
        <f t="shared" si="36"/>
        <v>321.17863469137484</v>
      </c>
      <c r="K125" s="54">
        <f t="shared" si="39"/>
        <v>142.53305865619828</v>
      </c>
      <c r="M125" s="17" t="s">
        <v>59</v>
      </c>
      <c r="N125" s="55">
        <f t="shared" si="37"/>
        <v>0.73140183127696556</v>
      </c>
      <c r="O125" s="55">
        <f t="shared" si="40"/>
        <v>0.34036146115565219</v>
      </c>
      <c r="P125" t="s">
        <v>87</v>
      </c>
      <c r="Q125" s="51"/>
      <c r="R125" s="5"/>
      <c r="S125" s="51"/>
      <c r="T125" s="5"/>
    </row>
    <row r="126" spans="1:20" ht="18.75" x14ac:dyDescent="0.3">
      <c r="A126" s="47">
        <v>2020</v>
      </c>
      <c r="B126" s="81">
        <v>8331</v>
      </c>
      <c r="C126" s="85">
        <v>1942915</v>
      </c>
      <c r="D126" s="54">
        <f t="shared" si="35"/>
        <v>428.7887015129329</v>
      </c>
      <c r="E126" s="54">
        <f t="shared" si="38"/>
        <v>430.95817023018344</v>
      </c>
      <c r="G126" s="17">
        <v>2020</v>
      </c>
      <c r="H126" s="17">
        <v>439306</v>
      </c>
      <c r="I126" s="17">
        <v>146748000</v>
      </c>
      <c r="J126" s="54">
        <f t="shared" si="36"/>
        <v>299.36080900591492</v>
      </c>
      <c r="K126" s="54">
        <f t="shared" si="39"/>
        <v>179.19334148412395</v>
      </c>
      <c r="M126" s="17" t="s">
        <v>59</v>
      </c>
      <c r="N126" s="55">
        <f t="shared" si="37"/>
        <v>0.69815461076668728</v>
      </c>
      <c r="O126" s="55">
        <f t="shared" si="40"/>
        <v>0.41989091118482991</v>
      </c>
      <c r="P126" t="s">
        <v>86</v>
      </c>
      <c r="Q126" s="51"/>
      <c r="R126" s="5"/>
      <c r="S126" s="51"/>
      <c r="T126" s="5"/>
    </row>
    <row r="127" spans="1:20" ht="18.75" x14ac:dyDescent="0.3">
      <c r="A127" s="47">
        <v>2021</v>
      </c>
      <c r="B127" s="81">
        <v>9628</v>
      </c>
      <c r="C127" s="81">
        <v>1921908</v>
      </c>
      <c r="D127" s="54">
        <f t="shared" si="35"/>
        <v>500.96050383264969</v>
      </c>
      <c r="E127" s="54">
        <f t="shared" si="38"/>
        <v>463.65894489871027</v>
      </c>
      <c r="G127" s="17">
        <v>2021</v>
      </c>
      <c r="H127" s="17">
        <v>390411</v>
      </c>
      <c r="I127" s="17">
        <v>145478000</v>
      </c>
      <c r="J127" s="54">
        <f t="shared" si="36"/>
        <v>268.36428875843768</v>
      </c>
      <c r="K127" s="54">
        <f t="shared" si="39"/>
        <v>213.83096067264955</v>
      </c>
      <c r="M127" s="17" t="s">
        <v>59</v>
      </c>
      <c r="N127" s="55">
        <f t="shared" si="37"/>
        <v>0.53569949468129563</v>
      </c>
      <c r="O127" s="55">
        <f t="shared" si="40"/>
        <v>0.47062285471798687</v>
      </c>
      <c r="P127" t="s">
        <v>85</v>
      </c>
      <c r="Q127" s="51"/>
      <c r="R127" s="5"/>
      <c r="S127" s="51"/>
      <c r="T127" s="5"/>
    </row>
    <row r="128" spans="1:20" x14ac:dyDescent="0.25">
      <c r="A128" s="47" t="s">
        <v>27</v>
      </c>
      <c r="B128" s="81">
        <v>2122</v>
      </c>
      <c r="C128" s="81">
        <v>1921908</v>
      </c>
      <c r="D128" s="54">
        <f t="shared" si="35"/>
        <v>110.41111229049464</v>
      </c>
      <c r="E128" s="54">
        <f t="shared" si="38"/>
        <v>404.3747454163929</v>
      </c>
      <c r="G128" s="17" t="s">
        <v>27</v>
      </c>
      <c r="H128" s="17">
        <v>197100</v>
      </c>
      <c r="I128" s="17">
        <v>145478000</v>
      </c>
      <c r="J128" s="54">
        <f t="shared" si="36"/>
        <v>135.48440313999367</v>
      </c>
      <c r="K128" s="54">
        <f t="shared" si="39"/>
        <v>222.82969683591983</v>
      </c>
      <c r="M128" s="17" t="s">
        <v>59</v>
      </c>
      <c r="N128" s="55">
        <f t="shared" si="37"/>
        <v>1.2270902840244062</v>
      </c>
      <c r="O128" s="55">
        <f t="shared" si="40"/>
        <v>0.67155537551642674</v>
      </c>
      <c r="P128" t="s">
        <v>92</v>
      </c>
    </row>
    <row r="129" spans="1:18" x14ac:dyDescent="0.25">
      <c r="A129" s="47" t="s">
        <v>38</v>
      </c>
      <c r="B129" s="17">
        <f t="shared" ref="B129" si="41">SUM(B123:B128)</f>
        <v>47371</v>
      </c>
      <c r="C129" s="17"/>
      <c r="D129" s="17"/>
      <c r="E129" s="17"/>
      <c r="G129" s="17" t="s">
        <v>38</v>
      </c>
      <c r="H129" s="17">
        <f t="shared" ref="H129" si="42">SUM(H123:H128)</f>
        <v>1762927</v>
      </c>
      <c r="I129" s="17"/>
      <c r="J129" s="17"/>
      <c r="K129" s="17"/>
    </row>
    <row r="131" spans="1:18" ht="23.25" x14ac:dyDescent="0.35">
      <c r="A131" s="187" t="s">
        <v>79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60"/>
      <c r="P131" s="160"/>
      <c r="Q131" s="160"/>
      <c r="R131" s="160"/>
    </row>
    <row r="133" spans="1:18" ht="60" x14ac:dyDescent="0.25">
      <c r="A133" s="12" t="s">
        <v>43</v>
      </c>
      <c r="B133" s="4" t="s">
        <v>80</v>
      </c>
      <c r="C133" s="13" t="s">
        <v>81</v>
      </c>
      <c r="D133" s="49" t="s">
        <v>78</v>
      </c>
      <c r="E133" s="12" t="s">
        <v>91</v>
      </c>
      <c r="F133" s="52"/>
    </row>
    <row r="134" spans="1:18" x14ac:dyDescent="0.25">
      <c r="A134" s="17">
        <v>2019</v>
      </c>
      <c r="B134" s="81">
        <v>52713</v>
      </c>
      <c r="C134" s="81">
        <v>37237</v>
      </c>
      <c r="D134" s="50">
        <f t="shared" ref="D134:D135" si="43">C134/B134</f>
        <v>0.70641018344620876</v>
      </c>
      <c r="E134" s="1"/>
      <c r="F134" s="5"/>
    </row>
    <row r="135" spans="1:18" x14ac:dyDescent="0.25">
      <c r="A135" s="17">
        <v>2020</v>
      </c>
      <c r="B135" s="81">
        <v>55334</v>
      </c>
      <c r="C135" s="81">
        <v>41979</v>
      </c>
      <c r="D135" s="50">
        <f t="shared" si="43"/>
        <v>0.75864748617486533</v>
      </c>
      <c r="E135" s="1"/>
      <c r="F135" s="5"/>
    </row>
    <row r="136" spans="1:18" x14ac:dyDescent="0.25">
      <c r="A136" s="17">
        <v>2021</v>
      </c>
      <c r="B136" s="81">
        <v>69646</v>
      </c>
      <c r="C136" s="81">
        <v>55631</v>
      </c>
      <c r="D136" s="50">
        <f>C136/B136</f>
        <v>0.79876805559543984</v>
      </c>
      <c r="E136" s="1"/>
      <c r="F136" s="5"/>
    </row>
    <row r="137" spans="1:18" x14ac:dyDescent="0.25">
      <c r="A137" s="17">
        <v>2022</v>
      </c>
      <c r="B137" s="81">
        <v>11298</v>
      </c>
      <c r="C137" s="81">
        <v>11298</v>
      </c>
      <c r="D137" s="50">
        <f>C137/B137</f>
        <v>1</v>
      </c>
      <c r="E137" s="50">
        <f>SUM(D135:D137)/3</f>
        <v>0.85247184725676839</v>
      </c>
      <c r="F137" s="64"/>
    </row>
    <row r="138" spans="1:18" x14ac:dyDescent="0.25">
      <c r="A138" s="1"/>
      <c r="B138" s="1"/>
      <c r="C138" s="1"/>
      <c r="D138" s="1"/>
      <c r="E138" s="1"/>
      <c r="F138" s="5"/>
    </row>
    <row r="141" spans="1:18" ht="36" x14ac:dyDescent="0.55000000000000004">
      <c r="A141" s="159" t="s">
        <v>41</v>
      </c>
      <c r="B141" s="160"/>
      <c r="C141" s="160"/>
      <c r="D141" s="160"/>
      <c r="E141" s="160"/>
      <c r="G141" s="186" t="s">
        <v>49</v>
      </c>
      <c r="H141" s="180"/>
      <c r="I141" s="180"/>
      <c r="J141" s="180"/>
      <c r="K141" s="180"/>
      <c r="L141" s="180"/>
      <c r="M141" s="16" t="s">
        <v>123</v>
      </c>
    </row>
    <row r="143" spans="1:18" x14ac:dyDescent="0.25">
      <c r="A143" s="12" t="s">
        <v>96</v>
      </c>
      <c r="B143" s="4" t="s">
        <v>97</v>
      </c>
      <c r="C143" s="1" t="s">
        <v>98</v>
      </c>
      <c r="G143" s="12" t="s">
        <v>96</v>
      </c>
      <c r="H143" s="4" t="s">
        <v>97</v>
      </c>
      <c r="I143" s="1" t="s">
        <v>78</v>
      </c>
      <c r="J143" s="56" t="s">
        <v>99</v>
      </c>
      <c r="K143" s="56" t="s">
        <v>65</v>
      </c>
    </row>
    <row r="144" spans="1:18" x14ac:dyDescent="0.25">
      <c r="A144" s="47">
        <v>2012</v>
      </c>
      <c r="B144" s="65">
        <f t="shared" ref="B144:B151" si="44">LOG(C144)+5</f>
        <v>3.5322752726783078</v>
      </c>
      <c r="C144" s="66">
        <f t="shared" ref="C144:C152" si="45">N21*N37*N53*N69*N85</f>
        <v>3.4062402200196774E-2</v>
      </c>
      <c r="G144" s="47">
        <v>2012</v>
      </c>
      <c r="H144" s="57">
        <f t="shared" ref="H144:H151" si="46">B144+I144+J144+K144</f>
        <v>4.7935280718882822</v>
      </c>
      <c r="I144" s="50">
        <f>D102</f>
        <v>0.92325581395348832</v>
      </c>
      <c r="J144" s="1">
        <v>0</v>
      </c>
      <c r="K144" s="50">
        <f>N118</f>
        <v>0.3379969852564863</v>
      </c>
    </row>
    <row r="145" spans="1:11" x14ac:dyDescent="0.25">
      <c r="A145" s="47">
        <v>2013</v>
      </c>
      <c r="B145" s="65">
        <f t="shared" si="44"/>
        <v>2.4750319331653841</v>
      </c>
      <c r="C145" s="66">
        <f t="shared" si="45"/>
        <v>2.9856021386811958E-3</v>
      </c>
      <c r="G145" s="47">
        <v>2013</v>
      </c>
      <c r="H145" s="57">
        <f t="shared" si="46"/>
        <v>3.8385027909593998</v>
      </c>
      <c r="I145" s="50">
        <f t="shared" ref="I145:I153" si="47">D103</f>
        <v>0.92325581395348832</v>
      </c>
      <c r="J145" s="1">
        <v>0</v>
      </c>
      <c r="K145" s="50">
        <f t="shared" ref="K145:K154" si="48">N119</f>
        <v>0.44021504384052734</v>
      </c>
    </row>
    <row r="146" spans="1:11" x14ac:dyDescent="0.25">
      <c r="A146" s="47">
        <v>2014</v>
      </c>
      <c r="B146" s="65">
        <f t="shared" si="44"/>
        <v>3.8980032822835526</v>
      </c>
      <c r="C146" s="66">
        <f t="shared" si="45"/>
        <v>7.9068460376367028E-2</v>
      </c>
      <c r="G146" s="47">
        <v>2014</v>
      </c>
      <c r="H146" s="57">
        <f t="shared" si="46"/>
        <v>5.1001733796658755</v>
      </c>
      <c r="I146" s="50">
        <f t="shared" si="47"/>
        <v>0.92325581395348832</v>
      </c>
      <c r="J146" s="1">
        <v>0</v>
      </c>
      <c r="K146" s="50">
        <f t="shared" si="48"/>
        <v>0.27891428342883468</v>
      </c>
    </row>
    <row r="147" spans="1:11" x14ac:dyDescent="0.25">
      <c r="A147" s="47">
        <v>2015</v>
      </c>
      <c r="B147" s="65">
        <f t="shared" si="44"/>
        <v>3.4830835049397635</v>
      </c>
      <c r="C147" s="66">
        <f t="shared" si="45"/>
        <v>3.0414697748393889E-2</v>
      </c>
      <c r="G147" s="47">
        <v>2015</v>
      </c>
      <c r="H147" s="57">
        <f t="shared" si="46"/>
        <v>4.6614978423047484</v>
      </c>
      <c r="I147" s="50">
        <f t="shared" si="47"/>
        <v>0.87790697674418605</v>
      </c>
      <c r="J147" s="1">
        <v>0</v>
      </c>
      <c r="K147" s="50">
        <f t="shared" si="48"/>
        <v>0.30050736062079891</v>
      </c>
    </row>
    <row r="148" spans="1:11" x14ac:dyDescent="0.25">
      <c r="A148" s="47">
        <v>2016</v>
      </c>
      <c r="B148" s="65">
        <f t="shared" si="44"/>
        <v>3.2725120206249909</v>
      </c>
      <c r="C148" s="66">
        <f t="shared" si="45"/>
        <v>1.8728889210784576E-2</v>
      </c>
      <c r="G148" s="47">
        <v>2016</v>
      </c>
      <c r="H148" s="57">
        <f t="shared" si="46"/>
        <v>4.4324587743846875</v>
      </c>
      <c r="I148" s="50">
        <f t="shared" si="47"/>
        <v>0.87790697674418605</v>
      </c>
      <c r="J148" s="1">
        <v>0</v>
      </c>
      <c r="K148" s="50">
        <f t="shared" si="48"/>
        <v>0.28203977701551053</v>
      </c>
    </row>
    <row r="149" spans="1:11" x14ac:dyDescent="0.25">
      <c r="A149" s="17">
        <v>2017</v>
      </c>
      <c r="B149" s="65">
        <f t="shared" si="44"/>
        <v>3.050708816231706</v>
      </c>
      <c r="C149" s="66">
        <f t="shared" si="45"/>
        <v>1.1238512067118853E-2</v>
      </c>
      <c r="G149" s="17">
        <v>2017</v>
      </c>
      <c r="H149" s="57">
        <f t="shared" si="46"/>
        <v>4.2109271939383319</v>
      </c>
      <c r="I149" s="50">
        <f t="shared" si="47"/>
        <v>0.93779069767441858</v>
      </c>
      <c r="J149" s="1">
        <v>0</v>
      </c>
      <c r="K149" s="50">
        <f t="shared" si="48"/>
        <v>0.22242768003220736</v>
      </c>
    </row>
    <row r="150" spans="1:11" x14ac:dyDescent="0.25">
      <c r="A150" s="17">
        <v>2018</v>
      </c>
      <c r="B150" s="65">
        <f t="shared" si="44"/>
        <v>2.6464730310420563</v>
      </c>
      <c r="C150" s="66">
        <f t="shared" si="45"/>
        <v>4.4307069968866726E-3</v>
      </c>
      <c r="G150" s="17">
        <v>2018</v>
      </c>
      <c r="H150" s="57">
        <f t="shared" si="46"/>
        <v>3.7496943855492533</v>
      </c>
      <c r="I150" s="50">
        <f t="shared" si="47"/>
        <v>0.93779069767441858</v>
      </c>
      <c r="J150" s="1">
        <v>0</v>
      </c>
      <c r="K150" s="50">
        <f t="shared" si="48"/>
        <v>0.16543065683277869</v>
      </c>
    </row>
    <row r="151" spans="1:11" x14ac:dyDescent="0.25">
      <c r="A151" s="17">
        <v>2019</v>
      </c>
      <c r="B151" s="65">
        <f t="shared" si="44"/>
        <v>3.3809768071962614</v>
      </c>
      <c r="C151" s="66">
        <f t="shared" si="45"/>
        <v>2.4042344022770629E-2</v>
      </c>
      <c r="G151" s="17">
        <v>2019</v>
      </c>
      <c r="H151" s="57">
        <f t="shared" si="46"/>
        <v>5.7565795195938536</v>
      </c>
      <c r="I151" s="50">
        <f t="shared" si="47"/>
        <v>0.93779069767441858</v>
      </c>
      <c r="J151" s="50">
        <f>D134</f>
        <v>0.70641018344620876</v>
      </c>
      <c r="K151" s="50">
        <f t="shared" si="48"/>
        <v>0.73140183127696556</v>
      </c>
    </row>
    <row r="152" spans="1:11" x14ac:dyDescent="0.25">
      <c r="A152" s="17">
        <v>2020</v>
      </c>
      <c r="B152" s="65">
        <f>LOG(C152)+5</f>
        <v>2.5018118919130194</v>
      </c>
      <c r="C152" s="66">
        <f t="shared" si="45"/>
        <v>3.1754983536470987E-3</v>
      </c>
      <c r="G152" s="17">
        <v>2020</v>
      </c>
      <c r="H152" s="57">
        <f>B152+I152+J152+K152</f>
        <v>4.9016372446685263</v>
      </c>
      <c r="I152" s="50">
        <f t="shared" si="47"/>
        <v>0.94302325581395352</v>
      </c>
      <c r="J152" s="50">
        <f>D135</f>
        <v>0.75864748617486533</v>
      </c>
      <c r="K152" s="50">
        <f t="shared" si="48"/>
        <v>0.69815461076668728</v>
      </c>
    </row>
    <row r="153" spans="1:11" x14ac:dyDescent="0.25">
      <c r="A153" s="17">
        <v>2021</v>
      </c>
      <c r="B153" s="65">
        <f>LOG(C153)+5</f>
        <v>3.1489259936056948</v>
      </c>
      <c r="C153" s="66">
        <f>N30*N46*N62*N78*N94</f>
        <v>1.4090486675867141E-2</v>
      </c>
      <c r="G153" s="17">
        <v>2021</v>
      </c>
      <c r="H153" s="57">
        <f>B153+I153+J153+K153</f>
        <v>5.4264167996963835</v>
      </c>
      <c r="I153" s="50">
        <f t="shared" si="47"/>
        <v>0.94302325581395352</v>
      </c>
      <c r="J153" s="50">
        <f t="shared" ref="J153:J154" si="49">D136</f>
        <v>0.79876805559543984</v>
      </c>
      <c r="K153" s="50">
        <f t="shared" si="48"/>
        <v>0.53569949468129563</v>
      </c>
    </row>
    <row r="154" spans="1:11" x14ac:dyDescent="0.25">
      <c r="A154" s="1" t="s">
        <v>27</v>
      </c>
      <c r="B154" s="65">
        <f>LOG(C154)+5</f>
        <v>4.0257034676020176</v>
      </c>
      <c r="C154" s="66">
        <f>N31*N47*N63*N79*N95</f>
        <v>0.10609708883703182</v>
      </c>
      <c r="G154" s="1" t="s">
        <v>27</v>
      </c>
      <c r="H154" s="57">
        <f>B154+I154+J154+K154</f>
        <v>7.1958170074403771</v>
      </c>
      <c r="I154" s="50">
        <f>D112</f>
        <v>0.94302325581395352</v>
      </c>
      <c r="J154" s="50">
        <f t="shared" si="49"/>
        <v>1</v>
      </c>
      <c r="K154" s="50">
        <f t="shared" si="48"/>
        <v>1.2270902840244062</v>
      </c>
    </row>
    <row r="157" spans="1:11" ht="36" x14ac:dyDescent="0.55000000000000004">
      <c r="A157" s="60" t="s">
        <v>69</v>
      </c>
      <c r="B157" s="61"/>
      <c r="C157" s="61"/>
      <c r="D157" s="61"/>
      <c r="E157" s="61"/>
    </row>
    <row r="159" spans="1:11" ht="45" x14ac:dyDescent="0.25">
      <c r="A159" s="12" t="s">
        <v>96</v>
      </c>
      <c r="B159" s="4" t="s">
        <v>97</v>
      </c>
      <c r="C159" s="1" t="s">
        <v>78</v>
      </c>
      <c r="D159" s="56" t="s">
        <v>99</v>
      </c>
      <c r="E159" s="56" t="s">
        <v>65</v>
      </c>
      <c r="F159" s="12" t="s">
        <v>98</v>
      </c>
    </row>
    <row r="160" spans="1:11" x14ac:dyDescent="0.25">
      <c r="A160" s="47">
        <v>2012</v>
      </c>
      <c r="B160" s="66">
        <f t="shared" ref="B160:B167" si="50">LOG(F160)+5</f>
        <v>3.0265101504935989</v>
      </c>
      <c r="C160" s="50">
        <f>I144</f>
        <v>0.92325581395348832</v>
      </c>
      <c r="D160" s="1">
        <v>1</v>
      </c>
      <c r="E160" s="50">
        <f>K144</f>
        <v>0.3379969852564863</v>
      </c>
      <c r="F160" s="1">
        <f t="shared" ref="F160:F167" si="51">C144*C160*D160*E160</f>
        <v>1.0629434264979965E-2</v>
      </c>
    </row>
    <row r="161" spans="1:6" x14ac:dyDescent="0.25">
      <c r="A161" s="47">
        <v>2013</v>
      </c>
      <c r="B161" s="66">
        <f t="shared" si="50"/>
        <v>2.0840188643320068</v>
      </c>
      <c r="C161" s="50">
        <f t="shared" ref="C161:D170" si="52">I145</f>
        <v>0.92325581395348832</v>
      </c>
      <c r="D161" s="1">
        <v>1</v>
      </c>
      <c r="E161" s="50">
        <f t="shared" ref="E161:E170" si="53">K145</f>
        <v>0.44021504384052734</v>
      </c>
      <c r="F161" s="1">
        <f t="shared" si="51"/>
        <v>1.213441557253154E-3</v>
      </c>
    </row>
    <row r="162" spans="1:6" x14ac:dyDescent="0.25">
      <c r="A162" s="47">
        <v>2014</v>
      </c>
      <c r="B162" s="66">
        <f t="shared" si="50"/>
        <v>3.3087960888786565</v>
      </c>
      <c r="C162" s="50">
        <f t="shared" si="52"/>
        <v>0.92325581395348832</v>
      </c>
      <c r="D162" s="1">
        <v>1</v>
      </c>
      <c r="E162" s="50">
        <f t="shared" si="53"/>
        <v>0.27891428342883468</v>
      </c>
      <c r="F162" s="1">
        <f t="shared" si="51"/>
        <v>2.0360858646918976E-2</v>
      </c>
    </row>
    <row r="163" spans="1:6" x14ac:dyDescent="0.25">
      <c r="A163" s="47">
        <v>2015</v>
      </c>
      <c r="B163" s="66">
        <f t="shared" si="50"/>
        <v>2.9043871193940802</v>
      </c>
      <c r="C163" s="50">
        <f t="shared" si="52"/>
        <v>0.87790697674418605</v>
      </c>
      <c r="D163" s="1">
        <v>1</v>
      </c>
      <c r="E163" s="50">
        <f t="shared" si="53"/>
        <v>0.30050736062079891</v>
      </c>
      <c r="F163" s="1">
        <f t="shared" si="51"/>
        <v>8.0239297803013348E-3</v>
      </c>
    </row>
    <row r="164" spans="1:6" x14ac:dyDescent="0.25">
      <c r="A164" s="47">
        <v>2016</v>
      </c>
      <c r="B164" s="66">
        <f t="shared" si="50"/>
        <v>2.6662708836566189</v>
      </c>
      <c r="C164" s="50">
        <f t="shared" si="52"/>
        <v>0.87790697674418605</v>
      </c>
      <c r="D164" s="1">
        <v>1</v>
      </c>
      <c r="E164" s="50">
        <f t="shared" si="53"/>
        <v>0.28203977701551053</v>
      </c>
      <c r="F164" s="1">
        <f t="shared" si="51"/>
        <v>4.637360768897909E-3</v>
      </c>
    </row>
    <row r="165" spans="1:6" x14ac:dyDescent="0.25">
      <c r="A165" s="17">
        <v>2017</v>
      </c>
      <c r="B165" s="66">
        <f t="shared" si="50"/>
        <v>2.3700035688012884</v>
      </c>
      <c r="C165" s="50">
        <f t="shared" si="52"/>
        <v>0.93779069767441858</v>
      </c>
      <c r="D165" s="1">
        <v>1</v>
      </c>
      <c r="E165" s="50">
        <f t="shared" si="53"/>
        <v>0.22242768003220736</v>
      </c>
      <c r="F165" s="1">
        <f t="shared" si="51"/>
        <v>2.3442480790258624E-3</v>
      </c>
    </row>
    <row r="166" spans="1:6" x14ac:dyDescent="0.25">
      <c r="A166" s="17">
        <v>2018</v>
      </c>
      <c r="B166" s="66">
        <f t="shared" si="50"/>
        <v>1.8371949456129082</v>
      </c>
      <c r="C166" s="50">
        <f t="shared" si="52"/>
        <v>0.93779069767441858</v>
      </c>
      <c r="D166" s="1">
        <v>1</v>
      </c>
      <c r="E166" s="50">
        <f t="shared" si="53"/>
        <v>0.16543065683277869</v>
      </c>
      <c r="F166" s="1">
        <f t="shared" si="51"/>
        <v>6.8737691974369306E-4</v>
      </c>
    </row>
    <row r="167" spans="1:6" x14ac:dyDescent="0.25">
      <c r="A167" s="17">
        <v>2019</v>
      </c>
      <c r="B167" s="66">
        <f t="shared" si="50"/>
        <v>3.0662957223671459</v>
      </c>
      <c r="C167" s="50">
        <f t="shared" si="52"/>
        <v>0.93779069767441858</v>
      </c>
      <c r="D167" s="50">
        <f>J151</f>
        <v>0.70641018344620876</v>
      </c>
      <c r="E167" s="50">
        <f t="shared" si="53"/>
        <v>0.73140183127696556</v>
      </c>
      <c r="F167" s="1">
        <f t="shared" si="51"/>
        <v>1.164918982932038E-2</v>
      </c>
    </row>
    <row r="168" spans="1:6" x14ac:dyDescent="0.25">
      <c r="A168" s="17">
        <v>2020</v>
      </c>
      <c r="B168" s="66">
        <f>LOG(F168)+5</f>
        <v>2.2003259285219854</v>
      </c>
      <c r="C168" s="50">
        <f t="shared" si="52"/>
        <v>0.94302325581395352</v>
      </c>
      <c r="D168" s="50">
        <f>J152</f>
        <v>0.75864748617486533</v>
      </c>
      <c r="E168" s="50">
        <f t="shared" si="53"/>
        <v>0.69815461076668728</v>
      </c>
      <c r="F168" s="1">
        <f>C152*C168*D168*E168</f>
        <v>1.5860830666132493E-3</v>
      </c>
    </row>
    <row r="169" spans="1:6" x14ac:dyDescent="0.25">
      <c r="A169" s="17">
        <v>2021</v>
      </c>
      <c r="B169" s="66">
        <f>LOG(F169)+5</f>
        <v>2.7547903214833505</v>
      </c>
      <c r="C169" s="50">
        <f t="shared" si="52"/>
        <v>0.94302325581395352</v>
      </c>
      <c r="D169" s="50">
        <f t="shared" si="52"/>
        <v>0.79876805559543984</v>
      </c>
      <c r="E169" s="50">
        <f t="shared" si="53"/>
        <v>0.53569949468129563</v>
      </c>
      <c r="F169" s="1">
        <f>C153*C169*D169*E169</f>
        <v>5.6857835344326958E-3</v>
      </c>
    </row>
    <row r="170" spans="1:6" x14ac:dyDescent="0.25">
      <c r="A170" s="1" t="s">
        <v>27</v>
      </c>
      <c r="B170" s="66">
        <f>LOG(F170)+5</f>
        <v>4.0891023879919004</v>
      </c>
      <c r="C170" s="50">
        <f t="shared" si="52"/>
        <v>0.94302325581395352</v>
      </c>
      <c r="D170" s="50">
        <f t="shared" si="52"/>
        <v>1</v>
      </c>
      <c r="E170" s="50">
        <f t="shared" si="53"/>
        <v>1.2270902840244062</v>
      </c>
      <c r="F170" s="1">
        <f>C154*C170*D170*E170</f>
        <v>0.12277286427416743</v>
      </c>
    </row>
    <row r="174" spans="1:6" x14ac:dyDescent="0.25">
      <c r="A174" s="1"/>
      <c r="B174" s="1" t="s">
        <v>174</v>
      </c>
      <c r="C174" s="1" t="s">
        <v>175</v>
      </c>
      <c r="D174" s="1"/>
      <c r="E174" s="1"/>
      <c r="F174" s="1"/>
    </row>
    <row r="175" spans="1:6" x14ac:dyDescent="0.25">
      <c r="A175" s="1" t="s">
        <v>172</v>
      </c>
      <c r="B175" s="1">
        <f>((SUM(B22:B31)/10)/C31)/((SUM(H22:H31)/10)/I31)</f>
        <v>1.2336404707270039</v>
      </c>
      <c r="C175" s="1">
        <f>(B31/C31)/(H31/I31)</f>
        <v>0</v>
      </c>
      <c r="D175" s="1"/>
      <c r="E175" s="1"/>
      <c r="F175" s="1"/>
    </row>
    <row r="176" spans="1:6" ht="28.5" x14ac:dyDescent="0.45">
      <c r="A176" s="1"/>
      <c r="B176" s="1"/>
      <c r="C176" s="1"/>
      <c r="D176" s="1"/>
      <c r="E176" s="143" t="s">
        <v>176</v>
      </c>
      <c r="F176" s="1">
        <f>(B175+B177)/(C175+C177)</f>
        <v>2.7467346527677345</v>
      </c>
    </row>
    <row r="177" spans="1:6" x14ac:dyDescent="0.25">
      <c r="A177" s="1" t="s">
        <v>173</v>
      </c>
      <c r="B177" s="1">
        <f>((SUM(B38:B47)/10)/C47)/((SUM(H38:H47)/10)/I47)</f>
        <v>1.1544109102951643</v>
      </c>
      <c r="C177" s="1">
        <f>(B47/C47)/(H47/I47)</f>
        <v>0.86941466246688937</v>
      </c>
      <c r="D177" s="1"/>
      <c r="E177" s="1"/>
      <c r="F177" s="1"/>
    </row>
  </sheetData>
  <mergeCells count="12">
    <mergeCell ref="A66:N66"/>
    <mergeCell ref="C2:J2"/>
    <mergeCell ref="A18:N18"/>
    <mergeCell ref="S22:U28"/>
    <mergeCell ref="A34:N34"/>
    <mergeCell ref="A50:N50"/>
    <mergeCell ref="A82:N82"/>
    <mergeCell ref="A99:N99"/>
    <mergeCell ref="A115:N115"/>
    <mergeCell ref="A131:R131"/>
    <mergeCell ref="A141:E141"/>
    <mergeCell ref="G141:L141"/>
  </mergeCells>
  <pageMargins left="0.7" right="0.7" top="0.75" bottom="0.75" header="0.3" footer="0.3"/>
  <pageSetup paperSize="9" scale="56" fitToHeight="0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7"/>
  <sheetViews>
    <sheetView tabSelected="1" topLeftCell="C4" zoomScale="130" zoomScaleNormal="130" workbookViewId="0">
      <selection activeCell="M10" sqref="M10"/>
    </sheetView>
  </sheetViews>
  <sheetFormatPr defaultRowHeight="15" x14ac:dyDescent="0.25"/>
  <cols>
    <col min="1" max="1" width="24.42578125" customWidth="1"/>
    <col min="2" max="2" width="13.85546875" customWidth="1"/>
    <col min="7" max="7" width="12.42578125" customWidth="1"/>
    <col min="8" max="8" width="14.28515625" customWidth="1"/>
    <col min="9" max="9" width="13.5703125" customWidth="1"/>
    <col min="13" max="13" width="13.28515625" customWidth="1"/>
    <col min="14" max="14" width="39.28515625" customWidth="1"/>
  </cols>
  <sheetData>
    <row r="2" spans="1:14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86"/>
      <c r="L2" s="86"/>
    </row>
    <row r="3" spans="1:14" x14ac:dyDescent="0.25">
      <c r="A3" s="70"/>
      <c r="B3" s="70"/>
      <c r="C3" s="71"/>
      <c r="D3" s="87"/>
      <c r="E3" s="71"/>
      <c r="F3" s="71"/>
      <c r="G3" s="71"/>
      <c r="H3" s="71"/>
      <c r="I3" s="71"/>
      <c r="J3" s="87"/>
      <c r="K3" s="86"/>
      <c r="L3" s="86"/>
    </row>
    <row r="4" spans="1:14" ht="165" x14ac:dyDescent="0.25">
      <c r="A4" s="72" t="s">
        <v>96</v>
      </c>
      <c r="B4" s="72" t="s">
        <v>125</v>
      </c>
      <c r="C4" s="72"/>
      <c r="D4" s="88"/>
      <c r="E4" s="72" t="s">
        <v>126</v>
      </c>
      <c r="F4" s="88" t="s">
        <v>127</v>
      </c>
      <c r="G4" s="72" t="s">
        <v>128</v>
      </c>
      <c r="H4" s="72" t="s">
        <v>129</v>
      </c>
      <c r="I4" s="72" t="s">
        <v>130</v>
      </c>
      <c r="J4" s="72" t="s">
        <v>131</v>
      </c>
      <c r="K4" s="72" t="s">
        <v>132</v>
      </c>
      <c r="L4" s="88" t="s">
        <v>63</v>
      </c>
      <c r="M4" s="88" t="s">
        <v>133</v>
      </c>
      <c r="N4" s="88" t="s">
        <v>134</v>
      </c>
    </row>
    <row r="5" spans="1:14" x14ac:dyDescent="0.25">
      <c r="A5" s="73">
        <v>2012</v>
      </c>
      <c r="B5" s="74">
        <v>3214065</v>
      </c>
      <c r="C5" s="192">
        <v>35</v>
      </c>
      <c r="D5" s="192">
        <v>4</v>
      </c>
      <c r="E5" s="212">
        <v>11</v>
      </c>
      <c r="F5" s="212">
        <v>234</v>
      </c>
      <c r="G5" s="212">
        <v>62</v>
      </c>
      <c r="H5" s="212">
        <v>11995</v>
      </c>
      <c r="I5" s="212">
        <v>450000000</v>
      </c>
      <c r="J5" s="212">
        <v>1334</v>
      </c>
      <c r="K5" s="212">
        <v>91.9</v>
      </c>
      <c r="L5" s="212">
        <v>10446</v>
      </c>
      <c r="M5" s="212"/>
      <c r="N5" s="212"/>
    </row>
    <row r="6" spans="1:14" x14ac:dyDescent="0.25">
      <c r="A6" s="73">
        <v>2013</v>
      </c>
      <c r="B6" s="74">
        <v>3213289</v>
      </c>
      <c r="C6" s="192">
        <v>36</v>
      </c>
      <c r="D6" s="192">
        <v>4</v>
      </c>
      <c r="E6" s="212">
        <v>17</v>
      </c>
      <c r="F6" s="212">
        <v>189</v>
      </c>
      <c r="G6" s="212">
        <v>44</v>
      </c>
      <c r="H6" s="212">
        <v>12548</v>
      </c>
      <c r="I6" s="212">
        <v>352983000</v>
      </c>
      <c r="J6" s="212">
        <v>1334</v>
      </c>
      <c r="K6" s="212">
        <v>92.7</v>
      </c>
      <c r="L6" s="212">
        <v>10828</v>
      </c>
      <c r="M6" s="212"/>
      <c r="N6" s="212"/>
    </row>
    <row r="7" spans="1:14" x14ac:dyDescent="0.25">
      <c r="A7" s="73">
        <v>2014</v>
      </c>
      <c r="B7" s="74">
        <v>3211187</v>
      </c>
      <c r="C7" s="192">
        <v>37</v>
      </c>
      <c r="D7" s="192">
        <v>4</v>
      </c>
      <c r="E7" s="212">
        <v>5</v>
      </c>
      <c r="F7" s="212">
        <v>189</v>
      </c>
      <c r="G7" s="212">
        <v>53</v>
      </c>
      <c r="H7" s="212">
        <v>15824</v>
      </c>
      <c r="I7" s="212">
        <v>407000000</v>
      </c>
      <c r="J7" s="212">
        <v>1334</v>
      </c>
      <c r="K7" s="212">
        <v>96.7</v>
      </c>
      <c r="L7" s="212">
        <v>13167</v>
      </c>
      <c r="M7" s="212"/>
      <c r="N7" s="212"/>
    </row>
    <row r="8" spans="1:14" x14ac:dyDescent="0.25">
      <c r="A8" s="73">
        <v>2015</v>
      </c>
      <c r="B8" s="74">
        <v>3212676</v>
      </c>
      <c r="C8" s="192">
        <v>38</v>
      </c>
      <c r="D8" s="192">
        <v>4</v>
      </c>
      <c r="E8" s="212">
        <v>7</v>
      </c>
      <c r="F8" s="212">
        <v>169</v>
      </c>
      <c r="G8" s="212">
        <v>61</v>
      </c>
      <c r="H8" s="212">
        <v>19043</v>
      </c>
      <c r="I8" s="212">
        <v>457000000</v>
      </c>
      <c r="J8" s="212">
        <v>1334</v>
      </c>
      <c r="K8" s="212">
        <v>96.7</v>
      </c>
      <c r="L8" s="212">
        <v>11336</v>
      </c>
      <c r="M8" s="212"/>
      <c r="N8" s="212"/>
    </row>
    <row r="9" spans="1:14" x14ac:dyDescent="0.25">
      <c r="A9" s="73">
        <v>2016</v>
      </c>
      <c r="B9" s="74">
        <v>3205975</v>
      </c>
      <c r="C9" s="192">
        <v>39</v>
      </c>
      <c r="D9" s="192">
        <v>4</v>
      </c>
      <c r="E9" s="212">
        <v>11</v>
      </c>
      <c r="F9" s="212">
        <v>154</v>
      </c>
      <c r="G9" s="212">
        <v>73</v>
      </c>
      <c r="H9" s="212">
        <v>22914</v>
      </c>
      <c r="I9" s="212">
        <v>304159000</v>
      </c>
      <c r="J9" s="212">
        <v>1334</v>
      </c>
      <c r="K9" s="212">
        <v>97.3</v>
      </c>
      <c r="L9" s="212">
        <v>8062</v>
      </c>
      <c r="M9" s="212"/>
      <c r="N9" s="212"/>
    </row>
    <row r="10" spans="1:14" x14ac:dyDescent="0.25">
      <c r="A10" s="77">
        <v>2017</v>
      </c>
      <c r="B10" s="74">
        <v>3203679</v>
      </c>
      <c r="C10" s="192">
        <v>40</v>
      </c>
      <c r="D10" s="192">
        <v>4</v>
      </c>
      <c r="E10" s="212">
        <v>0</v>
      </c>
      <c r="F10" s="212">
        <v>121</v>
      </c>
      <c r="G10" s="212">
        <v>63</v>
      </c>
      <c r="H10" s="212">
        <v>25007</v>
      </c>
      <c r="I10" s="212">
        <v>249851000</v>
      </c>
      <c r="J10" s="212">
        <v>1334</v>
      </c>
      <c r="K10" s="212">
        <v>97.3</v>
      </c>
      <c r="L10" s="212">
        <v>7591</v>
      </c>
      <c r="M10" s="212"/>
      <c r="N10" s="212"/>
    </row>
    <row r="11" spans="1:14" x14ac:dyDescent="0.25">
      <c r="A11" s="77">
        <v>2018</v>
      </c>
      <c r="B11" s="74">
        <v>3193514</v>
      </c>
      <c r="C11" s="192">
        <v>41</v>
      </c>
      <c r="D11" s="192">
        <v>4</v>
      </c>
      <c r="E11" s="212">
        <v>5</v>
      </c>
      <c r="F11" s="212">
        <v>134</v>
      </c>
      <c r="G11" s="212">
        <v>39</v>
      </c>
      <c r="H11" s="212">
        <v>24997</v>
      </c>
      <c r="I11" s="212">
        <v>258370000</v>
      </c>
      <c r="J11" s="212">
        <v>1334</v>
      </c>
      <c r="K11" s="212">
        <v>97.3</v>
      </c>
      <c r="L11" s="212">
        <v>11960</v>
      </c>
      <c r="M11" s="212">
        <v>15190</v>
      </c>
      <c r="N11" s="212">
        <v>0</v>
      </c>
    </row>
    <row r="12" spans="1:14" x14ac:dyDescent="0.25">
      <c r="A12" s="77">
        <v>2019</v>
      </c>
      <c r="B12" s="74">
        <v>3183038</v>
      </c>
      <c r="C12" s="192">
        <v>42</v>
      </c>
      <c r="D12" s="192">
        <v>4</v>
      </c>
      <c r="E12" s="212">
        <v>1</v>
      </c>
      <c r="F12" s="212">
        <v>155</v>
      </c>
      <c r="G12" s="212">
        <v>29</v>
      </c>
      <c r="H12" s="212">
        <v>24777</v>
      </c>
      <c r="I12" s="212">
        <v>277000000</v>
      </c>
      <c r="J12" s="212">
        <v>1334</v>
      </c>
      <c r="K12" s="212">
        <v>98.5</v>
      </c>
      <c r="L12" s="212">
        <v>11280</v>
      </c>
      <c r="M12" s="212">
        <v>19110</v>
      </c>
      <c r="N12" s="212">
        <v>177</v>
      </c>
    </row>
    <row r="13" spans="1:14" x14ac:dyDescent="0.25">
      <c r="A13" s="77">
        <v>2020</v>
      </c>
      <c r="B13" s="74">
        <v>3179532</v>
      </c>
      <c r="C13" s="192">
        <v>43</v>
      </c>
      <c r="D13" s="192">
        <v>4</v>
      </c>
      <c r="E13" s="212">
        <v>13</v>
      </c>
      <c r="F13" s="212">
        <v>155</v>
      </c>
      <c r="G13" s="212">
        <v>35</v>
      </c>
      <c r="H13" s="212">
        <v>18497</v>
      </c>
      <c r="I13" s="212">
        <v>512709000</v>
      </c>
      <c r="J13" s="212">
        <v>1334</v>
      </c>
      <c r="K13" s="212">
        <v>98.5</v>
      </c>
      <c r="L13" s="212">
        <v>10267</v>
      </c>
      <c r="M13" s="212">
        <v>24449</v>
      </c>
      <c r="N13" s="212">
        <v>380</v>
      </c>
    </row>
    <row r="14" spans="1:14" x14ac:dyDescent="0.25">
      <c r="A14" s="77">
        <v>2021</v>
      </c>
      <c r="B14" s="74">
        <v>3154164</v>
      </c>
      <c r="C14" s="192">
        <v>44</v>
      </c>
      <c r="D14" s="192">
        <v>4</v>
      </c>
      <c r="E14" s="212">
        <v>22</v>
      </c>
      <c r="F14" s="212">
        <v>159</v>
      </c>
      <c r="G14" s="212">
        <v>54</v>
      </c>
      <c r="H14" s="212">
        <v>19074</v>
      </c>
      <c r="I14" s="212">
        <v>454946000</v>
      </c>
      <c r="J14" s="212">
        <v>1334</v>
      </c>
      <c r="K14" s="212">
        <v>98.5</v>
      </c>
      <c r="L14" s="212">
        <v>10258</v>
      </c>
      <c r="M14" s="212">
        <v>24265</v>
      </c>
      <c r="N14" s="212">
        <v>8854</v>
      </c>
    </row>
    <row r="15" spans="1:14" x14ac:dyDescent="0.25">
      <c r="A15" s="74" t="s">
        <v>27</v>
      </c>
      <c r="B15" s="74">
        <v>3131720</v>
      </c>
      <c r="C15" s="192">
        <v>45</v>
      </c>
      <c r="D15" s="192">
        <v>4</v>
      </c>
      <c r="E15" s="212">
        <v>0</v>
      </c>
      <c r="F15" s="212">
        <v>46</v>
      </c>
      <c r="G15" s="212">
        <v>11</v>
      </c>
      <c r="H15" s="212">
        <v>19608</v>
      </c>
      <c r="I15" s="212">
        <v>6056384000</v>
      </c>
      <c r="J15" s="212">
        <v>1334</v>
      </c>
      <c r="K15" s="212">
        <v>98.5</v>
      </c>
      <c r="L15" s="212">
        <v>2741</v>
      </c>
      <c r="M15" s="212">
        <v>24814</v>
      </c>
      <c r="N15" s="212">
        <v>8170</v>
      </c>
    </row>
    <row r="16" spans="1:14" x14ac:dyDescent="0.25">
      <c r="D16" s="89"/>
      <c r="J16" s="89"/>
      <c r="K16" s="89"/>
      <c r="L16" s="89"/>
    </row>
    <row r="18" spans="1:16" ht="23.25" x14ac:dyDescent="0.35">
      <c r="A18" s="187" t="s">
        <v>74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20" spans="1:16" ht="105" x14ac:dyDescent="0.25">
      <c r="A20" s="12" t="s">
        <v>43</v>
      </c>
      <c r="B20" s="4" t="s">
        <v>21</v>
      </c>
      <c r="C20" s="1" t="s">
        <v>72</v>
      </c>
      <c r="D20" s="12" t="s">
        <v>116</v>
      </c>
      <c r="E20" s="12" t="s">
        <v>84</v>
      </c>
      <c r="G20" s="12" t="s">
        <v>44</v>
      </c>
      <c r="H20" s="4" t="s">
        <v>21</v>
      </c>
      <c r="I20" s="4" t="s">
        <v>72</v>
      </c>
      <c r="J20" s="12" t="s">
        <v>109</v>
      </c>
      <c r="K20" s="12" t="s">
        <v>84</v>
      </c>
      <c r="M20" s="1" t="s">
        <v>82</v>
      </c>
      <c r="N20" s="12" t="s">
        <v>100</v>
      </c>
      <c r="O20" s="12" t="s">
        <v>84</v>
      </c>
    </row>
    <row r="21" spans="1:16" x14ac:dyDescent="0.25">
      <c r="A21" s="47">
        <v>2012</v>
      </c>
      <c r="B21" s="74">
        <v>11</v>
      </c>
      <c r="C21" s="74">
        <v>3214065</v>
      </c>
      <c r="D21" s="1">
        <f t="shared" ref="D21:D31" si="0">(B21/C21)*100000</f>
        <v>0.34224572309520812</v>
      </c>
      <c r="E21" s="1"/>
      <c r="G21" s="47">
        <v>2012</v>
      </c>
      <c r="H21" s="48">
        <v>819</v>
      </c>
      <c r="I21" s="48">
        <v>125060045</v>
      </c>
      <c r="J21" s="50">
        <f t="shared" ref="J21:J31" si="1">(H21/I21)*100000</f>
        <v>0.65488541924001387</v>
      </c>
      <c r="K21" s="1"/>
      <c r="M21" s="1" t="s">
        <v>35</v>
      </c>
      <c r="N21" s="50">
        <f t="shared" ref="N21:N25" si="2">J21/D21</f>
        <v>1.9134948227178681</v>
      </c>
      <c r="O21" s="1"/>
    </row>
    <row r="22" spans="1:16" x14ac:dyDescent="0.25">
      <c r="A22" s="47">
        <v>2013</v>
      </c>
      <c r="B22" s="74">
        <v>17</v>
      </c>
      <c r="C22" s="74">
        <v>3213289</v>
      </c>
      <c r="D22" s="1">
        <f t="shared" si="0"/>
        <v>0.52905294232793876</v>
      </c>
      <c r="E22" s="1"/>
      <c r="G22" s="47">
        <v>2013</v>
      </c>
      <c r="H22" s="48">
        <v>631</v>
      </c>
      <c r="I22" s="48">
        <v>125307482</v>
      </c>
      <c r="J22" s="50">
        <f t="shared" si="1"/>
        <v>0.50356131168608109</v>
      </c>
      <c r="K22" s="1"/>
      <c r="M22" s="1" t="s">
        <v>35</v>
      </c>
      <c r="N22" s="50">
        <f t="shared" si="2"/>
        <v>0.95181648450967993</v>
      </c>
      <c r="O22" s="1"/>
    </row>
    <row r="23" spans="1:16" x14ac:dyDescent="0.25">
      <c r="A23" s="47">
        <v>2014</v>
      </c>
      <c r="B23" s="74">
        <v>5</v>
      </c>
      <c r="C23" s="74">
        <v>3211187</v>
      </c>
      <c r="D23" s="1">
        <f t="shared" si="0"/>
        <v>0.15570566273468348</v>
      </c>
      <c r="E23" s="1"/>
      <c r="G23" s="47">
        <v>2014</v>
      </c>
      <c r="H23" s="48">
        <v>567</v>
      </c>
      <c r="I23" s="48">
        <v>125547069</v>
      </c>
      <c r="J23" s="50">
        <f t="shared" si="1"/>
        <v>0.45162344650196495</v>
      </c>
      <c r="K23" s="1"/>
      <c r="M23" s="1" t="s">
        <v>35</v>
      </c>
      <c r="N23" s="50">
        <f t="shared" si="2"/>
        <v>2.9004946806046106</v>
      </c>
      <c r="O23" s="1"/>
    </row>
    <row r="24" spans="1:16" x14ac:dyDescent="0.25">
      <c r="A24" s="47">
        <v>2015</v>
      </c>
      <c r="B24" s="74">
        <v>7</v>
      </c>
      <c r="C24" s="74">
        <v>3212676</v>
      </c>
      <c r="D24" s="1">
        <f t="shared" si="0"/>
        <v>0.21788689553506171</v>
      </c>
      <c r="E24" s="1"/>
      <c r="G24" s="47">
        <v>2015</v>
      </c>
      <c r="H24" s="48">
        <v>699</v>
      </c>
      <c r="I24" s="48">
        <v>125733897</v>
      </c>
      <c r="J24" s="50">
        <f t="shared" si="1"/>
        <v>0.55593600188817816</v>
      </c>
      <c r="K24" s="1"/>
      <c r="M24" s="1" t="s">
        <v>35</v>
      </c>
      <c r="N24" s="50">
        <f t="shared" si="2"/>
        <v>2.5514889297172925</v>
      </c>
      <c r="O24" s="1"/>
    </row>
    <row r="25" spans="1:16" x14ac:dyDescent="0.25">
      <c r="A25" s="47">
        <v>2016</v>
      </c>
      <c r="B25" s="74">
        <v>11</v>
      </c>
      <c r="C25" s="74">
        <v>3205975</v>
      </c>
      <c r="D25" s="1">
        <f t="shared" si="0"/>
        <v>0.34310935050959535</v>
      </c>
      <c r="E25" s="1">
        <f t="shared" ref="E25:E31" si="3">SUM(D21:D25)/5</f>
        <v>0.31760011484049749</v>
      </c>
      <c r="G25" s="47">
        <v>2016</v>
      </c>
      <c r="H25" s="48">
        <v>788</v>
      </c>
      <c r="I25" s="48">
        <v>146544000</v>
      </c>
      <c r="J25" s="50">
        <f t="shared" si="1"/>
        <v>0.53772245878371006</v>
      </c>
      <c r="K25" s="50">
        <f t="shared" ref="K25:K31" si="4">SUM(J21:J25)/5</f>
        <v>0.54074572761998962</v>
      </c>
      <c r="M25" s="1" t="s">
        <v>35</v>
      </c>
      <c r="N25" s="50">
        <f t="shared" si="2"/>
        <v>1.5672043270900955</v>
      </c>
      <c r="O25" s="50">
        <f t="shared" ref="O25:O31" si="5">SUM(N21:N25)/5</f>
        <v>1.9768998489279093</v>
      </c>
      <c r="P25" s="53" t="s">
        <v>90</v>
      </c>
    </row>
    <row r="26" spans="1:16" x14ac:dyDescent="0.25">
      <c r="A26" s="17">
        <v>2017</v>
      </c>
      <c r="B26" s="74">
        <v>0</v>
      </c>
      <c r="C26" s="74">
        <v>3203679</v>
      </c>
      <c r="D26" s="6">
        <f t="shared" si="0"/>
        <v>0</v>
      </c>
      <c r="E26" s="50">
        <f t="shared" si="3"/>
        <v>0.24915097022145583</v>
      </c>
      <c r="G26" s="17">
        <v>2017</v>
      </c>
      <c r="H26" s="1">
        <v>556</v>
      </c>
      <c r="I26" s="1">
        <v>146804000</v>
      </c>
      <c r="J26" s="50">
        <f t="shared" si="1"/>
        <v>0.3787362742159614</v>
      </c>
      <c r="K26" s="50">
        <f t="shared" si="4"/>
        <v>0.48551589861517919</v>
      </c>
      <c r="M26" s="1" t="s">
        <v>35</v>
      </c>
      <c r="N26" s="50">
        <v>1</v>
      </c>
      <c r="O26" s="50">
        <f t="shared" si="5"/>
        <v>1.7942008843843358</v>
      </c>
      <c r="P26" t="s">
        <v>89</v>
      </c>
    </row>
    <row r="27" spans="1:16" x14ac:dyDescent="0.25">
      <c r="A27" s="17">
        <v>2018</v>
      </c>
      <c r="B27" s="74">
        <v>5</v>
      </c>
      <c r="C27" s="74">
        <v>3193514</v>
      </c>
      <c r="D27" s="1">
        <f t="shared" si="0"/>
        <v>0.15656734243219225</v>
      </c>
      <c r="E27" s="50">
        <f t="shared" si="3"/>
        <v>0.17465385024230656</v>
      </c>
      <c r="G27" s="17">
        <v>2018</v>
      </c>
      <c r="H27" s="1">
        <v>717</v>
      </c>
      <c r="I27" s="1">
        <v>146880000</v>
      </c>
      <c r="J27" s="50">
        <f t="shared" si="1"/>
        <v>0.48815359477124182</v>
      </c>
      <c r="K27" s="50">
        <f t="shared" si="4"/>
        <v>0.48243435523221123</v>
      </c>
      <c r="M27" s="1" t="s">
        <v>35</v>
      </c>
      <c r="N27" s="50">
        <f t="shared" ref="N27:N30" si="6">J27/D27</f>
        <v>3.1178506781045749</v>
      </c>
      <c r="O27" s="50">
        <f t="shared" si="5"/>
        <v>2.2274077231033145</v>
      </c>
      <c r="P27" t="s">
        <v>88</v>
      </c>
    </row>
    <row r="28" spans="1:16" x14ac:dyDescent="0.25">
      <c r="A28" s="17">
        <v>2019</v>
      </c>
      <c r="B28" s="74">
        <v>1</v>
      </c>
      <c r="C28" s="74">
        <v>3183038</v>
      </c>
      <c r="D28" s="1">
        <f t="shared" si="0"/>
        <v>3.1416527229646649E-2</v>
      </c>
      <c r="E28" s="50">
        <f t="shared" si="3"/>
        <v>0.14979602314129919</v>
      </c>
      <c r="G28" s="17">
        <v>2019</v>
      </c>
      <c r="H28" s="1">
        <v>532</v>
      </c>
      <c r="I28" s="1">
        <v>146780000</v>
      </c>
      <c r="J28" s="50">
        <f t="shared" si="1"/>
        <v>0.36244719989099333</v>
      </c>
      <c r="K28" s="50">
        <f t="shared" si="4"/>
        <v>0.46459910591001696</v>
      </c>
      <c r="M28" s="1" t="s">
        <v>35</v>
      </c>
      <c r="N28" s="50">
        <f t="shared" si="6"/>
        <v>11.536832102466276</v>
      </c>
      <c r="O28" s="50">
        <f t="shared" si="5"/>
        <v>3.9546752074756482</v>
      </c>
      <c r="P28" t="s">
        <v>87</v>
      </c>
    </row>
    <row r="29" spans="1:16" x14ac:dyDescent="0.25">
      <c r="A29" s="17">
        <v>2020</v>
      </c>
      <c r="B29" s="74">
        <v>13</v>
      </c>
      <c r="C29" s="74">
        <v>3179532</v>
      </c>
      <c r="D29" s="1">
        <f t="shared" si="0"/>
        <v>0.40886520406147825</v>
      </c>
      <c r="E29" s="50">
        <f t="shared" si="3"/>
        <v>0.18799168484658249</v>
      </c>
      <c r="G29" s="17">
        <v>2020</v>
      </c>
      <c r="H29" s="1">
        <v>326</v>
      </c>
      <c r="I29" s="1">
        <v>146748000</v>
      </c>
      <c r="J29" s="50">
        <f t="shared" si="1"/>
        <v>0.22214953525772071</v>
      </c>
      <c r="K29" s="50">
        <f t="shared" si="4"/>
        <v>0.39784181258392548</v>
      </c>
      <c r="M29" s="1" t="s">
        <v>35</v>
      </c>
      <c r="N29" s="50">
        <f t="shared" si="6"/>
        <v>0.54333196625927016</v>
      </c>
      <c r="O29" s="50">
        <f t="shared" si="5"/>
        <v>3.5530438147840435</v>
      </c>
      <c r="P29" t="s">
        <v>86</v>
      </c>
    </row>
    <row r="30" spans="1:16" x14ac:dyDescent="0.25">
      <c r="A30" s="17">
        <v>2021</v>
      </c>
      <c r="B30" s="74">
        <v>22</v>
      </c>
      <c r="C30" s="74">
        <v>3154164</v>
      </c>
      <c r="D30" s="1">
        <f t="shared" si="0"/>
        <v>0.6974906821585688</v>
      </c>
      <c r="E30" s="50">
        <f t="shared" si="3"/>
        <v>0.25886795117637718</v>
      </c>
      <c r="G30" s="17">
        <v>2021</v>
      </c>
      <c r="H30" s="1">
        <v>529</v>
      </c>
      <c r="I30" s="1">
        <v>145478000</v>
      </c>
      <c r="J30" s="50">
        <f t="shared" si="1"/>
        <v>0.36362886484554369</v>
      </c>
      <c r="K30" s="50">
        <f t="shared" si="4"/>
        <v>0.36302309379629222</v>
      </c>
      <c r="M30" s="1" t="s">
        <v>35</v>
      </c>
      <c r="N30" s="50">
        <f t="shared" si="6"/>
        <v>0.52133867038939974</v>
      </c>
      <c r="O30" s="50">
        <f t="shared" si="5"/>
        <v>3.3438706834439045</v>
      </c>
      <c r="P30" t="s">
        <v>85</v>
      </c>
    </row>
    <row r="31" spans="1:16" x14ac:dyDescent="0.25">
      <c r="A31" s="1" t="s">
        <v>27</v>
      </c>
      <c r="B31" s="74">
        <v>0</v>
      </c>
      <c r="C31" s="74">
        <v>3131720</v>
      </c>
      <c r="D31" s="1">
        <f t="shared" si="0"/>
        <v>0</v>
      </c>
      <c r="E31" s="1">
        <f t="shared" si="3"/>
        <v>0.25886795117637718</v>
      </c>
      <c r="G31" s="1" t="s">
        <v>27</v>
      </c>
      <c r="H31" s="59">
        <v>300</v>
      </c>
      <c r="I31" s="1">
        <v>145478000</v>
      </c>
      <c r="J31" s="50">
        <f t="shared" si="1"/>
        <v>0.20621674754945765</v>
      </c>
      <c r="K31" s="50">
        <f t="shared" si="4"/>
        <v>0.32851918846299144</v>
      </c>
      <c r="M31" s="1" t="s">
        <v>35</v>
      </c>
      <c r="N31" s="50">
        <v>1</v>
      </c>
      <c r="O31" s="50">
        <f t="shared" si="5"/>
        <v>3.3438706834439045</v>
      </c>
      <c r="P31" t="s">
        <v>92</v>
      </c>
    </row>
    <row r="32" spans="1:16" x14ac:dyDescent="0.25">
      <c r="A32" s="1" t="s">
        <v>38</v>
      </c>
      <c r="B32" s="1">
        <f t="shared" ref="B32" si="7">SUM(B26:B31)</f>
        <v>41</v>
      </c>
      <c r="C32" s="1"/>
      <c r="D32" s="1"/>
      <c r="E32" s="1"/>
      <c r="G32" s="1" t="s">
        <v>38</v>
      </c>
      <c r="H32" s="1">
        <f t="shared" ref="H32" si="8">SUM(H26:H31)</f>
        <v>2960</v>
      </c>
      <c r="I32" s="1"/>
      <c r="J32" s="1"/>
      <c r="K32" s="1"/>
    </row>
    <row r="34" spans="1:16" ht="23.25" x14ac:dyDescent="0.35">
      <c r="A34" s="187" t="s">
        <v>75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6" x14ac:dyDescent="0.25">
      <c r="A35" s="5"/>
      <c r="B35" s="5"/>
      <c r="C35" s="5"/>
      <c r="D35" s="5"/>
      <c r="E35" s="5"/>
    </row>
    <row r="36" spans="1:16" ht="105" x14ac:dyDescent="0.25">
      <c r="A36" s="12" t="s">
        <v>43</v>
      </c>
      <c r="B36" s="4" t="s">
        <v>73</v>
      </c>
      <c r="C36" s="1" t="s">
        <v>72</v>
      </c>
      <c r="D36" s="12" t="s">
        <v>115</v>
      </c>
      <c r="E36" s="12" t="s">
        <v>84</v>
      </c>
      <c r="G36" s="12" t="s">
        <v>44</v>
      </c>
      <c r="H36" s="4" t="s">
        <v>73</v>
      </c>
      <c r="I36" s="4" t="s">
        <v>72</v>
      </c>
      <c r="J36" s="12" t="s">
        <v>110</v>
      </c>
      <c r="K36" s="12" t="s">
        <v>84</v>
      </c>
      <c r="M36" s="1" t="s">
        <v>82</v>
      </c>
      <c r="N36" s="12" t="s">
        <v>101</v>
      </c>
      <c r="O36" s="12" t="s">
        <v>84</v>
      </c>
    </row>
    <row r="37" spans="1:16" x14ac:dyDescent="0.25">
      <c r="A37" s="47">
        <v>2012</v>
      </c>
      <c r="B37" s="74">
        <v>234</v>
      </c>
      <c r="C37" s="74">
        <v>3214065</v>
      </c>
      <c r="D37" s="6">
        <f t="shared" ref="D37:D47" si="9">(B37/C37)*100000</f>
        <v>7.2804999276616993</v>
      </c>
      <c r="E37" s="1"/>
      <c r="G37" s="47">
        <v>2012</v>
      </c>
      <c r="H37" s="48">
        <v>11652</v>
      </c>
      <c r="I37" s="48">
        <v>125060045</v>
      </c>
      <c r="J37" s="6">
        <f t="shared" ref="J37:J47" si="10">(H37/I37)*100000</f>
        <v>9.3171244261106736</v>
      </c>
      <c r="K37" s="1"/>
      <c r="M37" s="1" t="s">
        <v>36</v>
      </c>
      <c r="N37" s="50">
        <f t="shared" ref="N37:N47" si="11">J37/D37</f>
        <v>1.2797369025045899</v>
      </c>
      <c r="O37" s="1"/>
    </row>
    <row r="38" spans="1:16" x14ac:dyDescent="0.25">
      <c r="A38" s="47">
        <v>2013</v>
      </c>
      <c r="B38" s="74">
        <v>189</v>
      </c>
      <c r="C38" s="74">
        <v>3213289</v>
      </c>
      <c r="D38" s="6">
        <f t="shared" si="9"/>
        <v>5.881823888234142</v>
      </c>
      <c r="E38" s="1"/>
      <c r="G38" s="47">
        <v>2013</v>
      </c>
      <c r="H38" s="48">
        <v>10601</v>
      </c>
      <c r="I38" s="48">
        <v>125307482</v>
      </c>
      <c r="J38" s="6">
        <f t="shared" si="10"/>
        <v>8.4599896437149695</v>
      </c>
      <c r="K38" s="1"/>
      <c r="M38" s="1" t="s">
        <v>36</v>
      </c>
      <c r="N38" s="50">
        <f t="shared" si="11"/>
        <v>1.4383276011779489</v>
      </c>
      <c r="O38" s="1"/>
    </row>
    <row r="39" spans="1:16" x14ac:dyDescent="0.25">
      <c r="A39" s="47">
        <v>2014</v>
      </c>
      <c r="B39" s="74">
        <v>189</v>
      </c>
      <c r="C39" s="74">
        <v>3211187</v>
      </c>
      <c r="D39" s="6">
        <f t="shared" si="9"/>
        <v>5.8856740513710353</v>
      </c>
      <c r="E39" s="1"/>
      <c r="G39" s="47">
        <v>2014</v>
      </c>
      <c r="H39" s="48">
        <v>10138</v>
      </c>
      <c r="I39" s="48">
        <v>125547069</v>
      </c>
      <c r="J39" s="6">
        <f t="shared" si="10"/>
        <v>8.0750590840157326</v>
      </c>
      <c r="K39" s="1"/>
      <c r="M39" s="1" t="s">
        <v>36</v>
      </c>
      <c r="N39" s="50">
        <f t="shared" si="11"/>
        <v>1.3719854367631337</v>
      </c>
      <c r="O39" s="1"/>
    </row>
    <row r="40" spans="1:16" x14ac:dyDescent="0.25">
      <c r="A40" s="47">
        <v>2015</v>
      </c>
      <c r="B40" s="74">
        <v>169</v>
      </c>
      <c r="C40" s="74">
        <v>3212676</v>
      </c>
      <c r="D40" s="6">
        <f t="shared" si="9"/>
        <v>5.260412192203634</v>
      </c>
      <c r="E40" s="1"/>
      <c r="G40" s="47">
        <v>2015</v>
      </c>
      <c r="H40" s="48">
        <v>9405</v>
      </c>
      <c r="I40" s="48">
        <v>125733897</v>
      </c>
      <c r="J40" s="6">
        <f t="shared" si="10"/>
        <v>7.4800831155340708</v>
      </c>
      <c r="K40" s="1"/>
      <c r="M40" s="1" t="s">
        <v>36</v>
      </c>
      <c r="N40" s="50">
        <f t="shared" si="11"/>
        <v>1.4219576037444694</v>
      </c>
      <c r="O40" s="1"/>
    </row>
    <row r="41" spans="1:16" x14ac:dyDescent="0.25">
      <c r="A41" s="47">
        <v>2016</v>
      </c>
      <c r="B41" s="74">
        <v>154</v>
      </c>
      <c r="C41" s="74">
        <v>3205975</v>
      </c>
      <c r="D41" s="6">
        <f t="shared" si="9"/>
        <v>4.8035309071343351</v>
      </c>
      <c r="E41" s="50">
        <f t="shared" ref="E41:E47" si="12">SUM(D37:D41)/5</f>
        <v>5.82238819332097</v>
      </c>
      <c r="G41" s="47">
        <v>2016</v>
      </c>
      <c r="H41" s="48">
        <v>8749</v>
      </c>
      <c r="I41" s="48">
        <v>146544000</v>
      </c>
      <c r="J41" s="6">
        <f t="shared" si="10"/>
        <v>5.9702205480947699</v>
      </c>
      <c r="K41" s="50">
        <f t="shared" ref="K41:K47" si="13">SUM(J37:J41)/5</f>
        <v>7.860495363494044</v>
      </c>
      <c r="M41" s="1" t="s">
        <v>36</v>
      </c>
      <c r="N41" s="50">
        <f t="shared" si="11"/>
        <v>1.2428816767323461</v>
      </c>
      <c r="O41" s="50">
        <f t="shared" ref="O41:O47" si="14">SUM(N37:N41)/5</f>
        <v>1.3509778441844975</v>
      </c>
      <c r="P41" s="53" t="s">
        <v>90</v>
      </c>
    </row>
    <row r="42" spans="1:16" x14ac:dyDescent="0.25">
      <c r="A42" s="17">
        <v>2017</v>
      </c>
      <c r="B42" s="74">
        <v>121</v>
      </c>
      <c r="C42" s="74">
        <v>3203679</v>
      </c>
      <c r="D42" s="6">
        <f t="shared" si="9"/>
        <v>3.7769077363868226</v>
      </c>
      <c r="E42" s="50">
        <f t="shared" si="12"/>
        <v>5.1216697550659935</v>
      </c>
      <c r="G42" s="17">
        <v>2017</v>
      </c>
      <c r="H42" s="1">
        <v>7816</v>
      </c>
      <c r="I42" s="1">
        <v>146804000</v>
      </c>
      <c r="J42" s="6">
        <f t="shared" si="10"/>
        <v>5.3241056102013573</v>
      </c>
      <c r="K42" s="50">
        <f t="shared" si="13"/>
        <v>7.0618916003121797</v>
      </c>
      <c r="M42" s="1" t="s">
        <v>36</v>
      </c>
      <c r="N42" s="50">
        <f t="shared" si="11"/>
        <v>1.4096467220813451</v>
      </c>
      <c r="O42" s="50">
        <f t="shared" si="14"/>
        <v>1.3769598080998489</v>
      </c>
      <c r="P42" t="s">
        <v>89</v>
      </c>
    </row>
    <row r="43" spans="1:16" x14ac:dyDescent="0.25">
      <c r="A43" s="17">
        <v>2018</v>
      </c>
      <c r="B43" s="74">
        <v>134</v>
      </c>
      <c r="C43" s="74">
        <v>3193514</v>
      </c>
      <c r="D43" s="6">
        <f t="shared" si="9"/>
        <v>4.1960047771827522</v>
      </c>
      <c r="E43" s="50">
        <f t="shared" si="12"/>
        <v>4.7845059328557156</v>
      </c>
      <c r="G43" s="17">
        <v>2018</v>
      </c>
      <c r="H43" s="1">
        <v>7909</v>
      </c>
      <c r="I43" s="1">
        <v>146880000</v>
      </c>
      <c r="J43" s="6">
        <f t="shared" si="10"/>
        <v>5.384667755991285</v>
      </c>
      <c r="K43" s="50">
        <f t="shared" si="13"/>
        <v>6.4468272227674435</v>
      </c>
      <c r="M43" s="1" t="s">
        <v>36</v>
      </c>
      <c r="N43" s="50">
        <f t="shared" si="11"/>
        <v>1.2832844674706532</v>
      </c>
      <c r="O43" s="50">
        <f t="shared" si="14"/>
        <v>1.3459511813583895</v>
      </c>
      <c r="P43" t="s">
        <v>88</v>
      </c>
    </row>
    <row r="44" spans="1:16" x14ac:dyDescent="0.25">
      <c r="A44" s="17">
        <v>2019</v>
      </c>
      <c r="B44" s="74">
        <v>155</v>
      </c>
      <c r="C44" s="74">
        <v>3183038</v>
      </c>
      <c r="D44" s="6">
        <f t="shared" si="9"/>
        <v>4.8695617205952306</v>
      </c>
      <c r="E44" s="50">
        <f t="shared" si="12"/>
        <v>4.5812834667005546</v>
      </c>
      <c r="G44" s="17">
        <v>2019</v>
      </c>
      <c r="H44" s="1">
        <v>8559</v>
      </c>
      <c r="I44" s="1">
        <v>146780000</v>
      </c>
      <c r="J44" s="6">
        <f t="shared" si="10"/>
        <v>5.8311759095244584</v>
      </c>
      <c r="K44" s="50">
        <f t="shared" si="13"/>
        <v>5.9980505878691881</v>
      </c>
      <c r="M44" s="1" t="s">
        <v>36</v>
      </c>
      <c r="N44" s="50">
        <f t="shared" si="11"/>
        <v>1.1974744841742524</v>
      </c>
      <c r="O44" s="50">
        <f t="shared" si="14"/>
        <v>1.3110489908406133</v>
      </c>
      <c r="P44" t="s">
        <v>87</v>
      </c>
    </row>
    <row r="45" spans="1:16" x14ac:dyDescent="0.25">
      <c r="A45" s="17">
        <v>2020</v>
      </c>
      <c r="B45" s="74">
        <v>155</v>
      </c>
      <c r="C45" s="74">
        <v>3179532</v>
      </c>
      <c r="D45" s="6">
        <f t="shared" si="9"/>
        <v>4.8749312791945476</v>
      </c>
      <c r="E45" s="50">
        <f t="shared" si="12"/>
        <v>4.5041872840987383</v>
      </c>
      <c r="G45" s="17">
        <v>2020</v>
      </c>
      <c r="H45" s="1">
        <v>8310</v>
      </c>
      <c r="I45" s="1">
        <v>146748000</v>
      </c>
      <c r="J45" s="6">
        <f t="shared" si="10"/>
        <v>5.6627688281952739</v>
      </c>
      <c r="K45" s="50">
        <f t="shared" si="13"/>
        <v>5.634587730401428</v>
      </c>
      <c r="M45" s="1" t="s">
        <v>36</v>
      </c>
      <c r="N45" s="50">
        <f t="shared" si="11"/>
        <v>1.1616099805064115</v>
      </c>
      <c r="O45" s="50">
        <f t="shared" si="14"/>
        <v>1.2589794661930016</v>
      </c>
      <c r="P45" t="s">
        <v>86</v>
      </c>
    </row>
    <row r="46" spans="1:16" x14ac:dyDescent="0.25">
      <c r="A46" s="17">
        <v>2021</v>
      </c>
      <c r="B46" s="74">
        <v>159</v>
      </c>
      <c r="C46" s="74">
        <v>3154164</v>
      </c>
      <c r="D46" s="6">
        <f t="shared" si="9"/>
        <v>5.0409553846914745</v>
      </c>
      <c r="E46" s="50">
        <f t="shared" si="12"/>
        <v>4.5516721796101658</v>
      </c>
      <c r="G46" s="17">
        <v>2021</v>
      </c>
      <c r="H46" s="1">
        <v>8416</v>
      </c>
      <c r="I46" s="1">
        <v>145478000</v>
      </c>
      <c r="J46" s="6">
        <f t="shared" si="10"/>
        <v>5.7850671579207846</v>
      </c>
      <c r="K46" s="50">
        <f t="shared" si="13"/>
        <v>5.597557052366632</v>
      </c>
      <c r="M46" s="1" t="s">
        <v>36</v>
      </c>
      <c r="N46" s="50">
        <f t="shared" si="11"/>
        <v>1.1476132432135884</v>
      </c>
      <c r="O46" s="50">
        <f t="shared" si="14"/>
        <v>1.23992577948925</v>
      </c>
      <c r="P46" t="s">
        <v>85</v>
      </c>
    </row>
    <row r="47" spans="1:16" x14ac:dyDescent="0.25">
      <c r="A47" s="1" t="s">
        <v>27</v>
      </c>
      <c r="B47" s="74">
        <v>46</v>
      </c>
      <c r="C47" s="74">
        <v>3131720</v>
      </c>
      <c r="D47" s="6">
        <f t="shared" si="9"/>
        <v>1.4688414034460298</v>
      </c>
      <c r="E47" s="50">
        <f t="shared" si="12"/>
        <v>4.0900589130220073</v>
      </c>
      <c r="G47" s="1" t="s">
        <v>27</v>
      </c>
      <c r="H47" s="1">
        <v>4092</v>
      </c>
      <c r="I47" s="1">
        <v>145478000</v>
      </c>
      <c r="J47" s="6">
        <f t="shared" si="10"/>
        <v>2.8127964365746023</v>
      </c>
      <c r="K47" s="50">
        <f t="shared" si="13"/>
        <v>5.0952952176412811</v>
      </c>
      <c r="M47" s="1" t="s">
        <v>36</v>
      </c>
      <c r="N47" s="50">
        <f t="shared" si="11"/>
        <v>1.9149762731194375</v>
      </c>
      <c r="O47" s="50">
        <f t="shared" si="14"/>
        <v>1.3409916896968688</v>
      </c>
      <c r="P47" t="s">
        <v>92</v>
      </c>
    </row>
    <row r="48" spans="1:16" x14ac:dyDescent="0.25">
      <c r="A48" s="1" t="s">
        <v>38</v>
      </c>
      <c r="B48" s="1">
        <f>SUM(B42:B47)</f>
        <v>770</v>
      </c>
      <c r="C48" s="1"/>
      <c r="D48" s="1"/>
      <c r="E48" s="1"/>
      <c r="G48" s="1" t="s">
        <v>38</v>
      </c>
      <c r="H48" s="1">
        <f>SUM(H42:H47)</f>
        <v>45102</v>
      </c>
      <c r="I48" s="1"/>
      <c r="J48" s="1"/>
      <c r="K48" s="1"/>
      <c r="M48" s="5"/>
    </row>
    <row r="49" spans="1:16" x14ac:dyDescent="0.25">
      <c r="M49" s="5"/>
    </row>
    <row r="50" spans="1:16" ht="23.25" x14ac:dyDescent="0.35">
      <c r="A50" s="187" t="s">
        <v>76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</row>
    <row r="51" spans="1:16" x14ac:dyDescent="0.25">
      <c r="A51" s="5"/>
      <c r="B51" s="5"/>
      <c r="C51" s="5"/>
      <c r="D51" s="5"/>
      <c r="E51" s="5"/>
    </row>
    <row r="52" spans="1:16" ht="105" x14ac:dyDescent="0.25">
      <c r="A52" s="12" t="s">
        <v>43</v>
      </c>
      <c r="B52" s="4" t="s">
        <v>22</v>
      </c>
      <c r="C52" s="1" t="s">
        <v>72</v>
      </c>
      <c r="D52" s="12" t="s">
        <v>114</v>
      </c>
      <c r="E52" s="12" t="s">
        <v>84</v>
      </c>
      <c r="G52" s="12" t="s">
        <v>44</v>
      </c>
      <c r="H52" s="4" t="s">
        <v>22</v>
      </c>
      <c r="I52" s="4" t="s">
        <v>72</v>
      </c>
      <c r="J52" s="12" t="s">
        <v>111</v>
      </c>
      <c r="K52" s="12" t="s">
        <v>84</v>
      </c>
      <c r="M52" s="1" t="s">
        <v>82</v>
      </c>
      <c r="N52" s="12" t="s">
        <v>102</v>
      </c>
      <c r="O52" s="12" t="s">
        <v>84</v>
      </c>
    </row>
    <row r="53" spans="1:16" x14ac:dyDescent="0.25">
      <c r="A53" s="47">
        <v>2012</v>
      </c>
      <c r="B53" s="74">
        <v>62</v>
      </c>
      <c r="C53" s="74">
        <v>3214065</v>
      </c>
      <c r="D53" s="6">
        <f t="shared" ref="D53:D63" si="15">(B53/C53)*100000</f>
        <v>1.9290213483548093</v>
      </c>
      <c r="E53" s="1"/>
      <c r="G53" s="47">
        <v>2012</v>
      </c>
      <c r="H53" s="48">
        <v>5653</v>
      </c>
      <c r="I53" s="48">
        <v>125060045</v>
      </c>
      <c r="J53" s="6">
        <f t="shared" ref="J53:J63" si="16">(H53/I53)*100000</f>
        <v>4.520228662959461</v>
      </c>
      <c r="K53" s="1"/>
      <c r="M53" s="1" t="s">
        <v>37</v>
      </c>
      <c r="N53" s="50">
        <f t="shared" ref="N53:N63" si="17">J53/D53</f>
        <v>2.3432756028410968</v>
      </c>
      <c r="O53" s="1"/>
    </row>
    <row r="54" spans="1:16" x14ac:dyDescent="0.25">
      <c r="A54" s="47">
        <v>2013</v>
      </c>
      <c r="B54" s="74">
        <v>44</v>
      </c>
      <c r="C54" s="74">
        <v>3213289</v>
      </c>
      <c r="D54" s="6">
        <f t="shared" si="15"/>
        <v>1.369313497789959</v>
      </c>
      <c r="E54" s="1"/>
      <c r="G54" s="47">
        <v>2013</v>
      </c>
      <c r="H54" s="48">
        <v>6039</v>
      </c>
      <c r="I54" s="48">
        <v>125307482</v>
      </c>
      <c r="J54" s="6">
        <f t="shared" si="16"/>
        <v>4.8193451050273284</v>
      </c>
      <c r="K54" s="1"/>
      <c r="M54" s="1" t="s">
        <v>37</v>
      </c>
      <c r="N54" s="50">
        <f t="shared" si="17"/>
        <v>3.5195337757245819</v>
      </c>
      <c r="O54" s="1"/>
    </row>
    <row r="55" spans="1:16" x14ac:dyDescent="0.25">
      <c r="A55" s="47">
        <v>2014</v>
      </c>
      <c r="B55" s="74">
        <v>53</v>
      </c>
      <c r="C55" s="74">
        <v>3211187</v>
      </c>
      <c r="D55" s="6">
        <f t="shared" si="15"/>
        <v>1.650480024987645</v>
      </c>
      <c r="E55" s="1"/>
      <c r="G55" s="47">
        <v>2014</v>
      </c>
      <c r="H55" s="48">
        <v>5691</v>
      </c>
      <c r="I55" s="48">
        <v>125547069</v>
      </c>
      <c r="J55" s="6">
        <f t="shared" si="16"/>
        <v>4.5329612593345363</v>
      </c>
      <c r="K55" s="1"/>
      <c r="M55" s="1" t="s">
        <v>37</v>
      </c>
      <c r="N55" s="50">
        <f t="shared" si="17"/>
        <v>2.7464502391469225</v>
      </c>
      <c r="O55" s="1"/>
    </row>
    <row r="56" spans="1:16" x14ac:dyDescent="0.25">
      <c r="A56" s="47">
        <v>2015</v>
      </c>
      <c r="B56" s="74">
        <v>61</v>
      </c>
      <c r="C56" s="74">
        <v>3212676</v>
      </c>
      <c r="D56" s="6">
        <f t="shared" si="15"/>
        <v>1.8987286610912524</v>
      </c>
      <c r="E56" s="1"/>
      <c r="G56" s="47">
        <v>2015</v>
      </c>
      <c r="H56" s="48">
        <v>5076</v>
      </c>
      <c r="I56" s="48">
        <v>125733897</v>
      </c>
      <c r="J56" s="6">
        <f t="shared" si="16"/>
        <v>4.0370974901064267</v>
      </c>
      <c r="K56" s="1"/>
      <c r="M56" s="1" t="s">
        <v>37</v>
      </c>
      <c r="N56" s="50">
        <f t="shared" si="17"/>
        <v>2.1262108551024843</v>
      </c>
      <c r="O56" s="1"/>
    </row>
    <row r="57" spans="1:16" x14ac:dyDescent="0.25">
      <c r="A57" s="47">
        <v>2016</v>
      </c>
      <c r="B57" s="74">
        <v>73</v>
      </c>
      <c r="C57" s="74">
        <v>3205975</v>
      </c>
      <c r="D57" s="6">
        <f t="shared" si="15"/>
        <v>2.2769984170182238</v>
      </c>
      <c r="E57" s="50">
        <f t="shared" ref="E57:E63" si="18">SUM(D53:D57)/5</f>
        <v>1.8249083898483778</v>
      </c>
      <c r="G57" s="47">
        <v>2016</v>
      </c>
      <c r="H57" s="48">
        <v>4951</v>
      </c>
      <c r="I57" s="48">
        <v>146544000</v>
      </c>
      <c r="J57" s="6">
        <f t="shared" si="16"/>
        <v>3.3785074789824217</v>
      </c>
      <c r="K57" s="50">
        <f t="shared" ref="K57:K62" si="19">SUM(J53:J57)/5</f>
        <v>4.2576279992820343</v>
      </c>
      <c r="M57" s="1" t="s">
        <v>37</v>
      </c>
      <c r="N57" s="50">
        <f t="shared" si="17"/>
        <v>1.4837548650589958</v>
      </c>
      <c r="O57" s="50">
        <f t="shared" ref="O57:O63" si="20">SUM(N53:N57)/5</f>
        <v>2.443845067574816</v>
      </c>
      <c r="P57" s="53" t="s">
        <v>90</v>
      </c>
    </row>
    <row r="58" spans="1:16" x14ac:dyDescent="0.25">
      <c r="A58" s="17">
        <v>2017</v>
      </c>
      <c r="B58" s="74">
        <v>63</v>
      </c>
      <c r="C58" s="74">
        <v>3203679</v>
      </c>
      <c r="D58" s="6">
        <f t="shared" si="15"/>
        <v>1.9664891520030565</v>
      </c>
      <c r="E58" s="50">
        <f t="shared" si="18"/>
        <v>1.8324019505780273</v>
      </c>
      <c r="G58" s="17">
        <v>2017</v>
      </c>
      <c r="H58" s="1">
        <v>4078</v>
      </c>
      <c r="I58" s="1">
        <v>146804000</v>
      </c>
      <c r="J58" s="6">
        <f t="shared" si="16"/>
        <v>2.7778534644832567</v>
      </c>
      <c r="K58" s="50">
        <f t="shared" si="19"/>
        <v>3.9091529595867938</v>
      </c>
      <c r="M58" s="1" t="s">
        <v>37</v>
      </c>
      <c r="N58" s="50">
        <f t="shared" si="17"/>
        <v>1.4125953665463897</v>
      </c>
      <c r="O58" s="50">
        <f t="shared" si="20"/>
        <v>2.2577090203158745</v>
      </c>
      <c r="P58" t="s">
        <v>89</v>
      </c>
    </row>
    <row r="59" spans="1:16" x14ac:dyDescent="0.25">
      <c r="A59" s="17">
        <v>2018</v>
      </c>
      <c r="B59" s="74">
        <v>39</v>
      </c>
      <c r="C59" s="74">
        <v>3193514</v>
      </c>
      <c r="D59" s="6">
        <f t="shared" si="15"/>
        <v>1.2212252709710996</v>
      </c>
      <c r="E59" s="50">
        <f t="shared" si="18"/>
        <v>1.8027843052142554</v>
      </c>
      <c r="G59" s="17">
        <v>2018</v>
      </c>
      <c r="H59" s="1">
        <v>3868</v>
      </c>
      <c r="I59" s="1">
        <v>146880000</v>
      </c>
      <c r="J59" s="6">
        <f t="shared" si="16"/>
        <v>2.6334422657952068</v>
      </c>
      <c r="K59" s="50">
        <f t="shared" si="19"/>
        <v>3.47197239174037</v>
      </c>
      <c r="M59" s="1" t="s">
        <v>37</v>
      </c>
      <c r="N59" s="50">
        <f t="shared" si="17"/>
        <v>2.1563935241047982</v>
      </c>
      <c r="O59" s="50">
        <f t="shared" si="20"/>
        <v>1.9850809699919183</v>
      </c>
      <c r="P59" t="s">
        <v>88</v>
      </c>
    </row>
    <row r="60" spans="1:16" x14ac:dyDescent="0.25">
      <c r="A60" s="17">
        <v>2019</v>
      </c>
      <c r="B60" s="74">
        <v>29</v>
      </c>
      <c r="C60" s="74">
        <v>3183038</v>
      </c>
      <c r="D60" s="6">
        <f t="shared" si="15"/>
        <v>0.91107928965975282</v>
      </c>
      <c r="E60" s="50">
        <f t="shared" si="18"/>
        <v>1.654904158148677</v>
      </c>
      <c r="G60" s="17">
        <v>2019</v>
      </c>
      <c r="H60" s="1">
        <v>3483</v>
      </c>
      <c r="I60" s="1">
        <v>146780000</v>
      </c>
      <c r="J60" s="6">
        <f t="shared" si="16"/>
        <v>2.3729390925194167</v>
      </c>
      <c r="K60" s="50">
        <f t="shared" si="19"/>
        <v>3.0399679583773453</v>
      </c>
      <c r="M60" s="1" t="s">
        <v>37</v>
      </c>
      <c r="N60" s="50">
        <f t="shared" si="17"/>
        <v>2.6045363114395927</v>
      </c>
      <c r="O60" s="50">
        <f t="shared" si="20"/>
        <v>1.9566981844504521</v>
      </c>
      <c r="P60" t="s">
        <v>87</v>
      </c>
    </row>
    <row r="61" spans="1:16" x14ac:dyDescent="0.25">
      <c r="A61" s="17">
        <v>2020</v>
      </c>
      <c r="B61" s="74">
        <v>35</v>
      </c>
      <c r="C61" s="74">
        <v>3179532</v>
      </c>
      <c r="D61" s="6">
        <f t="shared" si="15"/>
        <v>1.1007909340116722</v>
      </c>
      <c r="E61" s="50">
        <f t="shared" si="18"/>
        <v>1.4953166127327608</v>
      </c>
      <c r="G61" s="17">
        <v>2020</v>
      </c>
      <c r="H61" s="1">
        <v>3588</v>
      </c>
      <c r="I61" s="1">
        <v>146748000</v>
      </c>
      <c r="J61" s="6">
        <f t="shared" si="16"/>
        <v>2.4450077684193312</v>
      </c>
      <c r="K61" s="50">
        <f t="shared" si="19"/>
        <v>2.7215500140399262</v>
      </c>
      <c r="M61" s="1" t="s">
        <v>37</v>
      </c>
      <c r="N61" s="50">
        <f t="shared" si="17"/>
        <v>2.2211372685536723</v>
      </c>
      <c r="O61" s="50">
        <f t="shared" si="20"/>
        <v>1.97568346714069</v>
      </c>
      <c r="P61" t="s">
        <v>86</v>
      </c>
    </row>
    <row r="62" spans="1:16" x14ac:dyDescent="0.25">
      <c r="A62" s="17">
        <v>2021</v>
      </c>
      <c r="B62" s="74">
        <v>54</v>
      </c>
      <c r="C62" s="74">
        <v>3154164</v>
      </c>
      <c r="D62" s="6">
        <f t="shared" si="15"/>
        <v>1.7120225834801233</v>
      </c>
      <c r="E62" s="50">
        <f t="shared" si="18"/>
        <v>1.382321446025141</v>
      </c>
      <c r="G62" s="17">
        <v>2021</v>
      </c>
      <c r="H62" s="1">
        <v>3741</v>
      </c>
      <c r="I62" s="1">
        <v>145478000</v>
      </c>
      <c r="J62" s="6">
        <f t="shared" si="16"/>
        <v>2.5715228419417371</v>
      </c>
      <c r="K62" s="50">
        <f t="shared" si="19"/>
        <v>2.5601530866317899</v>
      </c>
      <c r="M62" s="1" t="s">
        <v>37</v>
      </c>
      <c r="N62" s="50">
        <f t="shared" si="17"/>
        <v>1.5020379209685775</v>
      </c>
      <c r="O62" s="50">
        <f t="shared" si="20"/>
        <v>1.9793400783226063</v>
      </c>
      <c r="P62" t="s">
        <v>85</v>
      </c>
    </row>
    <row r="63" spans="1:16" x14ac:dyDescent="0.25">
      <c r="A63" s="1" t="s">
        <v>27</v>
      </c>
      <c r="B63" s="74">
        <v>11</v>
      </c>
      <c r="C63" s="74">
        <v>3131720</v>
      </c>
      <c r="D63" s="6">
        <f t="shared" si="15"/>
        <v>0.35124468343274623</v>
      </c>
      <c r="E63" s="50">
        <f t="shared" si="18"/>
        <v>1.0592725523110789</v>
      </c>
      <c r="G63" s="1" t="s">
        <v>27</v>
      </c>
      <c r="H63" s="59">
        <v>3000</v>
      </c>
      <c r="I63" s="1">
        <v>145478000</v>
      </c>
      <c r="J63" s="6">
        <f t="shared" si="16"/>
        <v>2.0621674754945767</v>
      </c>
      <c r="K63" s="50">
        <f>SUM(J59:J63)/5</f>
        <v>2.4170158888340536</v>
      </c>
      <c r="M63" s="1" t="s">
        <v>37</v>
      </c>
      <c r="N63" s="50">
        <f t="shared" si="17"/>
        <v>5.8710282966871592</v>
      </c>
      <c r="O63" s="50">
        <f t="shared" si="20"/>
        <v>2.8710266643507598</v>
      </c>
      <c r="P63" t="s">
        <v>92</v>
      </c>
    </row>
    <row r="64" spans="1:16" x14ac:dyDescent="0.25">
      <c r="A64" s="1" t="s">
        <v>38</v>
      </c>
      <c r="B64" s="1">
        <f>SUM(B58:B63)</f>
        <v>231</v>
      </c>
      <c r="C64" s="1"/>
      <c r="D64" s="1"/>
      <c r="E64" s="1"/>
      <c r="G64" s="1" t="s">
        <v>38</v>
      </c>
      <c r="H64" s="1">
        <f>SUM(H58:H63)</f>
        <v>21758</v>
      </c>
      <c r="I64" s="1"/>
      <c r="J64" s="1"/>
      <c r="K64" s="1"/>
      <c r="M64" s="5"/>
    </row>
    <row r="65" spans="1:16" x14ac:dyDescent="0.25">
      <c r="A65" s="5"/>
      <c r="B65" s="5"/>
      <c r="C65" s="5"/>
      <c r="D65" s="5"/>
      <c r="E65" s="5"/>
      <c r="G65" s="5"/>
      <c r="H65" s="5"/>
      <c r="I65" s="5"/>
      <c r="J65" s="5"/>
      <c r="K65" s="5"/>
      <c r="M65" s="5"/>
    </row>
    <row r="66" spans="1:16" ht="23.25" x14ac:dyDescent="0.35">
      <c r="A66" s="187" t="s">
        <v>103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16" x14ac:dyDescent="0.25">
      <c r="A67" s="5"/>
      <c r="B67" s="5"/>
      <c r="C67" s="5"/>
      <c r="D67" s="5"/>
      <c r="E67" s="5"/>
      <c r="G67" s="5"/>
      <c r="H67" s="5"/>
      <c r="I67" s="5"/>
      <c r="J67" s="5"/>
      <c r="K67" s="5"/>
      <c r="M67" s="5"/>
    </row>
    <row r="68" spans="1:16" ht="90" x14ac:dyDescent="0.25">
      <c r="A68" s="12" t="s">
        <v>43</v>
      </c>
      <c r="B68" s="4" t="s">
        <v>93</v>
      </c>
      <c r="C68" s="1" t="s">
        <v>72</v>
      </c>
      <c r="D68" s="12" t="s">
        <v>113</v>
      </c>
      <c r="E68" s="12" t="s">
        <v>84</v>
      </c>
      <c r="G68" s="12" t="s">
        <v>44</v>
      </c>
      <c r="H68" s="4" t="s">
        <v>93</v>
      </c>
      <c r="I68" s="4" t="s">
        <v>72</v>
      </c>
      <c r="J68" s="12" t="s">
        <v>112</v>
      </c>
      <c r="K68" s="12" t="s">
        <v>84</v>
      </c>
      <c r="M68" s="1" t="s">
        <v>82</v>
      </c>
      <c r="N68" s="12" t="s">
        <v>104</v>
      </c>
      <c r="O68" s="12" t="s">
        <v>84</v>
      </c>
    </row>
    <row r="69" spans="1:16" x14ac:dyDescent="0.25">
      <c r="A69" s="47">
        <v>2012</v>
      </c>
      <c r="B69" s="74">
        <v>11995</v>
      </c>
      <c r="C69" s="74">
        <v>3214065</v>
      </c>
      <c r="D69" s="6">
        <f t="shared" ref="D69:D79" si="21">(B69/C69)*100000</f>
        <v>373.20340441154741</v>
      </c>
      <c r="E69" s="1"/>
      <c r="G69" s="47">
        <v>2012</v>
      </c>
      <c r="H69" s="1">
        <v>747025</v>
      </c>
      <c r="I69" s="48">
        <v>125060045</v>
      </c>
      <c r="J69" s="6">
        <f t="shared" ref="J69:J79" si="22">(H69/I69)*100000</f>
        <v>597.33306508885391</v>
      </c>
      <c r="K69" s="1"/>
      <c r="M69" s="1" t="s">
        <v>94</v>
      </c>
      <c r="N69" s="50">
        <f>D69/J69</f>
        <v>0.62478276563517043</v>
      </c>
      <c r="O69" s="1"/>
    </row>
    <row r="70" spans="1:16" x14ac:dyDescent="0.25">
      <c r="A70" s="47">
        <v>2013</v>
      </c>
      <c r="B70" s="74">
        <v>12548</v>
      </c>
      <c r="C70" s="74">
        <v>3213289</v>
      </c>
      <c r="D70" s="6">
        <f t="shared" si="21"/>
        <v>390.50331296064564</v>
      </c>
      <c r="E70" s="1"/>
      <c r="G70" s="47">
        <v>2013</v>
      </c>
      <c r="H70" s="1">
        <v>747025</v>
      </c>
      <c r="I70" s="48">
        <v>125307482</v>
      </c>
      <c r="J70" s="6">
        <f t="shared" si="22"/>
        <v>596.15354811774125</v>
      </c>
      <c r="K70" s="1"/>
      <c r="M70" s="1" t="s">
        <v>94</v>
      </c>
      <c r="N70" s="50">
        <f>D70/J70</f>
        <v>0.65503814276304639</v>
      </c>
      <c r="O70" s="1"/>
    </row>
    <row r="71" spans="1:16" x14ac:dyDescent="0.25">
      <c r="A71" s="47">
        <v>2014</v>
      </c>
      <c r="B71" s="74">
        <v>15824</v>
      </c>
      <c r="C71" s="74">
        <v>3211187</v>
      </c>
      <c r="D71" s="6">
        <f t="shared" si="21"/>
        <v>492.77728142272622</v>
      </c>
      <c r="E71" s="1"/>
      <c r="G71" s="47">
        <v>2014</v>
      </c>
      <c r="H71" s="1">
        <v>747025</v>
      </c>
      <c r="I71" s="48">
        <v>125547069</v>
      </c>
      <c r="J71" s="6">
        <f t="shared" si="22"/>
        <v>595.01588205137625</v>
      </c>
      <c r="K71" s="1"/>
      <c r="M71" s="1" t="s">
        <v>94</v>
      </c>
      <c r="N71" s="50">
        <f t="shared" ref="N71:N79" si="23">D71/J71</f>
        <v>0.828175005554184</v>
      </c>
      <c r="O71" s="1"/>
    </row>
    <row r="72" spans="1:16" x14ac:dyDescent="0.25">
      <c r="A72" s="47">
        <v>2015</v>
      </c>
      <c r="B72" s="74">
        <v>19043</v>
      </c>
      <c r="C72" s="74">
        <v>3212676</v>
      </c>
      <c r="D72" s="6">
        <f t="shared" si="21"/>
        <v>592.74573595345441</v>
      </c>
      <c r="E72" s="1"/>
      <c r="G72" s="47">
        <v>2015</v>
      </c>
      <c r="H72" s="1">
        <v>747025</v>
      </c>
      <c r="I72" s="48">
        <v>125733897</v>
      </c>
      <c r="J72" s="6">
        <f t="shared" si="22"/>
        <v>594.13174794065276</v>
      </c>
      <c r="K72" s="1"/>
      <c r="M72" s="1" t="s">
        <v>94</v>
      </c>
      <c r="N72" s="50">
        <f t="shared" si="23"/>
        <v>0.99766716390429822</v>
      </c>
      <c r="O72" s="1"/>
    </row>
    <row r="73" spans="1:16" x14ac:dyDescent="0.25">
      <c r="A73" s="47">
        <v>2016</v>
      </c>
      <c r="B73" s="74">
        <v>22914</v>
      </c>
      <c r="C73" s="74">
        <v>3205975</v>
      </c>
      <c r="D73" s="6">
        <f t="shared" si="21"/>
        <v>714.7279688706243</v>
      </c>
      <c r="E73" s="50">
        <f t="shared" ref="E73:E79" si="24">SUM(D69:D73)/5</f>
        <v>512.79154072379959</v>
      </c>
      <c r="G73" s="47">
        <v>2016</v>
      </c>
      <c r="H73" s="1">
        <v>747025</v>
      </c>
      <c r="I73" s="48">
        <v>146544000</v>
      </c>
      <c r="J73" s="6">
        <f t="shared" si="22"/>
        <v>509.76157331586421</v>
      </c>
      <c r="K73" s="50">
        <f t="shared" ref="K73:K79" si="25">SUM(J69:J73)/5</f>
        <v>578.47916330289763</v>
      </c>
      <c r="M73" s="1" t="s">
        <v>94</v>
      </c>
      <c r="N73" s="50">
        <f t="shared" si="23"/>
        <v>1.4020828683133331</v>
      </c>
      <c r="O73" s="50">
        <f t="shared" ref="O73:O79" si="26">SUM(N69:N73)/5</f>
        <v>0.9015491892340064</v>
      </c>
      <c r="P73" s="53" t="s">
        <v>90</v>
      </c>
    </row>
    <row r="74" spans="1:16" x14ac:dyDescent="0.25">
      <c r="A74" s="17">
        <v>2017</v>
      </c>
      <c r="B74" s="74">
        <v>25007</v>
      </c>
      <c r="C74" s="74">
        <v>3203679</v>
      </c>
      <c r="D74" s="6">
        <f t="shared" si="21"/>
        <v>780.57133689111799</v>
      </c>
      <c r="E74" s="50">
        <f t="shared" si="24"/>
        <v>594.26512721971369</v>
      </c>
      <c r="G74" s="17">
        <v>2017</v>
      </c>
      <c r="H74" s="1">
        <v>747025</v>
      </c>
      <c r="I74" s="1">
        <v>146804000</v>
      </c>
      <c r="J74" s="6">
        <f t="shared" si="22"/>
        <v>508.85875044276725</v>
      </c>
      <c r="K74" s="50">
        <f t="shared" si="25"/>
        <v>560.78430037368037</v>
      </c>
      <c r="M74" s="1" t="s">
        <v>94</v>
      </c>
      <c r="N74" s="50">
        <f t="shared" si="23"/>
        <v>1.5339646536724163</v>
      </c>
      <c r="O74" s="50">
        <f t="shared" si="26"/>
        <v>1.0833855668414558</v>
      </c>
      <c r="P74" t="s">
        <v>89</v>
      </c>
    </row>
    <row r="75" spans="1:16" x14ac:dyDescent="0.25">
      <c r="A75" s="17">
        <v>2018</v>
      </c>
      <c r="B75" s="74">
        <v>24997</v>
      </c>
      <c r="C75" s="74">
        <v>3193514</v>
      </c>
      <c r="D75" s="6">
        <f t="shared" si="21"/>
        <v>782.74277175550185</v>
      </c>
      <c r="E75" s="50">
        <f t="shared" si="24"/>
        <v>672.713018978685</v>
      </c>
      <c r="G75" s="17">
        <v>2018</v>
      </c>
      <c r="H75" s="1">
        <v>747025</v>
      </c>
      <c r="I75" s="1">
        <v>146880000</v>
      </c>
      <c r="J75" s="6">
        <f t="shared" si="22"/>
        <v>508.59545206971677</v>
      </c>
      <c r="K75" s="50">
        <f t="shared" si="25"/>
        <v>543.27268116407549</v>
      </c>
      <c r="M75" s="1" t="s">
        <v>94</v>
      </c>
      <c r="N75" s="50">
        <f t="shared" si="23"/>
        <v>1.5390282562892557</v>
      </c>
      <c r="O75" s="50">
        <f t="shared" si="26"/>
        <v>1.2601835895466975</v>
      </c>
      <c r="P75" t="s">
        <v>88</v>
      </c>
    </row>
    <row r="76" spans="1:16" x14ac:dyDescent="0.25">
      <c r="A76" s="17">
        <v>2019</v>
      </c>
      <c r="B76" s="74">
        <v>24777</v>
      </c>
      <c r="C76" s="74">
        <v>3183038</v>
      </c>
      <c r="D76" s="6">
        <f t="shared" si="21"/>
        <v>778.40729516895499</v>
      </c>
      <c r="E76" s="50">
        <f t="shared" si="24"/>
        <v>729.83902172793069</v>
      </c>
      <c r="G76" s="17">
        <v>2019</v>
      </c>
      <c r="H76" s="1">
        <v>747025</v>
      </c>
      <c r="I76" s="1">
        <v>146780000</v>
      </c>
      <c r="J76" s="6">
        <f t="shared" si="22"/>
        <v>508.94195394467914</v>
      </c>
      <c r="K76" s="50">
        <f t="shared" si="25"/>
        <v>526.05789554273611</v>
      </c>
      <c r="M76" s="1" t="s">
        <v>94</v>
      </c>
      <c r="N76" s="50">
        <f t="shared" si="23"/>
        <v>1.5294618357471197</v>
      </c>
      <c r="O76" s="50">
        <f t="shared" si="26"/>
        <v>1.4004409555852848</v>
      </c>
      <c r="P76" t="s">
        <v>87</v>
      </c>
    </row>
    <row r="77" spans="1:16" x14ac:dyDescent="0.25">
      <c r="A77" s="17">
        <v>2020</v>
      </c>
      <c r="B77" s="74">
        <v>18497</v>
      </c>
      <c r="C77" s="74">
        <v>3179532</v>
      </c>
      <c r="D77" s="6">
        <f t="shared" si="21"/>
        <v>581.75228304039717</v>
      </c>
      <c r="E77" s="50">
        <f t="shared" si="24"/>
        <v>727.64033114531935</v>
      </c>
      <c r="G77" s="17">
        <v>2020</v>
      </c>
      <c r="H77" s="1">
        <v>747025</v>
      </c>
      <c r="I77" s="1">
        <v>146748000</v>
      </c>
      <c r="J77" s="6">
        <f t="shared" si="22"/>
        <v>509.05293428189822</v>
      </c>
      <c r="K77" s="50">
        <f t="shared" si="25"/>
        <v>509.04213281098521</v>
      </c>
      <c r="M77" s="1" t="s">
        <v>94</v>
      </c>
      <c r="N77" s="50">
        <f t="shared" si="23"/>
        <v>1.142812945103741</v>
      </c>
      <c r="O77" s="50">
        <f t="shared" si="26"/>
        <v>1.4294701118251731</v>
      </c>
      <c r="P77" t="s">
        <v>86</v>
      </c>
    </row>
    <row r="78" spans="1:16" x14ac:dyDescent="0.25">
      <c r="A78" s="17">
        <v>2021</v>
      </c>
      <c r="B78" s="74">
        <v>19074</v>
      </c>
      <c r="C78" s="74">
        <v>3154164</v>
      </c>
      <c r="D78" s="6">
        <f t="shared" si="21"/>
        <v>604.72442143147919</v>
      </c>
      <c r="E78" s="50">
        <f t="shared" si="24"/>
        <v>705.63962165749024</v>
      </c>
      <c r="G78" s="17">
        <v>2021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509.78919537323475</v>
      </c>
      <c r="M78" s="1" t="s">
        <v>94</v>
      </c>
      <c r="N78" s="50">
        <f t="shared" si="23"/>
        <v>1.1776593739300389</v>
      </c>
      <c r="O78" s="50">
        <f t="shared" si="26"/>
        <v>1.3845854129485144</v>
      </c>
      <c r="P78" t="s">
        <v>85</v>
      </c>
    </row>
    <row r="79" spans="1:16" x14ac:dyDescent="0.25">
      <c r="A79" s="1" t="s">
        <v>27</v>
      </c>
      <c r="B79" s="74">
        <v>19608</v>
      </c>
      <c r="C79" s="74">
        <v>3131720</v>
      </c>
      <c r="D79" s="6">
        <f t="shared" si="21"/>
        <v>626.10961388629892</v>
      </c>
      <c r="E79" s="50">
        <f t="shared" si="24"/>
        <v>674.74727705652651</v>
      </c>
      <c r="G79" s="1" t="s">
        <v>27</v>
      </c>
      <c r="H79" s="1">
        <v>747025</v>
      </c>
      <c r="I79" s="1">
        <v>145478000</v>
      </c>
      <c r="J79" s="6">
        <f t="shared" si="22"/>
        <v>513.49688612711202</v>
      </c>
      <c r="K79" s="50">
        <f t="shared" si="25"/>
        <v>510.71682251010361</v>
      </c>
      <c r="M79" s="1" t="s">
        <v>94</v>
      </c>
      <c r="N79" s="50">
        <f t="shared" si="23"/>
        <v>1.2193055708838525</v>
      </c>
      <c r="O79" s="50">
        <f t="shared" si="26"/>
        <v>1.3216535963908016</v>
      </c>
      <c r="P79" t="s">
        <v>92</v>
      </c>
    </row>
    <row r="80" spans="1:16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M80" s="5"/>
    </row>
    <row r="81" spans="1:16" x14ac:dyDescent="0.25">
      <c r="A81" s="5"/>
      <c r="B81" s="5"/>
      <c r="C81" s="5"/>
      <c r="D81" s="5"/>
      <c r="E81" s="5"/>
      <c r="G81" s="5"/>
      <c r="H81" s="5"/>
      <c r="I81" s="5"/>
      <c r="J81" s="5"/>
      <c r="K81" s="5"/>
      <c r="M81" s="5"/>
    </row>
    <row r="82" spans="1:16" ht="23.25" x14ac:dyDescent="0.35">
      <c r="A82" s="187" t="s">
        <v>105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</row>
    <row r="83" spans="1:16" x14ac:dyDescent="0.25">
      <c r="A83" s="5"/>
      <c r="B83" s="5"/>
      <c r="C83" s="5"/>
      <c r="D83" s="5"/>
      <c r="E83" s="5"/>
      <c r="G83" s="5"/>
      <c r="H83" s="5"/>
      <c r="I83" s="5"/>
      <c r="J83" s="5"/>
      <c r="K83" s="5"/>
      <c r="M83" s="5"/>
    </row>
    <row r="84" spans="1:16" ht="75" x14ac:dyDescent="0.25">
      <c r="A84" s="12" t="s">
        <v>43</v>
      </c>
      <c r="B84" s="4" t="s">
        <v>95</v>
      </c>
      <c r="C84" s="1" t="s">
        <v>72</v>
      </c>
      <c r="D84" s="12" t="s">
        <v>106</v>
      </c>
      <c r="E84" s="12" t="s">
        <v>84</v>
      </c>
      <c r="G84" s="12" t="s">
        <v>44</v>
      </c>
      <c r="H84" s="4" t="s">
        <v>95</v>
      </c>
      <c r="I84" s="4" t="s">
        <v>72</v>
      </c>
      <c r="J84" s="12" t="s">
        <v>107</v>
      </c>
      <c r="K84" s="12" t="s">
        <v>84</v>
      </c>
      <c r="M84" s="1" t="s">
        <v>82</v>
      </c>
      <c r="N84" s="12" t="s">
        <v>108</v>
      </c>
      <c r="O84" s="12" t="s">
        <v>84</v>
      </c>
    </row>
    <row r="85" spans="1:16" x14ac:dyDescent="0.25">
      <c r="A85" s="47">
        <v>2012</v>
      </c>
      <c r="B85" s="74">
        <v>450000000</v>
      </c>
      <c r="C85" s="74">
        <v>3214065</v>
      </c>
      <c r="D85" s="6">
        <f t="shared" ref="D85:D94" si="27">(B85/C85)</f>
        <v>140.00961399349421</v>
      </c>
      <c r="E85" s="1"/>
      <c r="G85" s="47">
        <v>2012</v>
      </c>
      <c r="H85" s="58">
        <v>48373106000</v>
      </c>
      <c r="I85" s="48">
        <v>125060045</v>
      </c>
      <c r="J85" s="6">
        <f t="shared" ref="J85:J93" si="28">(H85/I85)</f>
        <v>386.79904521064259</v>
      </c>
      <c r="K85" s="1"/>
      <c r="M85" s="1" t="s">
        <v>94</v>
      </c>
      <c r="N85" s="50">
        <f>D85/J85</f>
        <v>0.36196990589066197</v>
      </c>
      <c r="O85" s="1"/>
    </row>
    <row r="86" spans="1:16" x14ac:dyDescent="0.25">
      <c r="A86" s="47">
        <v>2013</v>
      </c>
      <c r="B86" s="74">
        <v>352983000</v>
      </c>
      <c r="C86" s="74">
        <v>3213289</v>
      </c>
      <c r="D86" s="6">
        <f t="shared" si="27"/>
        <v>109.85099690690754</v>
      </c>
      <c r="E86" s="1"/>
      <c r="G86" s="47">
        <v>2013</v>
      </c>
      <c r="H86" s="58">
        <v>56073106000</v>
      </c>
      <c r="I86" s="48">
        <v>125307482</v>
      </c>
      <c r="J86" s="6">
        <f t="shared" si="28"/>
        <v>447.48410154790281</v>
      </c>
      <c r="K86" s="1"/>
      <c r="M86" s="1" t="s">
        <v>94</v>
      </c>
      <c r="N86" s="50">
        <f t="shared" ref="N86:N95" si="29">D86/J86</f>
        <v>0.24548580950009033</v>
      </c>
      <c r="O86" s="1"/>
    </row>
    <row r="87" spans="1:16" x14ac:dyDescent="0.25">
      <c r="A87" s="47">
        <v>2014</v>
      </c>
      <c r="B87" s="74">
        <v>407000000</v>
      </c>
      <c r="C87" s="74">
        <v>3211187</v>
      </c>
      <c r="D87" s="6">
        <f t="shared" si="27"/>
        <v>126.74440946603234</v>
      </c>
      <c r="E87" s="1"/>
      <c r="G87" s="47">
        <v>2014</v>
      </c>
      <c r="H87" s="58">
        <v>52298780000</v>
      </c>
      <c r="I87" s="48">
        <v>125547069</v>
      </c>
      <c r="J87" s="6">
        <f t="shared" si="28"/>
        <v>416.56711237121755</v>
      </c>
      <c r="K87" s="1"/>
      <c r="M87" s="1" t="s">
        <v>94</v>
      </c>
      <c r="N87" s="50">
        <f t="shared" si="29"/>
        <v>0.30425927948216408</v>
      </c>
      <c r="O87" s="1"/>
    </row>
    <row r="88" spans="1:16" x14ac:dyDescent="0.25">
      <c r="A88" s="47">
        <v>2015</v>
      </c>
      <c r="B88" s="74">
        <v>457000000</v>
      </c>
      <c r="C88" s="74">
        <v>3212676</v>
      </c>
      <c r="D88" s="6">
        <f t="shared" si="27"/>
        <v>142.24901608503316</v>
      </c>
      <c r="E88" s="1"/>
      <c r="G88" s="47">
        <v>2015</v>
      </c>
      <c r="H88" s="58">
        <v>52533280000</v>
      </c>
      <c r="I88" s="48">
        <v>125733897</v>
      </c>
      <c r="J88" s="6">
        <f t="shared" si="28"/>
        <v>417.81318525425166</v>
      </c>
      <c r="K88" s="1"/>
      <c r="M88" s="1" t="s">
        <v>94</v>
      </c>
      <c r="N88" s="50">
        <f t="shared" si="29"/>
        <v>0.34046081144727502</v>
      </c>
      <c r="O88" s="1"/>
    </row>
    <row r="89" spans="1:16" x14ac:dyDescent="0.25">
      <c r="A89" s="47">
        <v>2016</v>
      </c>
      <c r="B89" s="74">
        <v>304159000</v>
      </c>
      <c r="C89" s="74">
        <v>3205975</v>
      </c>
      <c r="D89" s="6">
        <f t="shared" si="27"/>
        <v>94.872542674225471</v>
      </c>
      <c r="E89" s="50">
        <f t="shared" ref="E89:E95" si="30">SUM(D85:D89)/5</f>
        <v>122.74531582513853</v>
      </c>
      <c r="G89" s="47">
        <v>2016</v>
      </c>
      <c r="H89" s="58">
        <v>48940420000</v>
      </c>
      <c r="I89" s="48">
        <v>146544000</v>
      </c>
      <c r="J89" s="6">
        <f t="shared" si="28"/>
        <v>333.96399716126217</v>
      </c>
      <c r="K89" s="50">
        <f t="shared" ref="K89:K95" si="31">SUM(J85:J89)/5</f>
        <v>400.52548830905533</v>
      </c>
      <c r="M89" s="1" t="s">
        <v>94</v>
      </c>
      <c r="N89" s="50">
        <f t="shared" si="29"/>
        <v>0.28408015079665633</v>
      </c>
      <c r="O89" s="50">
        <f t="shared" ref="O89:O95" si="32">SUM(N85:N89)/5</f>
        <v>0.30725119142336954</v>
      </c>
      <c r="P89" s="53" t="s">
        <v>90</v>
      </c>
    </row>
    <row r="90" spans="1:16" x14ac:dyDescent="0.25">
      <c r="A90" s="17">
        <v>2017</v>
      </c>
      <c r="B90" s="74">
        <v>249851000</v>
      </c>
      <c r="C90" s="74">
        <v>3203679</v>
      </c>
      <c r="D90" s="6">
        <f t="shared" si="27"/>
        <v>77.988774780494552</v>
      </c>
      <c r="E90" s="50">
        <f t="shared" si="30"/>
        <v>110.34114798253862</v>
      </c>
      <c r="G90" s="17">
        <v>2017</v>
      </c>
      <c r="H90" s="6">
        <v>64282685000</v>
      </c>
      <c r="I90" s="1">
        <v>146804000</v>
      </c>
      <c r="J90" s="6">
        <f t="shared" si="28"/>
        <v>437.88101822838615</v>
      </c>
      <c r="K90" s="50">
        <f t="shared" si="31"/>
        <v>410.74188291260407</v>
      </c>
      <c r="M90" s="1" t="s">
        <v>94</v>
      </c>
      <c r="N90" s="50">
        <f t="shared" si="29"/>
        <v>0.17810494525665382</v>
      </c>
      <c r="O90" s="50">
        <f t="shared" si="32"/>
        <v>0.27047819929656791</v>
      </c>
      <c r="P90" t="s">
        <v>89</v>
      </c>
    </row>
    <row r="91" spans="1:16" x14ac:dyDescent="0.25">
      <c r="A91" s="17">
        <v>2018</v>
      </c>
      <c r="B91" s="74">
        <v>258370000</v>
      </c>
      <c r="C91" s="74">
        <v>3193514</v>
      </c>
      <c r="D91" s="6">
        <f t="shared" si="27"/>
        <v>80.904608528411018</v>
      </c>
      <c r="E91" s="50">
        <f t="shared" si="30"/>
        <v>104.55187030683933</v>
      </c>
      <c r="G91" s="17">
        <v>2018</v>
      </c>
      <c r="H91" s="6">
        <v>93605998000</v>
      </c>
      <c r="I91" s="1">
        <v>146880000</v>
      </c>
      <c r="J91" s="6">
        <f t="shared" si="28"/>
        <v>637.29573801742924</v>
      </c>
      <c r="K91" s="50">
        <f t="shared" si="31"/>
        <v>448.7042102065094</v>
      </c>
      <c r="M91" s="1" t="s">
        <v>94</v>
      </c>
      <c r="N91" s="50">
        <f t="shared" si="29"/>
        <v>0.12694986597603511</v>
      </c>
      <c r="O91" s="50">
        <f t="shared" si="32"/>
        <v>0.24677101059175688</v>
      </c>
      <c r="P91" t="s">
        <v>88</v>
      </c>
    </row>
    <row r="92" spans="1:16" x14ac:dyDescent="0.25">
      <c r="A92" s="17">
        <v>2019</v>
      </c>
      <c r="B92" s="74">
        <v>277000000</v>
      </c>
      <c r="C92" s="74">
        <v>3183038</v>
      </c>
      <c r="D92" s="6">
        <f t="shared" si="27"/>
        <v>87.023780426121206</v>
      </c>
      <c r="E92" s="50">
        <f t="shared" si="30"/>
        <v>96.607744498857087</v>
      </c>
      <c r="G92" s="17">
        <v>2019</v>
      </c>
      <c r="H92" s="6">
        <v>97112948000</v>
      </c>
      <c r="I92" s="1">
        <v>146780000</v>
      </c>
      <c r="J92" s="6">
        <f t="shared" si="28"/>
        <v>661.62248262706089</v>
      </c>
      <c r="K92" s="50">
        <f t="shared" si="31"/>
        <v>497.71528425767804</v>
      </c>
      <c r="M92" s="1" t="s">
        <v>94</v>
      </c>
      <c r="N92" s="50">
        <f t="shared" si="29"/>
        <v>0.13153086950821502</v>
      </c>
      <c r="O92" s="50">
        <f t="shared" si="32"/>
        <v>0.21222532859696708</v>
      </c>
      <c r="P92" t="s">
        <v>87</v>
      </c>
    </row>
    <row r="93" spans="1:16" x14ac:dyDescent="0.25">
      <c r="A93" s="17">
        <v>2020</v>
      </c>
      <c r="B93" s="74">
        <v>512709000</v>
      </c>
      <c r="C93" s="74">
        <v>3179532</v>
      </c>
      <c r="D93" s="6">
        <f t="shared" si="27"/>
        <v>161.25297685319725</v>
      </c>
      <c r="E93" s="50">
        <f t="shared" si="30"/>
        <v>100.4085366524899</v>
      </c>
      <c r="G93" s="17">
        <v>2020</v>
      </c>
      <c r="H93" s="6">
        <v>178251299000</v>
      </c>
      <c r="I93" s="1">
        <v>146748000</v>
      </c>
      <c r="J93" s="6">
        <f t="shared" si="28"/>
        <v>1214.676172758743</v>
      </c>
      <c r="K93" s="50">
        <f t="shared" si="31"/>
        <v>657.08788175857626</v>
      </c>
      <c r="M93" s="1" t="s">
        <v>94</v>
      </c>
      <c r="N93" s="50">
        <f t="shared" si="29"/>
        <v>0.13275388162670831</v>
      </c>
      <c r="O93" s="50">
        <f t="shared" si="32"/>
        <v>0.17068394263285372</v>
      </c>
      <c r="P93" t="s">
        <v>86</v>
      </c>
    </row>
    <row r="94" spans="1:16" x14ac:dyDescent="0.25">
      <c r="A94" s="17">
        <v>2021</v>
      </c>
      <c r="B94" s="74">
        <v>454946000</v>
      </c>
      <c r="C94" s="74">
        <v>3154164</v>
      </c>
      <c r="D94" s="6">
        <f t="shared" si="27"/>
        <v>144.23663449332375</v>
      </c>
      <c r="E94" s="50">
        <f t="shared" si="30"/>
        <v>110.28135501630956</v>
      </c>
      <c r="G94" s="17">
        <v>2021</v>
      </c>
      <c r="H94" s="6">
        <v>153778000000</v>
      </c>
      <c r="I94" s="1">
        <v>145478000</v>
      </c>
      <c r="J94" s="6">
        <f>(H94/I94)</f>
        <v>1057.0533001553499</v>
      </c>
      <c r="K94" s="50">
        <f t="shared" si="31"/>
        <v>801.70574235739377</v>
      </c>
      <c r="M94" s="1" t="s">
        <v>94</v>
      </c>
      <c r="N94" s="50">
        <f t="shared" si="29"/>
        <v>0.13645161930067859</v>
      </c>
      <c r="O94" s="50">
        <f t="shared" si="32"/>
        <v>0.14115823633365818</v>
      </c>
      <c r="P94" t="s">
        <v>85</v>
      </c>
    </row>
    <row r="95" spans="1:16" x14ac:dyDescent="0.25">
      <c r="A95" s="1" t="s">
        <v>27</v>
      </c>
      <c r="B95" s="74">
        <v>6056384000</v>
      </c>
      <c r="C95" s="74">
        <v>3131720</v>
      </c>
      <c r="D95" s="6">
        <f>(B95/C95)</f>
        <v>1933.8842552974083</v>
      </c>
      <c r="E95" s="50">
        <f t="shared" si="30"/>
        <v>481.46045111969232</v>
      </c>
      <c r="G95" s="1" t="s">
        <v>27</v>
      </c>
      <c r="H95" s="63">
        <v>153778000000</v>
      </c>
      <c r="I95" s="1">
        <v>145478000</v>
      </c>
      <c r="J95" s="6">
        <f>(H95/I95)</f>
        <v>1057.0533001553499</v>
      </c>
      <c r="K95" s="50">
        <f t="shared" si="31"/>
        <v>925.54019874278652</v>
      </c>
      <c r="M95" s="1" t="s">
        <v>94</v>
      </c>
      <c r="N95" s="50">
        <f t="shared" si="29"/>
        <v>1.8295049596961619</v>
      </c>
      <c r="O95" s="50">
        <f t="shared" si="32"/>
        <v>0.47143823922155975</v>
      </c>
      <c r="P95" t="s">
        <v>92</v>
      </c>
    </row>
    <row r="96" spans="1:16" x14ac:dyDescent="0.25">
      <c r="A96" s="1" t="s">
        <v>38</v>
      </c>
      <c r="B96" s="1">
        <f>SUM(B90:B95)</f>
        <v>7809260000</v>
      </c>
      <c r="C96" s="1"/>
      <c r="D96" s="1"/>
      <c r="E96" s="1"/>
      <c r="G96" s="1" t="s">
        <v>38</v>
      </c>
      <c r="H96" s="6">
        <f>SUM(H90:H95)</f>
        <v>740808930000</v>
      </c>
      <c r="I96" s="1"/>
      <c r="J96" s="1"/>
      <c r="K96" s="1"/>
      <c r="M96" s="5"/>
    </row>
    <row r="97" spans="1:14" x14ac:dyDescent="0.25">
      <c r="A97" s="5"/>
      <c r="B97" s="5"/>
      <c r="C97" s="5"/>
      <c r="D97" s="5"/>
      <c r="E97" s="5"/>
      <c r="G97" s="5"/>
      <c r="H97" s="5"/>
      <c r="I97" s="5"/>
      <c r="J97" s="5"/>
      <c r="K97" s="5"/>
      <c r="M97" s="5"/>
    </row>
    <row r="99" spans="1:14" ht="23.25" x14ac:dyDescent="0.35">
      <c r="A99" s="187" t="s">
        <v>117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</row>
    <row r="101" spans="1:14" ht="120" x14ac:dyDescent="0.25">
      <c r="A101" s="12" t="s">
        <v>43</v>
      </c>
      <c r="B101" s="4" t="s">
        <v>119</v>
      </c>
      <c r="C101" s="13" t="s">
        <v>118</v>
      </c>
      <c r="D101" s="49" t="s">
        <v>78</v>
      </c>
      <c r="E101" s="12" t="s">
        <v>84</v>
      </c>
      <c r="F101" s="52"/>
    </row>
    <row r="102" spans="1:14" x14ac:dyDescent="0.25">
      <c r="A102" s="47">
        <v>2012</v>
      </c>
      <c r="B102" s="74">
        <v>1334</v>
      </c>
      <c r="C102" s="74">
        <v>91.9</v>
      </c>
      <c r="D102" s="50">
        <f t="shared" ref="D102:D110" si="33">C102/B102</f>
        <v>6.8890554722638692E-2</v>
      </c>
      <c r="E102" s="50"/>
      <c r="F102" s="5"/>
    </row>
    <row r="103" spans="1:14" x14ac:dyDescent="0.25">
      <c r="A103" s="47">
        <v>2013</v>
      </c>
      <c r="B103" s="74">
        <v>1334</v>
      </c>
      <c r="C103" s="74">
        <v>92.7</v>
      </c>
      <c r="D103" s="50">
        <f t="shared" si="33"/>
        <v>6.9490254872563717E-2</v>
      </c>
      <c r="E103" s="50"/>
      <c r="F103" s="5"/>
    </row>
    <row r="104" spans="1:14" x14ac:dyDescent="0.25">
      <c r="A104" s="47">
        <v>2014</v>
      </c>
      <c r="B104" s="74">
        <v>1334</v>
      </c>
      <c r="C104" s="74">
        <v>96.7</v>
      </c>
      <c r="D104" s="50">
        <f t="shared" si="33"/>
        <v>7.2488755622188913E-2</v>
      </c>
      <c r="E104" s="50"/>
      <c r="F104" s="5"/>
    </row>
    <row r="105" spans="1:14" x14ac:dyDescent="0.25">
      <c r="A105" s="47">
        <v>2015</v>
      </c>
      <c r="B105" s="74">
        <v>1334</v>
      </c>
      <c r="C105" s="74">
        <v>96.7</v>
      </c>
      <c r="D105" s="50">
        <f t="shared" si="33"/>
        <v>7.2488755622188913E-2</v>
      </c>
      <c r="E105" s="50"/>
      <c r="F105" s="5"/>
    </row>
    <row r="106" spans="1:14" x14ac:dyDescent="0.25">
      <c r="A106" s="47">
        <v>2016</v>
      </c>
      <c r="B106" s="74">
        <v>1334</v>
      </c>
      <c r="C106" s="74">
        <v>97.3</v>
      </c>
      <c r="D106" s="50">
        <f t="shared" si="33"/>
        <v>7.2938530734632676E-2</v>
      </c>
      <c r="E106" s="50">
        <f t="shared" ref="E106:E112" si="34">SUM(D102:D106)/5</f>
        <v>7.1259370314842585E-2</v>
      </c>
      <c r="F106" s="5"/>
    </row>
    <row r="107" spans="1:14" x14ac:dyDescent="0.25">
      <c r="A107" s="17">
        <v>2017</v>
      </c>
      <c r="B107" s="74">
        <v>1334</v>
      </c>
      <c r="C107" s="74">
        <v>97.3</v>
      </c>
      <c r="D107" s="50">
        <f t="shared" si="33"/>
        <v>7.2938530734632676E-2</v>
      </c>
      <c r="E107" s="50">
        <f t="shared" si="34"/>
        <v>7.2068965517241387E-2</v>
      </c>
      <c r="F107" s="5"/>
    </row>
    <row r="108" spans="1:14" x14ac:dyDescent="0.25">
      <c r="A108" s="17">
        <v>2018</v>
      </c>
      <c r="B108" s="74">
        <v>1334</v>
      </c>
      <c r="C108" s="74">
        <v>97.3</v>
      </c>
      <c r="D108" s="50">
        <f t="shared" si="33"/>
        <v>7.2938530734632676E-2</v>
      </c>
      <c r="E108" s="50">
        <f t="shared" si="34"/>
        <v>7.2758620689655176E-2</v>
      </c>
      <c r="F108" s="5"/>
    </row>
    <row r="109" spans="1:14" x14ac:dyDescent="0.25">
      <c r="A109" s="17">
        <v>2019</v>
      </c>
      <c r="B109" s="74">
        <v>1334</v>
      </c>
      <c r="C109" s="74">
        <v>98.5</v>
      </c>
      <c r="D109" s="50">
        <f t="shared" si="33"/>
        <v>7.3838080959520241E-2</v>
      </c>
      <c r="E109" s="50">
        <f t="shared" si="34"/>
        <v>7.3028485757121439E-2</v>
      </c>
      <c r="F109" s="5"/>
    </row>
    <row r="110" spans="1:14" x14ac:dyDescent="0.25">
      <c r="A110" s="17">
        <v>2020</v>
      </c>
      <c r="B110" s="74">
        <v>1334</v>
      </c>
      <c r="C110" s="74">
        <v>98.5</v>
      </c>
      <c r="D110" s="50">
        <f t="shared" si="33"/>
        <v>7.3838080959520241E-2</v>
      </c>
      <c r="E110" s="50">
        <f t="shared" si="34"/>
        <v>7.3298350824587716E-2</v>
      </c>
      <c r="F110" s="5"/>
    </row>
    <row r="111" spans="1:14" x14ac:dyDescent="0.25">
      <c r="A111" s="17">
        <v>2021</v>
      </c>
      <c r="B111" s="74">
        <v>1334</v>
      </c>
      <c r="C111" s="74">
        <v>98.5</v>
      </c>
      <c r="D111" s="50">
        <f>C111/B111</f>
        <v>7.3838080959520241E-2</v>
      </c>
      <c r="E111" s="50">
        <f t="shared" si="34"/>
        <v>7.3478260869565215E-2</v>
      </c>
      <c r="F111" s="5"/>
    </row>
    <row r="112" spans="1:14" x14ac:dyDescent="0.25">
      <c r="A112" s="1" t="s">
        <v>27</v>
      </c>
      <c r="B112" s="74">
        <v>1334</v>
      </c>
      <c r="C112" s="74">
        <v>98.5</v>
      </c>
      <c r="D112" s="50">
        <f>C112/B112</f>
        <v>7.3838080959520241E-2</v>
      </c>
      <c r="E112" s="50">
        <f t="shared" si="34"/>
        <v>7.3658170914542714E-2</v>
      </c>
      <c r="F112" s="5"/>
    </row>
    <row r="113" spans="1:18" x14ac:dyDescent="0.25">
      <c r="A113" s="1"/>
      <c r="B113" s="1"/>
      <c r="C113" s="1"/>
      <c r="D113" s="1"/>
      <c r="E113" s="1"/>
    </row>
    <row r="115" spans="1:18" ht="23.25" x14ac:dyDescent="0.35">
      <c r="A115" s="187" t="s">
        <v>120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7" spans="1:18" ht="90" x14ac:dyDescent="0.25">
      <c r="A117" s="47" t="s">
        <v>43</v>
      </c>
      <c r="B117" s="47" t="s">
        <v>63</v>
      </c>
      <c r="C117" s="47" t="s">
        <v>72</v>
      </c>
      <c r="D117" s="47" t="s">
        <v>121</v>
      </c>
      <c r="E117" s="47" t="s">
        <v>84</v>
      </c>
      <c r="F117" s="62"/>
      <c r="G117" s="47" t="s">
        <v>44</v>
      </c>
      <c r="H117" s="47" t="s">
        <v>63</v>
      </c>
      <c r="I117" s="47" t="s">
        <v>72</v>
      </c>
      <c r="J117" s="47" t="s">
        <v>122</v>
      </c>
      <c r="K117" s="47" t="s">
        <v>84</v>
      </c>
      <c r="L117" s="62"/>
      <c r="M117" s="47" t="s">
        <v>82</v>
      </c>
      <c r="N117" s="47" t="s">
        <v>83</v>
      </c>
      <c r="O117" s="47" t="s">
        <v>84</v>
      </c>
      <c r="P117" s="62"/>
      <c r="Q117" s="62"/>
    </row>
    <row r="118" spans="1:18" ht="18.75" x14ac:dyDescent="0.3">
      <c r="A118" s="47">
        <v>2012</v>
      </c>
      <c r="B118" s="74">
        <v>10446</v>
      </c>
      <c r="C118" s="74">
        <v>3214065</v>
      </c>
      <c r="D118" s="54">
        <f t="shared" ref="D118:D128" si="35">(B118/C118)*100000</f>
        <v>325.00898395023125</v>
      </c>
      <c r="E118" s="54"/>
      <c r="G118" s="17">
        <v>2012</v>
      </c>
      <c r="H118" s="17">
        <v>162510</v>
      </c>
      <c r="I118" s="17">
        <v>125060045</v>
      </c>
      <c r="J118" s="54">
        <f t="shared" ref="J118:J128" si="36">(H118/I118)*100000</f>
        <v>129.94557934150751</v>
      </c>
      <c r="K118" s="54"/>
      <c r="M118" s="17" t="s">
        <v>59</v>
      </c>
      <c r="N118" s="55">
        <f t="shared" ref="N118:N128" si="37">J118/D118</f>
        <v>0.39982149958478108</v>
      </c>
      <c r="O118" s="55"/>
      <c r="P118" s="5"/>
      <c r="Q118" s="51"/>
      <c r="R118" s="5"/>
    </row>
    <row r="119" spans="1:18" ht="18.75" x14ac:dyDescent="0.3">
      <c r="A119" s="47">
        <v>2013</v>
      </c>
      <c r="B119" s="74">
        <v>10828</v>
      </c>
      <c r="C119" s="74">
        <v>3213289</v>
      </c>
      <c r="D119" s="54">
        <f t="shared" si="35"/>
        <v>336.97560350158358</v>
      </c>
      <c r="E119" s="54"/>
      <c r="G119" s="17">
        <v>2013</v>
      </c>
      <c r="H119" s="17">
        <v>153466</v>
      </c>
      <c r="I119" s="17">
        <v>125307482</v>
      </c>
      <c r="J119" s="54">
        <f t="shared" si="36"/>
        <v>122.47153765327437</v>
      </c>
      <c r="K119" s="54"/>
      <c r="M119" s="17" t="s">
        <v>59</v>
      </c>
      <c r="N119" s="55">
        <f t="shared" si="37"/>
        <v>0.36344333649275246</v>
      </c>
      <c r="O119" s="55"/>
      <c r="P119" s="5"/>
      <c r="Q119" s="51"/>
      <c r="R119" s="5"/>
    </row>
    <row r="120" spans="1:18" ht="18.75" x14ac:dyDescent="0.3">
      <c r="A120" s="47">
        <v>2014</v>
      </c>
      <c r="B120" s="74">
        <v>13167</v>
      </c>
      <c r="C120" s="74">
        <v>3211187</v>
      </c>
      <c r="D120" s="54">
        <f t="shared" si="35"/>
        <v>410.03529224551545</v>
      </c>
      <c r="E120" s="54"/>
      <c r="G120" s="17">
        <v>2014</v>
      </c>
      <c r="H120" s="17">
        <v>150804</v>
      </c>
      <c r="I120" s="17">
        <v>125547069</v>
      </c>
      <c r="J120" s="54">
        <f t="shared" si="36"/>
        <v>120.11749951725277</v>
      </c>
      <c r="K120" s="54"/>
      <c r="M120" s="17" t="s">
        <v>59</v>
      </c>
      <c r="N120" s="55">
        <f t="shared" si="37"/>
        <v>0.29294429476897421</v>
      </c>
      <c r="O120" s="55"/>
      <c r="P120" s="5"/>
      <c r="Q120" s="51"/>
      <c r="R120" s="5"/>
    </row>
    <row r="121" spans="1:18" ht="18.75" x14ac:dyDescent="0.3">
      <c r="A121" s="47">
        <v>2015</v>
      </c>
      <c r="B121" s="74">
        <v>11336</v>
      </c>
      <c r="C121" s="74">
        <v>3212676</v>
      </c>
      <c r="D121" s="54">
        <f t="shared" si="35"/>
        <v>352.85226396935138</v>
      </c>
      <c r="E121" s="54"/>
      <c r="G121" s="17">
        <v>2015</v>
      </c>
      <c r="H121" s="17">
        <v>145926</v>
      </c>
      <c r="I121" s="17">
        <v>125733897</v>
      </c>
      <c r="J121" s="54">
        <f t="shared" si="36"/>
        <v>116.05939486628654</v>
      </c>
      <c r="K121" s="54"/>
      <c r="M121" s="17" t="s">
        <v>59</v>
      </c>
      <c r="N121" s="55">
        <f t="shared" si="37"/>
        <v>0.32891781268652259</v>
      </c>
      <c r="O121" s="55"/>
      <c r="P121" s="5"/>
      <c r="Q121" s="51"/>
      <c r="R121" s="5"/>
    </row>
    <row r="122" spans="1:18" ht="18.75" x14ac:dyDescent="0.3">
      <c r="A122" s="47">
        <v>2016</v>
      </c>
      <c r="B122" s="74">
        <v>8062</v>
      </c>
      <c r="C122" s="74">
        <v>3205975</v>
      </c>
      <c r="D122" s="54">
        <f t="shared" si="35"/>
        <v>251.46796216439617</v>
      </c>
      <c r="E122" s="54">
        <f t="shared" ref="E122:E128" si="38">SUM(D118:D122)/5</f>
        <v>335.26802116621553</v>
      </c>
      <c r="G122" s="17">
        <v>2016</v>
      </c>
      <c r="H122" s="17">
        <v>139475</v>
      </c>
      <c r="I122" s="17">
        <v>146544000</v>
      </c>
      <c r="J122" s="54">
        <f t="shared" si="36"/>
        <v>95.176192815809586</v>
      </c>
      <c r="K122" s="54">
        <f t="shared" ref="K122:K128" si="39">SUM(J118:J122)/5</f>
        <v>116.75404083882616</v>
      </c>
      <c r="M122" s="17" t="s">
        <v>59</v>
      </c>
      <c r="N122" s="55">
        <f t="shared" si="37"/>
        <v>0.37848238000826734</v>
      </c>
      <c r="O122" s="55">
        <f t="shared" ref="O122:O128" si="40">SUM(N118:N122)/5</f>
        <v>0.35272186470825956</v>
      </c>
      <c r="P122" s="53" t="s">
        <v>90</v>
      </c>
      <c r="Q122" s="51"/>
      <c r="R122" s="5"/>
    </row>
    <row r="123" spans="1:18" ht="18.75" x14ac:dyDescent="0.3">
      <c r="A123" s="47">
        <v>2017</v>
      </c>
      <c r="B123" s="74">
        <v>7591</v>
      </c>
      <c r="C123" s="74">
        <v>3203679</v>
      </c>
      <c r="D123" s="54">
        <f t="shared" si="35"/>
        <v>236.9463357596064</v>
      </c>
      <c r="E123" s="54">
        <f t="shared" si="38"/>
        <v>317.65549152809058</v>
      </c>
      <c r="G123" s="17">
        <v>2017</v>
      </c>
      <c r="H123" s="17">
        <v>132844</v>
      </c>
      <c r="I123" s="17">
        <v>146804000</v>
      </c>
      <c r="J123" s="54">
        <f t="shared" si="36"/>
        <v>90.490722323642402</v>
      </c>
      <c r="K123" s="54">
        <f t="shared" si="39"/>
        <v>108.86306943525315</v>
      </c>
      <c r="M123" s="17" t="s">
        <v>59</v>
      </c>
      <c r="N123" s="55">
        <f t="shared" si="37"/>
        <v>0.38190386879605365</v>
      </c>
      <c r="O123" s="55">
        <f t="shared" si="40"/>
        <v>0.34913833855051407</v>
      </c>
      <c r="P123" t="s">
        <v>89</v>
      </c>
      <c r="Q123" s="51"/>
      <c r="R123" s="5"/>
    </row>
    <row r="124" spans="1:18" ht="18.75" x14ac:dyDescent="0.3">
      <c r="A124" s="47">
        <v>2018</v>
      </c>
      <c r="B124" s="74">
        <v>11960</v>
      </c>
      <c r="C124" s="74">
        <v>3193514</v>
      </c>
      <c r="D124" s="54">
        <f t="shared" si="35"/>
        <v>374.50908309780385</v>
      </c>
      <c r="E124" s="54">
        <f t="shared" si="38"/>
        <v>325.16218744733465</v>
      </c>
      <c r="G124" s="17">
        <v>2018</v>
      </c>
      <c r="H124" s="17">
        <v>131840</v>
      </c>
      <c r="I124" s="17">
        <v>146880000</v>
      </c>
      <c r="J124" s="54">
        <f t="shared" si="36"/>
        <v>89.760348583877999</v>
      </c>
      <c r="K124" s="54">
        <f t="shared" si="39"/>
        <v>102.32083162137386</v>
      </c>
      <c r="M124" s="17" t="s">
        <v>59</v>
      </c>
      <c r="N124" s="55">
        <f t="shared" si="37"/>
        <v>0.2396746905079386</v>
      </c>
      <c r="O124" s="55">
        <f t="shared" si="40"/>
        <v>0.32438460935355129</v>
      </c>
      <c r="P124" t="s">
        <v>88</v>
      </c>
      <c r="Q124" s="51"/>
      <c r="R124" s="5"/>
    </row>
    <row r="125" spans="1:18" ht="18.75" x14ac:dyDescent="0.3">
      <c r="A125" s="47">
        <v>2019</v>
      </c>
      <c r="B125" s="74">
        <v>11280</v>
      </c>
      <c r="C125" s="74">
        <v>3183038</v>
      </c>
      <c r="D125" s="54">
        <f t="shared" si="35"/>
        <v>354.37842715041415</v>
      </c>
      <c r="E125" s="54">
        <f t="shared" si="38"/>
        <v>314.03081442831439</v>
      </c>
      <c r="G125" s="17">
        <v>2019</v>
      </c>
      <c r="H125" s="17">
        <v>471426</v>
      </c>
      <c r="I125" s="17">
        <v>146780000</v>
      </c>
      <c r="J125" s="54">
        <f t="shared" si="36"/>
        <v>321.17863469137484</v>
      </c>
      <c r="K125" s="54">
        <f t="shared" si="39"/>
        <v>142.53305865619828</v>
      </c>
      <c r="M125" s="17" t="s">
        <v>59</v>
      </c>
      <c r="N125" s="55">
        <f t="shared" si="37"/>
        <v>0.90631542465493298</v>
      </c>
      <c r="O125" s="55">
        <f t="shared" si="40"/>
        <v>0.44705883533074309</v>
      </c>
      <c r="P125" t="s">
        <v>87</v>
      </c>
      <c r="Q125" s="51"/>
      <c r="R125" s="5"/>
    </row>
    <row r="126" spans="1:18" ht="18.75" x14ac:dyDescent="0.3">
      <c r="A126" s="47">
        <v>2020</v>
      </c>
      <c r="B126" s="74">
        <v>10267</v>
      </c>
      <c r="C126" s="74">
        <v>3179532</v>
      </c>
      <c r="D126" s="54">
        <f t="shared" si="35"/>
        <v>322.90915769993825</v>
      </c>
      <c r="E126" s="54">
        <f t="shared" si="38"/>
        <v>308.04219317443176</v>
      </c>
      <c r="G126" s="17">
        <v>2020</v>
      </c>
      <c r="H126" s="17">
        <v>439306</v>
      </c>
      <c r="I126" s="17">
        <v>146748000</v>
      </c>
      <c r="J126" s="54">
        <f t="shared" si="36"/>
        <v>299.36080900591492</v>
      </c>
      <c r="K126" s="54">
        <f t="shared" si="39"/>
        <v>179.19334148412395</v>
      </c>
      <c r="M126" s="17" t="s">
        <v>59</v>
      </c>
      <c r="N126" s="55">
        <f t="shared" si="37"/>
        <v>0.92707438568247258</v>
      </c>
      <c r="O126" s="55">
        <f t="shared" si="40"/>
        <v>0.56669014992993305</v>
      </c>
      <c r="P126" t="s">
        <v>86</v>
      </c>
      <c r="Q126" s="51"/>
      <c r="R126" s="5"/>
    </row>
    <row r="127" spans="1:18" ht="18.75" x14ac:dyDescent="0.3">
      <c r="A127" s="47">
        <v>2021</v>
      </c>
      <c r="B127" s="74">
        <v>10258</v>
      </c>
      <c r="C127" s="74">
        <v>3154164</v>
      </c>
      <c r="D127" s="54">
        <f t="shared" si="35"/>
        <v>325.22088261739088</v>
      </c>
      <c r="E127" s="54">
        <f t="shared" si="38"/>
        <v>322.79277726503068</v>
      </c>
      <c r="G127" s="17">
        <v>2021</v>
      </c>
      <c r="H127" s="17">
        <v>390411</v>
      </c>
      <c r="I127" s="17">
        <v>145478000</v>
      </c>
      <c r="J127" s="54">
        <f t="shared" si="36"/>
        <v>268.36428875843768</v>
      </c>
      <c r="K127" s="54">
        <f t="shared" si="39"/>
        <v>213.83096067264955</v>
      </c>
      <c r="M127" s="17" t="s">
        <v>59</v>
      </c>
      <c r="N127" s="55">
        <f t="shared" si="37"/>
        <v>0.82517545183024832</v>
      </c>
      <c r="O127" s="55">
        <f t="shared" si="40"/>
        <v>0.65602876429432921</v>
      </c>
      <c r="P127" t="s">
        <v>85</v>
      </c>
      <c r="Q127" s="51"/>
      <c r="R127" s="5"/>
    </row>
    <row r="128" spans="1:18" ht="30" x14ac:dyDescent="0.25">
      <c r="A128" s="47" t="s">
        <v>27</v>
      </c>
      <c r="B128" s="74">
        <v>2741</v>
      </c>
      <c r="C128" s="74">
        <v>3131720</v>
      </c>
      <c r="D128" s="54">
        <f t="shared" si="35"/>
        <v>87.523788844468854</v>
      </c>
      <c r="E128" s="54">
        <f t="shared" si="38"/>
        <v>292.90826788200314</v>
      </c>
      <c r="G128" s="17" t="s">
        <v>27</v>
      </c>
      <c r="H128" s="17">
        <v>197100</v>
      </c>
      <c r="I128" s="17">
        <v>145478000</v>
      </c>
      <c r="J128" s="54">
        <f t="shared" si="36"/>
        <v>135.48440313999367</v>
      </c>
      <c r="K128" s="54">
        <f t="shared" si="39"/>
        <v>222.82969683591983</v>
      </c>
      <c r="M128" s="17" t="s">
        <v>59</v>
      </c>
      <c r="N128" s="55">
        <f t="shared" si="37"/>
        <v>1.5479723276234256</v>
      </c>
      <c r="O128" s="55">
        <f t="shared" si="40"/>
        <v>0.88924245605980379</v>
      </c>
      <c r="P128" t="s">
        <v>92</v>
      </c>
    </row>
    <row r="129" spans="1:18" x14ac:dyDescent="0.25">
      <c r="A129" s="47" t="s">
        <v>38</v>
      </c>
      <c r="B129" s="17">
        <f t="shared" ref="B129" si="41">SUM(B123:B128)</f>
        <v>54097</v>
      </c>
      <c r="C129" s="17"/>
      <c r="D129" s="17"/>
      <c r="E129" s="17"/>
      <c r="G129" s="17" t="s">
        <v>38</v>
      </c>
      <c r="H129" s="17">
        <f t="shared" ref="H129" si="42">SUM(H123:H128)</f>
        <v>1762927</v>
      </c>
      <c r="I129" s="17"/>
      <c r="J129" s="17"/>
      <c r="K129" s="17"/>
    </row>
    <row r="131" spans="1:18" ht="23.25" x14ac:dyDescent="0.35">
      <c r="A131" s="187" t="s">
        <v>79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60"/>
      <c r="P131" s="160"/>
      <c r="Q131" s="160"/>
      <c r="R131" s="160"/>
    </row>
    <row r="133" spans="1:18" ht="90" x14ac:dyDescent="0.25">
      <c r="A133" s="12" t="s">
        <v>43</v>
      </c>
      <c r="B133" s="4" t="s">
        <v>80</v>
      </c>
      <c r="C133" s="13" t="s">
        <v>81</v>
      </c>
      <c r="D133" s="49" t="s">
        <v>78</v>
      </c>
      <c r="E133" s="12" t="s">
        <v>91</v>
      </c>
      <c r="F133" s="52"/>
    </row>
    <row r="134" spans="1:18" x14ac:dyDescent="0.25">
      <c r="A134" s="17">
        <v>2019</v>
      </c>
      <c r="B134" s="74">
        <v>19110</v>
      </c>
      <c r="C134" s="74">
        <v>177</v>
      </c>
      <c r="D134" s="50">
        <f t="shared" ref="D134:D135" si="43">C134/B134</f>
        <v>9.2621664050235482E-3</v>
      </c>
      <c r="E134" s="1"/>
      <c r="F134" s="5"/>
    </row>
    <row r="135" spans="1:18" x14ac:dyDescent="0.25">
      <c r="A135" s="17">
        <v>2020</v>
      </c>
      <c r="B135" s="74">
        <v>24449</v>
      </c>
      <c r="C135" s="74">
        <v>380</v>
      </c>
      <c r="D135" s="50">
        <f t="shared" si="43"/>
        <v>1.5542557977831405E-2</v>
      </c>
      <c r="E135" s="1"/>
      <c r="F135" s="5"/>
    </row>
    <row r="136" spans="1:18" x14ac:dyDescent="0.25">
      <c r="A136" s="17">
        <v>2021</v>
      </c>
      <c r="B136" s="74">
        <v>24265</v>
      </c>
      <c r="C136" s="74">
        <v>8854</v>
      </c>
      <c r="D136" s="50">
        <f>C136/B136</f>
        <v>0.36488769833092932</v>
      </c>
      <c r="E136" s="1"/>
      <c r="F136" s="5"/>
    </row>
    <row r="137" spans="1:18" x14ac:dyDescent="0.25">
      <c r="A137" s="17">
        <v>2022</v>
      </c>
      <c r="B137" s="74">
        <v>24814</v>
      </c>
      <c r="C137" s="74">
        <v>8170</v>
      </c>
      <c r="D137" s="50">
        <f>C137/B137</f>
        <v>0.32924961715160794</v>
      </c>
      <c r="E137" s="50">
        <f>SUM(D135:D137)/3</f>
        <v>0.23655995782012287</v>
      </c>
      <c r="F137" s="64"/>
    </row>
    <row r="138" spans="1:18" x14ac:dyDescent="0.25">
      <c r="A138" s="1"/>
      <c r="B138" s="74"/>
      <c r="C138" s="74"/>
      <c r="D138" s="1"/>
      <c r="E138" s="1"/>
      <c r="F138" s="5"/>
    </row>
    <row r="141" spans="1:18" ht="36" x14ac:dyDescent="0.55000000000000004">
      <c r="A141" s="159" t="s">
        <v>41</v>
      </c>
      <c r="B141" s="160"/>
      <c r="C141" s="160"/>
      <c r="D141" s="160"/>
      <c r="E141" s="160"/>
      <c r="G141" s="186" t="s">
        <v>49</v>
      </c>
      <c r="H141" s="180"/>
      <c r="I141" s="180"/>
      <c r="J141" s="180"/>
      <c r="K141" s="180"/>
      <c r="L141" s="180"/>
      <c r="M141" s="16" t="s">
        <v>123</v>
      </c>
    </row>
    <row r="143" spans="1:18" x14ac:dyDescent="0.25">
      <c r="A143" s="12" t="s">
        <v>96</v>
      </c>
      <c r="B143" s="4" t="s">
        <v>97</v>
      </c>
      <c r="C143" s="1" t="s">
        <v>98</v>
      </c>
      <c r="G143" s="12" t="s">
        <v>96</v>
      </c>
      <c r="H143" s="4" t="s">
        <v>97</v>
      </c>
      <c r="I143" s="1" t="s">
        <v>78</v>
      </c>
      <c r="J143" s="56" t="s">
        <v>99</v>
      </c>
      <c r="K143" s="56" t="s">
        <v>65</v>
      </c>
    </row>
    <row r="144" spans="1:18" x14ac:dyDescent="0.25">
      <c r="A144" s="47">
        <v>2012</v>
      </c>
      <c r="B144" s="65">
        <f t="shared" ref="B144:B151" si="44">LOG(C144)+5</f>
        <v>5.1131728618994448</v>
      </c>
      <c r="C144" s="66">
        <f t="shared" ref="C144:C152" si="45">N21*N37*N53*N69*N85</f>
        <v>1.2976956890219213</v>
      </c>
      <c r="G144" s="47">
        <v>2012</v>
      </c>
      <c r="H144" s="57">
        <f t="shared" ref="H144:H151" si="46">B144+I144+J144+K144</f>
        <v>5.5818849162068647</v>
      </c>
      <c r="I144" s="50">
        <f>D102</f>
        <v>6.8890554722638692E-2</v>
      </c>
      <c r="J144" s="1">
        <v>0</v>
      </c>
      <c r="K144" s="50">
        <f>N118</f>
        <v>0.39982149958478108</v>
      </c>
    </row>
    <row r="145" spans="1:11" x14ac:dyDescent="0.25">
      <c r="A145" s="47">
        <v>2013</v>
      </c>
      <c r="B145" s="65">
        <f t="shared" si="44"/>
        <v>4.8891891560242895</v>
      </c>
      <c r="C145" s="66">
        <f t="shared" si="45"/>
        <v>0.77479918643620349</v>
      </c>
      <c r="G145" s="47">
        <v>2013</v>
      </c>
      <c r="H145" s="57">
        <f t="shared" si="46"/>
        <v>5.3221227473896056</v>
      </c>
      <c r="I145" s="50">
        <f t="shared" ref="I145:I153" si="47">D103</f>
        <v>6.9490254872563717E-2</v>
      </c>
      <c r="J145" s="1">
        <v>0</v>
      </c>
      <c r="K145" s="50">
        <f t="shared" ref="K145:K154" si="48">N119</f>
        <v>0.36344333649275246</v>
      </c>
    </row>
    <row r="146" spans="1:11" x14ac:dyDescent="0.25">
      <c r="A146" s="47">
        <v>2014</v>
      </c>
      <c r="B146" s="65">
        <f t="shared" si="44"/>
        <v>5.4399592613524392</v>
      </c>
      <c r="C146" s="66">
        <f t="shared" si="45"/>
        <v>2.7539703572280878</v>
      </c>
      <c r="G146" s="47">
        <v>2014</v>
      </c>
      <c r="H146" s="57">
        <f t="shared" si="46"/>
        <v>5.8053923117436019</v>
      </c>
      <c r="I146" s="50">
        <f t="shared" si="47"/>
        <v>7.2488755622188913E-2</v>
      </c>
      <c r="J146" s="1">
        <v>0</v>
      </c>
      <c r="K146" s="50">
        <f t="shared" si="48"/>
        <v>0.29294429476897421</v>
      </c>
    </row>
    <row r="147" spans="1:11" x14ac:dyDescent="0.25">
      <c r="A147" s="47">
        <v>2015</v>
      </c>
      <c r="B147" s="65">
        <f t="shared" si="44"/>
        <v>5.41833947582146</v>
      </c>
      <c r="C147" s="66">
        <f t="shared" si="45"/>
        <v>2.6202303685560167</v>
      </c>
      <c r="G147" s="47">
        <v>2015</v>
      </c>
      <c r="H147" s="57">
        <f t="shared" si="46"/>
        <v>5.8197460441301709</v>
      </c>
      <c r="I147" s="50">
        <f t="shared" si="47"/>
        <v>7.2488755622188913E-2</v>
      </c>
      <c r="J147" s="1">
        <v>0</v>
      </c>
      <c r="K147" s="50">
        <f t="shared" si="48"/>
        <v>0.32891781268652259</v>
      </c>
    </row>
    <row r="148" spans="1:11" x14ac:dyDescent="0.25">
      <c r="A148" s="47">
        <v>2016</v>
      </c>
      <c r="B148" s="65">
        <f t="shared" si="44"/>
        <v>5.061132136137692</v>
      </c>
      <c r="C148" s="66">
        <f t="shared" si="45"/>
        <v>1.1511505786432934</v>
      </c>
      <c r="G148" s="47">
        <v>2016</v>
      </c>
      <c r="H148" s="57">
        <f t="shared" si="46"/>
        <v>5.5125530468805923</v>
      </c>
      <c r="I148" s="50">
        <f t="shared" si="47"/>
        <v>7.2938530734632676E-2</v>
      </c>
      <c r="J148" s="1">
        <v>0</v>
      </c>
      <c r="K148" s="50">
        <f t="shared" si="48"/>
        <v>0.37848238000826734</v>
      </c>
    </row>
    <row r="149" spans="1:11" x14ac:dyDescent="0.25">
      <c r="A149" s="17">
        <v>2017</v>
      </c>
      <c r="B149" s="65">
        <f t="shared" si="44"/>
        <v>4.7356193939333853</v>
      </c>
      <c r="C149" s="66">
        <f t="shared" si="45"/>
        <v>0.54402567181365746</v>
      </c>
      <c r="G149" s="17">
        <v>2017</v>
      </c>
      <c r="H149" s="57">
        <f t="shared" si="46"/>
        <v>5.1904617934640722</v>
      </c>
      <c r="I149" s="50">
        <f t="shared" si="47"/>
        <v>7.2938530734632676E-2</v>
      </c>
      <c r="J149" s="1">
        <v>0</v>
      </c>
      <c r="K149" s="50">
        <f t="shared" si="48"/>
        <v>0.38190386879605365</v>
      </c>
    </row>
    <row r="150" spans="1:11" x14ac:dyDescent="0.25">
      <c r="A150" s="17">
        <v>2018</v>
      </c>
      <c r="B150" s="65">
        <f t="shared" si="44"/>
        <v>5.2267851086979071</v>
      </c>
      <c r="C150" s="66">
        <f t="shared" si="45"/>
        <v>1.6857187160883151</v>
      </c>
      <c r="G150" s="17">
        <v>2018</v>
      </c>
      <c r="H150" s="57">
        <f t="shared" si="46"/>
        <v>5.5393983299404788</v>
      </c>
      <c r="I150" s="50">
        <f t="shared" si="47"/>
        <v>7.2938530734632676E-2</v>
      </c>
      <c r="J150" s="1">
        <v>0</v>
      </c>
      <c r="K150" s="50">
        <f t="shared" si="48"/>
        <v>0.2396746905079386</v>
      </c>
    </row>
    <row r="151" spans="1:11" x14ac:dyDescent="0.25">
      <c r="A151" s="17">
        <v>2019</v>
      </c>
      <c r="B151" s="65">
        <f t="shared" si="44"/>
        <v>5.8596495928404835</v>
      </c>
      <c r="C151" s="66">
        <f t="shared" si="45"/>
        <v>7.2385169023583229</v>
      </c>
      <c r="G151" s="17">
        <v>2019</v>
      </c>
      <c r="H151" s="57">
        <f t="shared" si="46"/>
        <v>6.8490652648599601</v>
      </c>
      <c r="I151" s="50">
        <f t="shared" si="47"/>
        <v>7.3838080959520241E-2</v>
      </c>
      <c r="J151" s="50">
        <f>D134</f>
        <v>9.2621664050235482E-3</v>
      </c>
      <c r="K151" s="50">
        <f t="shared" si="48"/>
        <v>0.90631542465493298</v>
      </c>
    </row>
    <row r="152" spans="1:11" x14ac:dyDescent="0.25">
      <c r="A152" s="17">
        <v>2020</v>
      </c>
      <c r="B152" s="65">
        <f>LOG(C152)+5</f>
        <v>4.3277233705544669</v>
      </c>
      <c r="C152" s="66">
        <f t="shared" si="45"/>
        <v>0.21267839321216447</v>
      </c>
      <c r="G152" s="17">
        <v>2020</v>
      </c>
      <c r="H152" s="57">
        <f>B152+I152+J152+K152</f>
        <v>5.3441783951742909</v>
      </c>
      <c r="I152" s="50">
        <f t="shared" si="47"/>
        <v>7.3838080959520241E-2</v>
      </c>
      <c r="J152" s="50">
        <f>D135</f>
        <v>1.5542557977831405E-2</v>
      </c>
      <c r="K152" s="50">
        <f t="shared" si="48"/>
        <v>0.92707438568247258</v>
      </c>
    </row>
    <row r="153" spans="1:11" x14ac:dyDescent="0.25">
      <c r="A153" s="17">
        <v>2021</v>
      </c>
      <c r="B153" s="65">
        <f>LOG(C153)+5</f>
        <v>4.1595947756447247</v>
      </c>
      <c r="C153" s="66">
        <f>N30*N46*N62*N78*N94</f>
        <v>0.14440917125777744</v>
      </c>
      <c r="G153" s="17">
        <v>2021</v>
      </c>
      <c r="H153" s="57">
        <f>B153+I153+J153+K153</f>
        <v>5.423496006765423</v>
      </c>
      <c r="I153" s="50">
        <f t="shared" si="47"/>
        <v>7.3838080959520241E-2</v>
      </c>
      <c r="J153" s="50">
        <f t="shared" ref="J153:J154" si="49">D136</f>
        <v>0.36488769833092932</v>
      </c>
      <c r="K153" s="50">
        <f t="shared" si="48"/>
        <v>0.82517545183024832</v>
      </c>
    </row>
    <row r="154" spans="1:11" x14ac:dyDescent="0.25">
      <c r="A154" s="1" t="s">
        <v>27</v>
      </c>
      <c r="B154" s="65">
        <f>LOG(C154)+5</f>
        <v>6.3993237201425757</v>
      </c>
      <c r="C154" s="66">
        <f>N31*N47*N63*N79*N95</f>
        <v>25.079779861480471</v>
      </c>
      <c r="G154" s="1" t="s">
        <v>27</v>
      </c>
      <c r="H154" s="57">
        <f>B154+I154+J154+K154</f>
        <v>8.3503837458771297</v>
      </c>
      <c r="I154" s="50">
        <f>D112</f>
        <v>7.3838080959520241E-2</v>
      </c>
      <c r="J154" s="50">
        <f t="shared" si="49"/>
        <v>0.32924961715160794</v>
      </c>
      <c r="K154" s="50">
        <f t="shared" si="48"/>
        <v>1.5479723276234256</v>
      </c>
    </row>
    <row r="157" spans="1:11" ht="36" x14ac:dyDescent="0.55000000000000004">
      <c r="A157" s="60" t="s">
        <v>69</v>
      </c>
      <c r="B157" s="61"/>
      <c r="C157" s="61"/>
      <c r="D157" s="61"/>
      <c r="E157" s="61"/>
    </row>
    <row r="159" spans="1:11" ht="45" x14ac:dyDescent="0.25">
      <c r="A159" s="12" t="s">
        <v>96</v>
      </c>
      <c r="B159" s="4" t="s">
        <v>97</v>
      </c>
      <c r="C159" s="1" t="s">
        <v>78</v>
      </c>
      <c r="D159" s="56" t="s">
        <v>99</v>
      </c>
      <c r="E159" s="56" t="s">
        <v>65</v>
      </c>
      <c r="F159" s="12" t="s">
        <v>98</v>
      </c>
    </row>
    <row r="160" spans="1:11" x14ac:dyDescent="0.25">
      <c r="A160" s="47">
        <v>2012</v>
      </c>
      <c r="B160" s="66">
        <f t="shared" ref="B160:B167" si="50">LOG(F160)+5</f>
        <v>3.5531986874140529</v>
      </c>
      <c r="C160" s="50">
        <f>I144</f>
        <v>6.8890554722638692E-2</v>
      </c>
      <c r="D160" s="1">
        <v>1</v>
      </c>
      <c r="E160" s="50">
        <f>K144</f>
        <v>0.39982149958478108</v>
      </c>
      <c r="F160" s="1">
        <f t="shared" ref="F160:F167" si="51">C144*C160*D160*E160</f>
        <v>3.5743632596844446E-2</v>
      </c>
    </row>
    <row r="161" spans="1:6" x14ac:dyDescent="0.25">
      <c r="A161" s="47">
        <v>2013</v>
      </c>
      <c r="B161" s="66">
        <f t="shared" si="50"/>
        <v>3.2915497713355593</v>
      </c>
      <c r="C161" s="50">
        <f t="shared" ref="C161:D170" si="52">I145</f>
        <v>6.9490254872563717E-2</v>
      </c>
      <c r="D161" s="1">
        <v>1</v>
      </c>
      <c r="E161" s="50">
        <f t="shared" ref="E161:E170" si="53">K145</f>
        <v>0.36344333649275246</v>
      </c>
      <c r="F161" s="1">
        <f t="shared" si="51"/>
        <v>1.9568150114380522E-2</v>
      </c>
    </row>
    <row r="162" spans="1:6" x14ac:dyDescent="0.25">
      <c r="A162" s="47">
        <v>2014</v>
      </c>
      <c r="B162" s="66">
        <f t="shared" si="50"/>
        <v>3.7670149501869088</v>
      </c>
      <c r="C162" s="50">
        <f t="shared" si="52"/>
        <v>7.2488755622188913E-2</v>
      </c>
      <c r="D162" s="1">
        <v>1</v>
      </c>
      <c r="E162" s="50">
        <f t="shared" si="53"/>
        <v>0.29294429476897421</v>
      </c>
      <c r="F162" s="1">
        <f t="shared" si="51"/>
        <v>5.848102153501638E-2</v>
      </c>
    </row>
    <row r="163" spans="1:6" x14ac:dyDescent="0.25">
      <c r="A163" s="47">
        <v>2015</v>
      </c>
      <c r="B163" s="66">
        <f t="shared" si="50"/>
        <v>3.7956975138491189</v>
      </c>
      <c r="C163" s="50">
        <f t="shared" si="52"/>
        <v>7.2488755622188913E-2</v>
      </c>
      <c r="D163" s="1">
        <v>1</v>
      </c>
      <c r="E163" s="50">
        <f t="shared" si="53"/>
        <v>0.32891781268652259</v>
      </c>
      <c r="F163" s="1">
        <f t="shared" si="51"/>
        <v>6.2473741153580058E-2</v>
      </c>
    </row>
    <row r="164" spans="1:6" x14ac:dyDescent="0.25">
      <c r="A164" s="47">
        <v>2016</v>
      </c>
      <c r="B164" s="66">
        <f t="shared" si="50"/>
        <v>3.5021348128457506</v>
      </c>
      <c r="C164" s="50">
        <f t="shared" si="52"/>
        <v>7.2938530734632676E-2</v>
      </c>
      <c r="D164" s="1">
        <v>1</v>
      </c>
      <c r="E164" s="50">
        <f t="shared" si="53"/>
        <v>0.37848238000826734</v>
      </c>
      <c r="F164" s="1">
        <f t="shared" si="51"/>
        <v>3.1778603827772263E-2</v>
      </c>
    </row>
    <row r="165" spans="1:6" x14ac:dyDescent="0.25">
      <c r="A165" s="17">
        <v>2017</v>
      </c>
      <c r="B165" s="66">
        <f t="shared" si="50"/>
        <v>3.1805304625448452</v>
      </c>
      <c r="C165" s="50">
        <f t="shared" si="52"/>
        <v>7.2938530734632676E-2</v>
      </c>
      <c r="D165" s="1">
        <v>1</v>
      </c>
      <c r="E165" s="50">
        <f t="shared" si="53"/>
        <v>0.38190386879605365</v>
      </c>
      <c r="F165" s="1">
        <f t="shared" si="51"/>
        <v>1.5154110948476591E-2</v>
      </c>
    </row>
    <row r="166" spans="1:6" x14ac:dyDescent="0.25">
      <c r="A166" s="17">
        <v>2018</v>
      </c>
      <c r="B166" s="66">
        <f t="shared" si="50"/>
        <v>3.4693642946247074</v>
      </c>
      <c r="C166" s="50">
        <f t="shared" si="52"/>
        <v>7.2938530734632676E-2</v>
      </c>
      <c r="D166" s="1">
        <v>1</v>
      </c>
      <c r="E166" s="50">
        <f t="shared" si="53"/>
        <v>0.2396746905079386</v>
      </c>
      <c r="F166" s="1">
        <f t="shared" si="51"/>
        <v>2.9468925078690783E-2</v>
      </c>
    </row>
    <row r="167" spans="1:6" x14ac:dyDescent="0.25">
      <c r="A167" s="17">
        <v>2019</v>
      </c>
      <c r="B167" s="66">
        <f t="shared" si="50"/>
        <v>2.651921944412833</v>
      </c>
      <c r="C167" s="50">
        <f t="shared" si="52"/>
        <v>7.3838080959520241E-2</v>
      </c>
      <c r="D167" s="50">
        <f>J151</f>
        <v>9.2621664050235482E-3</v>
      </c>
      <c r="E167" s="50">
        <f t="shared" si="53"/>
        <v>0.90631542465493298</v>
      </c>
      <c r="F167" s="1">
        <f t="shared" si="51"/>
        <v>4.4866474433700983E-3</v>
      </c>
    </row>
    <row r="168" spans="1:6" x14ac:dyDescent="0.25">
      <c r="A168" s="17">
        <v>2020</v>
      </c>
      <c r="B168" s="66">
        <f>LOG(F168)+5</f>
        <v>1.3546408495833959</v>
      </c>
      <c r="C168" s="50">
        <f t="shared" si="52"/>
        <v>7.3838080959520241E-2</v>
      </c>
      <c r="D168" s="50">
        <f>J152</f>
        <v>1.5542557977831405E-2</v>
      </c>
      <c r="E168" s="50">
        <f t="shared" si="53"/>
        <v>0.92707438568247258</v>
      </c>
      <c r="F168" s="1">
        <f>C152*C168*D168*E168</f>
        <v>2.2627722789025432E-4</v>
      </c>
    </row>
    <row r="169" spans="1:6" x14ac:dyDescent="0.25">
      <c r="A169" s="17">
        <v>2021</v>
      </c>
      <c r="B169" s="66">
        <f>LOG(F169)+5</f>
        <v>2.5065806982067942</v>
      </c>
      <c r="C169" s="50">
        <f t="shared" si="52"/>
        <v>7.3838080959520241E-2</v>
      </c>
      <c r="D169" s="50">
        <f t="shared" si="52"/>
        <v>0.36488769833092932</v>
      </c>
      <c r="E169" s="50">
        <f t="shared" si="53"/>
        <v>0.82517545183024832</v>
      </c>
      <c r="F169" s="1">
        <f>C153*C169*D169*E169</f>
        <v>3.2105593172243032E-3</v>
      </c>
    </row>
    <row r="170" spans="1:6" x14ac:dyDescent="0.25">
      <c r="A170" s="1" t="s">
        <v>27</v>
      </c>
      <c r="B170" s="66">
        <f>LOG(F170)+5</f>
        <v>4.9748925924373291</v>
      </c>
      <c r="C170" s="50">
        <f t="shared" si="52"/>
        <v>7.3838080959520241E-2</v>
      </c>
      <c r="D170" s="50">
        <f t="shared" si="52"/>
        <v>0.32924961715160794</v>
      </c>
      <c r="E170" s="50">
        <f t="shared" si="53"/>
        <v>1.5479723276234256</v>
      </c>
      <c r="F170" s="1">
        <f>C154*C170*D170*E170</f>
        <v>0.94382742468980829</v>
      </c>
    </row>
    <row r="174" spans="1:6" x14ac:dyDescent="0.25">
      <c r="A174" s="1"/>
      <c r="B174" s="1" t="s">
        <v>174</v>
      </c>
      <c r="C174" s="1" t="s">
        <v>175</v>
      </c>
      <c r="D174" s="1"/>
      <c r="E174" s="1"/>
      <c r="F174" s="1"/>
    </row>
    <row r="175" spans="1:6" x14ac:dyDescent="0.25">
      <c r="A175" s="1" t="s">
        <v>172</v>
      </c>
      <c r="B175" s="1">
        <f>((SUM(B22:B31)/10)/C31)/((SUM(H22:H31)/10)/I31)</f>
        <v>0.66655419898071566</v>
      </c>
      <c r="C175" s="1">
        <f>(B31/C31)/(H31/I31)</f>
        <v>0</v>
      </c>
      <c r="D175" s="1"/>
      <c r="E175" s="1"/>
      <c r="F175" s="1"/>
    </row>
    <row r="176" spans="1:6" ht="28.5" x14ac:dyDescent="0.45">
      <c r="A176" s="1"/>
      <c r="B176" s="1"/>
      <c r="C176" s="1"/>
      <c r="D176" s="1"/>
      <c r="E176" s="143" t="s">
        <v>176</v>
      </c>
      <c r="F176" s="1">
        <f>(B175+B177)/(C175+C177)</f>
        <v>2.8343263440414654</v>
      </c>
    </row>
    <row r="177" spans="1:6" x14ac:dyDescent="0.25">
      <c r="A177" s="1" t="s">
        <v>173</v>
      </c>
      <c r="B177" s="1">
        <f>((SUM(B38:B47)/10)/C47)/((SUM(H38:H47)/10)/I47)</f>
        <v>0.81353011528832486</v>
      </c>
      <c r="C177" s="1">
        <f>(B47/C47)/(H47/I47)</f>
        <v>0.52219968155063912</v>
      </c>
      <c r="D177" s="1"/>
      <c r="E177" s="1"/>
      <c r="F177" s="1"/>
    </row>
  </sheetData>
  <mergeCells count="11">
    <mergeCell ref="A82:N82"/>
    <mergeCell ref="C2:J2"/>
    <mergeCell ref="A18:N18"/>
    <mergeCell ref="A34:N34"/>
    <mergeCell ref="A50:N50"/>
    <mergeCell ref="A66:N66"/>
    <mergeCell ref="A99:N99"/>
    <mergeCell ref="A115:N115"/>
    <mergeCell ref="A131:R131"/>
    <mergeCell ref="A141:E141"/>
    <mergeCell ref="G141:L141"/>
  </mergeCells>
  <pageMargins left="0.7" right="0.7" top="0.75" bottom="0.75" header="0.3" footer="0.3"/>
  <pageSetup paperSize="9" scale="71" fitToHeight="0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topLeftCell="C1" workbookViewId="0">
      <selection activeCell="M11" sqref="M11"/>
    </sheetView>
  </sheetViews>
  <sheetFormatPr defaultRowHeight="15" x14ac:dyDescent="0.25"/>
  <cols>
    <col min="2" max="2" width="11.5703125" customWidth="1"/>
    <col min="3" max="3" width="11.7109375" customWidth="1"/>
    <col min="6" max="6" width="17.42578125" customWidth="1"/>
    <col min="7" max="7" width="14.140625" customWidth="1"/>
    <col min="8" max="8" width="15.28515625" customWidth="1"/>
    <col min="9" max="9" width="13.5703125" customWidth="1"/>
  </cols>
  <sheetData>
    <row r="2" spans="1:12" x14ac:dyDescent="0.25">
      <c r="A2" s="70"/>
      <c r="B2" s="70"/>
      <c r="C2" s="189" t="s">
        <v>140</v>
      </c>
      <c r="D2" s="189"/>
      <c r="E2" s="189"/>
      <c r="F2" s="189"/>
      <c r="G2" s="189"/>
      <c r="H2" s="189"/>
      <c r="I2" s="189"/>
      <c r="J2" s="189"/>
      <c r="K2" s="70"/>
      <c r="L2" s="70"/>
    </row>
    <row r="3" spans="1:12" x14ac:dyDescent="0.25">
      <c r="A3" s="70"/>
      <c r="B3" s="70"/>
      <c r="C3" s="71"/>
      <c r="D3" s="71"/>
      <c r="E3" s="71"/>
      <c r="F3" s="71"/>
      <c r="G3" s="71"/>
      <c r="H3" s="71"/>
      <c r="I3" s="71"/>
      <c r="J3" s="71"/>
      <c r="K3" s="70"/>
      <c r="L3" s="70"/>
    </row>
    <row r="4" spans="1:12" ht="135" x14ac:dyDescent="0.25">
      <c r="A4" s="72" t="s">
        <v>96</v>
      </c>
      <c r="B4" s="72" t="s">
        <v>125</v>
      </c>
      <c r="C4" s="72" t="s">
        <v>126</v>
      </c>
      <c r="D4" s="72" t="s">
        <v>127</v>
      </c>
      <c r="E4" s="72" t="s">
        <v>128</v>
      </c>
      <c r="F4" s="72" t="s">
        <v>129</v>
      </c>
      <c r="G4" s="72" t="s">
        <v>130</v>
      </c>
      <c r="H4" s="72" t="s">
        <v>131</v>
      </c>
      <c r="I4" s="72" t="s">
        <v>132</v>
      </c>
      <c r="J4" s="72" t="s">
        <v>63</v>
      </c>
      <c r="K4" s="72" t="s">
        <v>133</v>
      </c>
      <c r="L4" s="72" t="s">
        <v>134</v>
      </c>
    </row>
    <row r="5" spans="1:12" x14ac:dyDescent="0.25">
      <c r="A5" s="73">
        <v>2012</v>
      </c>
      <c r="B5" s="90">
        <v>2508754</v>
      </c>
      <c r="C5" s="91">
        <v>20</v>
      </c>
      <c r="D5" s="92">
        <v>220</v>
      </c>
      <c r="E5" s="74">
        <v>186</v>
      </c>
      <c r="F5" s="74">
        <v>2346</v>
      </c>
      <c r="G5" s="93">
        <v>100000000</v>
      </c>
      <c r="H5" s="81">
        <v>1848</v>
      </c>
      <c r="I5" s="81">
        <v>1792</v>
      </c>
      <c r="J5" s="92">
        <v>2529</v>
      </c>
      <c r="K5" s="94">
        <v>22216</v>
      </c>
      <c r="L5" s="94">
        <v>0</v>
      </c>
    </row>
    <row r="6" spans="1:12" x14ac:dyDescent="0.25">
      <c r="A6" s="73">
        <v>2013</v>
      </c>
      <c r="B6" s="90">
        <v>2503305</v>
      </c>
      <c r="C6" s="91">
        <v>12</v>
      </c>
      <c r="D6" s="92">
        <v>218</v>
      </c>
      <c r="E6" s="74">
        <v>111</v>
      </c>
      <c r="F6" s="74">
        <v>2343</v>
      </c>
      <c r="G6" s="93">
        <v>100000000</v>
      </c>
      <c r="H6" s="81">
        <v>1848</v>
      </c>
      <c r="I6" s="81">
        <v>1792</v>
      </c>
      <c r="J6" s="92">
        <v>2442</v>
      </c>
      <c r="K6" s="94">
        <v>22216</v>
      </c>
      <c r="L6" s="94">
        <v>0</v>
      </c>
    </row>
    <row r="7" spans="1:12" x14ac:dyDescent="0.25">
      <c r="A7" s="73">
        <v>2014</v>
      </c>
      <c r="B7" s="90">
        <v>2496552</v>
      </c>
      <c r="C7" s="91">
        <v>1</v>
      </c>
      <c r="D7" s="92">
        <v>218</v>
      </c>
      <c r="E7" s="74">
        <v>110</v>
      </c>
      <c r="F7" s="74">
        <v>2346</v>
      </c>
      <c r="G7" s="93">
        <v>100000000</v>
      </c>
      <c r="H7" s="81">
        <v>1848</v>
      </c>
      <c r="I7" s="81">
        <v>1848</v>
      </c>
      <c r="J7" s="92">
        <v>2431</v>
      </c>
      <c r="K7" s="94">
        <v>22216</v>
      </c>
      <c r="L7" s="94">
        <v>0</v>
      </c>
    </row>
    <row r="8" spans="1:12" x14ac:dyDescent="0.25">
      <c r="A8" s="73">
        <v>2015</v>
      </c>
      <c r="B8" s="90">
        <v>2493024</v>
      </c>
      <c r="C8" s="91">
        <v>7</v>
      </c>
      <c r="D8" s="92">
        <v>181</v>
      </c>
      <c r="E8" s="74">
        <v>118</v>
      </c>
      <c r="F8" s="74">
        <v>2351</v>
      </c>
      <c r="G8" s="93">
        <v>200000000</v>
      </c>
      <c r="H8" s="81">
        <v>1848</v>
      </c>
      <c r="I8" s="81">
        <v>1848</v>
      </c>
      <c r="J8" s="92">
        <v>2423</v>
      </c>
      <c r="K8" s="94">
        <v>22216</v>
      </c>
      <c r="L8" s="94">
        <v>0</v>
      </c>
    </row>
    <row r="9" spans="1:12" x14ac:dyDescent="0.25">
      <c r="A9" s="73">
        <v>2016</v>
      </c>
      <c r="B9" s="90">
        <v>2487529</v>
      </c>
      <c r="C9" s="91">
        <v>3</v>
      </c>
      <c r="D9" s="92">
        <v>163</v>
      </c>
      <c r="E9" s="74">
        <v>116</v>
      </c>
      <c r="F9" s="74">
        <v>2354</v>
      </c>
      <c r="G9" s="93">
        <v>300000000</v>
      </c>
      <c r="H9" s="81">
        <v>1848</v>
      </c>
      <c r="I9" s="81">
        <v>1848</v>
      </c>
      <c r="J9" s="92">
        <v>2413</v>
      </c>
      <c r="K9" s="94">
        <v>22216</v>
      </c>
      <c r="L9" s="94">
        <v>0</v>
      </c>
    </row>
    <row r="10" spans="1:12" x14ac:dyDescent="0.25">
      <c r="A10" s="77">
        <v>2017</v>
      </c>
      <c r="B10" s="90">
        <v>2479260</v>
      </c>
      <c r="C10" s="91">
        <v>31</v>
      </c>
      <c r="D10" s="92">
        <v>143</v>
      </c>
      <c r="E10" s="74">
        <v>94</v>
      </c>
      <c r="F10" s="74">
        <v>2354</v>
      </c>
      <c r="G10" s="93">
        <v>300000000</v>
      </c>
      <c r="H10" s="81">
        <v>1827</v>
      </c>
      <c r="I10" s="81">
        <v>1827</v>
      </c>
      <c r="J10" s="92">
        <v>2303</v>
      </c>
      <c r="K10" s="94">
        <v>22216</v>
      </c>
      <c r="L10" s="94">
        <v>0</v>
      </c>
    </row>
    <row r="11" spans="1:12" x14ac:dyDescent="0.25">
      <c r="A11" s="77">
        <v>2018</v>
      </c>
      <c r="B11" s="90">
        <v>2462950</v>
      </c>
      <c r="C11" s="91">
        <v>10</v>
      </c>
      <c r="D11" s="92">
        <v>173</v>
      </c>
      <c r="E11" s="74">
        <v>93</v>
      </c>
      <c r="F11" s="74">
        <v>2363</v>
      </c>
      <c r="G11" s="93">
        <v>500000000</v>
      </c>
      <c r="H11" s="81">
        <v>1823</v>
      </c>
      <c r="I11" s="81">
        <v>1823</v>
      </c>
      <c r="J11" s="92">
        <v>2424</v>
      </c>
      <c r="K11" s="94">
        <v>22216</v>
      </c>
      <c r="L11" s="94">
        <v>159</v>
      </c>
    </row>
    <row r="12" spans="1:12" x14ac:dyDescent="0.25">
      <c r="A12" s="77">
        <v>2019</v>
      </c>
      <c r="B12" s="90">
        <v>2440815</v>
      </c>
      <c r="C12" s="91">
        <v>1</v>
      </c>
      <c r="D12" s="92">
        <v>180</v>
      </c>
      <c r="E12" s="74">
        <v>80</v>
      </c>
      <c r="F12" s="74">
        <v>2376</v>
      </c>
      <c r="G12" s="93">
        <v>500000000</v>
      </c>
      <c r="H12" s="81">
        <v>1821</v>
      </c>
      <c r="I12" s="81">
        <v>1503</v>
      </c>
      <c r="J12" s="92">
        <v>9218</v>
      </c>
      <c r="K12" s="94">
        <v>22216</v>
      </c>
      <c r="L12" s="94">
        <v>83</v>
      </c>
    </row>
    <row r="13" spans="1:12" x14ac:dyDescent="0.25">
      <c r="A13" s="77">
        <v>2020</v>
      </c>
      <c r="B13" s="90">
        <v>2421895</v>
      </c>
      <c r="C13" s="91">
        <v>0</v>
      </c>
      <c r="D13" s="92">
        <v>182</v>
      </c>
      <c r="E13" s="74">
        <v>70</v>
      </c>
      <c r="F13" s="74">
        <v>2371</v>
      </c>
      <c r="G13" s="93">
        <v>500000000</v>
      </c>
      <c r="H13" s="81">
        <v>1821</v>
      </c>
      <c r="I13" s="81">
        <v>1503</v>
      </c>
      <c r="J13" s="92">
        <v>10726</v>
      </c>
      <c r="K13" s="94">
        <v>22286</v>
      </c>
      <c r="L13" s="94">
        <v>115</v>
      </c>
    </row>
    <row r="14" spans="1:12" x14ac:dyDescent="0.25">
      <c r="A14" s="77">
        <v>2021</v>
      </c>
      <c r="B14" s="90">
        <v>2395100</v>
      </c>
      <c r="C14" s="91">
        <v>5</v>
      </c>
      <c r="D14" s="92">
        <v>173</v>
      </c>
      <c r="E14" s="74">
        <v>75</v>
      </c>
      <c r="F14" s="74">
        <v>2374</v>
      </c>
      <c r="G14" s="93">
        <v>500000000</v>
      </c>
      <c r="H14" s="81">
        <v>1821</v>
      </c>
      <c r="I14" s="81">
        <v>1550</v>
      </c>
      <c r="J14" s="92">
        <v>7742</v>
      </c>
      <c r="K14" s="94">
        <v>22286</v>
      </c>
      <c r="L14" s="94">
        <v>522</v>
      </c>
    </row>
    <row r="15" spans="1:12" x14ac:dyDescent="0.25">
      <c r="A15" s="74" t="s">
        <v>27</v>
      </c>
      <c r="B15" s="90">
        <v>2360959</v>
      </c>
      <c r="C15" s="95">
        <v>0</v>
      </c>
      <c r="D15" s="92">
        <v>73</v>
      </c>
      <c r="E15" s="74">
        <v>18</v>
      </c>
      <c r="F15" s="74">
        <v>2381</v>
      </c>
      <c r="G15" s="93">
        <v>500000000</v>
      </c>
      <c r="H15" s="81">
        <v>1821</v>
      </c>
      <c r="I15" s="81">
        <v>1561</v>
      </c>
      <c r="J15" s="92">
        <v>2538</v>
      </c>
      <c r="K15" s="94">
        <v>24802</v>
      </c>
      <c r="L15" s="94">
        <v>25</v>
      </c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91">
        <v>20</v>
      </c>
      <c r="C20" s="90">
        <v>2508754</v>
      </c>
      <c r="D20" s="1">
        <f t="shared" ref="D20:D30" si="0">(B20/C20)*100000</f>
        <v>0.79720849473483646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f t="shared" ref="N20:N24" si="2">J20/D20</f>
        <v>0.82147320753003095</v>
      </c>
      <c r="O20" s="1"/>
    </row>
    <row r="21" spans="1:16" x14ac:dyDescent="0.25">
      <c r="A21" s="47">
        <v>2013</v>
      </c>
      <c r="B21" s="91">
        <v>12</v>
      </c>
      <c r="C21" s="90">
        <v>2503305</v>
      </c>
      <c r="D21" s="1">
        <f t="shared" si="0"/>
        <v>0.47936627778077384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f t="shared" si="2"/>
        <v>1.0504729577919376</v>
      </c>
      <c r="O21" s="1"/>
    </row>
    <row r="22" spans="1:16" x14ac:dyDescent="0.25">
      <c r="A22" s="47">
        <v>2014</v>
      </c>
      <c r="B22" s="91">
        <v>1</v>
      </c>
      <c r="C22" s="90">
        <v>2496552</v>
      </c>
      <c r="D22" s="1">
        <f t="shared" si="0"/>
        <v>4.0055244192790697E-2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11.275014186113737</v>
      </c>
      <c r="O22" s="1"/>
    </row>
    <row r="23" spans="1:16" x14ac:dyDescent="0.25">
      <c r="A23" s="47">
        <v>2015</v>
      </c>
      <c r="B23" s="91">
        <v>7</v>
      </c>
      <c r="C23" s="90">
        <v>2493024</v>
      </c>
      <c r="D23" s="1">
        <f t="shared" si="0"/>
        <v>0.28078349827358262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f t="shared" si="2"/>
        <v>1.9799454216732477</v>
      </c>
      <c r="O23" s="1"/>
    </row>
    <row r="24" spans="1:16" x14ac:dyDescent="0.25">
      <c r="A24" s="47">
        <v>2016</v>
      </c>
      <c r="B24" s="91">
        <v>3</v>
      </c>
      <c r="C24" s="90">
        <v>2487529</v>
      </c>
      <c r="D24" s="1">
        <f t="shared" si="0"/>
        <v>0.12060160906666817</v>
      </c>
      <c r="E24" s="1">
        <f t="shared" ref="E24:E30" si="3">SUM(D20:D24)/5</f>
        <v>0.34360302480973032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f t="shared" si="2"/>
        <v>4.4586673672526116</v>
      </c>
      <c r="O24" s="50">
        <f t="shared" ref="O24:O30" si="5">SUM(N20:N24)/5</f>
        <v>3.917114628072313</v>
      </c>
      <c r="P24" s="53" t="s">
        <v>90</v>
      </c>
    </row>
    <row r="25" spans="1:16" x14ac:dyDescent="0.25">
      <c r="A25" s="17">
        <v>2017</v>
      </c>
      <c r="B25" s="91">
        <v>31</v>
      </c>
      <c r="C25" s="90">
        <v>2479260</v>
      </c>
      <c r="D25" s="6">
        <f t="shared" si="0"/>
        <v>1.2503730951977605</v>
      </c>
      <c r="E25" s="50">
        <f t="shared" si="3"/>
        <v>0.4342359449023151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29" si="6">J25/D25</f>
        <v>0.30289861135892404</v>
      </c>
      <c r="O25" s="50">
        <f t="shared" si="5"/>
        <v>3.8133997088380918</v>
      </c>
      <c r="P25" t="s">
        <v>89</v>
      </c>
    </row>
    <row r="26" spans="1:16" x14ac:dyDescent="0.25">
      <c r="A26" s="17">
        <v>2018</v>
      </c>
      <c r="B26" s="91">
        <v>10</v>
      </c>
      <c r="C26" s="90">
        <v>2462950</v>
      </c>
      <c r="D26" s="1">
        <f t="shared" si="0"/>
        <v>0.4060171745264825</v>
      </c>
      <c r="E26" s="50">
        <f t="shared" si="3"/>
        <v>0.4195661242514569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1.20229789624183</v>
      </c>
      <c r="O26" s="50">
        <f t="shared" si="5"/>
        <v>3.8437646965280701</v>
      </c>
      <c r="P26" t="s">
        <v>88</v>
      </c>
    </row>
    <row r="27" spans="1:16" x14ac:dyDescent="0.25">
      <c r="A27" s="17">
        <v>2019</v>
      </c>
      <c r="B27" s="91">
        <v>1</v>
      </c>
      <c r="C27" s="90">
        <v>2440815</v>
      </c>
      <c r="D27" s="1">
        <f t="shared" si="0"/>
        <v>4.0969921931813758E-2</v>
      </c>
      <c r="E27" s="50">
        <f t="shared" si="3"/>
        <v>0.41974905979926147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8.8466656220193496</v>
      </c>
      <c r="O27" s="50">
        <f t="shared" si="5"/>
        <v>3.3580949837091922</v>
      </c>
      <c r="P27" t="s">
        <v>87</v>
      </c>
    </row>
    <row r="28" spans="1:16" x14ac:dyDescent="0.25">
      <c r="A28" s="17">
        <v>2020</v>
      </c>
      <c r="B28" s="91">
        <v>0</v>
      </c>
      <c r="C28" s="90">
        <v>2421895</v>
      </c>
      <c r="D28" s="1">
        <f t="shared" si="0"/>
        <v>0</v>
      </c>
      <c r="E28" s="50">
        <f t="shared" si="3"/>
        <v>0.36359236014454499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v>1</v>
      </c>
      <c r="O28" s="50">
        <f t="shared" si="5"/>
        <v>3.1621058993745428</v>
      </c>
      <c r="P28" t="s">
        <v>86</v>
      </c>
    </row>
    <row r="29" spans="1:16" x14ac:dyDescent="0.25">
      <c r="A29" s="17">
        <v>2021</v>
      </c>
      <c r="B29" s="91">
        <v>5</v>
      </c>
      <c r="C29" s="90">
        <v>2395100</v>
      </c>
      <c r="D29" s="1">
        <f t="shared" si="0"/>
        <v>0.20875955074944677</v>
      </c>
      <c r="E29" s="50">
        <f t="shared" si="3"/>
        <v>0.38122394848110075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f t="shared" si="6"/>
        <v>1.7418549883831236</v>
      </c>
      <c r="O29" s="50">
        <f t="shared" si="5"/>
        <v>2.6187434236006455</v>
      </c>
      <c r="P29" t="s">
        <v>85</v>
      </c>
    </row>
    <row r="30" spans="1:16" x14ac:dyDescent="0.25">
      <c r="A30" s="1" t="s">
        <v>27</v>
      </c>
      <c r="B30" s="95">
        <v>0</v>
      </c>
      <c r="C30" s="90">
        <v>2360959</v>
      </c>
      <c r="D30" s="1">
        <f t="shared" si="0"/>
        <v>0</v>
      </c>
      <c r="E30" s="1">
        <f t="shared" si="3"/>
        <v>0.13114932944154861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2.7581637013288605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47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92">
        <v>220</v>
      </c>
      <c r="C36" s="90">
        <v>2508754</v>
      </c>
      <c r="D36" s="6">
        <f t="shared" ref="D36:D46" si="9">(B36/C36)*100000</f>
        <v>8.7692934420832014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1.0624715078410389</v>
      </c>
      <c r="O36" s="1"/>
    </row>
    <row r="37" spans="1:16" x14ac:dyDescent="0.25">
      <c r="A37" s="47">
        <v>2013</v>
      </c>
      <c r="B37" s="92">
        <v>218</v>
      </c>
      <c r="C37" s="90">
        <v>2503305</v>
      </c>
      <c r="D37" s="6">
        <f t="shared" si="9"/>
        <v>8.7084873796840583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0.97146487958990368</v>
      </c>
      <c r="O37" s="1"/>
    </row>
    <row r="38" spans="1:16" x14ac:dyDescent="0.25">
      <c r="A38" s="47">
        <v>2014</v>
      </c>
      <c r="B38" s="92">
        <v>218</v>
      </c>
      <c r="C38" s="90">
        <v>2496552</v>
      </c>
      <c r="D38" s="6">
        <f t="shared" si="9"/>
        <v>8.7320432340283709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0.92476169295035082</v>
      </c>
      <c r="O38" s="1"/>
    </row>
    <row r="39" spans="1:16" x14ac:dyDescent="0.25">
      <c r="A39" s="47">
        <v>2015</v>
      </c>
      <c r="B39" s="92">
        <v>181</v>
      </c>
      <c r="C39" s="90">
        <v>2493024</v>
      </c>
      <c r="D39" s="6">
        <f t="shared" si="9"/>
        <v>7.2602590267883498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1.030277719835426</v>
      </c>
      <c r="O39" s="1"/>
    </row>
    <row r="40" spans="1:16" x14ac:dyDescent="0.25">
      <c r="A40" s="47">
        <v>2016</v>
      </c>
      <c r="B40" s="92">
        <v>163</v>
      </c>
      <c r="C40" s="90">
        <v>2487529</v>
      </c>
      <c r="D40" s="6">
        <f t="shared" si="9"/>
        <v>6.5526874259556376</v>
      </c>
      <c r="E40" s="50">
        <f t="shared" ref="E40:E46" si="12">SUM(D36:D40)/5</f>
        <v>8.0045541017079245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0.911110230047953</v>
      </c>
      <c r="O40" s="50">
        <f t="shared" ref="O40:O46" si="14">SUM(N36:N40)/5</f>
        <v>0.98001720605293452</v>
      </c>
      <c r="P40" s="53" t="s">
        <v>90</v>
      </c>
    </row>
    <row r="41" spans="1:16" x14ac:dyDescent="0.25">
      <c r="A41" s="17">
        <v>2017</v>
      </c>
      <c r="B41" s="92">
        <v>143</v>
      </c>
      <c r="C41" s="90">
        <v>2479260</v>
      </c>
      <c r="D41" s="6">
        <f t="shared" si="9"/>
        <v>5.7678500842993472</v>
      </c>
      <c r="E41" s="50">
        <f t="shared" si="12"/>
        <v>7.4042654301511535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0.92306587938096629</v>
      </c>
      <c r="O41" s="50">
        <f t="shared" si="14"/>
        <v>0.95213608036092001</v>
      </c>
      <c r="P41" t="s">
        <v>89</v>
      </c>
    </row>
    <row r="42" spans="1:16" x14ac:dyDescent="0.25">
      <c r="A42" s="17">
        <v>2018</v>
      </c>
      <c r="B42" s="92">
        <v>173</v>
      </c>
      <c r="C42" s="90">
        <v>2462950</v>
      </c>
      <c r="D42" s="6">
        <f t="shared" si="9"/>
        <v>7.0240971193081476</v>
      </c>
      <c r="E42" s="50">
        <f t="shared" si="12"/>
        <v>7.0673873780759706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0.76659927454443544</v>
      </c>
      <c r="O42" s="50">
        <f t="shared" si="14"/>
        <v>0.91116295935182623</v>
      </c>
      <c r="P42" t="s">
        <v>88</v>
      </c>
    </row>
    <row r="43" spans="1:16" x14ac:dyDescent="0.25">
      <c r="A43" s="17">
        <v>2019</v>
      </c>
      <c r="B43" s="92">
        <v>180</v>
      </c>
      <c r="C43" s="90">
        <v>2440815</v>
      </c>
      <c r="D43" s="6">
        <f t="shared" si="9"/>
        <v>7.3745859477264766</v>
      </c>
      <c r="E43" s="50">
        <f t="shared" si="12"/>
        <v>6.7958959208155916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0.79071231264477448</v>
      </c>
      <c r="O43" s="50">
        <f t="shared" si="14"/>
        <v>0.88435308329071094</v>
      </c>
      <c r="P43" t="s">
        <v>87</v>
      </c>
    </row>
    <row r="44" spans="1:16" x14ac:dyDescent="0.25">
      <c r="A44" s="17">
        <v>2020</v>
      </c>
      <c r="B44" s="92">
        <v>182</v>
      </c>
      <c r="C44" s="90">
        <v>2421895</v>
      </c>
      <c r="D44" s="6">
        <f t="shared" si="9"/>
        <v>7.5147766521670016</v>
      </c>
      <c r="E44" s="50">
        <f t="shared" si="12"/>
        <v>6.8467994458913228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0.75355118193197757</v>
      </c>
      <c r="O44" s="50">
        <f t="shared" si="14"/>
        <v>0.82900777571002138</v>
      </c>
      <c r="P44" t="s">
        <v>86</v>
      </c>
    </row>
    <row r="45" spans="1:16" x14ac:dyDescent="0.25">
      <c r="A45" s="17">
        <v>2021</v>
      </c>
      <c r="B45" s="92">
        <v>173</v>
      </c>
      <c r="C45" s="90">
        <v>2395100</v>
      </c>
      <c r="D45" s="6">
        <f t="shared" si="9"/>
        <v>7.2230804559308588</v>
      </c>
      <c r="E45" s="50">
        <f t="shared" si="12"/>
        <v>6.9808780518863669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0.8009141242737613</v>
      </c>
      <c r="O45" s="50">
        <f t="shared" si="14"/>
        <v>0.80696855455518313</v>
      </c>
      <c r="P45" t="s">
        <v>85</v>
      </c>
    </row>
    <row r="46" spans="1:16" x14ac:dyDescent="0.25">
      <c r="A46" s="1" t="s">
        <v>27</v>
      </c>
      <c r="B46" s="92">
        <v>73</v>
      </c>
      <c r="C46" s="90">
        <v>2360959</v>
      </c>
      <c r="D46" s="6">
        <f t="shared" si="9"/>
        <v>3.0919639011096764</v>
      </c>
      <c r="E46" s="50">
        <f t="shared" si="12"/>
        <v>6.4457008152484319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0.90971192631489539</v>
      </c>
      <c r="O46" s="50">
        <f t="shared" si="14"/>
        <v>0.80429776394196872</v>
      </c>
      <c r="P46" t="s">
        <v>92</v>
      </c>
    </row>
    <row r="47" spans="1:16" x14ac:dyDescent="0.25">
      <c r="A47" s="1" t="s">
        <v>38</v>
      </c>
      <c r="B47" s="1">
        <f>SUM(B41:B46)</f>
        <v>924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74">
        <v>186</v>
      </c>
      <c r="C52" s="90">
        <v>2508754</v>
      </c>
      <c r="D52" s="6">
        <f t="shared" ref="D52:D62" si="15">(B52/C52)*100000</f>
        <v>7.4140390010339798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0.60968503973732258</v>
      </c>
      <c r="O52" s="1"/>
    </row>
    <row r="53" spans="1:16" x14ac:dyDescent="0.25">
      <c r="A53" s="47">
        <v>2013</v>
      </c>
      <c r="B53" s="74">
        <v>111</v>
      </c>
      <c r="C53" s="90">
        <v>2503305</v>
      </c>
      <c r="D53" s="6">
        <f t="shared" si="15"/>
        <v>4.4341380694721577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1.0868730358685077</v>
      </c>
      <c r="O53" s="1"/>
    </row>
    <row r="54" spans="1:16" x14ac:dyDescent="0.25">
      <c r="A54" s="47">
        <v>2014</v>
      </c>
      <c r="B54" s="74">
        <v>110</v>
      </c>
      <c r="C54" s="90">
        <v>2496552</v>
      </c>
      <c r="D54" s="6">
        <f t="shared" si="15"/>
        <v>4.4060768612069765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1.0287975907194686</v>
      </c>
      <c r="O54" s="1"/>
    </row>
    <row r="55" spans="1:16" x14ac:dyDescent="0.25">
      <c r="A55" s="47">
        <v>2015</v>
      </c>
      <c r="B55" s="74">
        <v>118</v>
      </c>
      <c r="C55" s="90">
        <v>2493024</v>
      </c>
      <c r="D55" s="6">
        <f t="shared" si="15"/>
        <v>4.7332075423261069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0.85293058755721052</v>
      </c>
      <c r="O55" s="1"/>
    </row>
    <row r="56" spans="1:16" x14ac:dyDescent="0.25">
      <c r="A56" s="47">
        <v>2016</v>
      </c>
      <c r="B56" s="74">
        <v>116</v>
      </c>
      <c r="C56" s="90">
        <v>2487529</v>
      </c>
      <c r="D56" s="6">
        <f t="shared" si="15"/>
        <v>4.663262217244502</v>
      </c>
      <c r="E56" s="50">
        <f t="shared" ref="E56:E62" si="18">SUM(D52:D56)/5</f>
        <v>5.1301447382567442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0.7244944250591091</v>
      </c>
      <c r="O56" s="50">
        <f t="shared" ref="O56:O62" si="20">SUM(N52:N56)/5</f>
        <v>0.86055613578832379</v>
      </c>
      <c r="P56" s="53" t="s">
        <v>90</v>
      </c>
    </row>
    <row r="57" spans="1:16" x14ac:dyDescent="0.25">
      <c r="A57" s="17">
        <v>2017</v>
      </c>
      <c r="B57" s="74">
        <v>94</v>
      </c>
      <c r="C57" s="90">
        <v>2479260</v>
      </c>
      <c r="D57" s="6">
        <f t="shared" si="15"/>
        <v>3.7914539015674031</v>
      </c>
      <c r="E57" s="50">
        <f t="shared" si="18"/>
        <v>4.4056277183634291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0.73266180642071899</v>
      </c>
      <c r="O57" s="50">
        <f t="shared" si="20"/>
        <v>0.88515148912500297</v>
      </c>
      <c r="P57" t="s">
        <v>89</v>
      </c>
    </row>
    <row r="58" spans="1:16" x14ac:dyDescent="0.25">
      <c r="A58" s="17">
        <v>2018</v>
      </c>
      <c r="B58" s="74">
        <v>93</v>
      </c>
      <c r="C58" s="90">
        <v>2462950</v>
      </c>
      <c r="D58" s="6">
        <f t="shared" si="15"/>
        <v>3.7759597230962867</v>
      </c>
      <c r="E58" s="50">
        <f t="shared" si="18"/>
        <v>4.273992049088255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0.69742329339143061</v>
      </c>
      <c r="O58" s="50">
        <f t="shared" si="20"/>
        <v>0.80726154062958755</v>
      </c>
      <c r="P58" t="s">
        <v>88</v>
      </c>
    </row>
    <row r="59" spans="1:16" x14ac:dyDescent="0.25">
      <c r="A59" s="17">
        <v>2019</v>
      </c>
      <c r="B59" s="74">
        <v>80</v>
      </c>
      <c r="C59" s="90">
        <v>2440815</v>
      </c>
      <c r="D59" s="6">
        <f t="shared" si="15"/>
        <v>3.2775937545451006</v>
      </c>
      <c r="E59" s="50">
        <f t="shared" si="18"/>
        <v>4.04829542775588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0.72398816638847252</v>
      </c>
      <c r="O59" s="50">
        <f t="shared" si="20"/>
        <v>0.7462996557633883</v>
      </c>
      <c r="P59" t="s">
        <v>87</v>
      </c>
    </row>
    <row r="60" spans="1:16" x14ac:dyDescent="0.25">
      <c r="A60" s="17">
        <v>2020</v>
      </c>
      <c r="B60" s="74">
        <v>70</v>
      </c>
      <c r="C60" s="90">
        <v>2421895</v>
      </c>
      <c r="D60" s="6">
        <f t="shared" si="15"/>
        <v>2.8902987123719237</v>
      </c>
      <c r="E60" s="50">
        <f t="shared" si="18"/>
        <v>3.6797136617650432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0.84593601275656227</v>
      </c>
      <c r="O60" s="50">
        <f t="shared" si="20"/>
        <v>0.74490074080325874</v>
      </c>
      <c r="P60" t="s">
        <v>86</v>
      </c>
    </row>
    <row r="61" spans="1:16" x14ac:dyDescent="0.25">
      <c r="A61" s="17">
        <v>2021</v>
      </c>
      <c r="B61" s="74">
        <v>75</v>
      </c>
      <c r="C61" s="90">
        <v>2395100</v>
      </c>
      <c r="D61" s="6">
        <f t="shared" si="15"/>
        <v>3.1313932612417017</v>
      </c>
      <c r="E61" s="50">
        <f t="shared" si="18"/>
        <v>3.3733398705644833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0.82120724783128729</v>
      </c>
      <c r="O61" s="50">
        <f t="shared" si="20"/>
        <v>0.76424330535769447</v>
      </c>
      <c r="P61" t="s">
        <v>85</v>
      </c>
    </row>
    <row r="62" spans="1:16" x14ac:dyDescent="0.25">
      <c r="A62" s="1" t="s">
        <v>27</v>
      </c>
      <c r="B62" s="74">
        <v>18</v>
      </c>
      <c r="C62" s="90">
        <v>2360959</v>
      </c>
      <c r="D62" s="6">
        <f t="shared" si="15"/>
        <v>0.76240205780786541</v>
      </c>
      <c r="E62" s="50">
        <f t="shared" si="18"/>
        <v>2.7675295018125752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2.7048293670978887</v>
      </c>
      <c r="O62" s="50">
        <f t="shared" si="20"/>
        <v>1.1586768174931283</v>
      </c>
      <c r="P62" t="s">
        <v>92</v>
      </c>
    </row>
    <row r="63" spans="1:16" x14ac:dyDescent="0.25">
      <c r="A63" s="1" t="s">
        <v>38</v>
      </c>
      <c r="B63" s="1">
        <f>SUM(B57:B62)</f>
        <v>430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74">
        <v>2346</v>
      </c>
      <c r="C68" s="90">
        <v>2508754</v>
      </c>
      <c r="D68" s="6">
        <f t="shared" ref="D68:D78" si="21">(B68/C68)*100000</f>
        <v>93.512556432396323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0.15655010897226362</v>
      </c>
      <c r="O68" s="1"/>
    </row>
    <row r="69" spans="1:16" x14ac:dyDescent="0.25">
      <c r="A69" s="47">
        <v>2013</v>
      </c>
      <c r="B69" s="74">
        <v>2343</v>
      </c>
      <c r="C69" s="90">
        <v>2503305</v>
      </c>
      <c r="D69" s="6">
        <f t="shared" si="21"/>
        <v>93.596265736696097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0.15700026617674459</v>
      </c>
      <c r="O69" s="1"/>
    </row>
    <row r="70" spans="1:16" x14ac:dyDescent="0.25">
      <c r="A70" s="47">
        <v>2014</v>
      </c>
      <c r="B70" s="74">
        <v>2346</v>
      </c>
      <c r="C70" s="90">
        <v>2496552</v>
      </c>
      <c r="D70" s="6">
        <f t="shared" si="21"/>
        <v>93.96960287628697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0.15792789018054013</v>
      </c>
      <c r="O70" s="1"/>
    </row>
    <row r="71" spans="1:16" x14ac:dyDescent="0.25">
      <c r="A71" s="47">
        <v>2015</v>
      </c>
      <c r="B71" s="74">
        <v>2351</v>
      </c>
      <c r="C71" s="90">
        <v>2493024</v>
      </c>
      <c r="D71" s="6">
        <f t="shared" si="21"/>
        <v>94.303143491598959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0.1587242961152428</v>
      </c>
      <c r="O71" s="1"/>
    </row>
    <row r="72" spans="1:16" x14ac:dyDescent="0.25">
      <c r="A72" s="47">
        <v>2016</v>
      </c>
      <c r="B72" s="74">
        <v>2354</v>
      </c>
      <c r="C72" s="90">
        <v>2487529</v>
      </c>
      <c r="D72" s="6">
        <f t="shared" si="21"/>
        <v>94.632062580978953</v>
      </c>
      <c r="E72" s="50">
        <f t="shared" ref="E72:E78" si="24">SUM(D68:D72)/5</f>
        <v>94.002726223591452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0.1856398511276996</v>
      </c>
      <c r="O72" s="50">
        <f t="shared" ref="O72:O78" si="26">SUM(N68:N72)/5</f>
        <v>0.16316848251449811</v>
      </c>
      <c r="P72" s="53" t="s">
        <v>90</v>
      </c>
    </row>
    <row r="73" spans="1:16" x14ac:dyDescent="0.25">
      <c r="A73" s="17">
        <v>2017</v>
      </c>
      <c r="B73" s="74">
        <v>2354</v>
      </c>
      <c r="C73" s="90">
        <v>2479260</v>
      </c>
      <c r="D73" s="6">
        <f t="shared" si="21"/>
        <v>94.947686003081571</v>
      </c>
      <c r="E73" s="50">
        <f t="shared" si="24"/>
        <v>94.289752137728513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0.18658947285561242</v>
      </c>
      <c r="O73" s="50">
        <f t="shared" si="26"/>
        <v>0.16917635529116792</v>
      </c>
      <c r="P73" t="s">
        <v>89</v>
      </c>
    </row>
    <row r="74" spans="1:16" x14ac:dyDescent="0.25">
      <c r="A74" s="17">
        <v>2018</v>
      </c>
      <c r="B74" s="74">
        <v>2363</v>
      </c>
      <c r="C74" s="90">
        <v>2462950</v>
      </c>
      <c r="D74" s="6">
        <f t="shared" si="21"/>
        <v>95.941858340607808</v>
      </c>
      <c r="E74" s="50">
        <f t="shared" si="24"/>
        <v>94.758870658510858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0.18864081058958501</v>
      </c>
      <c r="O74" s="50">
        <f t="shared" si="26"/>
        <v>0.175504464173736</v>
      </c>
      <c r="P74" t="s">
        <v>88</v>
      </c>
    </row>
    <row r="75" spans="1:16" x14ac:dyDescent="0.25">
      <c r="A75" s="17">
        <v>2019</v>
      </c>
      <c r="B75" s="74">
        <v>2376</v>
      </c>
      <c r="C75" s="90">
        <v>2440815</v>
      </c>
      <c r="D75" s="6">
        <f t="shared" si="21"/>
        <v>97.344534509989487</v>
      </c>
      <c r="E75" s="50">
        <f t="shared" si="24"/>
        <v>95.433856985251367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0.19126844182425295</v>
      </c>
      <c r="O75" s="50">
        <f t="shared" si="26"/>
        <v>0.18217257450247856</v>
      </c>
      <c r="P75" t="s">
        <v>87</v>
      </c>
    </row>
    <row r="76" spans="1:16" x14ac:dyDescent="0.25">
      <c r="A76" s="17">
        <v>2020</v>
      </c>
      <c r="B76" s="74">
        <v>2371</v>
      </c>
      <c r="C76" s="90">
        <v>2421895</v>
      </c>
      <c r="D76" s="6">
        <f t="shared" si="21"/>
        <v>97.898546386197594</v>
      </c>
      <c r="E76" s="50">
        <f t="shared" si="24"/>
        <v>96.152937564171083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0.19231506154521902</v>
      </c>
      <c r="O76" s="50">
        <f t="shared" si="26"/>
        <v>0.18889072758847381</v>
      </c>
      <c r="P76" t="s">
        <v>86</v>
      </c>
    </row>
    <row r="77" spans="1:16" x14ac:dyDescent="0.25">
      <c r="A77" s="17">
        <v>2021</v>
      </c>
      <c r="B77" s="74">
        <v>2374</v>
      </c>
      <c r="C77" s="90">
        <v>2395100</v>
      </c>
      <c r="D77" s="6">
        <f t="shared" si="21"/>
        <v>99.119034695837342</v>
      </c>
      <c r="E77" s="50">
        <f t="shared" si="24"/>
        <v>97.050331987142755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0.19302752825515912</v>
      </c>
      <c r="O77" s="50">
        <f t="shared" si="26"/>
        <v>0.19036826301396573</v>
      </c>
      <c r="P77" t="s">
        <v>85</v>
      </c>
    </row>
    <row r="78" spans="1:16" x14ac:dyDescent="0.25">
      <c r="A78" s="1" t="s">
        <v>27</v>
      </c>
      <c r="B78" s="74">
        <v>2381</v>
      </c>
      <c r="C78" s="90">
        <v>2360959</v>
      </c>
      <c r="D78" s="6">
        <f t="shared" si="21"/>
        <v>100.8488499800293</v>
      </c>
      <c r="E78" s="50">
        <f t="shared" si="24"/>
        <v>98.230564782532298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0.19639622499106058</v>
      </c>
      <c r="O78" s="50">
        <f t="shared" si="26"/>
        <v>0.19232961344105534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75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93">
        <v>100000000</v>
      </c>
      <c r="C84" s="90">
        <v>2508754</v>
      </c>
      <c r="D84" s="6">
        <f t="shared" ref="D84:D93" si="27">(B84/C84)</f>
        <v>39.860424736741827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0.10305202463732732</v>
      </c>
      <c r="O84" s="1"/>
    </row>
    <row r="85" spans="1:16" x14ac:dyDescent="0.25">
      <c r="A85" s="47">
        <v>2013</v>
      </c>
      <c r="B85" s="93">
        <v>100000000</v>
      </c>
      <c r="C85" s="90">
        <v>2503305</v>
      </c>
      <c r="D85" s="6">
        <f t="shared" si="27"/>
        <v>39.947189815064483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8.9270634815588348E-2</v>
      </c>
      <c r="O85" s="1"/>
    </row>
    <row r="86" spans="1:16" x14ac:dyDescent="0.25">
      <c r="A86" s="47">
        <v>2014</v>
      </c>
      <c r="B86" s="93">
        <v>100000000</v>
      </c>
      <c r="C86" s="90">
        <v>2496552</v>
      </c>
      <c r="D86" s="6">
        <f t="shared" si="27"/>
        <v>40.055244192790695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9.6155560540497162E-2</v>
      </c>
      <c r="O86" s="1"/>
    </row>
    <row r="87" spans="1:16" x14ac:dyDescent="0.25">
      <c r="A87" s="47">
        <v>2015</v>
      </c>
      <c r="B87" s="93">
        <v>200000000</v>
      </c>
      <c r="C87" s="90">
        <v>2493024</v>
      </c>
      <c r="D87" s="6">
        <f t="shared" si="27"/>
        <v>80.223856649595035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0.19200891566113801</v>
      </c>
      <c r="O87" s="1"/>
    </row>
    <row r="88" spans="1:16" x14ac:dyDescent="0.25">
      <c r="A88" s="47">
        <v>2016</v>
      </c>
      <c r="B88" s="93">
        <v>300000000</v>
      </c>
      <c r="C88" s="90">
        <v>2487529</v>
      </c>
      <c r="D88" s="6">
        <f t="shared" si="27"/>
        <v>120.60160906666816</v>
      </c>
      <c r="E88" s="50">
        <f t="shared" ref="E88:E94" si="30">SUM(D84:D88)/5</f>
        <v>64.13766489217204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0.36112158823046098</v>
      </c>
      <c r="O88" s="50">
        <f t="shared" ref="O88:O94" si="32">SUM(N84:N88)/5</f>
        <v>0.16832174477700237</v>
      </c>
      <c r="P88" s="53" t="s">
        <v>90</v>
      </c>
    </row>
    <row r="89" spans="1:16" x14ac:dyDescent="0.25">
      <c r="A89" s="17">
        <v>2017</v>
      </c>
      <c r="B89" s="93">
        <v>300000000</v>
      </c>
      <c r="C89" s="90">
        <v>2479260</v>
      </c>
      <c r="D89" s="6">
        <f t="shared" si="27"/>
        <v>121.00384792236393</v>
      </c>
      <c r="E89" s="50">
        <f t="shared" si="30"/>
        <v>80.366349529296457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0.27633956002918536</v>
      </c>
      <c r="O89" s="50">
        <f t="shared" si="32"/>
        <v>0.20297925185537397</v>
      </c>
      <c r="P89" t="s">
        <v>89</v>
      </c>
    </row>
    <row r="90" spans="1:16" x14ac:dyDescent="0.25">
      <c r="A90" s="17">
        <v>2018</v>
      </c>
      <c r="B90" s="93">
        <v>500000000</v>
      </c>
      <c r="C90" s="90">
        <v>2462950</v>
      </c>
      <c r="D90" s="6">
        <f t="shared" si="27"/>
        <v>203.00858726324122</v>
      </c>
      <c r="E90" s="50">
        <f t="shared" si="30"/>
        <v>112.97862901893181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0.318546908684472</v>
      </c>
      <c r="O90" s="50">
        <f t="shared" si="32"/>
        <v>0.24883450662915071</v>
      </c>
      <c r="P90" t="s">
        <v>88</v>
      </c>
    </row>
    <row r="91" spans="1:16" x14ac:dyDescent="0.25">
      <c r="A91" s="17">
        <v>2019</v>
      </c>
      <c r="B91" s="93">
        <v>500000000</v>
      </c>
      <c r="C91" s="90">
        <v>2440815</v>
      </c>
      <c r="D91" s="6">
        <f t="shared" si="27"/>
        <v>204.84960965906879</v>
      </c>
      <c r="E91" s="50">
        <f t="shared" si="30"/>
        <v>145.93750211218745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0.3096170626573721</v>
      </c>
      <c r="O91" s="50">
        <f t="shared" si="32"/>
        <v>0.2915268070525257</v>
      </c>
      <c r="P91" t="s">
        <v>87</v>
      </c>
    </row>
    <row r="92" spans="1:16" x14ac:dyDescent="0.25">
      <c r="A92" s="17">
        <v>2020</v>
      </c>
      <c r="B92" s="93">
        <v>500000000</v>
      </c>
      <c r="C92" s="90">
        <v>2421895</v>
      </c>
      <c r="D92" s="6">
        <f t="shared" si="27"/>
        <v>206.44990802656596</v>
      </c>
      <c r="E92" s="50">
        <f t="shared" si="30"/>
        <v>171.1827123875816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0.16996291905329958</v>
      </c>
      <c r="O92" s="50">
        <f t="shared" si="32"/>
        <v>0.28711760773095801</v>
      </c>
      <c r="P92" t="s">
        <v>86</v>
      </c>
    </row>
    <row r="93" spans="1:16" x14ac:dyDescent="0.25">
      <c r="A93" s="17">
        <v>2021</v>
      </c>
      <c r="B93" s="93">
        <v>500000000</v>
      </c>
      <c r="C93" s="90">
        <v>2395100</v>
      </c>
      <c r="D93" s="6">
        <f t="shared" si="27"/>
        <v>208.75955074944679</v>
      </c>
      <c r="E93" s="50">
        <f t="shared" si="30"/>
        <v>188.81430072413735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0.19749198145331595</v>
      </c>
      <c r="O93" s="50">
        <f t="shared" si="32"/>
        <v>0.254391686375529</v>
      </c>
      <c r="P93" t="s">
        <v>85</v>
      </c>
    </row>
    <row r="94" spans="1:16" x14ac:dyDescent="0.25">
      <c r="A94" s="1" t="s">
        <v>27</v>
      </c>
      <c r="B94" s="93">
        <v>500000000</v>
      </c>
      <c r="C94" s="90">
        <v>2360959</v>
      </c>
      <c r="D94" s="6">
        <f>(B94/C94)</f>
        <v>211.7783493910737</v>
      </c>
      <c r="E94" s="50">
        <f t="shared" si="30"/>
        <v>206.96920101787933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0.20034784372741629</v>
      </c>
      <c r="O94" s="50">
        <f t="shared" si="32"/>
        <v>0.23919334311517521</v>
      </c>
      <c r="P94" t="s">
        <v>92</v>
      </c>
    </row>
    <row r="95" spans="1:16" x14ac:dyDescent="0.25">
      <c r="A95" s="1" t="s">
        <v>38</v>
      </c>
      <c r="B95" s="1">
        <f>SUM(B89:B94)</f>
        <v>2800000000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9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81">
        <v>1848</v>
      </c>
      <c r="C101" s="81">
        <v>1792</v>
      </c>
      <c r="D101" s="50">
        <f t="shared" ref="D101:D109" si="33">C101/B101</f>
        <v>0.96969696969696972</v>
      </c>
      <c r="E101" s="50"/>
      <c r="F101" s="5"/>
    </row>
    <row r="102" spans="1:14" x14ac:dyDescent="0.25">
      <c r="A102" s="47">
        <v>2013</v>
      </c>
      <c r="B102" s="81">
        <v>1848</v>
      </c>
      <c r="C102" s="81">
        <v>1792</v>
      </c>
      <c r="D102" s="50">
        <f t="shared" si="33"/>
        <v>0.96969696969696972</v>
      </c>
      <c r="E102" s="50"/>
      <c r="F102" s="5"/>
    </row>
    <row r="103" spans="1:14" x14ac:dyDescent="0.25">
      <c r="A103" s="47">
        <v>2014</v>
      </c>
      <c r="B103" s="81">
        <v>1848</v>
      </c>
      <c r="C103" s="81">
        <v>1848</v>
      </c>
      <c r="D103" s="50">
        <f t="shared" si="33"/>
        <v>1</v>
      </c>
      <c r="E103" s="50"/>
      <c r="F103" s="5"/>
    </row>
    <row r="104" spans="1:14" x14ac:dyDescent="0.25">
      <c r="A104" s="47">
        <v>2015</v>
      </c>
      <c r="B104" s="81">
        <v>1848</v>
      </c>
      <c r="C104" s="81">
        <v>1848</v>
      </c>
      <c r="D104" s="50">
        <f t="shared" si="33"/>
        <v>1</v>
      </c>
      <c r="E104" s="50"/>
      <c r="F104" s="5"/>
    </row>
    <row r="105" spans="1:14" x14ac:dyDescent="0.25">
      <c r="A105" s="47">
        <v>2016</v>
      </c>
      <c r="B105" s="81">
        <v>1848</v>
      </c>
      <c r="C105" s="81">
        <v>1848</v>
      </c>
      <c r="D105" s="50">
        <f t="shared" si="33"/>
        <v>1</v>
      </c>
      <c r="E105" s="50">
        <f t="shared" ref="E105:E111" si="34">SUM(D101:D105)/5</f>
        <v>0.98787878787878791</v>
      </c>
      <c r="F105" s="5"/>
    </row>
    <row r="106" spans="1:14" x14ac:dyDescent="0.25">
      <c r="A106" s="17">
        <v>2017</v>
      </c>
      <c r="B106" s="81">
        <v>1827</v>
      </c>
      <c r="C106" s="81">
        <v>1827</v>
      </c>
      <c r="D106" s="50">
        <f t="shared" si="33"/>
        <v>1</v>
      </c>
      <c r="E106" s="50">
        <f t="shared" si="34"/>
        <v>0.9939393939393939</v>
      </c>
      <c r="F106" s="5"/>
    </row>
    <row r="107" spans="1:14" x14ac:dyDescent="0.25">
      <c r="A107" s="17">
        <v>2018</v>
      </c>
      <c r="B107" s="81">
        <v>1823</v>
      </c>
      <c r="C107" s="81">
        <v>1823</v>
      </c>
      <c r="D107" s="50">
        <f t="shared" si="33"/>
        <v>1</v>
      </c>
      <c r="E107" s="50">
        <f t="shared" si="34"/>
        <v>1</v>
      </c>
      <c r="F107" s="5"/>
    </row>
    <row r="108" spans="1:14" x14ac:dyDescent="0.25">
      <c r="A108" s="17">
        <v>2019</v>
      </c>
      <c r="B108" s="81">
        <v>1821</v>
      </c>
      <c r="C108" s="81">
        <v>1503</v>
      </c>
      <c r="D108" s="50">
        <f t="shared" si="33"/>
        <v>0.82537067545304776</v>
      </c>
      <c r="E108" s="50">
        <f t="shared" si="34"/>
        <v>0.96507413509060958</v>
      </c>
      <c r="F108" s="5"/>
    </row>
    <row r="109" spans="1:14" x14ac:dyDescent="0.25">
      <c r="A109" s="17">
        <v>2020</v>
      </c>
      <c r="B109" s="81">
        <v>1821</v>
      </c>
      <c r="C109" s="81">
        <v>1503</v>
      </c>
      <c r="D109" s="50">
        <f t="shared" si="33"/>
        <v>0.82537067545304776</v>
      </c>
      <c r="E109" s="50">
        <f t="shared" si="34"/>
        <v>0.93014827018121904</v>
      </c>
      <c r="F109" s="5"/>
    </row>
    <row r="110" spans="1:14" x14ac:dyDescent="0.25">
      <c r="A110" s="17">
        <v>2021</v>
      </c>
      <c r="B110" s="81">
        <v>1821</v>
      </c>
      <c r="C110" s="81">
        <v>1550</v>
      </c>
      <c r="D110" s="50">
        <f>C110/B110</f>
        <v>0.85118066996155961</v>
      </c>
      <c r="E110" s="50">
        <f t="shared" si="34"/>
        <v>0.90038440417353094</v>
      </c>
      <c r="F110" s="5"/>
    </row>
    <row r="111" spans="1:14" x14ac:dyDescent="0.25">
      <c r="A111" s="1" t="s">
        <v>27</v>
      </c>
      <c r="B111" s="81">
        <v>1821</v>
      </c>
      <c r="C111" s="81">
        <v>1561</v>
      </c>
      <c r="D111" s="50">
        <f>C111/B111</f>
        <v>0.85722130697418997</v>
      </c>
      <c r="E111" s="50">
        <f t="shared" si="34"/>
        <v>0.87182866556836891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2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2"/>
      <c r="M116" s="47" t="s">
        <v>82</v>
      </c>
      <c r="N116" s="47" t="s">
        <v>83</v>
      </c>
      <c r="O116" s="47" t="s">
        <v>84</v>
      </c>
      <c r="P116" s="62"/>
      <c r="Q116" s="62"/>
    </row>
    <row r="117" spans="1:18" ht="18.75" x14ac:dyDescent="0.3">
      <c r="A117" s="47">
        <v>2012</v>
      </c>
      <c r="B117" s="92">
        <v>2529</v>
      </c>
      <c r="C117" s="90">
        <v>2508754</v>
      </c>
      <c r="D117" s="54">
        <f t="shared" ref="D117:D127" si="35">(B117/C117)*100000</f>
        <v>100.80701415922006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1.2890529535600015</v>
      </c>
      <c r="O117" s="55"/>
      <c r="P117" s="5"/>
      <c r="Q117" s="51"/>
      <c r="R117" s="5"/>
    </row>
    <row r="118" spans="1:18" ht="18.75" x14ac:dyDescent="0.3">
      <c r="A118" s="47">
        <v>2013</v>
      </c>
      <c r="B118" s="92">
        <v>2442</v>
      </c>
      <c r="C118" s="90">
        <v>2503305</v>
      </c>
      <c r="D118" s="54">
        <f t="shared" si="35"/>
        <v>97.551037528387468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1.2554611489153562</v>
      </c>
      <c r="O118" s="55"/>
      <c r="P118" s="5"/>
      <c r="Q118" s="51"/>
      <c r="R118" s="5"/>
    </row>
    <row r="119" spans="1:18" ht="18.75" x14ac:dyDescent="0.3">
      <c r="A119" s="47">
        <v>2014</v>
      </c>
      <c r="B119" s="92">
        <v>2431</v>
      </c>
      <c r="C119" s="90">
        <v>2496552</v>
      </c>
      <c r="D119" s="54">
        <f t="shared" si="35"/>
        <v>97.374298632674183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1.2335647209164806</v>
      </c>
      <c r="O119" s="55"/>
      <c r="P119" s="5"/>
      <c r="Q119" s="51"/>
      <c r="R119" s="5"/>
    </row>
    <row r="120" spans="1:18" ht="18.75" x14ac:dyDescent="0.3">
      <c r="A120" s="47">
        <v>2015</v>
      </c>
      <c r="B120" s="92">
        <v>2423</v>
      </c>
      <c r="C120" s="90">
        <v>2493024</v>
      </c>
      <c r="D120" s="54">
        <f t="shared" si="35"/>
        <v>97.191202330984382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1.1941347784858816</v>
      </c>
      <c r="O120" s="55"/>
      <c r="P120" s="5"/>
      <c r="Q120" s="51"/>
      <c r="R120" s="5"/>
    </row>
    <row r="121" spans="1:18" ht="18.75" x14ac:dyDescent="0.3">
      <c r="A121" s="47">
        <v>2016</v>
      </c>
      <c r="B121" s="92">
        <v>2413</v>
      </c>
      <c r="C121" s="90">
        <v>2487529</v>
      </c>
      <c r="D121" s="54">
        <f t="shared" si="35"/>
        <v>97.00389422595677</v>
      </c>
      <c r="E121" s="54">
        <f t="shared" ref="E121:E127" si="38">SUM(D117:D121)/5</f>
        <v>97.985489375444587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0.98115847384549515</v>
      </c>
      <c r="O121" s="55">
        <f t="shared" ref="O121:O127" si="40">SUM(N117:N121)/5</f>
        <v>1.1906744151446429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92">
        <v>2303</v>
      </c>
      <c r="C122" s="90">
        <v>2479260</v>
      </c>
      <c r="D122" s="54">
        <f t="shared" si="35"/>
        <v>92.890620588401376</v>
      </c>
      <c r="E122" s="54">
        <f t="shared" si="38"/>
        <v>96.402210661280833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0.97416425630965553</v>
      </c>
      <c r="O122" s="55">
        <f t="shared" si="40"/>
        <v>1.1276966756945739</v>
      </c>
      <c r="P122" t="s">
        <v>89</v>
      </c>
      <c r="Q122" s="51"/>
      <c r="R122" s="5"/>
    </row>
    <row r="123" spans="1:18" ht="18.75" x14ac:dyDescent="0.3">
      <c r="A123" s="47">
        <v>2018</v>
      </c>
      <c r="B123" s="92">
        <v>2424</v>
      </c>
      <c r="C123" s="90">
        <v>2462950</v>
      </c>
      <c r="D123" s="54">
        <f t="shared" si="35"/>
        <v>98.418563105219334</v>
      </c>
      <c r="E123" s="54">
        <f t="shared" si="38"/>
        <v>96.575715776647201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0.912026611157848</v>
      </c>
      <c r="O123" s="55">
        <f t="shared" si="40"/>
        <v>1.0590097681430721</v>
      </c>
      <c r="P123" t="s">
        <v>88</v>
      </c>
      <c r="Q123" s="51"/>
      <c r="R123" s="5"/>
    </row>
    <row r="124" spans="1:18" ht="18.75" x14ac:dyDescent="0.3">
      <c r="A124" s="47">
        <v>2019</v>
      </c>
      <c r="B124" s="92">
        <v>9218</v>
      </c>
      <c r="C124" s="90">
        <v>2440815</v>
      </c>
      <c r="D124" s="54">
        <f t="shared" si="35"/>
        <v>377.66074036745925</v>
      </c>
      <c r="E124" s="54">
        <f t="shared" si="38"/>
        <v>152.63300412360422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0.85044221006099807</v>
      </c>
      <c r="O124" s="55">
        <f t="shared" si="40"/>
        <v>0.98238526597197562</v>
      </c>
      <c r="P124" t="s">
        <v>87</v>
      </c>
      <c r="Q124" s="51"/>
      <c r="R124" s="5"/>
    </row>
    <row r="125" spans="1:18" ht="18.75" x14ac:dyDescent="0.3">
      <c r="A125" s="47">
        <v>2020</v>
      </c>
      <c r="B125" s="92">
        <v>10726</v>
      </c>
      <c r="C125" s="90">
        <v>2421895</v>
      </c>
      <c r="D125" s="54">
        <f t="shared" si="35"/>
        <v>442.87634269858933</v>
      </c>
      <c r="E125" s="54">
        <f t="shared" si="38"/>
        <v>221.7700321971252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0.67594671501713621</v>
      </c>
      <c r="O125" s="55">
        <f t="shared" si="40"/>
        <v>0.87874765327822657</v>
      </c>
      <c r="P125" t="s">
        <v>86</v>
      </c>
      <c r="Q125" s="51"/>
      <c r="R125" s="5"/>
    </row>
    <row r="126" spans="1:18" ht="18.75" x14ac:dyDescent="0.3">
      <c r="A126" s="47">
        <v>2021</v>
      </c>
      <c r="B126" s="92">
        <v>7742</v>
      </c>
      <c r="C126" s="90">
        <v>2395100</v>
      </c>
      <c r="D126" s="54">
        <f t="shared" si="35"/>
        <v>323.2432883804434</v>
      </c>
      <c r="E126" s="54">
        <f t="shared" si="38"/>
        <v>267.01791102802252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0.83022385430810397</v>
      </c>
      <c r="O126" s="55">
        <f t="shared" si="40"/>
        <v>0.84856072937074845</v>
      </c>
      <c r="P126" t="s">
        <v>85</v>
      </c>
      <c r="Q126" s="51"/>
      <c r="R126" s="5"/>
    </row>
    <row r="127" spans="1:18" ht="30" x14ac:dyDescent="0.25">
      <c r="A127" s="47" t="s">
        <v>27</v>
      </c>
      <c r="B127" s="92">
        <v>2538</v>
      </c>
      <c r="C127" s="90">
        <v>2360959</v>
      </c>
      <c r="D127" s="54">
        <f t="shared" si="35"/>
        <v>107.49869015090903</v>
      </c>
      <c r="E127" s="54">
        <f t="shared" si="38"/>
        <v>269.93952494052405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1.2603353859456119</v>
      </c>
      <c r="O127" s="55">
        <f t="shared" si="40"/>
        <v>0.90579495529793963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34951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6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94">
        <v>22216</v>
      </c>
      <c r="C133" s="94">
        <v>83</v>
      </c>
      <c r="D133" s="96">
        <f t="shared" ref="D133:D134" si="43">C133/B133</f>
        <v>3.7360460929060139E-3</v>
      </c>
      <c r="E133" s="1"/>
      <c r="F133" s="5"/>
    </row>
    <row r="134" spans="1:18" x14ac:dyDescent="0.25">
      <c r="A134" s="17">
        <v>2020</v>
      </c>
      <c r="B134" s="94">
        <v>22286</v>
      </c>
      <c r="C134" s="94">
        <v>115</v>
      </c>
      <c r="D134" s="50">
        <f t="shared" si="43"/>
        <v>5.1601902539711031E-3</v>
      </c>
      <c r="E134" s="1"/>
      <c r="F134" s="5"/>
    </row>
    <row r="135" spans="1:18" x14ac:dyDescent="0.25">
      <c r="A135" s="17">
        <v>2021</v>
      </c>
      <c r="B135" s="94">
        <v>22286</v>
      </c>
      <c r="C135" s="94">
        <v>522</v>
      </c>
      <c r="D135" s="50">
        <f>C135/B135</f>
        <v>2.3422776631068832E-2</v>
      </c>
      <c r="E135" s="1"/>
      <c r="F135" s="5"/>
    </row>
    <row r="136" spans="1:18" x14ac:dyDescent="0.25">
      <c r="A136" s="17">
        <v>2022</v>
      </c>
      <c r="B136" s="94">
        <v>24802</v>
      </c>
      <c r="C136" s="94">
        <v>25</v>
      </c>
      <c r="D136" s="96">
        <f>C136/B136</f>
        <v>1.0079832271591002E-3</v>
      </c>
      <c r="E136" s="50">
        <f>SUM(D134:D136)/3</f>
        <v>9.8636500373996787E-3</v>
      </c>
      <c r="F136" s="64"/>
    </row>
    <row r="137" spans="1:18" x14ac:dyDescent="0.25">
      <c r="A137" s="1"/>
      <c r="B137" s="1"/>
      <c r="C137" s="1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2.9337261373861137</v>
      </c>
      <c r="C143" s="66">
        <f t="shared" ref="C143:C151" si="45">N20*N36*N52*N68*N84</f>
        <v>8.5847200523052093E-3</v>
      </c>
      <c r="G143" s="47">
        <v>2012</v>
      </c>
      <c r="H143" s="57">
        <f t="shared" ref="H143:H150" si="46">B143+I143+J143+K143</f>
        <v>5.1924760606430844</v>
      </c>
      <c r="I143" s="50">
        <f>D101</f>
        <v>0.96969696969696972</v>
      </c>
      <c r="J143" s="1">
        <v>0</v>
      </c>
      <c r="K143" s="50">
        <f>N117</f>
        <v>1.2890529535600015</v>
      </c>
    </row>
    <row r="144" spans="1:18" x14ac:dyDescent="0.25">
      <c r="A144" s="47">
        <v>2013</v>
      </c>
      <c r="B144" s="65">
        <f t="shared" si="44"/>
        <v>3.1915998078287506</v>
      </c>
      <c r="C144" s="66">
        <f t="shared" si="45"/>
        <v>1.5545325061945286E-2</v>
      </c>
      <c r="G144" s="47">
        <v>2013</v>
      </c>
      <c r="H144" s="57">
        <f t="shared" si="46"/>
        <v>5.4167579264410763</v>
      </c>
      <c r="I144" s="50">
        <f t="shared" ref="I144:I152" si="47">D102</f>
        <v>0.96969696969696972</v>
      </c>
      <c r="J144" s="1">
        <v>0</v>
      </c>
      <c r="K144" s="50">
        <f t="shared" ref="K144:K153" si="48">N118</f>
        <v>1.2554611489153562</v>
      </c>
    </row>
    <row r="145" spans="1:11" x14ac:dyDescent="0.25">
      <c r="A145" s="47">
        <v>2014</v>
      </c>
      <c r="B145" s="65">
        <f t="shared" si="44"/>
        <v>4.2119101043152707</v>
      </c>
      <c r="C145" s="66">
        <f t="shared" si="45"/>
        <v>0.16289588155419249</v>
      </c>
      <c r="G145" s="47">
        <v>2014</v>
      </c>
      <c r="H145" s="57">
        <f t="shared" si="46"/>
        <v>6.4454748252317513</v>
      </c>
      <c r="I145" s="50">
        <f t="shared" si="47"/>
        <v>1</v>
      </c>
      <c r="J145" s="1">
        <v>0</v>
      </c>
      <c r="K145" s="50">
        <f t="shared" si="48"/>
        <v>1.2335647209164806</v>
      </c>
    </row>
    <row r="146" spans="1:11" x14ac:dyDescent="0.25">
      <c r="A146" s="47">
        <v>2015</v>
      </c>
      <c r="B146" s="65">
        <f t="shared" si="44"/>
        <v>3.7244860210547364</v>
      </c>
      <c r="C146" s="66">
        <f t="shared" si="45"/>
        <v>5.3025652461076642E-2</v>
      </c>
      <c r="G146" s="47">
        <v>2015</v>
      </c>
      <c r="H146" s="57">
        <f t="shared" si="46"/>
        <v>5.9186207995406175</v>
      </c>
      <c r="I146" s="50">
        <f t="shared" si="47"/>
        <v>1</v>
      </c>
      <c r="J146" s="1">
        <v>0</v>
      </c>
      <c r="K146" s="50">
        <f t="shared" si="48"/>
        <v>1.1941347784858816</v>
      </c>
    </row>
    <row r="147" spans="1:11" x14ac:dyDescent="0.25">
      <c r="A147" s="47">
        <v>2016</v>
      </c>
      <c r="B147" s="65">
        <f t="shared" si="44"/>
        <v>4.2951357077929497</v>
      </c>
      <c r="C147" s="66">
        <f t="shared" si="45"/>
        <v>0.19730391725948818</v>
      </c>
      <c r="G147" s="47">
        <v>2016</v>
      </c>
      <c r="H147" s="57">
        <f t="shared" si="46"/>
        <v>6.2762941816384448</v>
      </c>
      <c r="I147" s="50">
        <f t="shared" si="47"/>
        <v>1</v>
      </c>
      <c r="J147" s="1">
        <v>0</v>
      </c>
      <c r="K147" s="50">
        <f t="shared" si="48"/>
        <v>0.98115847384549515</v>
      </c>
    </row>
    <row r="148" spans="1:11" x14ac:dyDescent="0.25">
      <c r="A148" s="17">
        <v>2017</v>
      </c>
      <c r="B148" s="65">
        <f t="shared" si="44"/>
        <v>3.0237637320748814</v>
      </c>
      <c r="C148" s="66">
        <f t="shared" si="45"/>
        <v>1.0562427283144511E-2</v>
      </c>
      <c r="G148" s="17">
        <v>2017</v>
      </c>
      <c r="H148" s="57">
        <f t="shared" si="46"/>
        <v>4.9979279883845367</v>
      </c>
      <c r="I148" s="50">
        <f t="shared" si="47"/>
        <v>1</v>
      </c>
      <c r="J148" s="1">
        <v>0</v>
      </c>
      <c r="K148" s="50">
        <f t="shared" si="48"/>
        <v>0.97416425630965553</v>
      </c>
    </row>
    <row r="149" spans="1:11" x14ac:dyDescent="0.25">
      <c r="A149" s="17">
        <v>2018</v>
      </c>
      <c r="B149" s="65">
        <f t="shared" si="44"/>
        <v>3.5868859882761113</v>
      </c>
      <c r="C149" s="66">
        <f t="shared" si="45"/>
        <v>3.862655606526167E-2</v>
      </c>
      <c r="G149" s="17">
        <v>2018</v>
      </c>
      <c r="H149" s="57">
        <f t="shared" si="46"/>
        <v>5.4989125994339592</v>
      </c>
      <c r="I149" s="50">
        <f t="shared" si="47"/>
        <v>1</v>
      </c>
      <c r="J149" s="1">
        <v>0</v>
      </c>
      <c r="K149" s="50">
        <f t="shared" si="48"/>
        <v>0.912026611157848</v>
      </c>
    </row>
    <row r="150" spans="1:11" x14ac:dyDescent="0.25">
      <c r="A150" s="17">
        <v>2019</v>
      </c>
      <c r="B150" s="65">
        <f t="shared" si="44"/>
        <v>4.4769977877755265</v>
      </c>
      <c r="C150" s="66">
        <f t="shared" si="45"/>
        <v>0.29991472417872683</v>
      </c>
      <c r="G150" s="17">
        <v>2019</v>
      </c>
      <c r="H150" s="57">
        <f t="shared" si="46"/>
        <v>6.1565467193824785</v>
      </c>
      <c r="I150" s="50">
        <f t="shared" si="47"/>
        <v>0.82537067545304776</v>
      </c>
      <c r="J150" s="96">
        <f>D133</f>
        <v>3.7360460929060139E-3</v>
      </c>
      <c r="K150" s="50">
        <f t="shared" si="48"/>
        <v>0.85044221006099807</v>
      </c>
    </row>
    <row r="151" spans="1:11" x14ac:dyDescent="0.25">
      <c r="A151" s="17">
        <v>2020</v>
      </c>
      <c r="B151" s="65">
        <f>LOG(C151)+5</f>
        <v>3.3188177488366164</v>
      </c>
      <c r="C151" s="66">
        <f t="shared" si="45"/>
        <v>2.0836163124936899E-2</v>
      </c>
      <c r="G151" s="17">
        <v>2020</v>
      </c>
      <c r="H151" s="57">
        <f>B151+I151+J151+K151</f>
        <v>4.8252953295607712</v>
      </c>
      <c r="I151" s="50">
        <f t="shared" si="47"/>
        <v>0.82537067545304776</v>
      </c>
      <c r="J151" s="50">
        <f>D134</f>
        <v>5.1601902539711031E-3</v>
      </c>
      <c r="K151" s="50">
        <f t="shared" si="48"/>
        <v>0.67594671501713621</v>
      </c>
    </row>
    <row r="152" spans="1:11" x14ac:dyDescent="0.25">
      <c r="A152" s="17">
        <v>2021</v>
      </c>
      <c r="B152" s="65">
        <f>LOG(C152)+5</f>
        <v>3.640219439589556</v>
      </c>
      <c r="C152" s="66">
        <f>N29*N45*N61*N77*N93</f>
        <v>4.3673644996188837E-2</v>
      </c>
      <c r="G152" s="17">
        <v>2021</v>
      </c>
      <c r="H152" s="57">
        <f>B152+I152+J152+K152</f>
        <v>5.3450467404902877</v>
      </c>
      <c r="I152" s="50">
        <f t="shared" si="47"/>
        <v>0.85118066996155961</v>
      </c>
      <c r="J152" s="50">
        <f t="shared" ref="J152:J153" si="49">D135</f>
        <v>2.3422776631068832E-2</v>
      </c>
      <c r="K152" s="50">
        <f t="shared" si="48"/>
        <v>0.83022385430810397</v>
      </c>
    </row>
    <row r="153" spans="1:11" x14ac:dyDescent="0.25">
      <c r="A153" s="1" t="s">
        <v>27</v>
      </c>
      <c r="B153" s="65">
        <f>LOG(C153)+5</f>
        <v>3.9859615698093762</v>
      </c>
      <c r="C153" s="66">
        <f>N30*N46*N62*N78*N94</f>
        <v>9.6819217832194965E-2</v>
      </c>
      <c r="G153" s="1" t="s">
        <v>27</v>
      </c>
      <c r="H153" s="57">
        <f>B153+I153+J153+K153</f>
        <v>6.104526245956337</v>
      </c>
      <c r="I153" s="50">
        <f>D111</f>
        <v>0.85722130697418997</v>
      </c>
      <c r="J153" s="50">
        <f t="shared" si="49"/>
        <v>1.0079832271591002E-3</v>
      </c>
      <c r="K153" s="50">
        <f t="shared" si="48"/>
        <v>1.2603353859456119</v>
      </c>
    </row>
    <row r="156" spans="1:11" ht="36" x14ac:dyDescent="0.55000000000000004">
      <c r="A156" s="60" t="s">
        <v>69</v>
      </c>
      <c r="B156" s="61"/>
      <c r="C156" s="61"/>
      <c r="D156" s="61"/>
      <c r="E156" s="61"/>
    </row>
    <row r="158" spans="1:11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3.0306329341175617</v>
      </c>
      <c r="C159" s="50">
        <f>I143</f>
        <v>0.96969696969696972</v>
      </c>
      <c r="D159" s="1">
        <v>1</v>
      </c>
      <c r="E159" s="50">
        <f>K143</f>
        <v>1.2890529535600015</v>
      </c>
      <c r="F159" s="1">
        <f t="shared" ref="F159:F166" si="51">C143*C159*D159*E159</f>
        <v>1.0730820595306473E-2</v>
      </c>
    </row>
    <row r="160" spans="1:11" x14ac:dyDescent="0.25">
      <c r="A160" s="47">
        <v>2013</v>
      </c>
      <c r="B160" s="66">
        <f t="shared" si="50"/>
        <v>3.2770391239945456</v>
      </c>
      <c r="C160" s="50">
        <f t="shared" ref="C160:D169" si="52">I144</f>
        <v>0.96969696969696972</v>
      </c>
      <c r="D160" s="1">
        <v>1</v>
      </c>
      <c r="E160" s="50">
        <f t="shared" ref="E160:E169" si="53">K144</f>
        <v>1.2554611489153562</v>
      </c>
      <c r="F160" s="1">
        <f t="shared" si="51"/>
        <v>1.892514100609213E-2</v>
      </c>
    </row>
    <row r="161" spans="1:6" x14ac:dyDescent="0.25">
      <c r="A161" s="47">
        <v>2014</v>
      </c>
      <c r="B161" s="66">
        <f t="shared" si="50"/>
        <v>4.3030720446829918</v>
      </c>
      <c r="C161" s="50">
        <f t="shared" si="52"/>
        <v>1</v>
      </c>
      <c r="D161" s="1">
        <v>1</v>
      </c>
      <c r="E161" s="50">
        <f t="shared" si="53"/>
        <v>1.2335647209164806</v>
      </c>
      <c r="F161" s="1">
        <f t="shared" si="51"/>
        <v>0.20094261266784155</v>
      </c>
    </row>
    <row r="162" spans="1:6" x14ac:dyDescent="0.25">
      <c r="A162" s="47">
        <v>2015</v>
      </c>
      <c r="B162" s="66">
        <f t="shared" si="50"/>
        <v>3.8015393681573988</v>
      </c>
      <c r="C162" s="50">
        <f t="shared" si="52"/>
        <v>1</v>
      </c>
      <c r="D162" s="1">
        <v>1</v>
      </c>
      <c r="E162" s="50">
        <f t="shared" si="53"/>
        <v>1.1941347784858816</v>
      </c>
      <c r="F162" s="1">
        <f t="shared" si="51"/>
        <v>6.3319775755677099E-2</v>
      </c>
    </row>
    <row r="163" spans="1:6" x14ac:dyDescent="0.25">
      <c r="A163" s="47">
        <v>2016</v>
      </c>
      <c r="B163" s="66">
        <f t="shared" si="50"/>
        <v>4.2868748668122194</v>
      </c>
      <c r="C163" s="50">
        <f t="shared" si="52"/>
        <v>1</v>
      </c>
      <c r="D163" s="1">
        <v>1</v>
      </c>
      <c r="E163" s="50">
        <f t="shared" si="53"/>
        <v>0.98115847384549515</v>
      </c>
      <c r="F163" s="1">
        <f t="shared" si="51"/>
        <v>0.19358641034205726</v>
      </c>
    </row>
    <row r="164" spans="1:6" x14ac:dyDescent="0.25">
      <c r="A164" s="17">
        <v>2017</v>
      </c>
      <c r="B164" s="66">
        <f t="shared" si="50"/>
        <v>3.0123959226234396</v>
      </c>
      <c r="C164" s="50">
        <f t="shared" si="52"/>
        <v>1</v>
      </c>
      <c r="D164" s="1">
        <v>1</v>
      </c>
      <c r="E164" s="50">
        <f t="shared" si="53"/>
        <v>0.97416425630965553</v>
      </c>
      <c r="F164" s="1">
        <f t="shared" si="51"/>
        <v>1.0289539119109287E-2</v>
      </c>
    </row>
    <row r="165" spans="1:6" x14ac:dyDescent="0.25">
      <c r="A165" s="17">
        <v>2018</v>
      </c>
      <c r="B165" s="66">
        <f t="shared" si="50"/>
        <v>3.546893498655407</v>
      </c>
      <c r="C165" s="50">
        <f t="shared" si="52"/>
        <v>1</v>
      </c>
      <c r="D165" s="1">
        <v>1</v>
      </c>
      <c r="E165" s="50">
        <f t="shared" si="53"/>
        <v>0.912026611157848</v>
      </c>
      <c r="F165" s="1">
        <f t="shared" si="51"/>
        <v>3.5228447028899219E-2</v>
      </c>
    </row>
    <row r="166" spans="1:6" x14ac:dyDescent="0.25">
      <c r="A166" s="17">
        <v>2019</v>
      </c>
      <c r="B166" s="66">
        <f t="shared" si="50"/>
        <v>1.8957038556216586</v>
      </c>
      <c r="C166" s="50">
        <f t="shared" si="52"/>
        <v>0.82537067545304776</v>
      </c>
      <c r="D166" s="96">
        <f>J150</f>
        <v>3.7360460929060139E-3</v>
      </c>
      <c r="E166" s="50">
        <f t="shared" si="53"/>
        <v>0.85044221006099807</v>
      </c>
      <c r="F166" s="1">
        <f t="shared" si="51"/>
        <v>7.8650928797607638E-4</v>
      </c>
    </row>
    <row r="167" spans="1:6" x14ac:dyDescent="0.25">
      <c r="A167" s="17">
        <v>2020</v>
      </c>
      <c r="B167" s="66">
        <f>LOG(F167)+5</f>
        <v>0.77804495959029918</v>
      </c>
      <c r="C167" s="50">
        <f t="shared" si="52"/>
        <v>0.82537067545304776</v>
      </c>
      <c r="D167" s="50">
        <f>J151</f>
        <v>5.1601902539711031E-3</v>
      </c>
      <c r="E167" s="50">
        <f t="shared" si="53"/>
        <v>0.67594671501713621</v>
      </c>
      <c r="F167" s="97">
        <f>C151*C167*D167*E167</f>
        <v>5.9985317181059557E-5</v>
      </c>
    </row>
    <row r="168" spans="1:6" x14ac:dyDescent="0.25">
      <c r="A168" s="17">
        <v>2021</v>
      </c>
      <c r="B168" s="66">
        <f>LOG(F168)+5</f>
        <v>1.8590747763209965</v>
      </c>
      <c r="C168" s="50">
        <f t="shared" si="52"/>
        <v>0.85118066996155961</v>
      </c>
      <c r="D168" s="50">
        <f t="shared" si="52"/>
        <v>2.3422776631068832E-2</v>
      </c>
      <c r="E168" s="50">
        <f t="shared" si="53"/>
        <v>0.83022385430810397</v>
      </c>
      <c r="F168" s="1">
        <f>C152*C168*D168*E168</f>
        <v>7.2289425998408306E-4</v>
      </c>
    </row>
    <row r="169" spans="1:6" x14ac:dyDescent="0.25">
      <c r="A169" s="1" t="s">
        <v>27</v>
      </c>
      <c r="B169" s="66">
        <f>LOG(F169)+5</f>
        <v>1.0229939625321305</v>
      </c>
      <c r="C169" s="50">
        <f t="shared" si="52"/>
        <v>0.85722130697418997</v>
      </c>
      <c r="D169" s="50">
        <f t="shared" si="52"/>
        <v>1.0079832271591002E-3</v>
      </c>
      <c r="E169" s="50">
        <f t="shared" si="53"/>
        <v>1.2603353859456119</v>
      </c>
      <c r="F169" s="1">
        <f>C153*C169*D169*E169</f>
        <v>1.0543722386347681E-4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0.7640872807404866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1.832278547263589</v>
      </c>
    </row>
    <row r="176" spans="1:6" x14ac:dyDescent="0.25">
      <c r="A176" s="1" t="s">
        <v>173</v>
      </c>
      <c r="B176" s="1">
        <f>((SUM(B37:B46)/10)/C46)/((SUM(H37:H46)/10)/I46)</f>
        <v>1.2500432305367157</v>
      </c>
      <c r="C176" s="1">
        <f>(B46/C46)/(H46/I46)</f>
        <v>1.0992490821252041</v>
      </c>
      <c r="D176" s="1"/>
      <c r="E176" s="1"/>
      <c r="F176" s="1"/>
    </row>
  </sheetData>
  <mergeCells count="11">
    <mergeCell ref="A81:N81"/>
    <mergeCell ref="C2:J2"/>
    <mergeCell ref="A17:N17"/>
    <mergeCell ref="A33:N33"/>
    <mergeCell ref="A49:N49"/>
    <mergeCell ref="A65:N65"/>
    <mergeCell ref="A98:N98"/>
    <mergeCell ref="A114:N114"/>
    <mergeCell ref="A130:R130"/>
    <mergeCell ref="A140:E140"/>
    <mergeCell ref="G140:L140"/>
  </mergeCells>
  <pageMargins left="0.7" right="0.7" top="0.75" bottom="0.75" header="0.3" footer="0.3"/>
  <pageSetup paperSize="9" scale="67" fitToHeight="0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6"/>
  <sheetViews>
    <sheetView workbookViewId="0">
      <selection activeCell="N4" sqref="N4"/>
    </sheetView>
  </sheetViews>
  <sheetFormatPr defaultRowHeight="15" x14ac:dyDescent="0.25"/>
  <cols>
    <col min="2" max="2" width="13.7109375" customWidth="1"/>
    <col min="8" max="8" width="14" customWidth="1"/>
    <col min="9" max="9" width="12.28515625" customWidth="1"/>
    <col min="11" max="11" width="24.7109375" customWidth="1"/>
    <col min="12" max="12" width="51.7109375" customWidth="1"/>
  </cols>
  <sheetData>
    <row r="2" spans="1:13" x14ac:dyDescent="0.25">
      <c r="A2" s="98"/>
      <c r="B2" s="98"/>
      <c r="C2" s="190" t="s">
        <v>140</v>
      </c>
      <c r="D2" s="190"/>
      <c r="E2" s="190"/>
      <c r="F2" s="190"/>
      <c r="G2" s="190"/>
      <c r="H2" s="190"/>
      <c r="I2" s="190"/>
      <c r="J2" s="190"/>
      <c r="K2" s="98"/>
      <c r="L2" s="98"/>
    </row>
    <row r="3" spans="1:13" x14ac:dyDescent="0.25">
      <c r="A3" s="98"/>
      <c r="B3" s="98"/>
      <c r="C3" s="99"/>
      <c r="D3" s="99"/>
      <c r="E3" s="99"/>
      <c r="F3" s="99"/>
      <c r="G3" s="99"/>
      <c r="H3" s="99"/>
      <c r="I3" s="99"/>
      <c r="J3" s="99"/>
      <c r="K3" s="98"/>
      <c r="L3" s="98"/>
    </row>
    <row r="4" spans="1:13" ht="135" x14ac:dyDescent="0.25">
      <c r="A4" s="100" t="s">
        <v>96</v>
      </c>
      <c r="B4" s="100" t="s">
        <v>125</v>
      </c>
      <c r="C4" s="100" t="s">
        <v>126</v>
      </c>
      <c r="D4" s="100" t="s">
        <v>127</v>
      </c>
      <c r="E4" s="100" t="s">
        <v>128</v>
      </c>
      <c r="F4" s="100" t="s">
        <v>129</v>
      </c>
      <c r="G4" s="100" t="s">
        <v>141</v>
      </c>
      <c r="H4" s="100" t="s">
        <v>131</v>
      </c>
      <c r="I4" s="100" t="s">
        <v>132</v>
      </c>
      <c r="J4" s="100" t="s">
        <v>63</v>
      </c>
      <c r="K4" s="100" t="s">
        <v>133</v>
      </c>
      <c r="L4" s="100" t="s">
        <v>134</v>
      </c>
    </row>
    <row r="5" spans="1:13" x14ac:dyDescent="0.25">
      <c r="A5" s="196">
        <v>1</v>
      </c>
      <c r="B5" s="196">
        <v>2012</v>
      </c>
      <c r="C5" s="195">
        <v>1327915</v>
      </c>
      <c r="D5" s="195">
        <v>4</v>
      </c>
      <c r="E5" s="195">
        <v>218</v>
      </c>
      <c r="F5" s="195">
        <v>49</v>
      </c>
      <c r="G5" s="195">
        <v>2578</v>
      </c>
      <c r="H5" s="195">
        <v>19</v>
      </c>
      <c r="I5" s="195">
        <v>4378</v>
      </c>
      <c r="J5" s="195">
        <v>4378</v>
      </c>
      <c r="K5" s="195">
        <v>1974</v>
      </c>
      <c r="L5" s="195" t="s">
        <v>142</v>
      </c>
      <c r="M5" s="198"/>
    </row>
    <row r="6" spans="1:13" x14ac:dyDescent="0.25">
      <c r="A6" s="196">
        <v>2</v>
      </c>
      <c r="B6" s="196">
        <v>2013</v>
      </c>
      <c r="C6" s="195">
        <v>1319076</v>
      </c>
      <c r="D6" s="195">
        <v>0</v>
      </c>
      <c r="E6" s="195">
        <v>205</v>
      </c>
      <c r="F6" s="195">
        <v>48</v>
      </c>
      <c r="G6" s="195">
        <v>2638</v>
      </c>
      <c r="H6" s="195">
        <v>20</v>
      </c>
      <c r="I6" s="195">
        <v>4378</v>
      </c>
      <c r="J6" s="195">
        <v>4378</v>
      </c>
      <c r="K6" s="195">
        <v>1790</v>
      </c>
      <c r="L6" s="195" t="s">
        <v>142</v>
      </c>
      <c r="M6" s="198"/>
    </row>
    <row r="7" spans="1:13" x14ac:dyDescent="0.25">
      <c r="A7" s="196">
        <v>3</v>
      </c>
      <c r="B7" s="196">
        <v>2014</v>
      </c>
      <c r="C7" s="195">
        <v>1310929</v>
      </c>
      <c r="D7" s="195">
        <v>4</v>
      </c>
      <c r="E7" s="195">
        <v>167</v>
      </c>
      <c r="F7" s="195">
        <v>46</v>
      </c>
      <c r="G7" s="195">
        <v>2642</v>
      </c>
      <c r="H7" s="195">
        <v>15</v>
      </c>
      <c r="I7" s="195">
        <v>4312</v>
      </c>
      <c r="J7" s="195">
        <v>4312</v>
      </c>
      <c r="K7" s="195">
        <v>1782</v>
      </c>
      <c r="L7" s="195" t="s">
        <v>142</v>
      </c>
      <c r="M7" s="198"/>
    </row>
    <row r="8" spans="1:13" x14ac:dyDescent="0.25">
      <c r="A8" s="196">
        <v>4</v>
      </c>
      <c r="B8" s="196">
        <v>2015</v>
      </c>
      <c r="C8" s="195">
        <v>1304348</v>
      </c>
      <c r="D8" s="195">
        <v>0</v>
      </c>
      <c r="E8" s="195">
        <v>130</v>
      </c>
      <c r="F8" s="195">
        <v>46</v>
      </c>
      <c r="G8" s="195">
        <v>2876</v>
      </c>
      <c r="H8" s="195">
        <v>16.399999999999999</v>
      </c>
      <c r="I8" s="195">
        <v>4286</v>
      </c>
      <c r="J8" s="195">
        <v>4286</v>
      </c>
      <c r="K8" s="195">
        <v>1734</v>
      </c>
      <c r="L8" s="195" t="s">
        <v>142</v>
      </c>
      <c r="M8" s="198"/>
    </row>
    <row r="9" spans="1:13" x14ac:dyDescent="0.25">
      <c r="A9" s="196">
        <v>5</v>
      </c>
      <c r="B9" s="196">
        <v>2016</v>
      </c>
      <c r="C9" s="195">
        <v>1297474</v>
      </c>
      <c r="D9" s="195">
        <v>7</v>
      </c>
      <c r="E9" s="195">
        <v>130</v>
      </c>
      <c r="F9" s="195">
        <v>52</v>
      </c>
      <c r="G9" s="195">
        <v>2948</v>
      </c>
      <c r="H9" s="195">
        <v>29.25</v>
      </c>
      <c r="I9" s="195">
        <v>4285</v>
      </c>
      <c r="J9" s="195">
        <v>4285</v>
      </c>
      <c r="K9" s="195">
        <v>1653</v>
      </c>
      <c r="L9" s="195" t="s">
        <v>142</v>
      </c>
      <c r="M9" s="198"/>
    </row>
    <row r="10" spans="1:13" x14ac:dyDescent="0.25">
      <c r="A10" s="196">
        <v>6</v>
      </c>
      <c r="B10" s="197">
        <v>2017</v>
      </c>
      <c r="C10" s="195">
        <v>1291684</v>
      </c>
      <c r="D10" s="195">
        <v>2</v>
      </c>
      <c r="E10" s="195">
        <v>127</v>
      </c>
      <c r="F10" s="195">
        <v>41</v>
      </c>
      <c r="G10" s="195">
        <v>3219</v>
      </c>
      <c r="H10" s="195">
        <v>14</v>
      </c>
      <c r="I10" s="195">
        <v>4285</v>
      </c>
      <c r="J10" s="195">
        <v>4285</v>
      </c>
      <c r="K10" s="195">
        <v>1490</v>
      </c>
      <c r="L10" s="195" t="s">
        <v>142</v>
      </c>
      <c r="M10" s="198"/>
    </row>
    <row r="11" spans="1:13" x14ac:dyDescent="0.25">
      <c r="A11" s="196">
        <v>7</v>
      </c>
      <c r="B11" s="197">
        <v>2018</v>
      </c>
      <c r="C11" s="195">
        <v>1283238</v>
      </c>
      <c r="D11" s="195">
        <v>5</v>
      </c>
      <c r="E11" s="195">
        <v>143</v>
      </c>
      <c r="F11" s="195">
        <v>40</v>
      </c>
      <c r="G11" s="195">
        <v>3446</v>
      </c>
      <c r="H11" s="195">
        <v>15</v>
      </c>
      <c r="I11" s="195">
        <v>4285</v>
      </c>
      <c r="J11" s="195">
        <v>4285</v>
      </c>
      <c r="K11" s="195">
        <v>1476</v>
      </c>
      <c r="L11" s="195">
        <v>10862</v>
      </c>
      <c r="M11" s="198"/>
    </row>
    <row r="12" spans="1:13" x14ac:dyDescent="0.25">
      <c r="A12" s="196">
        <v>8</v>
      </c>
      <c r="B12" s="197">
        <v>2019</v>
      </c>
      <c r="C12" s="195">
        <v>1272109</v>
      </c>
      <c r="D12" s="195">
        <v>4</v>
      </c>
      <c r="E12" s="195">
        <v>140</v>
      </c>
      <c r="F12" s="195">
        <v>40</v>
      </c>
      <c r="G12" s="195">
        <v>3448</v>
      </c>
      <c r="H12" s="195">
        <v>15</v>
      </c>
      <c r="I12" s="195">
        <v>4285</v>
      </c>
      <c r="J12" s="195">
        <v>4273</v>
      </c>
      <c r="K12" s="195">
        <v>2727</v>
      </c>
      <c r="L12" s="195">
        <v>10554</v>
      </c>
      <c r="M12" s="198"/>
    </row>
    <row r="13" spans="1:13" x14ac:dyDescent="0.25">
      <c r="A13" s="196">
        <v>9</v>
      </c>
      <c r="B13" s="197">
        <v>2020</v>
      </c>
      <c r="C13" s="195">
        <v>1262402</v>
      </c>
      <c r="D13" s="195">
        <v>4</v>
      </c>
      <c r="E13" s="195">
        <v>148</v>
      </c>
      <c r="F13" s="195">
        <v>49</v>
      </c>
      <c r="G13" s="195">
        <v>4863</v>
      </c>
      <c r="H13" s="195">
        <v>15</v>
      </c>
      <c r="I13" s="195">
        <v>4245</v>
      </c>
      <c r="J13" s="195">
        <v>4233</v>
      </c>
      <c r="K13" s="195">
        <v>2383</v>
      </c>
      <c r="L13" s="195">
        <v>10860</v>
      </c>
      <c r="M13" s="198"/>
    </row>
    <row r="14" spans="1:13" x14ac:dyDescent="0.25">
      <c r="A14" s="196">
        <v>10</v>
      </c>
      <c r="B14" s="197">
        <v>2021</v>
      </c>
      <c r="C14" s="195">
        <v>1250173</v>
      </c>
      <c r="D14" s="195">
        <v>0</v>
      </c>
      <c r="E14" s="195">
        <v>148</v>
      </c>
      <c r="F14" s="195">
        <v>48</v>
      </c>
      <c r="G14" s="195">
        <v>4960</v>
      </c>
      <c r="H14" s="195">
        <v>15</v>
      </c>
      <c r="I14" s="195">
        <v>4245</v>
      </c>
      <c r="J14" s="195">
        <v>4233</v>
      </c>
      <c r="K14" s="195">
        <v>2686</v>
      </c>
      <c r="L14" s="195">
        <v>10827</v>
      </c>
      <c r="M14" s="198"/>
    </row>
    <row r="15" spans="1:13" x14ac:dyDescent="0.25">
      <c r="A15" s="196">
        <v>11</v>
      </c>
      <c r="B15" s="195" t="s">
        <v>27</v>
      </c>
      <c r="C15" s="195">
        <v>1234780</v>
      </c>
      <c r="D15" s="195">
        <v>0</v>
      </c>
      <c r="E15" s="195">
        <v>78</v>
      </c>
      <c r="F15" s="195">
        <v>12</v>
      </c>
      <c r="G15" s="195">
        <v>6039</v>
      </c>
      <c r="H15" s="195">
        <v>15</v>
      </c>
      <c r="I15" s="195">
        <v>4238</v>
      </c>
      <c r="J15" s="195">
        <v>4226</v>
      </c>
      <c r="K15" s="195">
        <v>1054</v>
      </c>
      <c r="L15" s="195">
        <v>10827</v>
      </c>
      <c r="M15" s="198"/>
    </row>
    <row r="17" spans="1:16" ht="23.25" x14ac:dyDescent="0.35">
      <c r="A17" s="187" t="s">
        <v>74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9" spans="1:16" ht="105" x14ac:dyDescent="0.25">
      <c r="A19" s="12" t="s">
        <v>43</v>
      </c>
      <c r="B19" s="4" t="s">
        <v>21</v>
      </c>
      <c r="C19" s="1" t="s">
        <v>72</v>
      </c>
      <c r="D19" s="12" t="s">
        <v>116</v>
      </c>
      <c r="E19" s="12" t="s">
        <v>84</v>
      </c>
      <c r="G19" s="12" t="s">
        <v>44</v>
      </c>
      <c r="H19" s="4" t="s">
        <v>21</v>
      </c>
      <c r="I19" s="4" t="s">
        <v>72</v>
      </c>
      <c r="J19" s="12" t="s">
        <v>109</v>
      </c>
      <c r="K19" s="12" t="s">
        <v>84</v>
      </c>
      <c r="M19" s="1" t="s">
        <v>82</v>
      </c>
      <c r="N19" s="12" t="s">
        <v>100</v>
      </c>
      <c r="O19" s="12" t="s">
        <v>84</v>
      </c>
    </row>
    <row r="20" spans="1:16" x14ac:dyDescent="0.25">
      <c r="A20" s="47">
        <v>2012</v>
      </c>
      <c r="B20" s="92">
        <v>4</v>
      </c>
      <c r="C20" s="92">
        <v>1327915</v>
      </c>
      <c r="D20" s="1">
        <f t="shared" ref="D20:D30" si="0">(B20/C20)*100000</f>
        <v>0.30122409943407519</v>
      </c>
      <c r="E20" s="1"/>
      <c r="G20" s="47">
        <v>2012</v>
      </c>
      <c r="H20" s="48">
        <v>819</v>
      </c>
      <c r="I20" s="48">
        <v>125060045</v>
      </c>
      <c r="J20" s="50">
        <f t="shared" ref="J20:J30" si="1">(H20/I20)*100000</f>
        <v>0.65488541924001387</v>
      </c>
      <c r="K20" s="1"/>
      <c r="M20" s="1" t="s">
        <v>35</v>
      </c>
      <c r="N20" s="50">
        <f t="shared" ref="N20:N24" si="2">J20/D20</f>
        <v>2.174080428725258</v>
      </c>
      <c r="O20" s="1"/>
    </row>
    <row r="21" spans="1:16" x14ac:dyDescent="0.25">
      <c r="A21" s="47">
        <v>2013</v>
      </c>
      <c r="B21" s="92">
        <v>0</v>
      </c>
      <c r="C21" s="92">
        <v>1319076</v>
      </c>
      <c r="D21" s="1">
        <f t="shared" si="0"/>
        <v>0</v>
      </c>
      <c r="E21" s="1"/>
      <c r="G21" s="47">
        <v>2013</v>
      </c>
      <c r="H21" s="48">
        <v>631</v>
      </c>
      <c r="I21" s="48">
        <v>125307482</v>
      </c>
      <c r="J21" s="50">
        <f t="shared" si="1"/>
        <v>0.50356131168608109</v>
      </c>
      <c r="K21" s="1"/>
      <c r="M21" s="1" t="s">
        <v>35</v>
      </c>
      <c r="N21" s="50">
        <v>1</v>
      </c>
      <c r="O21" s="1"/>
    </row>
    <row r="22" spans="1:16" x14ac:dyDescent="0.25">
      <c r="A22" s="47">
        <v>2014</v>
      </c>
      <c r="B22" s="92">
        <v>4</v>
      </c>
      <c r="C22" s="92">
        <v>1310929</v>
      </c>
      <c r="D22" s="1">
        <f t="shared" si="0"/>
        <v>0.30512712740354364</v>
      </c>
      <c r="E22" s="1"/>
      <c r="G22" s="47">
        <v>2014</v>
      </c>
      <c r="H22" s="48">
        <v>567</v>
      </c>
      <c r="I22" s="48">
        <v>125547069</v>
      </c>
      <c r="J22" s="50">
        <f t="shared" si="1"/>
        <v>0.45162344650196495</v>
      </c>
      <c r="K22" s="1"/>
      <c r="M22" s="1" t="s">
        <v>35</v>
      </c>
      <c r="N22" s="50">
        <f t="shared" si="2"/>
        <v>1.4801156827484359</v>
      </c>
      <c r="O22" s="1"/>
    </row>
    <row r="23" spans="1:16" x14ac:dyDescent="0.25">
      <c r="A23" s="47">
        <v>2015</v>
      </c>
      <c r="B23" s="92">
        <v>0</v>
      </c>
      <c r="C23" s="92">
        <v>1304348</v>
      </c>
      <c r="D23" s="1">
        <f t="shared" si="0"/>
        <v>0</v>
      </c>
      <c r="E23" s="1"/>
      <c r="G23" s="47">
        <v>2015</v>
      </c>
      <c r="H23" s="48">
        <v>699</v>
      </c>
      <c r="I23" s="48">
        <v>125733897</v>
      </c>
      <c r="J23" s="50">
        <f t="shared" si="1"/>
        <v>0.55593600188817816</v>
      </c>
      <c r="K23" s="1"/>
      <c r="M23" s="1" t="s">
        <v>35</v>
      </c>
      <c r="N23" s="50">
        <v>1</v>
      </c>
      <c r="O23" s="1"/>
    </row>
    <row r="24" spans="1:16" x14ac:dyDescent="0.25">
      <c r="A24" s="47">
        <v>2016</v>
      </c>
      <c r="B24" s="92">
        <v>7</v>
      </c>
      <c r="C24" s="92">
        <v>1297474</v>
      </c>
      <c r="D24" s="1">
        <f t="shared" si="0"/>
        <v>0.53950984759617537</v>
      </c>
      <c r="E24" s="1">
        <f t="shared" ref="E24:E30" si="3">SUM(D20:D24)/5</f>
        <v>0.22917221488675885</v>
      </c>
      <c r="G24" s="47">
        <v>2016</v>
      </c>
      <c r="H24" s="48">
        <v>788</v>
      </c>
      <c r="I24" s="48">
        <v>146544000</v>
      </c>
      <c r="J24" s="50">
        <f t="shared" si="1"/>
        <v>0.53772245878371006</v>
      </c>
      <c r="K24" s="50">
        <f t="shared" ref="K24:K30" si="4">SUM(J20:J24)/5</f>
        <v>0.54074572761998962</v>
      </c>
      <c r="M24" s="1" t="s">
        <v>35</v>
      </c>
      <c r="N24" s="50">
        <f t="shared" si="2"/>
        <v>0.99668701355419342</v>
      </c>
      <c r="O24" s="50">
        <f t="shared" ref="O24:O30" si="5">SUM(N20:N24)/5</f>
        <v>1.3301766250055773</v>
      </c>
      <c r="P24" s="53" t="s">
        <v>90</v>
      </c>
    </row>
    <row r="25" spans="1:16" x14ac:dyDescent="0.25">
      <c r="A25" s="17">
        <v>2017</v>
      </c>
      <c r="B25" s="92">
        <v>2</v>
      </c>
      <c r="C25" s="92">
        <v>1291684</v>
      </c>
      <c r="D25" s="6">
        <f t="shared" si="0"/>
        <v>0.15483663186971428</v>
      </c>
      <c r="E25" s="50">
        <f t="shared" si="3"/>
        <v>0.19989472137388667</v>
      </c>
      <c r="G25" s="17">
        <v>2017</v>
      </c>
      <c r="H25" s="1">
        <v>556</v>
      </c>
      <c r="I25" s="1">
        <v>146804000</v>
      </c>
      <c r="J25" s="50">
        <f t="shared" si="1"/>
        <v>0.3787362742159614</v>
      </c>
      <c r="K25" s="50">
        <f t="shared" si="4"/>
        <v>0.48551589861517919</v>
      </c>
      <c r="M25" s="1" t="s">
        <v>35</v>
      </c>
      <c r="N25" s="50">
        <f t="shared" ref="N25:N28" si="6">J25/D25</f>
        <v>2.4460379281218492</v>
      </c>
      <c r="O25" s="50">
        <f t="shared" si="5"/>
        <v>1.3845681248848956</v>
      </c>
      <c r="P25" t="s">
        <v>89</v>
      </c>
    </row>
    <row r="26" spans="1:16" x14ac:dyDescent="0.25">
      <c r="A26" s="17">
        <v>2018</v>
      </c>
      <c r="B26" s="92">
        <v>5</v>
      </c>
      <c r="C26" s="92">
        <v>1283238</v>
      </c>
      <c r="D26" s="1">
        <f t="shared" si="0"/>
        <v>0.38963933424664793</v>
      </c>
      <c r="E26" s="50">
        <f t="shared" si="3"/>
        <v>0.27782258822321626</v>
      </c>
      <c r="G26" s="17">
        <v>2018</v>
      </c>
      <c r="H26" s="1">
        <v>717</v>
      </c>
      <c r="I26" s="1">
        <v>146880000</v>
      </c>
      <c r="J26" s="50">
        <f t="shared" si="1"/>
        <v>0.48815359477124182</v>
      </c>
      <c r="K26" s="50">
        <f t="shared" si="4"/>
        <v>0.48243435523221123</v>
      </c>
      <c r="M26" s="1" t="s">
        <v>35</v>
      </c>
      <c r="N26" s="50">
        <f t="shared" si="6"/>
        <v>1.2528344852941176</v>
      </c>
      <c r="O26" s="50">
        <f t="shared" si="5"/>
        <v>1.4351350219437193</v>
      </c>
      <c r="P26" t="s">
        <v>88</v>
      </c>
    </row>
    <row r="27" spans="1:16" x14ac:dyDescent="0.25">
      <c r="A27" s="17">
        <v>2019</v>
      </c>
      <c r="B27" s="92">
        <v>4</v>
      </c>
      <c r="C27" s="92">
        <v>1272109</v>
      </c>
      <c r="D27" s="1">
        <f t="shared" si="0"/>
        <v>0.31443846399954722</v>
      </c>
      <c r="E27" s="50">
        <f t="shared" si="3"/>
        <v>0.27968485554241695</v>
      </c>
      <c r="G27" s="17">
        <v>2019</v>
      </c>
      <c r="H27" s="1">
        <v>532</v>
      </c>
      <c r="I27" s="1">
        <v>146780000</v>
      </c>
      <c r="J27" s="50">
        <f t="shared" si="1"/>
        <v>0.36244719989099333</v>
      </c>
      <c r="K27" s="50">
        <f t="shared" si="4"/>
        <v>0.46459910591001696</v>
      </c>
      <c r="M27" s="1" t="s">
        <v>35</v>
      </c>
      <c r="N27" s="50">
        <f t="shared" si="6"/>
        <v>1.1526808625153291</v>
      </c>
      <c r="O27" s="50">
        <f t="shared" si="5"/>
        <v>1.3696480578970978</v>
      </c>
      <c r="P27" t="s">
        <v>87</v>
      </c>
    </row>
    <row r="28" spans="1:16" x14ac:dyDescent="0.25">
      <c r="A28" s="17">
        <v>2020</v>
      </c>
      <c r="B28" s="92">
        <v>4</v>
      </c>
      <c r="C28" s="92">
        <v>1262402</v>
      </c>
      <c r="D28" s="1">
        <f t="shared" si="0"/>
        <v>0.31685627874480554</v>
      </c>
      <c r="E28" s="50">
        <f t="shared" si="3"/>
        <v>0.34305611129137803</v>
      </c>
      <c r="G28" s="17">
        <v>2020</v>
      </c>
      <c r="H28" s="1">
        <v>326</v>
      </c>
      <c r="I28" s="1">
        <v>146748000</v>
      </c>
      <c r="J28" s="50">
        <f t="shared" si="1"/>
        <v>0.22214953525772071</v>
      </c>
      <c r="K28" s="50">
        <f t="shared" si="4"/>
        <v>0.39784181258392548</v>
      </c>
      <c r="M28" s="1" t="s">
        <v>35</v>
      </c>
      <c r="N28" s="50">
        <f t="shared" si="6"/>
        <v>0.7011050440210429</v>
      </c>
      <c r="O28" s="50">
        <f t="shared" si="5"/>
        <v>1.3098690667013062</v>
      </c>
      <c r="P28" t="s">
        <v>86</v>
      </c>
    </row>
    <row r="29" spans="1:16" x14ac:dyDescent="0.25">
      <c r="A29" s="17">
        <v>2021</v>
      </c>
      <c r="B29" s="92">
        <v>0</v>
      </c>
      <c r="C29" s="92">
        <v>1250173</v>
      </c>
      <c r="D29" s="1">
        <f t="shared" si="0"/>
        <v>0</v>
      </c>
      <c r="E29" s="50">
        <f t="shared" si="3"/>
        <v>0.235154141772143</v>
      </c>
      <c r="G29" s="17">
        <v>2021</v>
      </c>
      <c r="H29" s="1">
        <v>529</v>
      </c>
      <c r="I29" s="1">
        <v>145478000</v>
      </c>
      <c r="J29" s="50">
        <f t="shared" si="1"/>
        <v>0.36362886484554369</v>
      </c>
      <c r="K29" s="50">
        <f t="shared" si="4"/>
        <v>0.36302309379629222</v>
      </c>
      <c r="M29" s="1" t="s">
        <v>35</v>
      </c>
      <c r="N29" s="50">
        <v>1</v>
      </c>
      <c r="O29" s="50">
        <f t="shared" si="5"/>
        <v>1.3105316639904678</v>
      </c>
      <c r="P29" t="s">
        <v>85</v>
      </c>
    </row>
    <row r="30" spans="1:16" x14ac:dyDescent="0.25">
      <c r="A30" s="1" t="s">
        <v>27</v>
      </c>
      <c r="B30" s="92">
        <v>0</v>
      </c>
      <c r="C30" s="92">
        <v>1234780</v>
      </c>
      <c r="D30" s="1">
        <f t="shared" si="0"/>
        <v>0</v>
      </c>
      <c r="E30" s="1">
        <f t="shared" si="3"/>
        <v>0.20418681539820013</v>
      </c>
      <c r="G30" s="1" t="s">
        <v>27</v>
      </c>
      <c r="H30" s="59">
        <v>300</v>
      </c>
      <c r="I30" s="1">
        <v>145478000</v>
      </c>
      <c r="J30" s="50">
        <f t="shared" si="1"/>
        <v>0.20621674754945765</v>
      </c>
      <c r="K30" s="50">
        <f t="shared" si="4"/>
        <v>0.32851918846299144</v>
      </c>
      <c r="M30" s="1" t="s">
        <v>35</v>
      </c>
      <c r="N30" s="50">
        <v>1</v>
      </c>
      <c r="O30" s="50">
        <f t="shared" si="5"/>
        <v>1.021324078366098</v>
      </c>
      <c r="P30" t="s">
        <v>92</v>
      </c>
    </row>
    <row r="31" spans="1:16" x14ac:dyDescent="0.25">
      <c r="A31" s="1" t="s">
        <v>38</v>
      </c>
      <c r="B31" s="1">
        <f t="shared" ref="B31" si="7">SUM(B25:B30)</f>
        <v>15</v>
      </c>
      <c r="C31" s="1"/>
      <c r="D31" s="1"/>
      <c r="E31" s="1"/>
      <c r="G31" s="1" t="s">
        <v>38</v>
      </c>
      <c r="H31" s="1">
        <f t="shared" ref="H31" si="8">SUM(H25:H30)</f>
        <v>2960</v>
      </c>
      <c r="I31" s="1"/>
      <c r="J31" s="1"/>
      <c r="K31" s="1"/>
    </row>
    <row r="33" spans="1:16" ht="23.25" x14ac:dyDescent="0.35">
      <c r="A33" s="187" t="s">
        <v>75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6" x14ac:dyDescent="0.25">
      <c r="A34" s="5"/>
      <c r="B34" s="5"/>
      <c r="C34" s="5"/>
      <c r="D34" s="5"/>
      <c r="E34" s="5"/>
    </row>
    <row r="35" spans="1:16" ht="105" x14ac:dyDescent="0.25">
      <c r="A35" s="12" t="s">
        <v>43</v>
      </c>
      <c r="B35" s="4" t="s">
        <v>73</v>
      </c>
      <c r="C35" s="1" t="s">
        <v>72</v>
      </c>
      <c r="D35" s="12" t="s">
        <v>115</v>
      </c>
      <c r="E35" s="12" t="s">
        <v>84</v>
      </c>
      <c r="G35" s="12" t="s">
        <v>44</v>
      </c>
      <c r="H35" s="4" t="s">
        <v>73</v>
      </c>
      <c r="I35" s="4" t="s">
        <v>72</v>
      </c>
      <c r="J35" s="12" t="s">
        <v>110</v>
      </c>
      <c r="K35" s="12" t="s">
        <v>84</v>
      </c>
      <c r="M35" s="1" t="s">
        <v>82</v>
      </c>
      <c r="N35" s="12" t="s">
        <v>101</v>
      </c>
      <c r="O35" s="12" t="s">
        <v>84</v>
      </c>
    </row>
    <row r="36" spans="1:16" x14ac:dyDescent="0.25">
      <c r="A36" s="47">
        <v>2012</v>
      </c>
      <c r="B36" s="92">
        <v>218</v>
      </c>
      <c r="C36" s="92">
        <v>1327915</v>
      </c>
      <c r="D36" s="6">
        <f t="shared" ref="D36:D46" si="9">(B36/C36)*100000</f>
        <v>16.416713419157098</v>
      </c>
      <c r="E36" s="1"/>
      <c r="G36" s="47">
        <v>2012</v>
      </c>
      <c r="H36" s="48">
        <v>11652</v>
      </c>
      <c r="I36" s="48">
        <v>125060045</v>
      </c>
      <c r="J36" s="6">
        <f t="shared" ref="J36:J46" si="10">(H36/I36)*100000</f>
        <v>9.3171244261106736</v>
      </c>
      <c r="K36" s="1"/>
      <c r="M36" s="1" t="s">
        <v>36</v>
      </c>
      <c r="N36" s="50">
        <f t="shared" ref="N36:N46" si="11">J36/D36</f>
        <v>0.56753895790361264</v>
      </c>
      <c r="O36" s="1"/>
    </row>
    <row r="37" spans="1:16" x14ac:dyDescent="0.25">
      <c r="A37" s="47">
        <v>2013</v>
      </c>
      <c r="B37" s="92">
        <v>205</v>
      </c>
      <c r="C37" s="92">
        <v>1319076</v>
      </c>
      <c r="D37" s="6">
        <f t="shared" si="9"/>
        <v>15.541181857603354</v>
      </c>
      <c r="E37" s="1"/>
      <c r="G37" s="47">
        <v>2013</v>
      </c>
      <c r="H37" s="48">
        <v>10601</v>
      </c>
      <c r="I37" s="48">
        <v>125307482</v>
      </c>
      <c r="J37" s="6">
        <f t="shared" si="10"/>
        <v>8.4599896437149695</v>
      </c>
      <c r="K37" s="1"/>
      <c r="M37" s="1" t="s">
        <v>36</v>
      </c>
      <c r="N37" s="50">
        <f t="shared" si="11"/>
        <v>0.54435947801331541</v>
      </c>
      <c r="O37" s="1"/>
    </row>
    <row r="38" spans="1:16" x14ac:dyDescent="0.25">
      <c r="A38" s="47">
        <v>2014</v>
      </c>
      <c r="B38" s="92">
        <v>167</v>
      </c>
      <c r="C38" s="92">
        <v>1310929</v>
      </c>
      <c r="D38" s="6">
        <f t="shared" si="9"/>
        <v>12.739057569097943</v>
      </c>
      <c r="E38" s="1"/>
      <c r="G38" s="47">
        <v>2014</v>
      </c>
      <c r="H38" s="48">
        <v>10138</v>
      </c>
      <c r="I38" s="48">
        <v>125547069</v>
      </c>
      <c r="J38" s="6">
        <f t="shared" si="10"/>
        <v>8.0750590840157326</v>
      </c>
      <c r="K38" s="1"/>
      <c r="M38" s="1" t="s">
        <v>36</v>
      </c>
      <c r="N38" s="50">
        <f t="shared" si="11"/>
        <v>0.63388198382932104</v>
      </c>
      <c r="O38" s="1"/>
    </row>
    <row r="39" spans="1:16" x14ac:dyDescent="0.25">
      <c r="A39" s="47">
        <v>2015</v>
      </c>
      <c r="B39" s="92">
        <v>130</v>
      </c>
      <c r="C39" s="92">
        <v>1304348</v>
      </c>
      <c r="D39" s="6">
        <f t="shared" si="9"/>
        <v>9.9666653377779557</v>
      </c>
      <c r="E39" s="1"/>
      <c r="G39" s="47">
        <v>2015</v>
      </c>
      <c r="H39" s="48">
        <v>9405</v>
      </c>
      <c r="I39" s="48">
        <v>125733897</v>
      </c>
      <c r="J39" s="6">
        <f t="shared" si="10"/>
        <v>7.4800831155340708</v>
      </c>
      <c r="K39" s="1"/>
      <c r="M39" s="1" t="s">
        <v>36</v>
      </c>
      <c r="N39" s="50">
        <f t="shared" si="11"/>
        <v>0.75051011166004877</v>
      </c>
      <c r="O39" s="1"/>
    </row>
    <row r="40" spans="1:16" x14ac:dyDescent="0.25">
      <c r="A40" s="47">
        <v>2016</v>
      </c>
      <c r="B40" s="92">
        <v>130</v>
      </c>
      <c r="C40" s="92">
        <v>1297474</v>
      </c>
      <c r="D40" s="6">
        <f t="shared" si="9"/>
        <v>10.019468598214685</v>
      </c>
      <c r="E40" s="50">
        <f t="shared" ref="E40:E46" si="12">SUM(D36:D40)/5</f>
        <v>12.936617356370206</v>
      </c>
      <c r="G40" s="47">
        <v>2016</v>
      </c>
      <c r="H40" s="48">
        <v>8749</v>
      </c>
      <c r="I40" s="48">
        <v>146544000</v>
      </c>
      <c r="J40" s="6">
        <f t="shared" si="10"/>
        <v>5.9702205480947699</v>
      </c>
      <c r="K40" s="50">
        <f t="shared" ref="K40:K46" si="13">SUM(J36:J40)/5</f>
        <v>7.860495363494044</v>
      </c>
      <c r="M40" s="1" t="s">
        <v>36</v>
      </c>
      <c r="N40" s="50">
        <f t="shared" si="11"/>
        <v>0.59586199503220871</v>
      </c>
      <c r="O40" s="50">
        <f t="shared" ref="O40:O46" si="14">SUM(N36:N40)/5</f>
        <v>0.61843050528770127</v>
      </c>
      <c r="P40" s="53" t="s">
        <v>90</v>
      </c>
    </row>
    <row r="41" spans="1:16" x14ac:dyDescent="0.25">
      <c r="A41" s="17">
        <v>2017</v>
      </c>
      <c r="B41" s="92">
        <v>127</v>
      </c>
      <c r="C41" s="92">
        <v>1291684</v>
      </c>
      <c r="D41" s="6">
        <f t="shared" si="9"/>
        <v>9.8321261237268569</v>
      </c>
      <c r="E41" s="50">
        <f t="shared" si="12"/>
        <v>11.619699897284161</v>
      </c>
      <c r="G41" s="17">
        <v>2017</v>
      </c>
      <c r="H41" s="1">
        <v>7816</v>
      </c>
      <c r="I41" s="1">
        <v>146804000</v>
      </c>
      <c r="J41" s="6">
        <f t="shared" si="10"/>
        <v>5.3241056102013573</v>
      </c>
      <c r="K41" s="50">
        <f t="shared" si="13"/>
        <v>7.0618916003121797</v>
      </c>
      <c r="M41" s="1" t="s">
        <v>36</v>
      </c>
      <c r="N41" s="50">
        <f t="shared" si="11"/>
        <v>0.5415009473234117</v>
      </c>
      <c r="O41" s="50">
        <f t="shared" si="14"/>
        <v>0.61322290317166117</v>
      </c>
      <c r="P41" t="s">
        <v>89</v>
      </c>
    </row>
    <row r="42" spans="1:16" x14ac:dyDescent="0.25">
      <c r="A42" s="17">
        <v>2018</v>
      </c>
      <c r="B42" s="92">
        <v>143</v>
      </c>
      <c r="C42" s="92">
        <v>1283238</v>
      </c>
      <c r="D42" s="6">
        <f t="shared" si="9"/>
        <v>11.143684959454131</v>
      </c>
      <c r="E42" s="50">
        <f t="shared" si="12"/>
        <v>10.740200517654316</v>
      </c>
      <c r="G42" s="17">
        <v>2018</v>
      </c>
      <c r="H42" s="1">
        <v>7909</v>
      </c>
      <c r="I42" s="1">
        <v>146880000</v>
      </c>
      <c r="J42" s="6">
        <f t="shared" si="10"/>
        <v>5.384667755991285</v>
      </c>
      <c r="K42" s="50">
        <f t="shared" si="13"/>
        <v>6.4468272227674435</v>
      </c>
      <c r="M42" s="1" t="s">
        <v>36</v>
      </c>
      <c r="N42" s="50">
        <f t="shared" si="11"/>
        <v>0.48320351621417795</v>
      </c>
      <c r="O42" s="50">
        <f t="shared" si="14"/>
        <v>0.60099171081183367</v>
      </c>
      <c r="P42" t="s">
        <v>88</v>
      </c>
    </row>
    <row r="43" spans="1:16" x14ac:dyDescent="0.25">
      <c r="A43" s="17">
        <v>2019</v>
      </c>
      <c r="B43" s="92">
        <v>140</v>
      </c>
      <c r="C43" s="92">
        <v>1272109</v>
      </c>
      <c r="D43" s="6">
        <f t="shared" si="9"/>
        <v>11.005346239984151</v>
      </c>
      <c r="E43" s="50">
        <f t="shared" si="12"/>
        <v>10.393458251831555</v>
      </c>
      <c r="G43" s="17">
        <v>2019</v>
      </c>
      <c r="H43" s="1">
        <v>8559</v>
      </c>
      <c r="I43" s="1">
        <v>146780000</v>
      </c>
      <c r="J43" s="6">
        <f t="shared" si="10"/>
        <v>5.8311759095244584</v>
      </c>
      <c r="K43" s="50">
        <f t="shared" si="13"/>
        <v>5.9980505878691881</v>
      </c>
      <c r="M43" s="1" t="s">
        <v>36</v>
      </c>
      <c r="N43" s="50">
        <f t="shared" si="11"/>
        <v>0.52984938250637503</v>
      </c>
      <c r="O43" s="50">
        <f t="shared" si="14"/>
        <v>0.58018519054724449</v>
      </c>
      <c r="P43" t="s">
        <v>87</v>
      </c>
    </row>
    <row r="44" spans="1:16" x14ac:dyDescent="0.25">
      <c r="A44" s="17">
        <v>2020</v>
      </c>
      <c r="B44" s="92">
        <v>148</v>
      </c>
      <c r="C44" s="92">
        <v>1262402</v>
      </c>
      <c r="D44" s="6">
        <f t="shared" si="9"/>
        <v>11.723682313557806</v>
      </c>
      <c r="E44" s="50">
        <f t="shared" si="12"/>
        <v>10.744861646987525</v>
      </c>
      <c r="G44" s="17">
        <v>2020</v>
      </c>
      <c r="H44" s="1">
        <v>8310</v>
      </c>
      <c r="I44" s="1">
        <v>146748000</v>
      </c>
      <c r="J44" s="6">
        <f t="shared" si="10"/>
        <v>5.6627688281952739</v>
      </c>
      <c r="K44" s="50">
        <f t="shared" si="13"/>
        <v>5.634587730401428</v>
      </c>
      <c r="M44" s="1" t="s">
        <v>36</v>
      </c>
      <c r="N44" s="50">
        <f t="shared" si="11"/>
        <v>0.48301964150347093</v>
      </c>
      <c r="O44" s="50">
        <f t="shared" si="14"/>
        <v>0.52668709651592882</v>
      </c>
      <c r="P44" t="s">
        <v>86</v>
      </c>
    </row>
    <row r="45" spans="1:16" x14ac:dyDescent="0.25">
      <c r="A45" s="17">
        <v>2021</v>
      </c>
      <c r="B45" s="92">
        <v>148</v>
      </c>
      <c r="C45" s="92">
        <v>1250173</v>
      </c>
      <c r="D45" s="6">
        <f t="shared" si="9"/>
        <v>11.838361570758607</v>
      </c>
      <c r="E45" s="50">
        <f t="shared" si="12"/>
        <v>11.108640241496309</v>
      </c>
      <c r="G45" s="17">
        <v>2021</v>
      </c>
      <c r="H45" s="1">
        <v>8416</v>
      </c>
      <c r="I45" s="1">
        <v>145478000</v>
      </c>
      <c r="J45" s="6">
        <f t="shared" si="10"/>
        <v>5.7850671579207846</v>
      </c>
      <c r="K45" s="50">
        <f t="shared" si="13"/>
        <v>5.597557052366632</v>
      </c>
      <c r="M45" s="1" t="s">
        <v>36</v>
      </c>
      <c r="N45" s="50">
        <f t="shared" si="11"/>
        <v>0.48867126783914194</v>
      </c>
      <c r="O45" s="50">
        <f t="shared" si="14"/>
        <v>0.5052489510773156</v>
      </c>
      <c r="P45" t="s">
        <v>85</v>
      </c>
    </row>
    <row r="46" spans="1:16" x14ac:dyDescent="0.25">
      <c r="A46" s="1" t="s">
        <v>27</v>
      </c>
      <c r="B46" s="92">
        <v>78</v>
      </c>
      <c r="C46" s="92">
        <v>1234780</v>
      </c>
      <c r="D46" s="6">
        <f t="shared" si="9"/>
        <v>6.3169147540452553</v>
      </c>
      <c r="E46" s="50">
        <f t="shared" si="12"/>
        <v>10.40559796755999</v>
      </c>
      <c r="G46" s="1" t="s">
        <v>27</v>
      </c>
      <c r="H46" s="1">
        <v>4092</v>
      </c>
      <c r="I46" s="1">
        <v>145478000</v>
      </c>
      <c r="J46" s="6">
        <f t="shared" si="10"/>
        <v>2.8127964365746023</v>
      </c>
      <c r="K46" s="50">
        <f t="shared" si="13"/>
        <v>5.0952952176412811</v>
      </c>
      <c r="M46" s="1" t="s">
        <v>36</v>
      </c>
      <c r="N46" s="50">
        <f t="shared" si="11"/>
        <v>0.44528010050687017</v>
      </c>
      <c r="O46" s="50">
        <f t="shared" si="14"/>
        <v>0.48600478171400718</v>
      </c>
      <c r="P46" t="s">
        <v>92</v>
      </c>
    </row>
    <row r="47" spans="1:16" x14ac:dyDescent="0.25">
      <c r="A47" s="1" t="s">
        <v>38</v>
      </c>
      <c r="B47" s="1">
        <f>SUM(B41:B46)</f>
        <v>784</v>
      </c>
      <c r="C47" s="1"/>
      <c r="D47" s="1"/>
      <c r="E47" s="1"/>
      <c r="G47" s="1" t="s">
        <v>38</v>
      </c>
      <c r="H47" s="1">
        <f>SUM(H41:H46)</f>
        <v>45102</v>
      </c>
      <c r="I47" s="1"/>
      <c r="J47" s="1"/>
      <c r="K47" s="1"/>
      <c r="M47" s="5"/>
    </row>
    <row r="48" spans="1:16" x14ac:dyDescent="0.25">
      <c r="M48" s="5"/>
    </row>
    <row r="49" spans="1:16" ht="23.25" x14ac:dyDescent="0.35">
      <c r="A49" s="187" t="s">
        <v>76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</row>
    <row r="50" spans="1:16" x14ac:dyDescent="0.25">
      <c r="A50" s="5"/>
      <c r="B50" s="5"/>
      <c r="C50" s="5"/>
      <c r="D50" s="5"/>
      <c r="E50" s="5"/>
    </row>
    <row r="51" spans="1:16" ht="105" x14ac:dyDescent="0.25">
      <c r="A51" s="12" t="s">
        <v>43</v>
      </c>
      <c r="B51" s="4" t="s">
        <v>22</v>
      </c>
      <c r="C51" s="1" t="s">
        <v>72</v>
      </c>
      <c r="D51" s="12" t="s">
        <v>114</v>
      </c>
      <c r="E51" s="12" t="s">
        <v>84</v>
      </c>
      <c r="G51" s="12" t="s">
        <v>44</v>
      </c>
      <c r="H51" s="4" t="s">
        <v>22</v>
      </c>
      <c r="I51" s="4" t="s">
        <v>72</v>
      </c>
      <c r="J51" s="12" t="s">
        <v>111</v>
      </c>
      <c r="K51" s="12" t="s">
        <v>84</v>
      </c>
      <c r="M51" s="1" t="s">
        <v>82</v>
      </c>
      <c r="N51" s="12" t="s">
        <v>102</v>
      </c>
      <c r="O51" s="12" t="s">
        <v>84</v>
      </c>
    </row>
    <row r="52" spans="1:16" x14ac:dyDescent="0.25">
      <c r="A52" s="47">
        <v>2012</v>
      </c>
      <c r="B52" s="92">
        <v>49</v>
      </c>
      <c r="C52" s="92">
        <v>1327915</v>
      </c>
      <c r="D52" s="6">
        <f t="shared" ref="D52:D62" si="15">(B52/C52)*100000</f>
        <v>3.6899952180674211</v>
      </c>
      <c r="E52" s="1"/>
      <c r="G52" s="47">
        <v>2012</v>
      </c>
      <c r="H52" s="48">
        <v>5653</v>
      </c>
      <c r="I52" s="48">
        <v>125060045</v>
      </c>
      <c r="J52" s="6">
        <f t="shared" ref="J52:J62" si="16">(H52/I52)*100000</f>
        <v>4.520228662959461</v>
      </c>
      <c r="K52" s="1"/>
      <c r="M52" s="1" t="s">
        <v>37</v>
      </c>
      <c r="N52" s="50">
        <f t="shared" ref="N52:N62" si="17">J52/D52</f>
        <v>1.2249958050966965</v>
      </c>
      <c r="O52" s="1"/>
    </row>
    <row r="53" spans="1:16" x14ac:dyDescent="0.25">
      <c r="A53" s="47">
        <v>2013</v>
      </c>
      <c r="B53" s="92">
        <v>48</v>
      </c>
      <c r="C53" s="92">
        <v>1319076</v>
      </c>
      <c r="D53" s="6">
        <f t="shared" si="15"/>
        <v>3.6389108739754192</v>
      </c>
      <c r="E53" s="1"/>
      <c r="G53" s="47">
        <v>2013</v>
      </c>
      <c r="H53" s="48">
        <v>6039</v>
      </c>
      <c r="I53" s="48">
        <v>125307482</v>
      </c>
      <c r="J53" s="6">
        <f t="shared" si="16"/>
        <v>4.8193451050273284</v>
      </c>
      <c r="K53" s="1"/>
      <c r="M53" s="1" t="s">
        <v>37</v>
      </c>
      <c r="N53" s="50">
        <f t="shared" si="17"/>
        <v>1.3243921799497975</v>
      </c>
      <c r="O53" s="1"/>
    </row>
    <row r="54" spans="1:16" x14ac:dyDescent="0.25">
      <c r="A54" s="47">
        <v>2014</v>
      </c>
      <c r="B54" s="92">
        <v>46</v>
      </c>
      <c r="C54" s="92">
        <v>1310929</v>
      </c>
      <c r="D54" s="6">
        <f t="shared" si="15"/>
        <v>3.5089619651407511</v>
      </c>
      <c r="E54" s="1"/>
      <c r="G54" s="47">
        <v>2014</v>
      </c>
      <c r="H54" s="48">
        <v>5691</v>
      </c>
      <c r="I54" s="48">
        <v>125547069</v>
      </c>
      <c r="J54" s="6">
        <f t="shared" si="16"/>
        <v>4.5329612593345363</v>
      </c>
      <c r="K54" s="1"/>
      <c r="M54" s="1" t="s">
        <v>37</v>
      </c>
      <c r="N54" s="50">
        <f t="shared" si="17"/>
        <v>1.2918239936387315</v>
      </c>
      <c r="O54" s="1"/>
    </row>
    <row r="55" spans="1:16" x14ac:dyDescent="0.25">
      <c r="A55" s="47">
        <v>2015</v>
      </c>
      <c r="B55" s="92">
        <v>46</v>
      </c>
      <c r="C55" s="92">
        <v>1304348</v>
      </c>
      <c r="D55" s="6">
        <f t="shared" si="15"/>
        <v>3.526666196444507</v>
      </c>
      <c r="E55" s="1"/>
      <c r="G55" s="47">
        <v>2015</v>
      </c>
      <c r="H55" s="48">
        <v>5076</v>
      </c>
      <c r="I55" s="48">
        <v>125733897</v>
      </c>
      <c r="J55" s="6">
        <f t="shared" si="16"/>
        <v>4.0370974901064267</v>
      </c>
      <c r="K55" s="1"/>
      <c r="M55" s="1" t="s">
        <v>37</v>
      </c>
      <c r="N55" s="50">
        <f t="shared" si="17"/>
        <v>1.1447347906576821</v>
      </c>
      <c r="O55" s="1"/>
    </row>
    <row r="56" spans="1:16" x14ac:dyDescent="0.25">
      <c r="A56" s="47">
        <v>2016</v>
      </c>
      <c r="B56" s="92">
        <v>52</v>
      </c>
      <c r="C56" s="92">
        <v>1297474</v>
      </c>
      <c r="D56" s="6">
        <f t="shared" si="15"/>
        <v>4.0077874392858739</v>
      </c>
      <c r="E56" s="50">
        <f t="shared" ref="E56:E62" si="18">SUM(D52:D56)/5</f>
        <v>3.6744643385827942</v>
      </c>
      <c r="G56" s="47">
        <v>2016</v>
      </c>
      <c r="H56" s="48">
        <v>4951</v>
      </c>
      <c r="I56" s="48">
        <v>146544000</v>
      </c>
      <c r="J56" s="6">
        <f t="shared" si="16"/>
        <v>3.3785074789824217</v>
      </c>
      <c r="K56" s="50">
        <f t="shared" ref="K56:K61" si="19">SUM(J52:J56)/5</f>
        <v>4.2576279992820343</v>
      </c>
      <c r="M56" s="1" t="s">
        <v>37</v>
      </c>
      <c r="N56" s="50">
        <f t="shared" si="17"/>
        <v>0.84298569476639207</v>
      </c>
      <c r="O56" s="50">
        <f t="shared" ref="O56:O62" si="20">SUM(N52:N56)/5</f>
        <v>1.16578649282186</v>
      </c>
      <c r="P56" s="53" t="s">
        <v>90</v>
      </c>
    </row>
    <row r="57" spans="1:16" x14ac:dyDescent="0.25">
      <c r="A57" s="17">
        <v>2017</v>
      </c>
      <c r="B57" s="92">
        <v>41</v>
      </c>
      <c r="C57" s="92">
        <v>1291684</v>
      </c>
      <c r="D57" s="6">
        <f t="shared" si="15"/>
        <v>3.1741509533291428</v>
      </c>
      <c r="E57" s="50">
        <f t="shared" si="18"/>
        <v>3.5712954856351389</v>
      </c>
      <c r="G57" s="17">
        <v>2017</v>
      </c>
      <c r="H57" s="1">
        <v>4078</v>
      </c>
      <c r="I57" s="1">
        <v>146804000</v>
      </c>
      <c r="J57" s="6">
        <f t="shared" si="16"/>
        <v>2.7778534644832567</v>
      </c>
      <c r="K57" s="50">
        <f t="shared" si="19"/>
        <v>3.9091529595867938</v>
      </c>
      <c r="M57" s="1" t="s">
        <v>37</v>
      </c>
      <c r="N57" s="50">
        <f t="shared" si="17"/>
        <v>0.87514850595550986</v>
      </c>
      <c r="O57" s="50">
        <f t="shared" si="20"/>
        <v>1.0958170329936228</v>
      </c>
      <c r="P57" t="s">
        <v>89</v>
      </c>
    </row>
    <row r="58" spans="1:16" x14ac:dyDescent="0.25">
      <c r="A58" s="17">
        <v>2018</v>
      </c>
      <c r="B58" s="92">
        <v>40</v>
      </c>
      <c r="C58" s="92">
        <v>1283238</v>
      </c>
      <c r="D58" s="6">
        <f t="shared" si="15"/>
        <v>3.1171146739731834</v>
      </c>
      <c r="E58" s="50">
        <f t="shared" si="18"/>
        <v>3.4669362456346917</v>
      </c>
      <c r="G58" s="17">
        <v>2018</v>
      </c>
      <c r="H58" s="1">
        <v>3868</v>
      </c>
      <c r="I58" s="1">
        <v>146880000</v>
      </c>
      <c r="J58" s="6">
        <f t="shared" si="16"/>
        <v>2.6334422657952068</v>
      </c>
      <c r="K58" s="50">
        <f t="shared" si="19"/>
        <v>3.47197239174037</v>
      </c>
      <c r="M58" s="1" t="s">
        <v>37</v>
      </c>
      <c r="N58" s="50">
        <f t="shared" si="17"/>
        <v>0.84483329656862738</v>
      </c>
      <c r="O58" s="50">
        <f t="shared" si="20"/>
        <v>0.99990525631738869</v>
      </c>
      <c r="P58" t="s">
        <v>88</v>
      </c>
    </row>
    <row r="59" spans="1:16" x14ac:dyDescent="0.25">
      <c r="A59" s="17">
        <v>2019</v>
      </c>
      <c r="B59" s="92">
        <v>40</v>
      </c>
      <c r="C59" s="92">
        <v>1272109</v>
      </c>
      <c r="D59" s="6">
        <f t="shared" si="15"/>
        <v>3.1443846399954718</v>
      </c>
      <c r="E59" s="50">
        <f t="shared" si="18"/>
        <v>3.3940207806056355</v>
      </c>
      <c r="G59" s="17">
        <v>2019</v>
      </c>
      <c r="H59" s="1">
        <v>3483</v>
      </c>
      <c r="I59" s="1">
        <v>146780000</v>
      </c>
      <c r="J59" s="6">
        <f t="shared" si="16"/>
        <v>2.3729390925194167</v>
      </c>
      <c r="K59" s="50">
        <f t="shared" si="19"/>
        <v>3.0399679583773453</v>
      </c>
      <c r="M59" s="1" t="s">
        <v>37</v>
      </c>
      <c r="N59" s="50">
        <f t="shared" si="17"/>
        <v>0.75465929401144571</v>
      </c>
      <c r="O59" s="50">
        <f t="shared" si="20"/>
        <v>0.89247231639193136</v>
      </c>
      <c r="P59" t="s">
        <v>87</v>
      </c>
    </row>
    <row r="60" spans="1:16" x14ac:dyDescent="0.25">
      <c r="A60" s="17">
        <v>2020</v>
      </c>
      <c r="B60" s="92">
        <v>49</v>
      </c>
      <c r="C60" s="92">
        <v>1262402</v>
      </c>
      <c r="D60" s="6">
        <f t="shared" si="15"/>
        <v>3.8814894146238679</v>
      </c>
      <c r="E60" s="50">
        <f t="shared" si="18"/>
        <v>3.4649854242415081</v>
      </c>
      <c r="G60" s="17">
        <v>2020</v>
      </c>
      <c r="H60" s="1">
        <v>3588</v>
      </c>
      <c r="I60" s="1">
        <v>146748000</v>
      </c>
      <c r="J60" s="6">
        <f t="shared" si="16"/>
        <v>2.4450077684193312</v>
      </c>
      <c r="K60" s="50">
        <f t="shared" si="19"/>
        <v>2.7215500140399262</v>
      </c>
      <c r="M60" s="1" t="s">
        <v>37</v>
      </c>
      <c r="N60" s="50">
        <f t="shared" si="17"/>
        <v>0.62991483609553067</v>
      </c>
      <c r="O60" s="50">
        <f t="shared" si="20"/>
        <v>0.78950832547950112</v>
      </c>
      <c r="P60" t="s">
        <v>86</v>
      </c>
    </row>
    <row r="61" spans="1:16" x14ac:dyDescent="0.25">
      <c r="A61" s="17">
        <v>2021</v>
      </c>
      <c r="B61" s="92">
        <v>48</v>
      </c>
      <c r="C61" s="92">
        <v>1250173</v>
      </c>
      <c r="D61" s="6">
        <f t="shared" si="15"/>
        <v>3.8394686175433317</v>
      </c>
      <c r="E61" s="50">
        <f t="shared" si="18"/>
        <v>3.4313216598929999</v>
      </c>
      <c r="G61" s="17">
        <v>2021</v>
      </c>
      <c r="H61" s="1">
        <v>3741</v>
      </c>
      <c r="I61" s="1">
        <v>145478000</v>
      </c>
      <c r="J61" s="6">
        <f t="shared" si="16"/>
        <v>2.5715228419417371</v>
      </c>
      <c r="K61" s="50">
        <f t="shared" si="19"/>
        <v>2.5601530866317899</v>
      </c>
      <c r="M61" s="1" t="s">
        <v>37</v>
      </c>
      <c r="N61" s="50">
        <f t="shared" si="17"/>
        <v>0.66976008872475579</v>
      </c>
      <c r="O61" s="50">
        <f t="shared" si="20"/>
        <v>0.75486320427117382</v>
      </c>
      <c r="P61" t="s">
        <v>85</v>
      </c>
    </row>
    <row r="62" spans="1:16" x14ac:dyDescent="0.25">
      <c r="A62" s="1" t="s">
        <v>27</v>
      </c>
      <c r="B62" s="92">
        <v>12</v>
      </c>
      <c r="C62" s="92">
        <v>1234780</v>
      </c>
      <c r="D62" s="6">
        <f t="shared" si="15"/>
        <v>0.97183303908388541</v>
      </c>
      <c r="E62" s="50">
        <f t="shared" si="18"/>
        <v>2.9908580770439483</v>
      </c>
      <c r="G62" s="1" t="s">
        <v>27</v>
      </c>
      <c r="H62" s="59">
        <v>3000</v>
      </c>
      <c r="I62" s="1">
        <v>145478000</v>
      </c>
      <c r="J62" s="6">
        <f t="shared" si="16"/>
        <v>2.0621674754945767</v>
      </c>
      <c r="K62" s="50">
        <f>SUM(J58:J62)/5</f>
        <v>2.4170158888340536</v>
      </c>
      <c r="M62" s="1" t="s">
        <v>37</v>
      </c>
      <c r="N62" s="50">
        <f t="shared" si="17"/>
        <v>2.1219359628259946</v>
      </c>
      <c r="O62" s="50">
        <f t="shared" si="20"/>
        <v>1.0042206956452708</v>
      </c>
      <c r="P62" t="s">
        <v>92</v>
      </c>
    </row>
    <row r="63" spans="1:16" x14ac:dyDescent="0.25">
      <c r="A63" s="1" t="s">
        <v>38</v>
      </c>
      <c r="B63" s="1">
        <f>SUM(B57:B62)</f>
        <v>230</v>
      </c>
      <c r="C63" s="1"/>
      <c r="D63" s="1"/>
      <c r="E63" s="1"/>
      <c r="G63" s="1" t="s">
        <v>38</v>
      </c>
      <c r="H63" s="1">
        <f>SUM(H57:H62)</f>
        <v>21758</v>
      </c>
      <c r="I63" s="1"/>
      <c r="J63" s="1"/>
      <c r="K63" s="1"/>
      <c r="M63" s="5"/>
    </row>
    <row r="64" spans="1:16" x14ac:dyDescent="0.25">
      <c r="A64" s="5"/>
      <c r="B64" s="5"/>
      <c r="C64" s="5"/>
      <c r="D64" s="5"/>
      <c r="E64" s="5"/>
      <c r="G64" s="5"/>
      <c r="H64" s="5"/>
      <c r="I64" s="5"/>
      <c r="J64" s="5"/>
      <c r="K64" s="5"/>
      <c r="M64" s="5"/>
    </row>
    <row r="65" spans="1:16" ht="23.25" x14ac:dyDescent="0.35">
      <c r="A65" s="187" t="s">
        <v>103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</row>
    <row r="66" spans="1:16" x14ac:dyDescent="0.25">
      <c r="A66" s="5"/>
      <c r="B66" s="5"/>
      <c r="C66" s="5"/>
      <c r="D66" s="5"/>
      <c r="E66" s="5"/>
      <c r="G66" s="5"/>
      <c r="H66" s="5"/>
      <c r="I66" s="5"/>
      <c r="J66" s="5"/>
      <c r="K66" s="5"/>
      <c r="M66" s="5"/>
    </row>
    <row r="67" spans="1:16" ht="90" x14ac:dyDescent="0.25">
      <c r="A67" s="12" t="s">
        <v>43</v>
      </c>
      <c r="B67" s="4" t="s">
        <v>93</v>
      </c>
      <c r="C67" s="1" t="s">
        <v>72</v>
      </c>
      <c r="D67" s="12" t="s">
        <v>113</v>
      </c>
      <c r="E67" s="12" t="s">
        <v>84</v>
      </c>
      <c r="G67" s="12" t="s">
        <v>44</v>
      </c>
      <c r="H67" s="4" t="s">
        <v>93</v>
      </c>
      <c r="I67" s="4" t="s">
        <v>72</v>
      </c>
      <c r="J67" s="12" t="s">
        <v>112</v>
      </c>
      <c r="K67" s="12" t="s">
        <v>84</v>
      </c>
      <c r="M67" s="1" t="s">
        <v>82</v>
      </c>
      <c r="N67" s="12" t="s">
        <v>104</v>
      </c>
      <c r="O67" s="12" t="s">
        <v>84</v>
      </c>
    </row>
    <row r="68" spans="1:16" x14ac:dyDescent="0.25">
      <c r="A68" s="47">
        <v>2012</v>
      </c>
      <c r="B68" s="92">
        <v>2578</v>
      </c>
      <c r="C68" s="92">
        <v>1327915</v>
      </c>
      <c r="D68" s="6">
        <f t="shared" ref="D68:D78" si="21">(B68/C68)*100000</f>
        <v>194.13893208526147</v>
      </c>
      <c r="E68" s="1"/>
      <c r="G68" s="47">
        <v>2012</v>
      </c>
      <c r="H68" s="1">
        <v>747025</v>
      </c>
      <c r="I68" s="48">
        <v>125060045</v>
      </c>
      <c r="J68" s="6">
        <f t="shared" ref="J68:J78" si="22">(H68/I68)*100000</f>
        <v>597.33306508885391</v>
      </c>
      <c r="K68" s="1"/>
      <c r="M68" s="1" t="s">
        <v>94</v>
      </c>
      <c r="N68" s="50">
        <f>D68/J68</f>
        <v>0.32500951886261831</v>
      </c>
      <c r="O68" s="1"/>
    </row>
    <row r="69" spans="1:16" x14ac:dyDescent="0.25">
      <c r="A69" s="47">
        <v>2013</v>
      </c>
      <c r="B69" s="92">
        <v>2638</v>
      </c>
      <c r="C69" s="92">
        <v>1319076</v>
      </c>
      <c r="D69" s="6">
        <f t="shared" si="21"/>
        <v>199.9884767822324</v>
      </c>
      <c r="E69" s="1"/>
      <c r="G69" s="47">
        <v>2013</v>
      </c>
      <c r="H69" s="1">
        <v>747025</v>
      </c>
      <c r="I69" s="48">
        <v>125307482</v>
      </c>
      <c r="J69" s="6">
        <f t="shared" si="22"/>
        <v>596.15354811774125</v>
      </c>
      <c r="K69" s="1"/>
      <c r="M69" s="1" t="s">
        <v>94</v>
      </c>
      <c r="N69" s="50">
        <f>D69/J69</f>
        <v>0.33546470940861423</v>
      </c>
      <c r="O69" s="1"/>
    </row>
    <row r="70" spans="1:16" x14ac:dyDescent="0.25">
      <c r="A70" s="47">
        <v>2014</v>
      </c>
      <c r="B70" s="92">
        <v>2642</v>
      </c>
      <c r="C70" s="92">
        <v>1310929</v>
      </c>
      <c r="D70" s="6">
        <f t="shared" si="21"/>
        <v>201.53646765004055</v>
      </c>
      <c r="E70" s="1"/>
      <c r="G70" s="47">
        <v>2014</v>
      </c>
      <c r="H70" s="1">
        <v>747025</v>
      </c>
      <c r="I70" s="48">
        <v>125547069</v>
      </c>
      <c r="J70" s="6">
        <f t="shared" si="22"/>
        <v>595.01588205137625</v>
      </c>
      <c r="K70" s="1"/>
      <c r="M70" s="1" t="s">
        <v>94</v>
      </c>
      <c r="N70" s="50">
        <f t="shared" ref="N70:N78" si="23">D70/J70</f>
        <v>0.33870771138952394</v>
      </c>
      <c r="O70" s="1"/>
    </row>
    <row r="71" spans="1:16" x14ac:dyDescent="0.25">
      <c r="A71" s="47">
        <v>2015</v>
      </c>
      <c r="B71" s="92">
        <v>2876</v>
      </c>
      <c r="C71" s="92">
        <v>1304348</v>
      </c>
      <c r="D71" s="6">
        <f t="shared" si="21"/>
        <v>220.49330393422613</v>
      </c>
      <c r="E71" s="1"/>
      <c r="G71" s="47">
        <v>2015</v>
      </c>
      <c r="H71" s="1">
        <v>747025</v>
      </c>
      <c r="I71" s="48">
        <v>125733897</v>
      </c>
      <c r="J71" s="6">
        <f t="shared" si="22"/>
        <v>594.13174794065276</v>
      </c>
      <c r="K71" s="1"/>
      <c r="M71" s="1" t="s">
        <v>94</v>
      </c>
      <c r="N71" s="50">
        <f t="shared" si="23"/>
        <v>0.37111853506985287</v>
      </c>
      <c r="O71" s="1"/>
    </row>
    <row r="72" spans="1:16" x14ac:dyDescent="0.25">
      <c r="A72" s="47">
        <v>2016</v>
      </c>
      <c r="B72" s="92">
        <v>2948</v>
      </c>
      <c r="C72" s="92">
        <v>1297474</v>
      </c>
      <c r="D72" s="6">
        <f t="shared" si="21"/>
        <v>227.2107186733607</v>
      </c>
      <c r="E72" s="50">
        <f t="shared" ref="E72:E78" si="24">SUM(D68:D72)/5</f>
        <v>208.67357982502426</v>
      </c>
      <c r="G72" s="47">
        <v>2016</v>
      </c>
      <c r="H72" s="1">
        <v>747025</v>
      </c>
      <c r="I72" s="48">
        <v>146544000</v>
      </c>
      <c r="J72" s="6">
        <f t="shared" si="22"/>
        <v>509.76157331586421</v>
      </c>
      <c r="K72" s="50">
        <f t="shared" ref="K72:K78" si="25">SUM(J68:J72)/5</f>
        <v>578.47916330289763</v>
      </c>
      <c r="M72" s="1" t="s">
        <v>94</v>
      </c>
      <c r="N72" s="50">
        <f t="shared" si="23"/>
        <v>0.44571958846449539</v>
      </c>
      <c r="O72" s="50">
        <f t="shared" ref="O72:O78" si="26">SUM(N68:N72)/5</f>
        <v>0.36320401263902091</v>
      </c>
      <c r="P72" s="53" t="s">
        <v>90</v>
      </c>
    </row>
    <row r="73" spans="1:16" x14ac:dyDescent="0.25">
      <c r="A73" s="17">
        <v>2017</v>
      </c>
      <c r="B73" s="92">
        <v>3219</v>
      </c>
      <c r="C73" s="92">
        <v>1291684</v>
      </c>
      <c r="D73" s="6">
        <f t="shared" si="21"/>
        <v>249.20955899430513</v>
      </c>
      <c r="E73" s="50">
        <f t="shared" si="24"/>
        <v>219.68770520683296</v>
      </c>
      <c r="G73" s="17">
        <v>2017</v>
      </c>
      <c r="H73" s="1">
        <v>747025</v>
      </c>
      <c r="I73" s="1">
        <v>146804000</v>
      </c>
      <c r="J73" s="6">
        <f t="shared" si="22"/>
        <v>508.85875044276725</v>
      </c>
      <c r="K73" s="50">
        <f t="shared" si="25"/>
        <v>560.78430037368037</v>
      </c>
      <c r="M73" s="1" t="s">
        <v>94</v>
      </c>
      <c r="N73" s="50">
        <f t="shared" si="23"/>
        <v>0.4897421116910407</v>
      </c>
      <c r="O73" s="50">
        <f t="shared" si="26"/>
        <v>0.39615053120470545</v>
      </c>
      <c r="P73" t="s">
        <v>89</v>
      </c>
    </row>
    <row r="74" spans="1:16" x14ac:dyDescent="0.25">
      <c r="A74" s="17">
        <v>2018</v>
      </c>
      <c r="B74" s="92">
        <v>3446</v>
      </c>
      <c r="C74" s="92">
        <v>1283238</v>
      </c>
      <c r="D74" s="6">
        <f t="shared" si="21"/>
        <v>268.53942916278976</v>
      </c>
      <c r="E74" s="50">
        <f t="shared" si="24"/>
        <v>233.39789568294447</v>
      </c>
      <c r="G74" s="17">
        <v>2018</v>
      </c>
      <c r="H74" s="1">
        <v>747025</v>
      </c>
      <c r="I74" s="1">
        <v>146880000</v>
      </c>
      <c r="J74" s="6">
        <f t="shared" si="22"/>
        <v>508.59545206971677</v>
      </c>
      <c r="K74" s="50">
        <f t="shared" si="25"/>
        <v>543.27268116407549</v>
      </c>
      <c r="M74" s="1" t="s">
        <v>94</v>
      </c>
      <c r="N74" s="50">
        <f t="shared" si="23"/>
        <v>0.52800202610930769</v>
      </c>
      <c r="O74" s="50">
        <f t="shared" si="26"/>
        <v>0.43465799454484416</v>
      </c>
      <c r="P74" t="s">
        <v>88</v>
      </c>
    </row>
    <row r="75" spans="1:16" x14ac:dyDescent="0.25">
      <c r="A75" s="17">
        <v>2019</v>
      </c>
      <c r="B75" s="92">
        <v>3448</v>
      </c>
      <c r="C75" s="92">
        <v>1272109</v>
      </c>
      <c r="D75" s="6">
        <f t="shared" si="21"/>
        <v>271.0459559676097</v>
      </c>
      <c r="E75" s="50">
        <f t="shared" si="24"/>
        <v>247.29979334645827</v>
      </c>
      <c r="G75" s="17">
        <v>2019</v>
      </c>
      <c r="H75" s="1">
        <v>747025</v>
      </c>
      <c r="I75" s="1">
        <v>146780000</v>
      </c>
      <c r="J75" s="6">
        <f t="shared" si="22"/>
        <v>508.94195394467914</v>
      </c>
      <c r="K75" s="50">
        <f t="shared" si="25"/>
        <v>526.05789554273611</v>
      </c>
      <c r="M75" s="1" t="s">
        <v>94</v>
      </c>
      <c r="N75" s="50">
        <f t="shared" si="23"/>
        <v>0.53256752340183733</v>
      </c>
      <c r="O75" s="50">
        <f t="shared" si="26"/>
        <v>0.47342995694730677</v>
      </c>
      <c r="P75" t="s">
        <v>87</v>
      </c>
    </row>
    <row r="76" spans="1:16" x14ac:dyDescent="0.25">
      <c r="A76" s="17">
        <v>2020</v>
      </c>
      <c r="B76" s="92">
        <v>4863</v>
      </c>
      <c r="C76" s="92">
        <v>1262402</v>
      </c>
      <c r="D76" s="6">
        <f t="shared" si="21"/>
        <v>385.21802088399733</v>
      </c>
      <c r="E76" s="50">
        <f t="shared" si="24"/>
        <v>280.24473673641251</v>
      </c>
      <c r="G76" s="17">
        <v>2020</v>
      </c>
      <c r="H76" s="1">
        <v>747025</v>
      </c>
      <c r="I76" s="1">
        <v>146748000</v>
      </c>
      <c r="J76" s="6">
        <f t="shared" si="22"/>
        <v>509.05293428189822</v>
      </c>
      <c r="K76" s="50">
        <f t="shared" si="25"/>
        <v>509.04213281098521</v>
      </c>
      <c r="M76" s="1" t="s">
        <v>94</v>
      </c>
      <c r="N76" s="50">
        <f t="shared" si="23"/>
        <v>0.75673470270318721</v>
      </c>
      <c r="O76" s="50">
        <f t="shared" si="26"/>
        <v>0.55055319047397366</v>
      </c>
      <c r="P76" t="s">
        <v>86</v>
      </c>
    </row>
    <row r="77" spans="1:16" x14ac:dyDescent="0.25">
      <c r="A77" s="17">
        <v>2021</v>
      </c>
      <c r="B77" s="92">
        <v>4960</v>
      </c>
      <c r="C77" s="92">
        <v>1250173</v>
      </c>
      <c r="D77" s="6">
        <f t="shared" si="21"/>
        <v>396.74509047947765</v>
      </c>
      <c r="E77" s="50">
        <f t="shared" si="24"/>
        <v>314.15161109763596</v>
      </c>
      <c r="G77" s="17">
        <v>2021</v>
      </c>
      <c r="H77" s="1">
        <v>747025</v>
      </c>
      <c r="I77" s="1">
        <v>145478000</v>
      </c>
      <c r="J77" s="6">
        <f t="shared" si="22"/>
        <v>513.49688612711202</v>
      </c>
      <c r="K77" s="50">
        <f t="shared" si="25"/>
        <v>509.78919537323475</v>
      </c>
      <c r="M77" s="1" t="s">
        <v>94</v>
      </c>
      <c r="N77" s="50">
        <f t="shared" si="23"/>
        <v>0.77263387801979111</v>
      </c>
      <c r="O77" s="50">
        <f t="shared" si="26"/>
        <v>0.6159360483850328</v>
      </c>
      <c r="P77" t="s">
        <v>85</v>
      </c>
    </row>
    <row r="78" spans="1:16" x14ac:dyDescent="0.25">
      <c r="A78" s="1" t="s">
        <v>27</v>
      </c>
      <c r="B78" s="92">
        <v>6039</v>
      </c>
      <c r="C78" s="92">
        <v>1234780</v>
      </c>
      <c r="D78" s="6">
        <f t="shared" si="21"/>
        <v>489.07497691896538</v>
      </c>
      <c r="E78" s="50">
        <f t="shared" si="24"/>
        <v>362.12469468256802</v>
      </c>
      <c r="G78" s="1" t="s">
        <v>27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510.71682251010361</v>
      </c>
      <c r="M78" s="1" t="s">
        <v>94</v>
      </c>
      <c r="N78" s="50">
        <f t="shared" si="23"/>
        <v>0.95244000525038974</v>
      </c>
      <c r="O78" s="50">
        <f t="shared" si="26"/>
        <v>0.70847562709690259</v>
      </c>
      <c r="P78" t="s">
        <v>92</v>
      </c>
    </row>
    <row r="79" spans="1:16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M79" s="5"/>
    </row>
    <row r="80" spans="1:16" x14ac:dyDescent="0.25">
      <c r="A80" s="5"/>
      <c r="B80" s="5"/>
      <c r="C80" s="5"/>
      <c r="D80" s="5"/>
      <c r="E80" s="5"/>
      <c r="G80" s="5"/>
      <c r="H80" s="5"/>
      <c r="I80" s="5"/>
      <c r="J80" s="5"/>
      <c r="K80" s="5"/>
      <c r="M80" s="5"/>
    </row>
    <row r="81" spans="1:16" ht="23.25" x14ac:dyDescent="0.35">
      <c r="A81" s="187" t="s">
        <v>105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</row>
    <row r="82" spans="1:16" x14ac:dyDescent="0.25">
      <c r="A82" s="5"/>
      <c r="B82" s="5"/>
      <c r="C82" s="5"/>
      <c r="D82" s="5"/>
      <c r="E82" s="5"/>
      <c r="G82" s="5"/>
      <c r="H82" s="5"/>
      <c r="I82" s="5"/>
      <c r="J82" s="5"/>
      <c r="K82" s="5"/>
      <c r="M82" s="5"/>
    </row>
    <row r="83" spans="1:16" ht="90" x14ac:dyDescent="0.25">
      <c r="A83" s="12" t="s">
        <v>43</v>
      </c>
      <c r="B83" s="4" t="s">
        <v>95</v>
      </c>
      <c r="C83" s="1" t="s">
        <v>72</v>
      </c>
      <c r="D83" s="12" t="s">
        <v>106</v>
      </c>
      <c r="E83" s="12" t="s">
        <v>84</v>
      </c>
      <c r="G83" s="12" t="s">
        <v>44</v>
      </c>
      <c r="H83" s="4" t="s">
        <v>95</v>
      </c>
      <c r="I83" s="4" t="s">
        <v>72</v>
      </c>
      <c r="J83" s="12" t="s">
        <v>107</v>
      </c>
      <c r="K83" s="12" t="s">
        <v>84</v>
      </c>
      <c r="M83" s="1" t="s">
        <v>82</v>
      </c>
      <c r="N83" s="12" t="s">
        <v>108</v>
      </c>
      <c r="O83" s="12" t="s">
        <v>84</v>
      </c>
    </row>
    <row r="84" spans="1:16" x14ac:dyDescent="0.25">
      <c r="A84" s="47">
        <v>2012</v>
      </c>
      <c r="B84" s="92">
        <v>19000000</v>
      </c>
      <c r="C84" s="92">
        <v>1327915</v>
      </c>
      <c r="D84" s="6">
        <f t="shared" ref="D84:D93" si="27">(B84/C84)</f>
        <v>14.308144723118573</v>
      </c>
      <c r="E84" s="1"/>
      <c r="G84" s="47">
        <v>2012</v>
      </c>
      <c r="H84" s="58">
        <v>48373106000</v>
      </c>
      <c r="I84" s="48">
        <v>125060045</v>
      </c>
      <c r="J84" s="6">
        <f t="shared" ref="J84:J92" si="28">(H84/I84)</f>
        <v>386.79904521064259</v>
      </c>
      <c r="K84" s="1"/>
      <c r="M84" s="1" t="s">
        <v>94</v>
      </c>
      <c r="N84" s="50">
        <f>D84/J84</f>
        <v>3.6991158329583412E-2</v>
      </c>
      <c r="O84" s="1"/>
    </row>
    <row r="85" spans="1:16" x14ac:dyDescent="0.25">
      <c r="A85" s="47">
        <v>2013</v>
      </c>
      <c r="B85" s="92">
        <v>20000000</v>
      </c>
      <c r="C85" s="92">
        <v>1319076</v>
      </c>
      <c r="D85" s="6">
        <f t="shared" si="27"/>
        <v>15.162128641564246</v>
      </c>
      <c r="E85" s="1"/>
      <c r="G85" s="47">
        <v>2013</v>
      </c>
      <c r="H85" s="58">
        <v>56073106000</v>
      </c>
      <c r="I85" s="48">
        <v>125307482</v>
      </c>
      <c r="J85" s="6">
        <f t="shared" si="28"/>
        <v>447.48410154790281</v>
      </c>
      <c r="K85" s="1"/>
      <c r="M85" s="1" t="s">
        <v>94</v>
      </c>
      <c r="N85" s="50">
        <f t="shared" ref="N85:N94" si="29">D85/J85</f>
        <v>3.3883055485360414E-2</v>
      </c>
      <c r="O85" s="1"/>
    </row>
    <row r="86" spans="1:16" x14ac:dyDescent="0.25">
      <c r="A86" s="47">
        <v>2014</v>
      </c>
      <c r="B86" s="92">
        <v>15000000</v>
      </c>
      <c r="C86" s="92">
        <v>1310929</v>
      </c>
      <c r="D86" s="6">
        <f t="shared" si="27"/>
        <v>11.442267277632885</v>
      </c>
      <c r="E86" s="1"/>
      <c r="G86" s="47">
        <v>2014</v>
      </c>
      <c r="H86" s="58">
        <v>52298780000</v>
      </c>
      <c r="I86" s="48">
        <v>125547069</v>
      </c>
      <c r="J86" s="6">
        <f t="shared" si="28"/>
        <v>416.56711237121755</v>
      </c>
      <c r="K86" s="1"/>
      <c r="M86" s="1" t="s">
        <v>94</v>
      </c>
      <c r="N86" s="50">
        <f t="shared" si="29"/>
        <v>2.7468004405101186E-2</v>
      </c>
      <c r="O86" s="1"/>
    </row>
    <row r="87" spans="1:16" x14ac:dyDescent="0.25">
      <c r="A87" s="47">
        <v>2015</v>
      </c>
      <c r="B87" s="92">
        <v>16400000</v>
      </c>
      <c r="C87" s="92">
        <v>1304348</v>
      </c>
      <c r="D87" s="6">
        <f t="shared" si="27"/>
        <v>12.573331656889112</v>
      </c>
      <c r="E87" s="1"/>
      <c r="G87" s="47">
        <v>2015</v>
      </c>
      <c r="H87" s="58">
        <v>52533280000</v>
      </c>
      <c r="I87" s="48">
        <v>125733897</v>
      </c>
      <c r="J87" s="6">
        <f t="shared" si="28"/>
        <v>417.81318525425166</v>
      </c>
      <c r="K87" s="1"/>
      <c r="M87" s="1" t="s">
        <v>94</v>
      </c>
      <c r="N87" s="50">
        <f t="shared" si="29"/>
        <v>3.0093190211883496E-2</v>
      </c>
      <c r="O87" s="1"/>
    </row>
    <row r="88" spans="1:16" x14ac:dyDescent="0.25">
      <c r="A88" s="47">
        <v>2016</v>
      </c>
      <c r="B88" s="92">
        <v>29250000</v>
      </c>
      <c r="C88" s="92">
        <v>1297474</v>
      </c>
      <c r="D88" s="6">
        <f t="shared" si="27"/>
        <v>22.543804345983041</v>
      </c>
      <c r="E88" s="50">
        <f t="shared" ref="E88:E94" si="30">SUM(D84:D88)/5</f>
        <v>15.205935329037573</v>
      </c>
      <c r="G88" s="47">
        <v>2016</v>
      </c>
      <c r="H88" s="58">
        <v>48940420000</v>
      </c>
      <c r="I88" s="48">
        <v>146544000</v>
      </c>
      <c r="J88" s="6">
        <f t="shared" si="28"/>
        <v>333.96399716126217</v>
      </c>
      <c r="K88" s="50">
        <f t="shared" ref="K88:K94" si="31">SUM(J84:J88)/5</f>
        <v>400.52548830905533</v>
      </c>
      <c r="M88" s="1" t="s">
        <v>94</v>
      </c>
      <c r="N88" s="50">
        <f t="shared" si="29"/>
        <v>6.7503696618822204E-2</v>
      </c>
      <c r="O88" s="50">
        <f t="shared" ref="O88:O94" si="32">SUM(N84:N88)/5</f>
        <v>3.9187821010150149E-2</v>
      </c>
      <c r="P88" s="53" t="s">
        <v>90</v>
      </c>
    </row>
    <row r="89" spans="1:16" x14ac:dyDescent="0.25">
      <c r="A89" s="17">
        <v>2017</v>
      </c>
      <c r="B89" s="92">
        <v>14000000</v>
      </c>
      <c r="C89" s="92">
        <v>1291684</v>
      </c>
      <c r="D89" s="6">
        <f t="shared" si="27"/>
        <v>10.838564230879998</v>
      </c>
      <c r="E89" s="50">
        <f t="shared" si="30"/>
        <v>14.512019230589857</v>
      </c>
      <c r="G89" s="17">
        <v>2017</v>
      </c>
      <c r="H89" s="6">
        <v>64282685000</v>
      </c>
      <c r="I89" s="1">
        <v>146804000</v>
      </c>
      <c r="J89" s="6">
        <f t="shared" si="28"/>
        <v>437.88101822838615</v>
      </c>
      <c r="K89" s="50">
        <f t="shared" si="31"/>
        <v>410.74188291260407</v>
      </c>
      <c r="M89" s="1" t="s">
        <v>94</v>
      </c>
      <c r="N89" s="50">
        <f t="shared" si="29"/>
        <v>2.475230434680983E-2</v>
      </c>
      <c r="O89" s="50">
        <f t="shared" si="32"/>
        <v>3.6740050213595429E-2</v>
      </c>
      <c r="P89" t="s">
        <v>89</v>
      </c>
    </row>
    <row r="90" spans="1:16" x14ac:dyDescent="0.25">
      <c r="A90" s="17">
        <v>2018</v>
      </c>
      <c r="B90" s="92">
        <v>15000000</v>
      </c>
      <c r="C90" s="92">
        <v>1283238</v>
      </c>
      <c r="D90" s="6">
        <f t="shared" si="27"/>
        <v>11.689180027399438</v>
      </c>
      <c r="E90" s="50">
        <f t="shared" si="30"/>
        <v>13.817429507756895</v>
      </c>
      <c r="G90" s="17">
        <v>2018</v>
      </c>
      <c r="H90" s="6">
        <v>93605998000</v>
      </c>
      <c r="I90" s="1">
        <v>146880000</v>
      </c>
      <c r="J90" s="6">
        <f t="shared" si="28"/>
        <v>637.29573801742924</v>
      </c>
      <c r="K90" s="50">
        <f t="shared" si="31"/>
        <v>448.7042102065094</v>
      </c>
      <c r="M90" s="1" t="s">
        <v>94</v>
      </c>
      <c r="N90" s="50">
        <f t="shared" si="29"/>
        <v>1.8341845598659492E-2</v>
      </c>
      <c r="O90" s="50">
        <f t="shared" si="32"/>
        <v>3.3631808236255244E-2</v>
      </c>
      <c r="P90" t="s">
        <v>88</v>
      </c>
    </row>
    <row r="91" spans="1:16" x14ac:dyDescent="0.25">
      <c r="A91" s="17">
        <v>2019</v>
      </c>
      <c r="B91" s="92">
        <v>15000000</v>
      </c>
      <c r="C91" s="92">
        <v>1272109</v>
      </c>
      <c r="D91" s="6">
        <f t="shared" si="27"/>
        <v>11.791442399983021</v>
      </c>
      <c r="E91" s="50">
        <f t="shared" si="30"/>
        <v>13.887264532226922</v>
      </c>
      <c r="G91" s="17">
        <v>2019</v>
      </c>
      <c r="H91" s="6">
        <v>97112948000</v>
      </c>
      <c r="I91" s="1">
        <v>146780000</v>
      </c>
      <c r="J91" s="6">
        <f t="shared" si="28"/>
        <v>661.62248262706089</v>
      </c>
      <c r="K91" s="50">
        <f t="shared" si="31"/>
        <v>497.71528425767804</v>
      </c>
      <c r="M91" s="1" t="s">
        <v>94</v>
      </c>
      <c r="N91" s="50">
        <f t="shared" si="29"/>
        <v>1.7822009846405938E-2</v>
      </c>
      <c r="O91" s="50">
        <f t="shared" si="32"/>
        <v>3.1702609324516191E-2</v>
      </c>
      <c r="P91" t="s">
        <v>87</v>
      </c>
    </row>
    <row r="92" spans="1:16" x14ac:dyDescent="0.25">
      <c r="A92" s="17">
        <v>2020</v>
      </c>
      <c r="B92" s="92">
        <v>15000000</v>
      </c>
      <c r="C92" s="92">
        <v>1262402</v>
      </c>
      <c r="D92" s="6">
        <f t="shared" si="27"/>
        <v>11.882110452930208</v>
      </c>
      <c r="E92" s="50">
        <f t="shared" si="30"/>
        <v>13.749020291435141</v>
      </c>
      <c r="G92" s="17">
        <v>2020</v>
      </c>
      <c r="H92" s="6">
        <v>178251299000</v>
      </c>
      <c r="I92" s="1">
        <v>146748000</v>
      </c>
      <c r="J92" s="6">
        <f t="shared" si="28"/>
        <v>1214.676172758743</v>
      </c>
      <c r="K92" s="50">
        <f t="shared" si="31"/>
        <v>657.08788175857626</v>
      </c>
      <c r="M92" s="1" t="s">
        <v>94</v>
      </c>
      <c r="N92" s="50">
        <f t="shared" si="29"/>
        <v>9.7821219510248955E-3</v>
      </c>
      <c r="O92" s="50">
        <f t="shared" si="32"/>
        <v>2.7640395672344477E-2</v>
      </c>
      <c r="P92" t="s">
        <v>86</v>
      </c>
    </row>
    <row r="93" spans="1:16" x14ac:dyDescent="0.25">
      <c r="A93" s="17">
        <v>2021</v>
      </c>
      <c r="B93" s="92">
        <v>15000000</v>
      </c>
      <c r="C93" s="92">
        <v>1250173</v>
      </c>
      <c r="D93" s="6">
        <f t="shared" si="27"/>
        <v>11.998339429822913</v>
      </c>
      <c r="E93" s="50">
        <f t="shared" si="30"/>
        <v>11.639927308203115</v>
      </c>
      <c r="G93" s="17">
        <v>2021</v>
      </c>
      <c r="H93" s="6">
        <v>153778000000</v>
      </c>
      <c r="I93" s="1">
        <v>145478000</v>
      </c>
      <c r="J93" s="6">
        <f>(H93/I93)</f>
        <v>1057.0533001553499</v>
      </c>
      <c r="K93" s="50">
        <f t="shared" si="31"/>
        <v>801.70574235739377</v>
      </c>
      <c r="M93" s="1" t="s">
        <v>94</v>
      </c>
      <c r="N93" s="50">
        <f t="shared" si="29"/>
        <v>1.1350742131981024E-2</v>
      </c>
      <c r="O93" s="50">
        <f t="shared" si="32"/>
        <v>1.6409804774976236E-2</v>
      </c>
      <c r="P93" t="s">
        <v>85</v>
      </c>
    </row>
    <row r="94" spans="1:16" x14ac:dyDescent="0.25">
      <c r="A94" s="1" t="s">
        <v>27</v>
      </c>
      <c r="B94" s="92">
        <v>15000000</v>
      </c>
      <c r="C94" s="92">
        <v>1234780</v>
      </c>
      <c r="D94" s="6">
        <f>(B94/C94)</f>
        <v>12.147912988548567</v>
      </c>
      <c r="E94" s="50">
        <f t="shared" si="30"/>
        <v>11.901797059736829</v>
      </c>
      <c r="G94" s="1" t="s">
        <v>27</v>
      </c>
      <c r="H94" s="63">
        <v>153778000000</v>
      </c>
      <c r="I94" s="1">
        <v>145478000</v>
      </c>
      <c r="J94" s="6">
        <f>(H94/I94)</f>
        <v>1057.0533001553499</v>
      </c>
      <c r="K94" s="50">
        <f t="shared" si="31"/>
        <v>925.54019874278652</v>
      </c>
      <c r="M94" s="1" t="s">
        <v>94</v>
      </c>
      <c r="N94" s="50">
        <f t="shared" si="29"/>
        <v>1.1492242620843479E-2</v>
      </c>
      <c r="O94" s="50">
        <f t="shared" si="32"/>
        <v>1.3757792429782964E-2</v>
      </c>
      <c r="P94" t="s">
        <v>92</v>
      </c>
    </row>
    <row r="95" spans="1:16" x14ac:dyDescent="0.25">
      <c r="A95" s="1" t="s">
        <v>38</v>
      </c>
      <c r="B95" s="1">
        <f>SUM(B89:B94)</f>
        <v>89000000</v>
      </c>
      <c r="C95" s="1"/>
      <c r="D95" s="1"/>
      <c r="E95" s="1"/>
      <c r="G95" s="1" t="s">
        <v>38</v>
      </c>
      <c r="H95" s="6">
        <f>SUM(H89:H94)</f>
        <v>740808930000</v>
      </c>
      <c r="I95" s="1"/>
      <c r="J95" s="1"/>
      <c r="K95" s="1"/>
      <c r="M95" s="5"/>
    </row>
    <row r="96" spans="1:16" x14ac:dyDescent="0.25">
      <c r="A96" s="5"/>
      <c r="B96" s="5"/>
      <c r="C96" s="5"/>
      <c r="D96" s="5"/>
      <c r="E96" s="5"/>
      <c r="G96" s="5"/>
      <c r="H96" s="5"/>
      <c r="I96" s="5"/>
      <c r="J96" s="5"/>
      <c r="K96" s="5"/>
      <c r="M96" s="5"/>
    </row>
    <row r="98" spans="1:14" ht="23.25" x14ac:dyDescent="0.35">
      <c r="A98" s="187" t="s">
        <v>117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</row>
    <row r="100" spans="1:14" ht="120" x14ac:dyDescent="0.25">
      <c r="A100" s="12" t="s">
        <v>43</v>
      </c>
      <c r="B100" s="4" t="s">
        <v>119</v>
      </c>
      <c r="C100" s="13" t="s">
        <v>118</v>
      </c>
      <c r="D100" s="49" t="s">
        <v>78</v>
      </c>
      <c r="E100" s="12" t="s">
        <v>84</v>
      </c>
      <c r="F100" s="52"/>
    </row>
    <row r="101" spans="1:14" x14ac:dyDescent="0.25">
      <c r="A101" s="47">
        <v>2012</v>
      </c>
      <c r="B101" s="92">
        <v>4378</v>
      </c>
      <c r="C101" s="92">
        <v>4378</v>
      </c>
      <c r="D101" s="66">
        <f t="shared" ref="D101:D109" si="33">C101/B101</f>
        <v>1</v>
      </c>
      <c r="E101" s="50"/>
      <c r="F101" s="5"/>
    </row>
    <row r="102" spans="1:14" x14ac:dyDescent="0.25">
      <c r="A102" s="47">
        <v>2013</v>
      </c>
      <c r="B102" s="92">
        <v>4378</v>
      </c>
      <c r="C102" s="92">
        <v>4378</v>
      </c>
      <c r="D102" s="66">
        <f t="shared" si="33"/>
        <v>1</v>
      </c>
      <c r="E102" s="50"/>
      <c r="F102" s="5"/>
    </row>
    <row r="103" spans="1:14" x14ac:dyDescent="0.25">
      <c r="A103" s="47">
        <v>2014</v>
      </c>
      <c r="B103" s="92">
        <v>4312</v>
      </c>
      <c r="C103" s="92">
        <v>4312</v>
      </c>
      <c r="D103" s="66">
        <f t="shared" si="33"/>
        <v>1</v>
      </c>
      <c r="E103" s="50"/>
      <c r="F103" s="5"/>
    </row>
    <row r="104" spans="1:14" x14ac:dyDescent="0.25">
      <c r="A104" s="47">
        <v>2015</v>
      </c>
      <c r="B104" s="92">
        <v>4286</v>
      </c>
      <c r="C104" s="92">
        <v>4286</v>
      </c>
      <c r="D104" s="66">
        <f t="shared" si="33"/>
        <v>1</v>
      </c>
      <c r="E104" s="50"/>
      <c r="F104" s="5"/>
    </row>
    <row r="105" spans="1:14" x14ac:dyDescent="0.25">
      <c r="A105" s="47">
        <v>2016</v>
      </c>
      <c r="B105" s="92">
        <v>4285</v>
      </c>
      <c r="C105" s="92">
        <v>4285</v>
      </c>
      <c r="D105" s="66">
        <f t="shared" si="33"/>
        <v>1</v>
      </c>
      <c r="E105" s="66">
        <f t="shared" ref="E105:E111" si="34">SUM(D101:D105)/5</f>
        <v>1</v>
      </c>
      <c r="F105" s="5"/>
    </row>
    <row r="106" spans="1:14" x14ac:dyDescent="0.25">
      <c r="A106" s="17">
        <v>2017</v>
      </c>
      <c r="B106" s="92">
        <v>4285</v>
      </c>
      <c r="C106" s="92">
        <v>4285</v>
      </c>
      <c r="D106" s="66">
        <f t="shared" si="33"/>
        <v>1</v>
      </c>
      <c r="E106" s="66">
        <f t="shared" si="34"/>
        <v>1</v>
      </c>
      <c r="F106" s="5"/>
    </row>
    <row r="107" spans="1:14" x14ac:dyDescent="0.25">
      <c r="A107" s="17">
        <v>2018</v>
      </c>
      <c r="B107" s="92">
        <v>4285</v>
      </c>
      <c r="C107" s="92">
        <v>4285</v>
      </c>
      <c r="D107" s="66">
        <f t="shared" si="33"/>
        <v>1</v>
      </c>
      <c r="E107" s="66">
        <f t="shared" si="34"/>
        <v>1</v>
      </c>
      <c r="F107" s="5"/>
    </row>
    <row r="108" spans="1:14" x14ac:dyDescent="0.25">
      <c r="A108" s="17">
        <v>2019</v>
      </c>
      <c r="B108" s="92">
        <v>4285</v>
      </c>
      <c r="C108" s="92">
        <v>4273</v>
      </c>
      <c r="D108" s="66">
        <f t="shared" si="33"/>
        <v>0.99719953325554256</v>
      </c>
      <c r="E108" s="66">
        <f t="shared" si="34"/>
        <v>0.9994399066511086</v>
      </c>
      <c r="F108" s="5"/>
    </row>
    <row r="109" spans="1:14" x14ac:dyDescent="0.25">
      <c r="A109" s="17">
        <v>2020</v>
      </c>
      <c r="B109" s="92">
        <v>4245</v>
      </c>
      <c r="C109" s="92">
        <v>4233</v>
      </c>
      <c r="D109" s="66">
        <f t="shared" si="33"/>
        <v>0.99717314487632513</v>
      </c>
      <c r="E109" s="66">
        <f t="shared" si="34"/>
        <v>0.99887453562637352</v>
      </c>
      <c r="F109" s="5"/>
    </row>
    <row r="110" spans="1:14" x14ac:dyDescent="0.25">
      <c r="A110" s="17">
        <v>2021</v>
      </c>
      <c r="B110" s="92">
        <v>4245</v>
      </c>
      <c r="C110" s="92">
        <v>4233</v>
      </c>
      <c r="D110" s="66">
        <f>C110/B110</f>
        <v>0.99717314487632513</v>
      </c>
      <c r="E110" s="66">
        <f t="shared" si="34"/>
        <v>0.99830916460163854</v>
      </c>
      <c r="F110" s="5"/>
    </row>
    <row r="111" spans="1:14" x14ac:dyDescent="0.25">
      <c r="A111" s="1" t="s">
        <v>27</v>
      </c>
      <c r="B111" s="92">
        <v>4238</v>
      </c>
      <c r="C111" s="92">
        <v>4226</v>
      </c>
      <c r="D111" s="66">
        <f>C111/B111</f>
        <v>0.99716847569608302</v>
      </c>
      <c r="E111" s="66">
        <f t="shared" si="34"/>
        <v>0.9977428597408553</v>
      </c>
      <c r="F111" s="5"/>
    </row>
    <row r="112" spans="1:14" x14ac:dyDescent="0.25">
      <c r="A112" s="1"/>
      <c r="B112" s="1"/>
      <c r="C112" s="1"/>
      <c r="D112" s="1"/>
      <c r="E112" s="1"/>
    </row>
    <row r="114" spans="1:18" ht="23.25" x14ac:dyDescent="0.35">
      <c r="A114" s="187" t="s">
        <v>120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</row>
    <row r="116" spans="1:18" ht="90" x14ac:dyDescent="0.25">
      <c r="A116" s="47" t="s">
        <v>43</v>
      </c>
      <c r="B116" s="47" t="s">
        <v>63</v>
      </c>
      <c r="C116" s="47" t="s">
        <v>72</v>
      </c>
      <c r="D116" s="47" t="s">
        <v>121</v>
      </c>
      <c r="E116" s="47" t="s">
        <v>84</v>
      </c>
      <c r="F116" s="62"/>
      <c r="G116" s="47" t="s">
        <v>44</v>
      </c>
      <c r="H116" s="47" t="s">
        <v>63</v>
      </c>
      <c r="I116" s="47" t="s">
        <v>72</v>
      </c>
      <c r="J116" s="47" t="s">
        <v>122</v>
      </c>
      <c r="K116" s="47" t="s">
        <v>84</v>
      </c>
      <c r="L116" s="62"/>
      <c r="M116" s="47" t="s">
        <v>82</v>
      </c>
      <c r="N116" s="47" t="s">
        <v>83</v>
      </c>
      <c r="O116" s="47" t="s">
        <v>84</v>
      </c>
      <c r="P116" s="62"/>
      <c r="Q116" s="62"/>
    </row>
    <row r="117" spans="1:18" ht="18.75" x14ac:dyDescent="0.3">
      <c r="A117" s="47">
        <v>2012</v>
      </c>
      <c r="B117" s="92">
        <v>1974</v>
      </c>
      <c r="C117" s="92">
        <v>1327915</v>
      </c>
      <c r="D117" s="54">
        <f t="shared" ref="D117:D127" si="35">(B117/C117)*100000</f>
        <v>148.65409307071613</v>
      </c>
      <c r="E117" s="54"/>
      <c r="G117" s="17">
        <v>2012</v>
      </c>
      <c r="H117" s="17">
        <v>162510</v>
      </c>
      <c r="I117" s="17">
        <v>125060045</v>
      </c>
      <c r="J117" s="54">
        <f t="shared" ref="J117:J127" si="36">(H117/I117)*100000</f>
        <v>129.94557934150751</v>
      </c>
      <c r="K117" s="54"/>
      <c r="M117" s="17" t="s">
        <v>59</v>
      </c>
      <c r="N117" s="55">
        <f t="shared" ref="N117:N127" si="37">J117/D117</f>
        <v>0.87414733531549105</v>
      </c>
      <c r="O117" s="55"/>
      <c r="P117" s="5"/>
      <c r="Q117" s="51"/>
      <c r="R117" s="5"/>
    </row>
    <row r="118" spans="1:18" ht="18.75" x14ac:dyDescent="0.3">
      <c r="A118" s="47">
        <v>2013</v>
      </c>
      <c r="B118" s="92">
        <v>1790</v>
      </c>
      <c r="C118" s="92">
        <v>1319076</v>
      </c>
      <c r="D118" s="54">
        <f t="shared" si="35"/>
        <v>135.70105134200003</v>
      </c>
      <c r="E118" s="54"/>
      <c r="G118" s="17">
        <v>2013</v>
      </c>
      <c r="H118" s="17">
        <v>153466</v>
      </c>
      <c r="I118" s="17">
        <v>125307482</v>
      </c>
      <c r="J118" s="54">
        <f t="shared" si="36"/>
        <v>122.47153765327437</v>
      </c>
      <c r="K118" s="54"/>
      <c r="M118" s="17" t="s">
        <v>59</v>
      </c>
      <c r="N118" s="55">
        <f t="shared" si="37"/>
        <v>0.90250986593033811</v>
      </c>
      <c r="O118" s="55"/>
      <c r="P118" s="5"/>
      <c r="Q118" s="51"/>
      <c r="R118" s="5"/>
    </row>
    <row r="119" spans="1:18" ht="18.75" x14ac:dyDescent="0.3">
      <c r="A119" s="47">
        <v>2014</v>
      </c>
      <c r="B119" s="92">
        <v>1782</v>
      </c>
      <c r="C119" s="92">
        <v>1310929</v>
      </c>
      <c r="D119" s="54">
        <f t="shared" si="35"/>
        <v>135.93413525827867</v>
      </c>
      <c r="E119" s="54"/>
      <c r="G119" s="17">
        <v>2014</v>
      </c>
      <c r="H119" s="17">
        <v>150804</v>
      </c>
      <c r="I119" s="17">
        <v>125547069</v>
      </c>
      <c r="J119" s="54">
        <f t="shared" si="36"/>
        <v>120.11749951725277</v>
      </c>
      <c r="K119" s="54"/>
      <c r="M119" s="17" t="s">
        <v>59</v>
      </c>
      <c r="N119" s="55">
        <f t="shared" si="37"/>
        <v>0.88364485704069951</v>
      </c>
      <c r="O119" s="55"/>
      <c r="P119" s="5"/>
      <c r="Q119" s="51"/>
      <c r="R119" s="5"/>
    </row>
    <row r="120" spans="1:18" ht="18.75" x14ac:dyDescent="0.3">
      <c r="A120" s="47">
        <v>2015</v>
      </c>
      <c r="B120" s="92">
        <v>1734</v>
      </c>
      <c r="C120" s="92">
        <v>1304348</v>
      </c>
      <c r="D120" s="54">
        <f t="shared" si="35"/>
        <v>132.93998227466903</v>
      </c>
      <c r="E120" s="54"/>
      <c r="G120" s="17">
        <v>2015</v>
      </c>
      <c r="H120" s="17">
        <v>145926</v>
      </c>
      <c r="I120" s="17">
        <v>125733897</v>
      </c>
      <c r="J120" s="54">
        <f t="shared" si="36"/>
        <v>116.05939486628654</v>
      </c>
      <c r="K120" s="54"/>
      <c r="M120" s="17" t="s">
        <v>59</v>
      </c>
      <c r="N120" s="55">
        <f t="shared" si="37"/>
        <v>0.87302098947549656</v>
      </c>
      <c r="O120" s="55"/>
      <c r="P120" s="5"/>
      <c r="Q120" s="51"/>
      <c r="R120" s="5"/>
    </row>
    <row r="121" spans="1:18" ht="18.75" x14ac:dyDescent="0.3">
      <c r="A121" s="47">
        <v>2016</v>
      </c>
      <c r="B121" s="92">
        <v>1653</v>
      </c>
      <c r="C121" s="92">
        <v>1297474</v>
      </c>
      <c r="D121" s="54">
        <f t="shared" si="35"/>
        <v>127.40139686806826</v>
      </c>
      <c r="E121" s="54">
        <f t="shared" ref="E121:E127" si="38">SUM(D117:D121)/5</f>
        <v>136.12613176274641</v>
      </c>
      <c r="G121" s="17">
        <v>2016</v>
      </c>
      <c r="H121" s="17">
        <v>139475</v>
      </c>
      <c r="I121" s="17">
        <v>146544000</v>
      </c>
      <c r="J121" s="54">
        <f t="shared" si="36"/>
        <v>95.176192815809586</v>
      </c>
      <c r="K121" s="54">
        <f t="shared" ref="K121:K127" si="39">SUM(J117:J121)/5</f>
        <v>116.75404083882616</v>
      </c>
      <c r="M121" s="17" t="s">
        <v>59</v>
      </c>
      <c r="N121" s="55">
        <f t="shared" si="37"/>
        <v>0.74705768661524341</v>
      </c>
      <c r="O121" s="55">
        <f t="shared" ref="O121:O127" si="40">SUM(N117:N121)/5</f>
        <v>0.85607614687545364</v>
      </c>
      <c r="P121" s="53" t="s">
        <v>90</v>
      </c>
      <c r="Q121" s="51"/>
      <c r="R121" s="5"/>
    </row>
    <row r="122" spans="1:18" ht="18.75" x14ac:dyDescent="0.3">
      <c r="A122" s="47">
        <v>2017</v>
      </c>
      <c r="B122" s="92">
        <v>1490</v>
      </c>
      <c r="C122" s="92">
        <v>1291684</v>
      </c>
      <c r="D122" s="54">
        <f t="shared" si="35"/>
        <v>115.35329074293713</v>
      </c>
      <c r="E122" s="54">
        <f t="shared" si="38"/>
        <v>129.46597129719061</v>
      </c>
      <c r="G122" s="17">
        <v>2017</v>
      </c>
      <c r="H122" s="17">
        <v>132844</v>
      </c>
      <c r="I122" s="17">
        <v>146804000</v>
      </c>
      <c r="J122" s="54">
        <f t="shared" si="36"/>
        <v>90.490722323642402</v>
      </c>
      <c r="K122" s="54">
        <f t="shared" si="39"/>
        <v>108.86306943525315</v>
      </c>
      <c r="M122" s="17" t="s">
        <v>59</v>
      </c>
      <c r="N122" s="55">
        <f t="shared" si="37"/>
        <v>0.78446589378450804</v>
      </c>
      <c r="O122" s="55">
        <f t="shared" si="40"/>
        <v>0.8381398585692571</v>
      </c>
      <c r="P122" t="s">
        <v>89</v>
      </c>
      <c r="Q122" s="51"/>
      <c r="R122" s="5"/>
    </row>
    <row r="123" spans="1:18" ht="18.75" x14ac:dyDescent="0.3">
      <c r="A123" s="47">
        <v>2018</v>
      </c>
      <c r="B123" s="92">
        <v>1476</v>
      </c>
      <c r="C123" s="92">
        <v>1283238</v>
      </c>
      <c r="D123" s="54">
        <f t="shared" si="35"/>
        <v>115.02153146961047</v>
      </c>
      <c r="E123" s="54">
        <f t="shared" si="38"/>
        <v>125.33006732271272</v>
      </c>
      <c r="G123" s="17">
        <v>2018</v>
      </c>
      <c r="H123" s="17">
        <v>131840</v>
      </c>
      <c r="I123" s="17">
        <v>146880000</v>
      </c>
      <c r="J123" s="54">
        <f t="shared" si="36"/>
        <v>89.760348583877999</v>
      </c>
      <c r="K123" s="54">
        <f t="shared" si="39"/>
        <v>102.32083162137386</v>
      </c>
      <c r="M123" s="17" t="s">
        <v>59</v>
      </c>
      <c r="N123" s="55">
        <f t="shared" si="37"/>
        <v>0.78037865986503008</v>
      </c>
      <c r="O123" s="55">
        <f t="shared" si="40"/>
        <v>0.81371361735619563</v>
      </c>
      <c r="P123" t="s">
        <v>88</v>
      </c>
      <c r="Q123" s="51"/>
      <c r="R123" s="5"/>
    </row>
    <row r="124" spans="1:18" ht="18.75" x14ac:dyDescent="0.3">
      <c r="A124" s="47">
        <v>2019</v>
      </c>
      <c r="B124" s="92">
        <v>2727</v>
      </c>
      <c r="C124" s="92">
        <v>1272109</v>
      </c>
      <c r="D124" s="54">
        <f t="shared" si="35"/>
        <v>214.3684228316913</v>
      </c>
      <c r="E124" s="54">
        <f t="shared" si="38"/>
        <v>141.01692483739527</v>
      </c>
      <c r="G124" s="17">
        <v>2019</v>
      </c>
      <c r="H124" s="17">
        <v>471426</v>
      </c>
      <c r="I124" s="17">
        <v>146780000</v>
      </c>
      <c r="J124" s="54">
        <f t="shared" si="36"/>
        <v>321.17863469137484</v>
      </c>
      <c r="K124" s="54">
        <f t="shared" si="39"/>
        <v>142.53305865619828</v>
      </c>
      <c r="M124" s="17" t="s">
        <v>59</v>
      </c>
      <c r="N124" s="55">
        <f t="shared" si="37"/>
        <v>1.4982553421291169</v>
      </c>
      <c r="O124" s="55">
        <f t="shared" si="40"/>
        <v>0.93663571437387882</v>
      </c>
      <c r="P124" t="s">
        <v>87</v>
      </c>
      <c r="Q124" s="51"/>
      <c r="R124" s="5"/>
    </row>
    <row r="125" spans="1:18" ht="18.75" x14ac:dyDescent="0.3">
      <c r="A125" s="47">
        <v>2020</v>
      </c>
      <c r="B125" s="92">
        <v>2383</v>
      </c>
      <c r="C125" s="92">
        <v>1262402</v>
      </c>
      <c r="D125" s="54">
        <f t="shared" si="35"/>
        <v>188.76712806221789</v>
      </c>
      <c r="E125" s="54">
        <f t="shared" si="38"/>
        <v>152.18235399490501</v>
      </c>
      <c r="G125" s="17">
        <v>2020</v>
      </c>
      <c r="H125" s="17">
        <v>439306</v>
      </c>
      <c r="I125" s="17">
        <v>146748000</v>
      </c>
      <c r="J125" s="54">
        <f t="shared" si="36"/>
        <v>299.36080900591492</v>
      </c>
      <c r="K125" s="54">
        <f t="shared" si="39"/>
        <v>179.19334148412395</v>
      </c>
      <c r="M125" s="17" t="s">
        <v>59</v>
      </c>
      <c r="N125" s="55">
        <f t="shared" si="37"/>
        <v>1.585873621530361</v>
      </c>
      <c r="O125" s="55">
        <f t="shared" si="40"/>
        <v>1.0792062407848519</v>
      </c>
      <c r="P125" t="s">
        <v>86</v>
      </c>
      <c r="Q125" s="51"/>
      <c r="R125" s="5"/>
    </row>
    <row r="126" spans="1:18" ht="18.75" x14ac:dyDescent="0.3">
      <c r="A126" s="47">
        <v>2021</v>
      </c>
      <c r="B126" s="92">
        <v>2686</v>
      </c>
      <c r="C126" s="92">
        <v>1250173</v>
      </c>
      <c r="D126" s="54">
        <f t="shared" si="35"/>
        <v>214.85026472336227</v>
      </c>
      <c r="E126" s="54">
        <f t="shared" si="38"/>
        <v>169.67212756596382</v>
      </c>
      <c r="G126" s="17">
        <v>2021</v>
      </c>
      <c r="H126" s="17">
        <v>390411</v>
      </c>
      <c r="I126" s="17">
        <v>145478000</v>
      </c>
      <c r="J126" s="54">
        <f t="shared" si="36"/>
        <v>268.36428875843768</v>
      </c>
      <c r="K126" s="54">
        <f t="shared" si="39"/>
        <v>213.83096067264955</v>
      </c>
      <c r="M126" s="17" t="s">
        <v>59</v>
      </c>
      <c r="N126" s="55">
        <f t="shared" si="37"/>
        <v>1.2490759045793087</v>
      </c>
      <c r="O126" s="55">
        <f t="shared" si="40"/>
        <v>1.179609884377665</v>
      </c>
      <c r="P126" t="s">
        <v>85</v>
      </c>
      <c r="Q126" s="51"/>
      <c r="R126" s="5"/>
    </row>
    <row r="127" spans="1:18" ht="30" x14ac:dyDescent="0.25">
      <c r="A127" s="47" t="s">
        <v>27</v>
      </c>
      <c r="B127" s="92">
        <v>1054</v>
      </c>
      <c r="C127" s="92">
        <v>1234780</v>
      </c>
      <c r="D127" s="54">
        <f t="shared" si="35"/>
        <v>85.359335266201271</v>
      </c>
      <c r="E127" s="54">
        <f t="shared" si="38"/>
        <v>163.67333647061665</v>
      </c>
      <c r="G127" s="17" t="s">
        <v>27</v>
      </c>
      <c r="H127" s="17">
        <v>197100</v>
      </c>
      <c r="I127" s="17">
        <v>145478000</v>
      </c>
      <c r="J127" s="54">
        <f t="shared" si="36"/>
        <v>135.48440313999367</v>
      </c>
      <c r="K127" s="54">
        <f t="shared" si="39"/>
        <v>222.82969683591983</v>
      </c>
      <c r="M127" s="17" t="s">
        <v>59</v>
      </c>
      <c r="N127" s="55">
        <f t="shared" si="37"/>
        <v>1.5872242059696526</v>
      </c>
      <c r="O127" s="55">
        <f t="shared" si="40"/>
        <v>1.3401615468146939</v>
      </c>
      <c r="P127" t="s">
        <v>92</v>
      </c>
    </row>
    <row r="128" spans="1:18" x14ac:dyDescent="0.25">
      <c r="A128" s="47" t="s">
        <v>38</v>
      </c>
      <c r="B128" s="17">
        <f t="shared" ref="B128" si="41">SUM(B122:B127)</f>
        <v>11816</v>
      </c>
      <c r="C128" s="17"/>
      <c r="D128" s="17"/>
      <c r="E128" s="17"/>
      <c r="G128" s="17" t="s">
        <v>38</v>
      </c>
      <c r="H128" s="17">
        <f t="shared" ref="H128" si="42">SUM(H122:H127)</f>
        <v>1762927</v>
      </c>
      <c r="I128" s="17"/>
      <c r="J128" s="17"/>
      <c r="K128" s="17"/>
    </row>
    <row r="130" spans="1:18" ht="23.25" x14ac:dyDescent="0.35">
      <c r="A130" s="187" t="s">
        <v>79</v>
      </c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60"/>
      <c r="P130" s="160"/>
      <c r="Q130" s="160"/>
      <c r="R130" s="160"/>
    </row>
    <row r="132" spans="1:18" ht="90" x14ac:dyDescent="0.25">
      <c r="A132" s="12" t="s">
        <v>43</v>
      </c>
      <c r="B132" s="4" t="s">
        <v>80</v>
      </c>
      <c r="C132" s="13" t="s">
        <v>81</v>
      </c>
      <c r="D132" s="49" t="s">
        <v>78</v>
      </c>
      <c r="E132" s="12" t="s">
        <v>91</v>
      </c>
      <c r="F132" s="52"/>
    </row>
    <row r="133" spans="1:18" x14ac:dyDescent="0.25">
      <c r="A133" s="17">
        <v>2019</v>
      </c>
      <c r="B133" s="92">
        <v>10554</v>
      </c>
      <c r="C133" s="92">
        <v>374</v>
      </c>
      <c r="D133" s="50">
        <f t="shared" ref="D133:D134" si="43">C133/B133</f>
        <v>3.5436801212810308E-2</v>
      </c>
      <c r="E133" s="1"/>
      <c r="F133" s="5"/>
    </row>
    <row r="134" spans="1:18" x14ac:dyDescent="0.25">
      <c r="A134" s="17">
        <v>2020</v>
      </c>
      <c r="B134" s="92">
        <v>10860</v>
      </c>
      <c r="C134" s="92">
        <v>677</v>
      </c>
      <c r="D134" s="50">
        <f t="shared" si="43"/>
        <v>6.2338858195211788E-2</v>
      </c>
      <c r="E134" s="1"/>
      <c r="F134" s="5"/>
    </row>
    <row r="135" spans="1:18" x14ac:dyDescent="0.25">
      <c r="A135" s="17">
        <v>2021</v>
      </c>
      <c r="B135" s="92">
        <v>10827</v>
      </c>
      <c r="C135" s="92">
        <v>4679</v>
      </c>
      <c r="D135" s="50">
        <f>C135/B135</f>
        <v>0.43216033989101321</v>
      </c>
      <c r="E135" s="1"/>
      <c r="F135" s="5"/>
    </row>
    <row r="136" spans="1:18" x14ac:dyDescent="0.25">
      <c r="A136" s="17">
        <v>2022</v>
      </c>
      <c r="B136" s="92">
        <v>10827</v>
      </c>
      <c r="C136" s="92">
        <v>5065</v>
      </c>
      <c r="D136" s="50">
        <f>C136/B136</f>
        <v>0.4678119516024753</v>
      </c>
      <c r="E136" s="50">
        <f>SUM(D134:D136)/3</f>
        <v>0.32077038322956675</v>
      </c>
      <c r="F136" s="64"/>
    </row>
    <row r="137" spans="1:18" x14ac:dyDescent="0.25">
      <c r="A137" s="1"/>
      <c r="B137" s="1"/>
      <c r="C137" s="1"/>
      <c r="D137" s="1"/>
      <c r="E137" s="1"/>
      <c r="F137" s="5"/>
    </row>
    <row r="140" spans="1:18" ht="36" x14ac:dyDescent="0.55000000000000004">
      <c r="A140" s="159" t="s">
        <v>41</v>
      </c>
      <c r="B140" s="160"/>
      <c r="C140" s="160"/>
      <c r="D140" s="160"/>
      <c r="E140" s="160"/>
      <c r="G140" s="186" t="s">
        <v>49</v>
      </c>
      <c r="H140" s="180"/>
      <c r="I140" s="180"/>
      <c r="J140" s="180"/>
      <c r="K140" s="180"/>
      <c r="L140" s="180"/>
      <c r="M140" s="16" t="s">
        <v>123</v>
      </c>
    </row>
    <row r="142" spans="1:18" x14ac:dyDescent="0.25">
      <c r="A142" s="12" t="s">
        <v>96</v>
      </c>
      <c r="B142" s="4" t="s">
        <v>97</v>
      </c>
      <c r="C142" s="1" t="s">
        <v>98</v>
      </c>
      <c r="G142" s="12" t="s">
        <v>96</v>
      </c>
      <c r="H142" s="4" t="s">
        <v>97</v>
      </c>
      <c r="I142" s="1" t="s">
        <v>78</v>
      </c>
      <c r="J142" s="56" t="s">
        <v>99</v>
      </c>
      <c r="K142" s="56" t="s">
        <v>65</v>
      </c>
    </row>
    <row r="143" spans="1:18" x14ac:dyDescent="0.25">
      <c r="A143" s="47">
        <v>2012</v>
      </c>
      <c r="B143" s="65">
        <f t="shared" ref="B143:B150" si="44">LOG(C143)+5</f>
        <v>3.2593998980565293</v>
      </c>
      <c r="C143" s="66">
        <f t="shared" ref="C143:C151" si="45">N20*N36*N52*N68*N84</f>
        <v>1.8171881582293943E-2</v>
      </c>
      <c r="G143" s="47">
        <v>2012</v>
      </c>
      <c r="H143" s="57">
        <f t="shared" ref="H143:H150" si="46">B143+I143+J143+K143</f>
        <v>5.1335472333720196</v>
      </c>
      <c r="I143" s="50">
        <f>D101</f>
        <v>1</v>
      </c>
      <c r="J143" s="1">
        <v>0</v>
      </c>
      <c r="K143" s="50">
        <f>N117</f>
        <v>0.87414733531549105</v>
      </c>
    </row>
    <row r="144" spans="1:18" x14ac:dyDescent="0.25">
      <c r="A144" s="47">
        <v>2013</v>
      </c>
      <c r="B144" s="65">
        <f t="shared" si="44"/>
        <v>2.9135318031745214</v>
      </c>
      <c r="C144" s="66">
        <f t="shared" si="45"/>
        <v>8.1946763020068793E-3</v>
      </c>
      <c r="G144" s="47">
        <v>2013</v>
      </c>
      <c r="H144" s="57">
        <f t="shared" si="46"/>
        <v>4.8160416691048598</v>
      </c>
      <c r="I144" s="50">
        <f t="shared" ref="I144:I152" si="47">D102</f>
        <v>1</v>
      </c>
      <c r="J144" s="1">
        <v>0</v>
      </c>
      <c r="K144" s="50">
        <f t="shared" ref="K144:K153" si="48">N118</f>
        <v>0.90250986593033811</v>
      </c>
    </row>
    <row r="145" spans="1:11" x14ac:dyDescent="0.25">
      <c r="A145" s="47">
        <v>2014</v>
      </c>
      <c r="B145" s="65">
        <f t="shared" si="44"/>
        <v>3.0521596080987345</v>
      </c>
      <c r="C145" s="66">
        <f t="shared" si="45"/>
        <v>1.1276117900293148E-2</v>
      </c>
      <c r="G145" s="47">
        <v>2014</v>
      </c>
      <c r="H145" s="57">
        <f t="shared" si="46"/>
        <v>4.9358044651394337</v>
      </c>
      <c r="I145" s="50">
        <f t="shared" si="47"/>
        <v>1</v>
      </c>
      <c r="J145" s="1">
        <v>0</v>
      </c>
      <c r="K145" s="50">
        <f t="shared" si="48"/>
        <v>0.88364485704069951</v>
      </c>
    </row>
    <row r="146" spans="1:11" x14ac:dyDescent="0.25">
      <c r="A146" s="47">
        <v>2015</v>
      </c>
      <c r="B146" s="65">
        <f t="shared" si="44"/>
        <v>2.9820423053602476</v>
      </c>
      <c r="C146" s="66">
        <f t="shared" si="45"/>
        <v>9.5949409290666237E-3</v>
      </c>
      <c r="G146" s="47">
        <v>2015</v>
      </c>
      <c r="H146" s="57">
        <f t="shared" si="46"/>
        <v>4.8550632948357446</v>
      </c>
      <c r="I146" s="50">
        <f t="shared" si="47"/>
        <v>1</v>
      </c>
      <c r="J146" s="1">
        <v>0</v>
      </c>
      <c r="K146" s="50">
        <f t="shared" si="48"/>
        <v>0.87302098947549656</v>
      </c>
    </row>
    <row r="147" spans="1:11" x14ac:dyDescent="0.25">
      <c r="A147" s="47">
        <v>2016</v>
      </c>
      <c r="B147" s="65">
        <f t="shared" si="44"/>
        <v>3.1779139678536765</v>
      </c>
      <c r="C147" s="66">
        <f t="shared" si="45"/>
        <v>1.5063086424039685E-2</v>
      </c>
      <c r="G147" s="47">
        <v>2016</v>
      </c>
      <c r="H147" s="57">
        <f t="shared" si="46"/>
        <v>4.9249716544689202</v>
      </c>
      <c r="I147" s="50">
        <f t="shared" si="47"/>
        <v>1</v>
      </c>
      <c r="J147" s="1">
        <v>0</v>
      </c>
      <c r="K147" s="50">
        <f t="shared" si="48"/>
        <v>0.74705768661524341</v>
      </c>
    </row>
    <row r="148" spans="1:11" x14ac:dyDescent="0.25">
      <c r="A148" s="17">
        <v>2017</v>
      </c>
      <c r="B148" s="65">
        <f t="shared" si="44"/>
        <v>3.1477272491872395</v>
      </c>
      <c r="C148" s="66">
        <f t="shared" si="45"/>
        <v>1.405164758585218E-2</v>
      </c>
      <c r="G148" s="17">
        <v>2017</v>
      </c>
      <c r="H148" s="57">
        <f t="shared" si="46"/>
        <v>4.9321931429717472</v>
      </c>
      <c r="I148" s="50">
        <f t="shared" si="47"/>
        <v>1</v>
      </c>
      <c r="J148" s="1">
        <v>0</v>
      </c>
      <c r="K148" s="50">
        <f t="shared" si="48"/>
        <v>0.78446589378450804</v>
      </c>
    </row>
    <row r="149" spans="1:11" x14ac:dyDescent="0.25">
      <c r="A149" s="17">
        <v>2018</v>
      </c>
      <c r="B149" s="65">
        <f t="shared" si="44"/>
        <v>2.6948734293661132</v>
      </c>
      <c r="C149" s="66">
        <f t="shared" si="45"/>
        <v>4.9530581801121238E-3</v>
      </c>
      <c r="G149" s="17">
        <v>2018</v>
      </c>
      <c r="H149" s="57">
        <f t="shared" si="46"/>
        <v>4.4752520892311436</v>
      </c>
      <c r="I149" s="50">
        <f t="shared" si="47"/>
        <v>1</v>
      </c>
      <c r="J149" s="1">
        <v>0</v>
      </c>
      <c r="K149" s="50">
        <f t="shared" si="48"/>
        <v>0.78037865986503008</v>
      </c>
    </row>
    <row r="150" spans="1:11" x14ac:dyDescent="0.25">
      <c r="A150" s="17">
        <v>2019</v>
      </c>
      <c r="B150" s="65">
        <f t="shared" si="44"/>
        <v>2.6409437987098094</v>
      </c>
      <c r="C150" s="66">
        <f t="shared" si="45"/>
        <v>4.3746548985029781E-3</v>
      </c>
      <c r="G150" s="17">
        <v>2019</v>
      </c>
      <c r="H150" s="57">
        <f t="shared" si="46"/>
        <v>5.1718354753072795</v>
      </c>
      <c r="I150" s="50">
        <f t="shared" si="47"/>
        <v>0.99719953325554256</v>
      </c>
      <c r="J150" s="50">
        <f>D133</f>
        <v>3.5436801212810308E-2</v>
      </c>
      <c r="K150" s="50">
        <f t="shared" si="48"/>
        <v>1.4982553421291169</v>
      </c>
    </row>
    <row r="151" spans="1:11" x14ac:dyDescent="0.25">
      <c r="A151" s="17">
        <v>2020</v>
      </c>
      <c r="B151" s="65">
        <f>LOG(C151)+5</f>
        <v>2.1984064433278498</v>
      </c>
      <c r="C151" s="66">
        <f t="shared" si="45"/>
        <v>1.5790884004007E-3</v>
      </c>
      <c r="G151" s="17">
        <v>2020</v>
      </c>
      <c r="H151" s="57">
        <f>B151+I151+J151+K151</f>
        <v>4.8437920679297477</v>
      </c>
      <c r="I151" s="50">
        <f t="shared" si="47"/>
        <v>0.99717314487632513</v>
      </c>
      <c r="J151" s="50">
        <f>D134</f>
        <v>6.2338858195211788E-2</v>
      </c>
      <c r="K151" s="50">
        <f t="shared" si="48"/>
        <v>1.585873621530361</v>
      </c>
    </row>
    <row r="152" spans="1:11" x14ac:dyDescent="0.25">
      <c r="A152" s="17">
        <v>2021</v>
      </c>
      <c r="B152" s="65">
        <f>LOG(C152)+5</f>
        <v>2.4579340733156578</v>
      </c>
      <c r="C152" s="66">
        <f>N29*N45*N61*N77*N93</f>
        <v>2.8703448254383751E-3</v>
      </c>
      <c r="G152" s="17">
        <v>2021</v>
      </c>
      <c r="H152" s="57">
        <f>B152+I152+J152+K152</f>
        <v>5.136343462662305</v>
      </c>
      <c r="I152" s="50">
        <f t="shared" si="47"/>
        <v>0.99717314487632513</v>
      </c>
      <c r="J152" s="50">
        <f t="shared" ref="J152:J153" si="49">D135</f>
        <v>0.43216033989101321</v>
      </c>
      <c r="K152" s="50">
        <f t="shared" si="48"/>
        <v>1.2490759045793087</v>
      </c>
    </row>
    <row r="153" spans="1:11" x14ac:dyDescent="0.25">
      <c r="A153" s="1" t="s">
        <v>27</v>
      </c>
      <c r="B153" s="65">
        <f>LOG(C153)+5</f>
        <v>3.0146079752181327</v>
      </c>
      <c r="C153" s="66">
        <f>N30*N46*N62*N78*N94</f>
        <v>1.0342081960634589E-2</v>
      </c>
      <c r="G153" s="1" t="s">
        <v>27</v>
      </c>
      <c r="H153" s="57">
        <f>B153+I153+J153+K153</f>
        <v>6.0668126084863436</v>
      </c>
      <c r="I153" s="50">
        <f>D111</f>
        <v>0.99716847569608302</v>
      </c>
      <c r="J153" s="50">
        <f t="shared" si="49"/>
        <v>0.4678119516024753</v>
      </c>
      <c r="K153" s="50">
        <f t="shared" si="48"/>
        <v>1.5872242059696526</v>
      </c>
    </row>
    <row r="156" spans="1:11" ht="36" x14ac:dyDescent="0.55000000000000004">
      <c r="A156" s="60" t="s">
        <v>69</v>
      </c>
      <c r="B156" s="61"/>
      <c r="C156" s="61"/>
      <c r="D156" s="61"/>
      <c r="E156" s="61"/>
    </row>
    <row r="158" spans="1:11" ht="45" x14ac:dyDescent="0.25">
      <c r="A158" s="12" t="s">
        <v>96</v>
      </c>
      <c r="B158" s="4" t="s">
        <v>97</v>
      </c>
      <c r="C158" s="1" t="s">
        <v>78</v>
      </c>
      <c r="D158" s="56" t="s">
        <v>99</v>
      </c>
      <c r="E158" s="56" t="s">
        <v>65</v>
      </c>
      <c r="F158" s="12" t="s">
        <v>98</v>
      </c>
    </row>
    <row r="159" spans="1:11" x14ac:dyDescent="0.25">
      <c r="A159" s="47">
        <v>2012</v>
      </c>
      <c r="B159" s="66">
        <f t="shared" ref="B159:B166" si="50">LOG(F159)+5</f>
        <v>3.2009845360934364</v>
      </c>
      <c r="C159" s="50">
        <f>I143</f>
        <v>1</v>
      </c>
      <c r="D159" s="1">
        <v>1</v>
      </c>
      <c r="E159" s="50">
        <f>K143</f>
        <v>0.87414733531549105</v>
      </c>
      <c r="F159" s="1">
        <f t="shared" ref="F159:F166" si="51">C143*C159*D159*E159</f>
        <v>1.58849018628309E-2</v>
      </c>
    </row>
    <row r="160" spans="1:11" x14ac:dyDescent="0.25">
      <c r="A160" s="47">
        <v>2013</v>
      </c>
      <c r="B160" s="66">
        <f t="shared" si="50"/>
        <v>2.8689837613374638</v>
      </c>
      <c r="C160" s="50">
        <f t="shared" ref="C160:D169" si="52">I144</f>
        <v>1</v>
      </c>
      <c r="D160" s="1">
        <v>1</v>
      </c>
      <c r="E160" s="50">
        <f t="shared" ref="E160:E169" si="53">K144</f>
        <v>0.90250986593033811</v>
      </c>
      <c r="F160" s="1">
        <f t="shared" si="51"/>
        <v>7.3957762106667477E-3</v>
      </c>
    </row>
    <row r="161" spans="1:6" x14ac:dyDescent="0.25">
      <c r="A161" s="47">
        <v>2014</v>
      </c>
      <c r="B161" s="66">
        <f t="shared" si="50"/>
        <v>2.9984373622320097</v>
      </c>
      <c r="C161" s="50">
        <f t="shared" si="52"/>
        <v>1</v>
      </c>
      <c r="D161" s="1">
        <v>1</v>
      </c>
      <c r="E161" s="50">
        <f t="shared" si="53"/>
        <v>0.88364485704069951</v>
      </c>
      <c r="F161" s="1">
        <f t="shared" si="51"/>
        <v>9.9640835899786114E-3</v>
      </c>
    </row>
    <row r="162" spans="1:6" x14ac:dyDescent="0.25">
      <c r="A162" s="47">
        <v>2015</v>
      </c>
      <c r="B162" s="66">
        <f t="shared" si="50"/>
        <v>2.9230669906509315</v>
      </c>
      <c r="C162" s="50">
        <f t="shared" si="52"/>
        <v>1</v>
      </c>
      <c r="D162" s="1">
        <v>1</v>
      </c>
      <c r="E162" s="50">
        <f t="shared" si="53"/>
        <v>0.87302098947549656</v>
      </c>
      <c r="F162" s="1">
        <f t="shared" si="51"/>
        <v>8.3765848238526834E-3</v>
      </c>
    </row>
    <row r="163" spans="1:6" x14ac:dyDescent="0.25">
      <c r="A163" s="47">
        <v>2016</v>
      </c>
      <c r="B163" s="66">
        <f t="shared" si="50"/>
        <v>3.051268106498231</v>
      </c>
      <c r="C163" s="50">
        <f t="shared" si="52"/>
        <v>1</v>
      </c>
      <c r="D163" s="1">
        <v>1</v>
      </c>
      <c r="E163" s="50">
        <f t="shared" si="53"/>
        <v>0.74705768661524341</v>
      </c>
      <c r="F163" s="1">
        <f t="shared" si="51"/>
        <v>1.1252994497228566E-2</v>
      </c>
    </row>
    <row r="164" spans="1:6" x14ac:dyDescent="0.25">
      <c r="A164" s="17">
        <v>2017</v>
      </c>
      <c r="B164" s="66">
        <f t="shared" si="50"/>
        <v>3.0423013157039795</v>
      </c>
      <c r="C164" s="50">
        <f t="shared" si="52"/>
        <v>1</v>
      </c>
      <c r="D164" s="1">
        <v>1</v>
      </c>
      <c r="E164" s="50">
        <f t="shared" si="53"/>
        <v>0.78446589378450804</v>
      </c>
      <c r="F164" s="1">
        <f t="shared" si="51"/>
        <v>1.1023038282580454E-2</v>
      </c>
    </row>
    <row r="165" spans="1:6" x14ac:dyDescent="0.25">
      <c r="A165" s="17">
        <v>2018</v>
      </c>
      <c r="B165" s="66">
        <f t="shared" si="50"/>
        <v>2.5871788140896457</v>
      </c>
      <c r="C165" s="50">
        <f t="shared" si="52"/>
        <v>1</v>
      </c>
      <c r="D165" s="1">
        <v>1</v>
      </c>
      <c r="E165" s="50">
        <f t="shared" si="53"/>
        <v>0.78037865986503008</v>
      </c>
      <c r="F165" s="1">
        <f t="shared" si="51"/>
        <v>3.8652609048294238E-3</v>
      </c>
    </row>
    <row r="166" spans="1:6" x14ac:dyDescent="0.25">
      <c r="A166" s="17">
        <v>2019</v>
      </c>
      <c r="B166" s="66">
        <f t="shared" si="50"/>
        <v>1.3647662125043207</v>
      </c>
      <c r="C166" s="50">
        <f t="shared" si="52"/>
        <v>0.99719953325554256</v>
      </c>
      <c r="D166" s="50">
        <f>J150</f>
        <v>3.5436801212810308E-2</v>
      </c>
      <c r="E166" s="50">
        <f t="shared" si="53"/>
        <v>1.4982553421291169</v>
      </c>
      <c r="F166" s="1">
        <f t="shared" si="51"/>
        <v>2.3161474959826404E-4</v>
      </c>
    </row>
    <row r="167" spans="1:6" x14ac:dyDescent="0.25">
      <c r="A167" s="17">
        <v>2020</v>
      </c>
      <c r="B167" s="66">
        <f>LOG(F167)+5</f>
        <v>1.1922044360324779</v>
      </c>
      <c r="C167" s="50">
        <f t="shared" si="52"/>
        <v>0.99717314487632513</v>
      </c>
      <c r="D167" s="50">
        <f>J151</f>
        <v>6.2338858195211788E-2</v>
      </c>
      <c r="E167" s="50">
        <f t="shared" si="53"/>
        <v>1.585873621530361</v>
      </c>
      <c r="F167" s="1">
        <f>C151*C167*D167*E167</f>
        <v>1.5566982458430035E-4</v>
      </c>
    </row>
    <row r="168" spans="1:6" x14ac:dyDescent="0.25">
      <c r="A168" s="17">
        <v>2021</v>
      </c>
      <c r="B168" s="66">
        <f>LOG(F168)+5</f>
        <v>2.188938386261301</v>
      </c>
      <c r="C168" s="50">
        <f t="shared" si="52"/>
        <v>0.99717314487632513</v>
      </c>
      <c r="D168" s="50">
        <f t="shared" si="52"/>
        <v>0.43216033989101321</v>
      </c>
      <c r="E168" s="50">
        <f t="shared" si="53"/>
        <v>1.2490759045793087</v>
      </c>
      <c r="F168" s="1">
        <f>C152*C168*D168*E168</f>
        <v>1.5450352284872436E-3</v>
      </c>
    </row>
    <row r="169" spans="1:6" x14ac:dyDescent="0.25">
      <c r="A169" s="1" t="s">
        <v>27</v>
      </c>
      <c r="B169" s="66">
        <f>LOG(F169)+5</f>
        <v>2.8840861065472727</v>
      </c>
      <c r="C169" s="50">
        <f t="shared" si="52"/>
        <v>0.99716847569608302</v>
      </c>
      <c r="D169" s="50">
        <f t="shared" si="52"/>
        <v>0.4678119516024753</v>
      </c>
      <c r="E169" s="50">
        <f t="shared" si="53"/>
        <v>1.5872242059696526</v>
      </c>
      <c r="F169" s="1">
        <f>C153*C169*D169*E169</f>
        <v>7.6574841500182964E-3</v>
      </c>
    </row>
    <row r="173" spans="1:6" x14ac:dyDescent="0.25">
      <c r="A173" s="1"/>
      <c r="B173" s="1" t="s">
        <v>174</v>
      </c>
      <c r="C173" s="1" t="s">
        <v>175</v>
      </c>
      <c r="D173" s="1"/>
      <c r="E173" s="1"/>
      <c r="F173" s="1"/>
    </row>
    <row r="174" spans="1:6" x14ac:dyDescent="0.25">
      <c r="A174" s="1" t="s">
        <v>172</v>
      </c>
      <c r="B174" s="1">
        <f>((SUM(B21:B30)/10)/C30)/((SUM(H21:H30)/10)/I30)</f>
        <v>0.54264666347150614</v>
      </c>
      <c r="C174" s="1">
        <f>(B30/C30)/(H30/I30)</f>
        <v>0</v>
      </c>
      <c r="D174" s="1"/>
      <c r="E174" s="1"/>
      <c r="F174" s="1"/>
    </row>
    <row r="175" spans="1:6" ht="28.5" x14ac:dyDescent="0.45">
      <c r="A175" s="1"/>
      <c r="B175" s="1"/>
      <c r="C175" s="1"/>
      <c r="D175" s="1"/>
      <c r="E175" s="143" t="s">
        <v>176</v>
      </c>
      <c r="F175" s="1">
        <f>(B174+B176)/(C174+C176)</f>
        <v>1.1260340523145451</v>
      </c>
    </row>
    <row r="176" spans="1:6" x14ac:dyDescent="0.25">
      <c r="A176" s="1" t="s">
        <v>173</v>
      </c>
      <c r="B176" s="1">
        <f>((SUM(B37:B46)/10)/C46)/((SUM(H37:H46)/10)/I46)</f>
        <v>1.9861751972690953</v>
      </c>
      <c r="C176" s="1">
        <f>(B46/C46)/(H46/I46)</f>
        <v>2.2457774305693934</v>
      </c>
      <c r="D176" s="1"/>
      <c r="E176" s="1"/>
      <c r="F176" s="1"/>
    </row>
  </sheetData>
  <mergeCells count="11">
    <mergeCell ref="A81:N81"/>
    <mergeCell ref="C2:J2"/>
    <mergeCell ref="A17:N17"/>
    <mergeCell ref="A33:N33"/>
    <mergeCell ref="A49:N49"/>
    <mergeCell ref="A65:N65"/>
    <mergeCell ref="A98:N98"/>
    <mergeCell ref="A114:N114"/>
    <mergeCell ref="A130:R130"/>
    <mergeCell ref="A140:E140"/>
    <mergeCell ref="G140:L140"/>
  </mergeCells>
  <pageMargins left="0.7" right="0.7" top="0.75" bottom="0.75" header="0.3" footer="0.3"/>
  <pageSetup paperSize="9" scale="14" fitToWidth="0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177"/>
  <sheetViews>
    <sheetView topLeftCell="A110" workbookViewId="0">
      <selection activeCell="C177" sqref="C177"/>
    </sheetView>
  </sheetViews>
  <sheetFormatPr defaultRowHeight="15" x14ac:dyDescent="0.25"/>
  <cols>
    <col min="2" max="2" width="12.85546875" customWidth="1"/>
    <col min="8" max="8" width="14.85546875" customWidth="1"/>
    <col min="9" max="9" width="13.140625" customWidth="1"/>
  </cols>
  <sheetData>
    <row r="2" spans="1:12" x14ac:dyDescent="0.25">
      <c r="A2" s="103"/>
      <c r="B2" s="103"/>
      <c r="C2" s="191" t="s">
        <v>143</v>
      </c>
      <c r="D2" s="191"/>
      <c r="E2" s="191"/>
      <c r="F2" s="191"/>
      <c r="G2" s="191"/>
      <c r="H2" s="191"/>
      <c r="I2" s="191"/>
      <c r="J2" s="191"/>
      <c r="K2" s="103"/>
      <c r="L2" s="103"/>
    </row>
    <row r="3" spans="1:12" x14ac:dyDescent="0.25">
      <c r="A3" s="103"/>
      <c r="B3" s="103"/>
      <c r="C3" s="104"/>
      <c r="D3" s="104"/>
      <c r="E3" s="104"/>
      <c r="F3" s="104"/>
      <c r="G3" s="104"/>
      <c r="H3" s="104"/>
      <c r="I3" s="104"/>
      <c r="J3" s="104"/>
      <c r="K3" s="103"/>
      <c r="L3" s="103"/>
    </row>
    <row r="4" spans="1:12" ht="135" x14ac:dyDescent="0.25">
      <c r="A4" s="105" t="s">
        <v>96</v>
      </c>
      <c r="B4" s="105" t="s">
        <v>125</v>
      </c>
      <c r="C4" s="105" t="s">
        <v>126</v>
      </c>
      <c r="D4" s="105" t="s">
        <v>127</v>
      </c>
      <c r="E4" s="105" t="s">
        <v>128</v>
      </c>
      <c r="F4" s="105" t="s">
        <v>129</v>
      </c>
      <c r="G4" s="105" t="s">
        <v>130</v>
      </c>
      <c r="H4" s="105" t="s">
        <v>131</v>
      </c>
      <c r="I4" s="105" t="s">
        <v>132</v>
      </c>
      <c r="J4" s="105" t="s">
        <v>63</v>
      </c>
      <c r="K4" s="105" t="s">
        <v>133</v>
      </c>
      <c r="L4" s="105" t="s">
        <v>134</v>
      </c>
    </row>
    <row r="5" spans="1:12" x14ac:dyDescent="0.25">
      <c r="A5" s="106">
        <v>2012</v>
      </c>
      <c r="B5" s="107">
        <v>1376538</v>
      </c>
      <c r="C5" s="107">
        <v>6</v>
      </c>
      <c r="D5" s="107">
        <v>154</v>
      </c>
      <c r="E5" s="107">
        <v>40</v>
      </c>
      <c r="F5" s="107">
        <v>1146</v>
      </c>
      <c r="G5" s="107">
        <v>2200000</v>
      </c>
      <c r="H5" s="107">
        <v>1435</v>
      </c>
      <c r="I5" s="107">
        <v>1399</v>
      </c>
      <c r="J5" s="107">
        <v>1470</v>
      </c>
      <c r="K5" s="107">
        <v>0</v>
      </c>
      <c r="L5" s="107">
        <v>0</v>
      </c>
    </row>
    <row r="6" spans="1:12" x14ac:dyDescent="0.25">
      <c r="A6" s="106">
        <v>2013</v>
      </c>
      <c r="B6" s="107">
        <v>1368657</v>
      </c>
      <c r="C6" s="107">
        <v>20</v>
      </c>
      <c r="D6" s="107">
        <v>124</v>
      </c>
      <c r="E6" s="107">
        <v>38</v>
      </c>
      <c r="F6" s="107">
        <v>1146</v>
      </c>
      <c r="G6" s="107">
        <v>6000000</v>
      </c>
      <c r="H6" s="107">
        <v>1435</v>
      </c>
      <c r="I6" s="107">
        <v>1399</v>
      </c>
      <c r="J6" s="107">
        <v>1345</v>
      </c>
      <c r="K6" s="107">
        <v>0</v>
      </c>
      <c r="L6" s="107">
        <v>0</v>
      </c>
    </row>
    <row r="7" spans="1:12" x14ac:dyDescent="0.25">
      <c r="A7" s="106">
        <v>2014</v>
      </c>
      <c r="B7" s="107">
        <v>1360587</v>
      </c>
      <c r="C7" s="107">
        <v>15</v>
      </c>
      <c r="D7" s="107">
        <v>124</v>
      </c>
      <c r="E7" s="107">
        <v>37</v>
      </c>
      <c r="F7" s="107">
        <v>1155</v>
      </c>
      <c r="G7" s="107">
        <v>44000000</v>
      </c>
      <c r="H7" s="107">
        <v>1435</v>
      </c>
      <c r="I7" s="107">
        <v>1435</v>
      </c>
      <c r="J7" s="107">
        <v>1293</v>
      </c>
      <c r="K7" s="107">
        <v>0</v>
      </c>
      <c r="L7" s="107">
        <v>0</v>
      </c>
    </row>
    <row r="8" spans="1:12" x14ac:dyDescent="0.25">
      <c r="A8" s="106">
        <v>2015</v>
      </c>
      <c r="B8" s="107">
        <v>1355618</v>
      </c>
      <c r="C8" s="107">
        <v>16</v>
      </c>
      <c r="D8" s="107">
        <v>115</v>
      </c>
      <c r="E8" s="107">
        <v>35</v>
      </c>
      <c r="F8" s="107">
        <v>1164</v>
      </c>
      <c r="G8" s="107">
        <v>77400000</v>
      </c>
      <c r="H8" s="107">
        <v>1435</v>
      </c>
      <c r="I8" s="107">
        <v>1435</v>
      </c>
      <c r="J8" s="107">
        <v>1196</v>
      </c>
      <c r="K8" s="107">
        <v>0</v>
      </c>
      <c r="L8" s="107">
        <v>0</v>
      </c>
    </row>
    <row r="9" spans="1:12" x14ac:dyDescent="0.25">
      <c r="A9" s="106">
        <v>2016</v>
      </c>
      <c r="B9" s="107">
        <v>1348703</v>
      </c>
      <c r="C9" s="107">
        <v>11</v>
      </c>
      <c r="D9" s="107">
        <v>113</v>
      </c>
      <c r="E9" s="107">
        <v>35</v>
      </c>
      <c r="F9" s="107">
        <v>1164</v>
      </c>
      <c r="G9" s="107">
        <v>28238000</v>
      </c>
      <c r="H9" s="107">
        <v>1411</v>
      </c>
      <c r="I9" s="107">
        <v>1411</v>
      </c>
      <c r="J9" s="107">
        <v>1154</v>
      </c>
      <c r="K9" s="107">
        <v>0</v>
      </c>
      <c r="L9" s="107">
        <v>0</v>
      </c>
    </row>
    <row r="10" spans="1:12" x14ac:dyDescent="0.25">
      <c r="A10" s="108">
        <v>2017</v>
      </c>
      <c r="B10" s="107">
        <v>1341526</v>
      </c>
      <c r="C10" s="107">
        <v>1</v>
      </c>
      <c r="D10" s="107">
        <v>92</v>
      </c>
      <c r="E10" s="107">
        <v>30</v>
      </c>
      <c r="F10" s="107">
        <v>1179</v>
      </c>
      <c r="G10" s="107">
        <v>20000000</v>
      </c>
      <c r="H10" s="107">
        <v>1411</v>
      </c>
      <c r="I10" s="107">
        <v>1411</v>
      </c>
      <c r="J10" s="107">
        <v>1100</v>
      </c>
      <c r="K10" s="107">
        <v>0</v>
      </c>
      <c r="L10" s="107">
        <v>0</v>
      </c>
    </row>
    <row r="11" spans="1:12" x14ac:dyDescent="0.25">
      <c r="A11" s="108">
        <v>2018</v>
      </c>
      <c r="B11" s="107">
        <v>1331655</v>
      </c>
      <c r="C11" s="107">
        <v>0</v>
      </c>
      <c r="D11" s="107">
        <v>101</v>
      </c>
      <c r="E11" s="107">
        <v>30</v>
      </c>
      <c r="F11" s="107">
        <v>1182</v>
      </c>
      <c r="G11" s="107">
        <v>50000000</v>
      </c>
      <c r="H11" s="107">
        <v>1411</v>
      </c>
      <c r="I11" s="107">
        <v>1411</v>
      </c>
      <c r="J11" s="107">
        <v>1067</v>
      </c>
      <c r="K11" s="107">
        <v>0</v>
      </c>
      <c r="L11" s="107">
        <v>0</v>
      </c>
    </row>
    <row r="12" spans="1:12" x14ac:dyDescent="0.25">
      <c r="A12" s="108">
        <v>2019</v>
      </c>
      <c r="B12" s="107">
        <v>1318103</v>
      </c>
      <c r="C12" s="107">
        <v>6</v>
      </c>
      <c r="D12" s="107">
        <v>95</v>
      </c>
      <c r="E12" s="107">
        <v>22</v>
      </c>
      <c r="F12" s="107">
        <v>1193</v>
      </c>
      <c r="G12" s="107">
        <v>85000000</v>
      </c>
      <c r="H12" s="107">
        <v>1411</v>
      </c>
      <c r="I12" s="107">
        <v>1411</v>
      </c>
      <c r="J12" s="107">
        <v>3622</v>
      </c>
      <c r="K12" s="107">
        <v>19930</v>
      </c>
      <c r="L12" s="107">
        <v>2022</v>
      </c>
    </row>
    <row r="13" spans="1:12" x14ac:dyDescent="0.25">
      <c r="A13" s="108">
        <v>2020</v>
      </c>
      <c r="B13" s="107">
        <v>1305563</v>
      </c>
      <c r="C13" s="107">
        <v>1</v>
      </c>
      <c r="D13" s="107">
        <v>106</v>
      </c>
      <c r="E13" s="107">
        <v>21</v>
      </c>
      <c r="F13" s="107">
        <v>1193</v>
      </c>
      <c r="G13" s="107">
        <v>307550000</v>
      </c>
      <c r="H13" s="107">
        <v>1411</v>
      </c>
      <c r="I13" s="107">
        <v>1411</v>
      </c>
      <c r="J13" s="107">
        <v>3213</v>
      </c>
      <c r="K13" s="107">
        <v>17908</v>
      </c>
      <c r="L13" s="107">
        <v>2293</v>
      </c>
    </row>
    <row r="14" spans="1:12" x14ac:dyDescent="0.25">
      <c r="A14" s="108">
        <v>2021</v>
      </c>
      <c r="B14" s="107">
        <v>1290898</v>
      </c>
      <c r="C14" s="107">
        <v>1</v>
      </c>
      <c r="D14" s="107">
        <v>93</v>
      </c>
      <c r="E14" s="107">
        <v>29</v>
      </c>
      <c r="F14" s="107">
        <v>1193</v>
      </c>
      <c r="G14" s="107">
        <v>137920000</v>
      </c>
      <c r="H14" s="107">
        <v>1411</v>
      </c>
      <c r="I14" s="107">
        <v>1411</v>
      </c>
      <c r="J14" s="107">
        <v>3011</v>
      </c>
      <c r="K14" s="107">
        <v>15615</v>
      </c>
      <c r="L14" s="107">
        <v>1837</v>
      </c>
    </row>
    <row r="15" spans="1:12" x14ac:dyDescent="0.25">
      <c r="A15" s="107" t="s">
        <v>27</v>
      </c>
      <c r="B15" s="107">
        <v>1274062</v>
      </c>
      <c r="C15" s="107">
        <v>2</v>
      </c>
      <c r="D15" s="107">
        <v>47</v>
      </c>
      <c r="E15" s="107">
        <v>6</v>
      </c>
      <c r="F15" s="107">
        <v>1242</v>
      </c>
      <c r="G15" s="107">
        <v>462679100</v>
      </c>
      <c r="H15" s="107">
        <v>1411</v>
      </c>
      <c r="I15" s="107">
        <v>1411</v>
      </c>
      <c r="J15" s="107">
        <v>1192</v>
      </c>
      <c r="K15" s="107">
        <v>14975</v>
      </c>
      <c r="L15" s="107">
        <v>640</v>
      </c>
    </row>
    <row r="18" spans="1:16" ht="23.25" x14ac:dyDescent="0.35">
      <c r="A18" s="187" t="s">
        <v>74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20" spans="1:16" ht="105" x14ac:dyDescent="0.25">
      <c r="A20" s="12" t="s">
        <v>43</v>
      </c>
      <c r="B20" s="4" t="s">
        <v>21</v>
      </c>
      <c r="C20" s="1" t="s">
        <v>72</v>
      </c>
      <c r="D20" s="12" t="s">
        <v>116</v>
      </c>
      <c r="E20" s="12" t="s">
        <v>84</v>
      </c>
      <c r="G20" s="12" t="s">
        <v>44</v>
      </c>
      <c r="H20" s="4" t="s">
        <v>21</v>
      </c>
      <c r="I20" s="4" t="s">
        <v>72</v>
      </c>
      <c r="J20" s="12" t="s">
        <v>109</v>
      </c>
      <c r="K20" s="12" t="s">
        <v>84</v>
      </c>
      <c r="M20" s="1" t="s">
        <v>82</v>
      </c>
      <c r="N20" s="12" t="s">
        <v>100</v>
      </c>
      <c r="O20" s="12" t="s">
        <v>84</v>
      </c>
    </row>
    <row r="21" spans="1:16" x14ac:dyDescent="0.25">
      <c r="A21" s="47">
        <v>2012</v>
      </c>
      <c r="B21" s="107">
        <v>6</v>
      </c>
      <c r="C21" s="107">
        <v>1376538</v>
      </c>
      <c r="D21" s="1">
        <f t="shared" ref="D21:D31" si="0">(B21/C21)*100000</f>
        <v>0.43587608914537779</v>
      </c>
      <c r="E21" s="1"/>
      <c r="G21" s="47">
        <v>2012</v>
      </c>
      <c r="H21" s="48">
        <v>819</v>
      </c>
      <c r="I21" s="48">
        <v>125060045</v>
      </c>
      <c r="J21" s="50">
        <f t="shared" ref="J21:J31" si="1">(H21/I21)*100000</f>
        <v>0.65488541924001387</v>
      </c>
      <c r="K21" s="1"/>
      <c r="M21" s="1" t="s">
        <v>35</v>
      </c>
      <c r="N21" s="50">
        <f t="shared" ref="N21:N25" si="2">J21/D21</f>
        <v>1.5024577753830168</v>
      </c>
      <c r="O21" s="1"/>
    </row>
    <row r="22" spans="1:16" x14ac:dyDescent="0.25">
      <c r="A22" s="47">
        <v>2013</v>
      </c>
      <c r="B22" s="107">
        <v>20</v>
      </c>
      <c r="C22" s="107">
        <v>1368657</v>
      </c>
      <c r="D22" s="1">
        <f t="shared" si="0"/>
        <v>1.4612865020235164</v>
      </c>
      <c r="E22" s="1"/>
      <c r="G22" s="47">
        <v>2013</v>
      </c>
      <c r="H22" s="48">
        <v>631</v>
      </c>
      <c r="I22" s="48">
        <v>125307482</v>
      </c>
      <c r="J22" s="50">
        <f t="shared" si="1"/>
        <v>0.50356131168608109</v>
      </c>
      <c r="K22" s="1"/>
      <c r="M22" s="1" t="s">
        <v>35</v>
      </c>
      <c r="N22" s="50">
        <f t="shared" si="2"/>
        <v>0.34460135708416839</v>
      </c>
      <c r="O22" s="1"/>
    </row>
    <row r="23" spans="1:16" x14ac:dyDescent="0.25">
      <c r="A23" s="47">
        <v>2014</v>
      </c>
      <c r="B23" s="107">
        <v>15</v>
      </c>
      <c r="C23" s="107">
        <v>1360587</v>
      </c>
      <c r="D23" s="1">
        <f t="shared" si="0"/>
        <v>1.1024653329776044</v>
      </c>
      <c r="E23" s="1"/>
      <c r="G23" s="47">
        <v>2014</v>
      </c>
      <c r="H23" s="48">
        <v>567</v>
      </c>
      <c r="I23" s="48">
        <v>125547069</v>
      </c>
      <c r="J23" s="50">
        <f t="shared" si="1"/>
        <v>0.45162344650196495</v>
      </c>
      <c r="K23" s="1"/>
      <c r="M23" s="1" t="s">
        <v>35</v>
      </c>
      <c r="N23" s="50">
        <f t="shared" si="2"/>
        <v>0.40964866013717938</v>
      </c>
      <c r="O23" s="1"/>
    </row>
    <row r="24" spans="1:16" x14ac:dyDescent="0.25">
      <c r="A24" s="47">
        <v>2015</v>
      </c>
      <c r="B24" s="107">
        <v>16</v>
      </c>
      <c r="C24" s="107">
        <v>1355618</v>
      </c>
      <c r="D24" s="1">
        <f t="shared" si="0"/>
        <v>1.1802734988765273</v>
      </c>
      <c r="E24" s="1"/>
      <c r="G24" s="47">
        <v>2015</v>
      </c>
      <c r="H24" s="48">
        <v>699</v>
      </c>
      <c r="I24" s="48">
        <v>125733897</v>
      </c>
      <c r="J24" s="50">
        <f t="shared" si="1"/>
        <v>0.55593600188817816</v>
      </c>
      <c r="K24" s="1"/>
      <c r="M24" s="1" t="s">
        <v>35</v>
      </c>
      <c r="N24" s="50">
        <f t="shared" si="2"/>
        <v>0.47102303187978012</v>
      </c>
      <c r="O24" s="1"/>
    </row>
    <row r="25" spans="1:16" x14ac:dyDescent="0.25">
      <c r="A25" s="47">
        <v>2016</v>
      </c>
      <c r="B25" s="107">
        <v>11</v>
      </c>
      <c r="C25" s="107">
        <v>1348703</v>
      </c>
      <c r="D25" s="1">
        <f t="shared" si="0"/>
        <v>0.81559839341945561</v>
      </c>
      <c r="E25" s="1">
        <f t="shared" ref="E25:E31" si="3">SUM(D21:D25)/5</f>
        <v>0.99909996328849626</v>
      </c>
      <c r="G25" s="47">
        <v>2016</v>
      </c>
      <c r="H25" s="48">
        <v>788</v>
      </c>
      <c r="I25" s="48">
        <v>146544000</v>
      </c>
      <c r="J25" s="50">
        <f t="shared" si="1"/>
        <v>0.53772245878371006</v>
      </c>
      <c r="K25" s="50">
        <f t="shared" ref="K25:K31" si="4">SUM(J21:J25)/5</f>
        <v>0.54074572761998962</v>
      </c>
      <c r="M25" s="1" t="s">
        <v>35</v>
      </c>
      <c r="N25" s="50">
        <f t="shared" si="2"/>
        <v>0.65929808484451458</v>
      </c>
      <c r="O25" s="50">
        <f t="shared" ref="O25:O31" si="5">SUM(N21:N25)/5</f>
        <v>0.67740578186573197</v>
      </c>
      <c r="P25" s="53" t="s">
        <v>90</v>
      </c>
    </row>
    <row r="26" spans="1:16" x14ac:dyDescent="0.25">
      <c r="A26" s="17">
        <v>2017</v>
      </c>
      <c r="B26" s="107">
        <v>1</v>
      </c>
      <c r="C26" s="107">
        <v>1341526</v>
      </c>
      <c r="D26" s="97">
        <f t="shared" si="0"/>
        <v>7.4541976823408559E-2</v>
      </c>
      <c r="E26" s="50">
        <f t="shared" si="3"/>
        <v>0.92683314082410251</v>
      </c>
      <c r="G26" s="17">
        <v>2017</v>
      </c>
      <c r="H26" s="1">
        <v>556</v>
      </c>
      <c r="I26" s="1">
        <v>146804000</v>
      </c>
      <c r="J26" s="50">
        <f t="shared" si="1"/>
        <v>0.3787362742159614</v>
      </c>
      <c r="K26" s="50">
        <f t="shared" si="4"/>
        <v>0.48551589861517919</v>
      </c>
      <c r="M26" s="1" t="s">
        <v>35</v>
      </c>
      <c r="N26" s="50">
        <f t="shared" ref="N26:N31" si="6">J26/D26</f>
        <v>5.0808455900384191</v>
      </c>
      <c r="O26" s="50">
        <f t="shared" si="5"/>
        <v>1.3930833447968123</v>
      </c>
      <c r="P26" t="s">
        <v>89</v>
      </c>
    </row>
    <row r="27" spans="1:16" x14ac:dyDescent="0.25">
      <c r="A27" s="17">
        <v>2018</v>
      </c>
      <c r="B27" s="107">
        <v>0</v>
      </c>
      <c r="C27" s="107">
        <v>1331655</v>
      </c>
      <c r="D27" s="1">
        <f t="shared" si="0"/>
        <v>0</v>
      </c>
      <c r="E27" s="50">
        <f t="shared" si="3"/>
        <v>0.63457584041939907</v>
      </c>
      <c r="G27" s="17">
        <v>2018</v>
      </c>
      <c r="H27" s="1">
        <v>717</v>
      </c>
      <c r="I27" s="1">
        <v>146880000</v>
      </c>
      <c r="J27" s="50">
        <f t="shared" si="1"/>
        <v>0.48815359477124182</v>
      </c>
      <c r="K27" s="50">
        <f t="shared" si="4"/>
        <v>0.48243435523221123</v>
      </c>
      <c r="M27" s="1" t="s">
        <v>35</v>
      </c>
      <c r="N27" s="50">
        <v>1</v>
      </c>
      <c r="O27" s="50">
        <f t="shared" si="5"/>
        <v>1.5241630733799787</v>
      </c>
      <c r="P27" t="s">
        <v>88</v>
      </c>
    </row>
    <row r="28" spans="1:16" x14ac:dyDescent="0.25">
      <c r="A28" s="17">
        <v>2019</v>
      </c>
      <c r="B28" s="107">
        <v>6</v>
      </c>
      <c r="C28" s="107">
        <v>1318103</v>
      </c>
      <c r="D28" s="1">
        <f t="shared" si="0"/>
        <v>0.45519963159176485</v>
      </c>
      <c r="E28" s="50">
        <f t="shared" si="3"/>
        <v>0.50512270014223126</v>
      </c>
      <c r="G28" s="17">
        <v>2019</v>
      </c>
      <c r="H28" s="1">
        <v>532</v>
      </c>
      <c r="I28" s="1">
        <v>146780000</v>
      </c>
      <c r="J28" s="50">
        <f t="shared" si="1"/>
        <v>0.36244719989099333</v>
      </c>
      <c r="K28" s="50">
        <f t="shared" si="4"/>
        <v>0.46459910591001696</v>
      </c>
      <c r="M28" s="1" t="s">
        <v>35</v>
      </c>
      <c r="N28" s="50">
        <f t="shared" si="6"/>
        <v>0.79623790252986326</v>
      </c>
      <c r="O28" s="50">
        <f t="shared" si="5"/>
        <v>1.6014809218585153</v>
      </c>
      <c r="P28" t="s">
        <v>87</v>
      </c>
    </row>
    <row r="29" spans="1:16" x14ac:dyDescent="0.25">
      <c r="A29" s="17">
        <v>2020</v>
      </c>
      <c r="B29" s="107">
        <v>1</v>
      </c>
      <c r="C29" s="107">
        <v>1305563</v>
      </c>
      <c r="D29" s="1">
        <f t="shared" si="0"/>
        <v>7.6595307924627154E-2</v>
      </c>
      <c r="E29" s="50">
        <f t="shared" si="3"/>
        <v>0.28438706195185126</v>
      </c>
      <c r="G29" s="17">
        <v>2020</v>
      </c>
      <c r="H29" s="1">
        <v>326</v>
      </c>
      <c r="I29" s="1">
        <v>146748000</v>
      </c>
      <c r="J29" s="50">
        <f t="shared" si="1"/>
        <v>0.22214953525772071</v>
      </c>
      <c r="K29" s="50">
        <f t="shared" si="4"/>
        <v>0.39784181258392548</v>
      </c>
      <c r="M29" s="1" t="s">
        <v>35</v>
      </c>
      <c r="N29" s="50">
        <f t="shared" si="6"/>
        <v>2.9003021369967561</v>
      </c>
      <c r="O29" s="50">
        <f t="shared" si="5"/>
        <v>2.0873367428819103</v>
      </c>
      <c r="P29" t="s">
        <v>86</v>
      </c>
    </row>
    <row r="30" spans="1:16" x14ac:dyDescent="0.25">
      <c r="A30" s="17">
        <v>2021</v>
      </c>
      <c r="B30" s="107">
        <v>1</v>
      </c>
      <c r="C30" s="107">
        <v>1290898</v>
      </c>
      <c r="D30" s="1">
        <f t="shared" si="0"/>
        <v>7.7465454280663537E-2</v>
      </c>
      <c r="E30" s="50">
        <f t="shared" si="3"/>
        <v>0.13676047412409281</v>
      </c>
      <c r="G30" s="17">
        <v>2021</v>
      </c>
      <c r="H30" s="1">
        <v>529</v>
      </c>
      <c r="I30" s="1">
        <v>145478000</v>
      </c>
      <c r="J30" s="50">
        <f t="shared" si="1"/>
        <v>0.36362886484554369</v>
      </c>
      <c r="K30" s="50">
        <f t="shared" si="4"/>
        <v>0.36302309379629222</v>
      </c>
      <c r="M30" s="1" t="s">
        <v>35</v>
      </c>
      <c r="N30" s="50">
        <f t="shared" si="6"/>
        <v>4.6940777437138266</v>
      </c>
      <c r="O30" s="50">
        <f t="shared" si="5"/>
        <v>2.8942926746557731</v>
      </c>
      <c r="P30" t="s">
        <v>85</v>
      </c>
    </row>
    <row r="31" spans="1:16" x14ac:dyDescent="0.25">
      <c r="A31" s="1" t="s">
        <v>27</v>
      </c>
      <c r="B31" s="107">
        <v>2</v>
      </c>
      <c r="C31" s="107">
        <v>1274062</v>
      </c>
      <c r="D31" s="1">
        <f t="shared" si="0"/>
        <v>0.15697823182859233</v>
      </c>
      <c r="E31" s="1">
        <f t="shared" si="3"/>
        <v>0.15324772512512957</v>
      </c>
      <c r="G31" s="1" t="s">
        <v>27</v>
      </c>
      <c r="H31" s="59">
        <v>300</v>
      </c>
      <c r="I31" s="1">
        <v>145478000</v>
      </c>
      <c r="J31" s="50">
        <f t="shared" si="1"/>
        <v>0.20621674754945765</v>
      </c>
      <c r="K31" s="50">
        <f t="shared" si="4"/>
        <v>0.32851918846299144</v>
      </c>
      <c r="M31" s="1" t="s">
        <v>35</v>
      </c>
      <c r="N31" s="50">
        <f t="shared" si="6"/>
        <v>1.3136646090817856</v>
      </c>
      <c r="O31" s="50">
        <f t="shared" si="5"/>
        <v>2.1408564784644462</v>
      </c>
      <c r="P31" t="s">
        <v>92</v>
      </c>
    </row>
    <row r="32" spans="1:16" x14ac:dyDescent="0.25">
      <c r="A32" s="1" t="s">
        <v>38</v>
      </c>
      <c r="B32" s="1">
        <f t="shared" ref="B32" si="7">SUM(B26:B31)</f>
        <v>11</v>
      </c>
      <c r="C32" s="1"/>
      <c r="D32" s="1"/>
      <c r="E32" s="1"/>
      <c r="G32" s="1" t="s">
        <v>38</v>
      </c>
      <c r="H32" s="1">
        <f t="shared" ref="H32" si="8">SUM(H26:H31)</f>
        <v>2960</v>
      </c>
      <c r="I32" s="1"/>
      <c r="J32" s="1"/>
      <c r="K32" s="1"/>
    </row>
    <row r="34" spans="1:16" ht="23.25" x14ac:dyDescent="0.35">
      <c r="A34" s="187" t="s">
        <v>75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6" x14ac:dyDescent="0.25">
      <c r="A35" s="5"/>
      <c r="B35" s="5"/>
      <c r="C35" s="5"/>
      <c r="D35" s="5"/>
      <c r="E35" s="5"/>
    </row>
    <row r="36" spans="1:16" ht="105" x14ac:dyDescent="0.25">
      <c r="A36" s="12" t="s">
        <v>43</v>
      </c>
      <c r="B36" s="4" t="s">
        <v>73</v>
      </c>
      <c r="C36" s="1" t="s">
        <v>72</v>
      </c>
      <c r="D36" s="12" t="s">
        <v>115</v>
      </c>
      <c r="E36" s="12" t="s">
        <v>84</v>
      </c>
      <c r="G36" s="12" t="s">
        <v>44</v>
      </c>
      <c r="H36" s="4" t="s">
        <v>73</v>
      </c>
      <c r="I36" s="4" t="s">
        <v>72</v>
      </c>
      <c r="J36" s="12" t="s">
        <v>110</v>
      </c>
      <c r="K36" s="12" t="s">
        <v>84</v>
      </c>
      <c r="M36" s="1" t="s">
        <v>82</v>
      </c>
      <c r="N36" s="12" t="s">
        <v>101</v>
      </c>
      <c r="O36" s="12" t="s">
        <v>84</v>
      </c>
    </row>
    <row r="37" spans="1:16" x14ac:dyDescent="0.25">
      <c r="A37" s="47">
        <v>2012</v>
      </c>
      <c r="B37" s="107">
        <v>154</v>
      </c>
      <c r="C37" s="107">
        <v>1376538</v>
      </c>
      <c r="D37" s="6">
        <f t="shared" ref="D37:D47" si="9">(B37/C37)*100000</f>
        <v>11.187486288064695</v>
      </c>
      <c r="E37" s="1"/>
      <c r="G37" s="47">
        <v>2012</v>
      </c>
      <c r="H37" s="48">
        <v>11652</v>
      </c>
      <c r="I37" s="48">
        <v>125060045</v>
      </c>
      <c r="J37" s="6">
        <f t="shared" ref="J37:J47" si="10">(H37/I37)*100000</f>
        <v>9.3171244261106736</v>
      </c>
      <c r="K37" s="1"/>
      <c r="M37" s="1" t="s">
        <v>36</v>
      </c>
      <c r="N37" s="50">
        <f t="shared" ref="N37:N47" si="11">J37/D37</f>
        <v>0.83281661190061917</v>
      </c>
      <c r="O37" s="1"/>
    </row>
    <row r="38" spans="1:16" x14ac:dyDescent="0.25">
      <c r="A38" s="47">
        <v>2013</v>
      </c>
      <c r="B38" s="107">
        <v>124</v>
      </c>
      <c r="C38" s="107">
        <v>1368657</v>
      </c>
      <c r="D38" s="6">
        <f t="shared" si="9"/>
        <v>9.0599763125458033</v>
      </c>
      <c r="E38" s="1"/>
      <c r="G38" s="47">
        <v>2013</v>
      </c>
      <c r="H38" s="48">
        <v>10601</v>
      </c>
      <c r="I38" s="48">
        <v>125307482</v>
      </c>
      <c r="J38" s="6">
        <f t="shared" si="10"/>
        <v>8.4599896437149695</v>
      </c>
      <c r="K38" s="1"/>
      <c r="M38" s="1" t="s">
        <v>36</v>
      </c>
      <c r="N38" s="50">
        <f t="shared" si="11"/>
        <v>0.93377613272564497</v>
      </c>
      <c r="O38" s="1"/>
    </row>
    <row r="39" spans="1:16" x14ac:dyDescent="0.25">
      <c r="A39" s="47">
        <v>2014</v>
      </c>
      <c r="B39" s="107">
        <v>124</v>
      </c>
      <c r="C39" s="107">
        <v>1360587</v>
      </c>
      <c r="D39" s="6">
        <f t="shared" si="9"/>
        <v>9.113713419281531</v>
      </c>
      <c r="E39" s="1"/>
      <c r="G39" s="47">
        <v>2014</v>
      </c>
      <c r="H39" s="48">
        <v>10138</v>
      </c>
      <c r="I39" s="48">
        <v>125547069</v>
      </c>
      <c r="J39" s="6">
        <f t="shared" si="10"/>
        <v>8.0750590840157326</v>
      </c>
      <c r="K39" s="1"/>
      <c r="M39" s="1" t="s">
        <v>36</v>
      </c>
      <c r="N39" s="50">
        <f t="shared" si="11"/>
        <v>0.88603390435029949</v>
      </c>
      <c r="O39" s="1"/>
    </row>
    <row r="40" spans="1:16" x14ac:dyDescent="0.25">
      <c r="A40" s="47">
        <v>2015</v>
      </c>
      <c r="B40" s="107">
        <v>115</v>
      </c>
      <c r="C40" s="107">
        <v>1355618</v>
      </c>
      <c r="D40" s="6">
        <f t="shared" si="9"/>
        <v>8.4832157731750399</v>
      </c>
      <c r="E40" s="1"/>
      <c r="G40" s="47">
        <v>2015</v>
      </c>
      <c r="H40" s="48">
        <v>9405</v>
      </c>
      <c r="I40" s="48">
        <v>125733897</v>
      </c>
      <c r="J40" s="6">
        <f t="shared" si="10"/>
        <v>7.4800831155340708</v>
      </c>
      <c r="K40" s="1"/>
      <c r="M40" s="1" t="s">
        <v>36</v>
      </c>
      <c r="N40" s="50">
        <f t="shared" si="11"/>
        <v>0.88175089677513607</v>
      </c>
      <c r="O40" s="1"/>
    </row>
    <row r="41" spans="1:16" x14ac:dyDescent="0.25">
      <c r="A41" s="47">
        <v>2016</v>
      </c>
      <c r="B41" s="107">
        <v>113</v>
      </c>
      <c r="C41" s="107">
        <v>1348703</v>
      </c>
      <c r="D41" s="6">
        <f t="shared" si="9"/>
        <v>8.3784198596725901</v>
      </c>
      <c r="E41" s="50">
        <f t="shared" ref="E41:E47" si="12">SUM(D37:D41)/5</f>
        <v>9.2445623305479323</v>
      </c>
      <c r="G41" s="47">
        <v>2016</v>
      </c>
      <c r="H41" s="48">
        <v>8749</v>
      </c>
      <c r="I41" s="48">
        <v>146544000</v>
      </c>
      <c r="J41" s="6">
        <f t="shared" si="10"/>
        <v>5.9702205480947699</v>
      </c>
      <c r="K41" s="50">
        <f t="shared" ref="K41:K47" si="13">SUM(J37:J41)/5</f>
        <v>7.860495363494044</v>
      </c>
      <c r="M41" s="1" t="s">
        <v>36</v>
      </c>
      <c r="N41" s="50">
        <f t="shared" si="11"/>
        <v>0.71257118264398756</v>
      </c>
      <c r="O41" s="50">
        <f t="shared" ref="O41:O47" si="14">SUM(N37:N41)/5</f>
        <v>0.8493897456791375</v>
      </c>
      <c r="P41" s="53" t="s">
        <v>90</v>
      </c>
    </row>
    <row r="42" spans="1:16" x14ac:dyDescent="0.25">
      <c r="A42" s="17">
        <v>2017</v>
      </c>
      <c r="B42" s="107">
        <v>92</v>
      </c>
      <c r="C42" s="107">
        <v>1341526</v>
      </c>
      <c r="D42" s="6">
        <f t="shared" si="9"/>
        <v>6.8578618677535887</v>
      </c>
      <c r="E42" s="50">
        <f t="shared" si="12"/>
        <v>8.3786374464857101</v>
      </c>
      <c r="G42" s="17">
        <v>2017</v>
      </c>
      <c r="H42" s="1">
        <v>7816</v>
      </c>
      <c r="I42" s="1">
        <v>146804000</v>
      </c>
      <c r="J42" s="6">
        <f t="shared" si="10"/>
        <v>5.3241056102013573</v>
      </c>
      <c r="K42" s="50">
        <f t="shared" si="13"/>
        <v>7.0618916003121797</v>
      </c>
      <c r="M42" s="1" t="s">
        <v>36</v>
      </c>
      <c r="N42" s="50">
        <f t="shared" si="11"/>
        <v>0.77635066335119407</v>
      </c>
      <c r="O42" s="50">
        <f t="shared" si="14"/>
        <v>0.83809655596925248</v>
      </c>
      <c r="P42" t="s">
        <v>89</v>
      </c>
    </row>
    <row r="43" spans="1:16" x14ac:dyDescent="0.25">
      <c r="A43" s="17">
        <v>2018</v>
      </c>
      <c r="B43" s="107">
        <v>101</v>
      </c>
      <c r="C43" s="107">
        <v>1331655</v>
      </c>
      <c r="D43" s="6">
        <f t="shared" si="9"/>
        <v>7.5845470485974227</v>
      </c>
      <c r="E43" s="50">
        <f t="shared" si="12"/>
        <v>8.0835515936960345</v>
      </c>
      <c r="G43" s="17">
        <v>2018</v>
      </c>
      <c r="H43" s="1">
        <v>7909</v>
      </c>
      <c r="I43" s="1">
        <v>146880000</v>
      </c>
      <c r="J43" s="6">
        <f t="shared" si="10"/>
        <v>5.384667755991285</v>
      </c>
      <c r="K43" s="50">
        <f t="shared" si="13"/>
        <v>6.4468272227674435</v>
      </c>
      <c r="M43" s="1" t="s">
        <v>36</v>
      </c>
      <c r="N43" s="50">
        <f t="shared" si="11"/>
        <v>0.7099524495648093</v>
      </c>
      <c r="O43" s="50">
        <f t="shared" si="14"/>
        <v>0.7933318193370853</v>
      </c>
      <c r="P43" t="s">
        <v>88</v>
      </c>
    </row>
    <row r="44" spans="1:16" x14ac:dyDescent="0.25">
      <c r="A44" s="17">
        <v>2019</v>
      </c>
      <c r="B44" s="107">
        <v>95</v>
      </c>
      <c r="C44" s="107">
        <v>1318103</v>
      </c>
      <c r="D44" s="6">
        <f t="shared" si="9"/>
        <v>7.2073275002029433</v>
      </c>
      <c r="E44" s="50">
        <f t="shared" si="12"/>
        <v>7.7022744098803173</v>
      </c>
      <c r="G44" s="17">
        <v>2019</v>
      </c>
      <c r="H44" s="1">
        <v>8559</v>
      </c>
      <c r="I44" s="1">
        <v>146780000</v>
      </c>
      <c r="J44" s="6">
        <f t="shared" si="10"/>
        <v>5.8311759095244584</v>
      </c>
      <c r="K44" s="50">
        <f t="shared" si="13"/>
        <v>5.9980505878691881</v>
      </c>
      <c r="M44" s="1" t="s">
        <v>36</v>
      </c>
      <c r="N44" s="50">
        <f t="shared" si="11"/>
        <v>0.80906215367072809</v>
      </c>
      <c r="O44" s="50">
        <f t="shared" si="14"/>
        <v>0.77793746920117113</v>
      </c>
      <c r="P44" t="s">
        <v>87</v>
      </c>
    </row>
    <row r="45" spans="1:16" x14ac:dyDescent="0.25">
      <c r="A45" s="17">
        <v>2020</v>
      </c>
      <c r="B45" s="107">
        <v>106</v>
      </c>
      <c r="C45" s="107">
        <v>1305563</v>
      </c>
      <c r="D45" s="6">
        <f t="shared" si="9"/>
        <v>8.1191026400104782</v>
      </c>
      <c r="E45" s="50">
        <f t="shared" si="12"/>
        <v>7.6294517832474043</v>
      </c>
      <c r="G45" s="17">
        <v>2020</v>
      </c>
      <c r="H45" s="1">
        <v>8310</v>
      </c>
      <c r="I45" s="1">
        <v>146748000</v>
      </c>
      <c r="J45" s="6">
        <f t="shared" si="10"/>
        <v>5.6627688281952739</v>
      </c>
      <c r="K45" s="50">
        <f t="shared" si="13"/>
        <v>5.634587730401428</v>
      </c>
      <c r="M45" s="1" t="s">
        <v>36</v>
      </c>
      <c r="N45" s="50">
        <f t="shared" si="11"/>
        <v>0.69746240185331188</v>
      </c>
      <c r="O45" s="50">
        <f t="shared" si="14"/>
        <v>0.74107977021680616</v>
      </c>
      <c r="P45" t="s">
        <v>86</v>
      </c>
    </row>
    <row r="46" spans="1:16" x14ac:dyDescent="0.25">
      <c r="A46" s="17">
        <v>2021</v>
      </c>
      <c r="B46" s="107">
        <v>93</v>
      </c>
      <c r="C46" s="107">
        <v>1290898</v>
      </c>
      <c r="D46" s="6">
        <f t="shared" si="9"/>
        <v>7.2042872481017097</v>
      </c>
      <c r="E46" s="50">
        <f t="shared" si="12"/>
        <v>7.3946252609332292</v>
      </c>
      <c r="G46" s="17">
        <v>2021</v>
      </c>
      <c r="H46" s="1">
        <v>8416</v>
      </c>
      <c r="I46" s="1">
        <v>145478000</v>
      </c>
      <c r="J46" s="6">
        <f t="shared" si="10"/>
        <v>5.7850671579207846</v>
      </c>
      <c r="K46" s="50">
        <f t="shared" si="13"/>
        <v>5.597557052366632</v>
      </c>
      <c r="M46" s="1" t="s">
        <v>36</v>
      </c>
      <c r="N46" s="50">
        <f t="shared" si="11"/>
        <v>0.80300340043286278</v>
      </c>
      <c r="O46" s="50">
        <f t="shared" si="14"/>
        <v>0.75916621377458127</v>
      </c>
      <c r="P46" t="s">
        <v>85</v>
      </c>
    </row>
    <row r="47" spans="1:16" x14ac:dyDescent="0.25">
      <c r="A47" s="1" t="s">
        <v>27</v>
      </c>
      <c r="B47" s="107">
        <v>47</v>
      </c>
      <c r="C47" s="107">
        <v>1274062</v>
      </c>
      <c r="D47" s="6">
        <f t="shared" si="9"/>
        <v>3.6889884479719202</v>
      </c>
      <c r="E47" s="50">
        <f t="shared" si="12"/>
        <v>6.7608505769768952</v>
      </c>
      <c r="G47" s="1" t="s">
        <v>27</v>
      </c>
      <c r="H47" s="1">
        <v>4092</v>
      </c>
      <c r="I47" s="1">
        <v>145478000</v>
      </c>
      <c r="J47" s="6">
        <f t="shared" si="10"/>
        <v>2.8127964365746023</v>
      </c>
      <c r="K47" s="50">
        <f t="shared" si="13"/>
        <v>5.0952952176412811</v>
      </c>
      <c r="M47" s="1" t="s">
        <v>36</v>
      </c>
      <c r="N47" s="50">
        <f t="shared" si="11"/>
        <v>0.76248447948406606</v>
      </c>
      <c r="O47" s="50">
        <f t="shared" si="14"/>
        <v>0.7563929770011556</v>
      </c>
      <c r="P47" t="s">
        <v>92</v>
      </c>
    </row>
    <row r="48" spans="1:16" x14ac:dyDescent="0.25">
      <c r="A48" s="1" t="s">
        <v>38</v>
      </c>
      <c r="B48" s="1">
        <f>SUM(B42:B47)</f>
        <v>534</v>
      </c>
      <c r="C48" s="1"/>
      <c r="D48" s="1"/>
      <c r="E48" s="1"/>
      <c r="G48" s="1" t="s">
        <v>38</v>
      </c>
      <c r="H48" s="1">
        <f>SUM(H42:H47)</f>
        <v>45102</v>
      </c>
      <c r="I48" s="1"/>
      <c r="J48" s="1"/>
      <c r="K48" s="1"/>
      <c r="M48" s="5"/>
    </row>
    <row r="49" spans="1:16" x14ac:dyDescent="0.25">
      <c r="M49" s="5"/>
    </row>
    <row r="50" spans="1:16" ht="23.25" x14ac:dyDescent="0.35">
      <c r="A50" s="187" t="s">
        <v>76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</row>
    <row r="51" spans="1:16" x14ac:dyDescent="0.25">
      <c r="A51" s="5"/>
      <c r="B51" s="5"/>
      <c r="C51" s="5"/>
      <c r="D51" s="5"/>
      <c r="E51" s="5"/>
    </row>
    <row r="52" spans="1:16" ht="105" x14ac:dyDescent="0.25">
      <c r="A52" s="12" t="s">
        <v>43</v>
      </c>
      <c r="B52" s="4" t="s">
        <v>22</v>
      </c>
      <c r="C52" s="1" t="s">
        <v>72</v>
      </c>
      <c r="D52" s="12" t="s">
        <v>114</v>
      </c>
      <c r="E52" s="12" t="s">
        <v>84</v>
      </c>
      <c r="G52" s="12" t="s">
        <v>44</v>
      </c>
      <c r="H52" s="4" t="s">
        <v>22</v>
      </c>
      <c r="I52" s="4" t="s">
        <v>72</v>
      </c>
      <c r="J52" s="12" t="s">
        <v>111</v>
      </c>
      <c r="K52" s="12" t="s">
        <v>84</v>
      </c>
      <c r="M52" s="1" t="s">
        <v>82</v>
      </c>
      <c r="N52" s="12" t="s">
        <v>102</v>
      </c>
      <c r="O52" s="12" t="s">
        <v>84</v>
      </c>
    </row>
    <row r="53" spans="1:16" x14ac:dyDescent="0.25">
      <c r="A53" s="47">
        <v>2012</v>
      </c>
      <c r="B53" s="107">
        <v>40</v>
      </c>
      <c r="C53" s="107">
        <v>1376538</v>
      </c>
      <c r="D53" s="6">
        <f t="shared" ref="D53:D63" si="15">(B53/C53)*100000</f>
        <v>2.9058405943025183</v>
      </c>
      <c r="E53" s="1"/>
      <c r="G53" s="47">
        <v>2012</v>
      </c>
      <c r="H53" s="48">
        <v>5653</v>
      </c>
      <c r="I53" s="48">
        <v>125060045</v>
      </c>
      <c r="J53" s="6">
        <f t="shared" ref="J53:J63" si="16">(H53/I53)*100000</f>
        <v>4.520228662959461</v>
      </c>
      <c r="K53" s="1"/>
      <c r="M53" s="1" t="s">
        <v>37</v>
      </c>
      <c r="N53" s="50">
        <f t="shared" ref="N53:N63" si="17">J53/D53</f>
        <v>1.5555666308132228</v>
      </c>
      <c r="O53" s="1"/>
    </row>
    <row r="54" spans="1:16" x14ac:dyDescent="0.25">
      <c r="A54" s="47">
        <v>2013</v>
      </c>
      <c r="B54" s="107">
        <v>38</v>
      </c>
      <c r="C54" s="107">
        <v>1368657</v>
      </c>
      <c r="D54" s="6">
        <f t="shared" si="15"/>
        <v>2.7764443538446812</v>
      </c>
      <c r="E54" s="1"/>
      <c r="G54" s="47">
        <v>2013</v>
      </c>
      <c r="H54" s="48">
        <v>6039</v>
      </c>
      <c r="I54" s="48">
        <v>125307482</v>
      </c>
      <c r="J54" s="6">
        <f t="shared" si="16"/>
        <v>4.8193451050273284</v>
      </c>
      <c r="K54" s="1"/>
      <c r="M54" s="1" t="s">
        <v>37</v>
      </c>
      <c r="N54" s="50">
        <f t="shared" si="17"/>
        <v>1.7357974772135232</v>
      </c>
      <c r="O54" s="1"/>
    </row>
    <row r="55" spans="1:16" x14ac:dyDescent="0.25">
      <c r="A55" s="47">
        <v>2014</v>
      </c>
      <c r="B55" s="107">
        <v>37</v>
      </c>
      <c r="C55" s="107">
        <v>1360587</v>
      </c>
      <c r="D55" s="6">
        <f t="shared" si="15"/>
        <v>2.7194144880114246</v>
      </c>
      <c r="E55" s="1"/>
      <c r="G55" s="47">
        <v>2014</v>
      </c>
      <c r="H55" s="48">
        <v>5691</v>
      </c>
      <c r="I55" s="48">
        <v>125547069</v>
      </c>
      <c r="J55" s="6">
        <f t="shared" si="16"/>
        <v>4.5329612593345363</v>
      </c>
      <c r="K55" s="1"/>
      <c r="M55" s="1" t="s">
        <v>37</v>
      </c>
      <c r="N55" s="50">
        <f t="shared" si="17"/>
        <v>1.6668886921497834</v>
      </c>
      <c r="O55" s="1"/>
    </row>
    <row r="56" spans="1:16" x14ac:dyDescent="0.25">
      <c r="A56" s="47">
        <v>2015</v>
      </c>
      <c r="B56" s="107">
        <v>35</v>
      </c>
      <c r="C56" s="107">
        <v>1355618</v>
      </c>
      <c r="D56" s="6">
        <f t="shared" si="15"/>
        <v>2.5818482787924033</v>
      </c>
      <c r="E56" s="1"/>
      <c r="G56" s="47">
        <v>2015</v>
      </c>
      <c r="H56" s="48">
        <v>5076</v>
      </c>
      <c r="I56" s="48">
        <v>125733897</v>
      </c>
      <c r="J56" s="6">
        <f t="shared" si="16"/>
        <v>4.0370974901064267</v>
      </c>
      <c r="K56" s="1"/>
      <c r="M56" s="1" t="s">
        <v>37</v>
      </c>
      <c r="N56" s="50">
        <f t="shared" si="17"/>
        <v>1.5636462929551695</v>
      </c>
      <c r="O56" s="1"/>
    </row>
    <row r="57" spans="1:16" x14ac:dyDescent="0.25">
      <c r="A57" s="47">
        <v>2016</v>
      </c>
      <c r="B57" s="107">
        <v>35</v>
      </c>
      <c r="C57" s="107">
        <v>1348703</v>
      </c>
      <c r="D57" s="6">
        <f t="shared" si="15"/>
        <v>2.5950857972437222</v>
      </c>
      <c r="E57" s="50">
        <f t="shared" ref="E57:E63" si="18">SUM(D53:D57)/5</f>
        <v>2.7157267024389498</v>
      </c>
      <c r="G57" s="47">
        <v>2016</v>
      </c>
      <c r="H57" s="48">
        <v>4951</v>
      </c>
      <c r="I57" s="48">
        <v>146544000</v>
      </c>
      <c r="J57" s="6">
        <f t="shared" si="16"/>
        <v>3.3785074789824217</v>
      </c>
      <c r="K57" s="50">
        <f t="shared" ref="K57:K62" si="19">SUM(J53:J57)/5</f>
        <v>4.2576279992820343</v>
      </c>
      <c r="M57" s="1" t="s">
        <v>37</v>
      </c>
      <c r="N57" s="50">
        <f t="shared" si="17"/>
        <v>1.3018866206931512</v>
      </c>
      <c r="O57" s="50">
        <f t="shared" ref="O57:O63" si="20">SUM(N53:N57)/5</f>
        <v>1.5647571427649702</v>
      </c>
      <c r="P57" s="53" t="s">
        <v>90</v>
      </c>
    </row>
    <row r="58" spans="1:16" x14ac:dyDescent="0.25">
      <c r="A58" s="17">
        <v>2017</v>
      </c>
      <c r="B58" s="107">
        <v>30</v>
      </c>
      <c r="C58" s="107">
        <v>1341526</v>
      </c>
      <c r="D58" s="6">
        <f t="shared" si="15"/>
        <v>2.2362593047022568</v>
      </c>
      <c r="E58" s="50">
        <f t="shared" si="18"/>
        <v>2.5818104445188976</v>
      </c>
      <c r="G58" s="17">
        <v>2017</v>
      </c>
      <c r="H58" s="1">
        <v>4078</v>
      </c>
      <c r="I58" s="1">
        <v>146804000</v>
      </c>
      <c r="J58" s="6">
        <f t="shared" si="16"/>
        <v>2.7778534644832567</v>
      </c>
      <c r="K58" s="50">
        <f t="shared" si="19"/>
        <v>3.9091529595867938</v>
      </c>
      <c r="M58" s="1" t="s">
        <v>37</v>
      </c>
      <c r="N58" s="50">
        <f t="shared" si="17"/>
        <v>1.2421875489314553</v>
      </c>
      <c r="O58" s="50">
        <f t="shared" si="20"/>
        <v>1.5020813263886166</v>
      </c>
      <c r="P58" t="s">
        <v>89</v>
      </c>
    </row>
    <row r="59" spans="1:16" x14ac:dyDescent="0.25">
      <c r="A59" s="17">
        <v>2018</v>
      </c>
      <c r="B59" s="107">
        <v>30</v>
      </c>
      <c r="C59" s="107">
        <v>1331655</v>
      </c>
      <c r="D59" s="6">
        <f t="shared" si="15"/>
        <v>2.2528357570091351</v>
      </c>
      <c r="E59" s="50">
        <f t="shared" si="18"/>
        <v>2.4770887251517886</v>
      </c>
      <c r="G59" s="17">
        <v>2018</v>
      </c>
      <c r="H59" s="1">
        <v>3868</v>
      </c>
      <c r="I59" s="1">
        <v>146880000</v>
      </c>
      <c r="J59" s="6">
        <f t="shared" si="16"/>
        <v>2.6334422657952068</v>
      </c>
      <c r="K59" s="50">
        <f t="shared" si="19"/>
        <v>3.47197239174037</v>
      </c>
      <c r="M59" s="1" t="s">
        <v>37</v>
      </c>
      <c r="N59" s="50">
        <f t="shared" si="17"/>
        <v>1.1689455201525054</v>
      </c>
      <c r="O59" s="50">
        <f t="shared" si="20"/>
        <v>1.3887109349764131</v>
      </c>
      <c r="P59" t="s">
        <v>88</v>
      </c>
    </row>
    <row r="60" spans="1:16" x14ac:dyDescent="0.25">
      <c r="A60" s="17">
        <v>2019</v>
      </c>
      <c r="B60" s="107">
        <v>22</v>
      </c>
      <c r="C60" s="107">
        <v>1318103</v>
      </c>
      <c r="D60" s="6">
        <f t="shared" si="15"/>
        <v>1.669065315836471</v>
      </c>
      <c r="E60" s="50">
        <f t="shared" si="18"/>
        <v>2.2670188907167979</v>
      </c>
      <c r="G60" s="17">
        <v>2019</v>
      </c>
      <c r="H60" s="1">
        <v>3483</v>
      </c>
      <c r="I60" s="1">
        <v>146780000</v>
      </c>
      <c r="J60" s="6">
        <f t="shared" si="16"/>
        <v>2.3729390925194167</v>
      </c>
      <c r="K60" s="50">
        <f t="shared" si="19"/>
        <v>3.0399679583773453</v>
      </c>
      <c r="M60" s="1" t="s">
        <v>37</v>
      </c>
      <c r="N60" s="50">
        <f t="shared" si="17"/>
        <v>1.4217173348486913</v>
      </c>
      <c r="O60" s="50">
        <f t="shared" si="20"/>
        <v>1.3396766635161943</v>
      </c>
      <c r="P60" t="s">
        <v>87</v>
      </c>
    </row>
    <row r="61" spans="1:16" x14ac:dyDescent="0.25">
      <c r="A61" s="17">
        <v>2020</v>
      </c>
      <c r="B61" s="107">
        <v>21</v>
      </c>
      <c r="C61" s="107">
        <v>1305563</v>
      </c>
      <c r="D61" s="6">
        <f t="shared" si="15"/>
        <v>1.6085014664171702</v>
      </c>
      <c r="E61" s="50">
        <f t="shared" si="18"/>
        <v>2.0723495282417512</v>
      </c>
      <c r="G61" s="17">
        <v>2020</v>
      </c>
      <c r="H61" s="1">
        <v>3588</v>
      </c>
      <c r="I61" s="1">
        <v>146748000</v>
      </c>
      <c r="J61" s="6">
        <f t="shared" si="16"/>
        <v>2.4450077684193312</v>
      </c>
      <c r="K61" s="50">
        <f t="shared" si="19"/>
        <v>2.7215500140399262</v>
      </c>
      <c r="M61" s="1" t="s">
        <v>37</v>
      </c>
      <c r="N61" s="50">
        <f t="shared" si="17"/>
        <v>1.5200531796004035</v>
      </c>
      <c r="O61" s="50">
        <f t="shared" si="20"/>
        <v>1.3309580408452413</v>
      </c>
      <c r="P61" t="s">
        <v>86</v>
      </c>
    </row>
    <row r="62" spans="1:16" x14ac:dyDescent="0.25">
      <c r="A62" s="17">
        <v>2021</v>
      </c>
      <c r="B62" s="107">
        <v>29</v>
      </c>
      <c r="C62" s="107">
        <v>1290898</v>
      </c>
      <c r="D62" s="6">
        <f t="shared" si="15"/>
        <v>2.2464981741392425</v>
      </c>
      <c r="E62" s="50">
        <f t="shared" si="18"/>
        <v>2.0026320036208554</v>
      </c>
      <c r="G62" s="17">
        <v>2021</v>
      </c>
      <c r="H62" s="1">
        <v>3741</v>
      </c>
      <c r="I62" s="1">
        <v>145478000</v>
      </c>
      <c r="J62" s="6">
        <f t="shared" si="16"/>
        <v>2.5715228419417371</v>
      </c>
      <c r="K62" s="50">
        <f t="shared" si="19"/>
        <v>2.5601530866317899</v>
      </c>
      <c r="M62" s="1" t="s">
        <v>37</v>
      </c>
      <c r="N62" s="50">
        <f t="shared" si="17"/>
        <v>1.1446805840058292</v>
      </c>
      <c r="O62" s="50">
        <f t="shared" si="20"/>
        <v>1.2995168335077771</v>
      </c>
      <c r="P62" t="s">
        <v>85</v>
      </c>
    </row>
    <row r="63" spans="1:16" x14ac:dyDescent="0.25">
      <c r="A63" s="1" t="s">
        <v>27</v>
      </c>
      <c r="B63" s="107">
        <v>6</v>
      </c>
      <c r="C63" s="107">
        <v>1274062</v>
      </c>
      <c r="D63" s="6">
        <f t="shared" si="15"/>
        <v>0.47093469548577699</v>
      </c>
      <c r="E63" s="50">
        <f t="shared" si="18"/>
        <v>1.649567081777559</v>
      </c>
      <c r="G63" s="1" t="s">
        <v>27</v>
      </c>
      <c r="H63" s="59">
        <v>3000</v>
      </c>
      <c r="I63" s="1">
        <v>145478000</v>
      </c>
      <c r="J63" s="6">
        <f t="shared" si="16"/>
        <v>2.0621674754945767</v>
      </c>
      <c r="K63" s="50">
        <f>SUM(J59:J63)/5</f>
        <v>2.4170158888340536</v>
      </c>
      <c r="M63" s="1" t="s">
        <v>37</v>
      </c>
      <c r="N63" s="50">
        <f t="shared" si="17"/>
        <v>4.378882030272619</v>
      </c>
      <c r="O63" s="50">
        <f t="shared" si="20"/>
        <v>1.9268557297760096</v>
      </c>
      <c r="P63" t="s">
        <v>92</v>
      </c>
    </row>
    <row r="64" spans="1:16" x14ac:dyDescent="0.25">
      <c r="A64" s="1" t="s">
        <v>38</v>
      </c>
      <c r="B64" s="1">
        <f>SUM(B58:B63)</f>
        <v>138</v>
      </c>
      <c r="C64" s="1"/>
      <c r="D64" s="1"/>
      <c r="E64" s="1"/>
      <c r="G64" s="1" t="s">
        <v>38</v>
      </c>
      <c r="H64" s="1">
        <f>SUM(H58:H63)</f>
        <v>21758</v>
      </c>
      <c r="I64" s="1"/>
      <c r="J64" s="1"/>
      <c r="K64" s="1"/>
      <c r="M64" s="5"/>
    </row>
    <row r="65" spans="1:16" x14ac:dyDescent="0.25">
      <c r="A65" s="5"/>
      <c r="B65" s="5"/>
      <c r="C65" s="5"/>
      <c r="D65" s="5"/>
      <c r="E65" s="5"/>
      <c r="G65" s="5"/>
      <c r="H65" s="5"/>
      <c r="I65" s="5"/>
      <c r="J65" s="5"/>
      <c r="K65" s="5"/>
      <c r="M65" s="5"/>
    </row>
    <row r="66" spans="1:16" ht="23.25" x14ac:dyDescent="0.35">
      <c r="A66" s="187" t="s">
        <v>103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16" x14ac:dyDescent="0.25">
      <c r="A67" s="5"/>
      <c r="B67" s="5"/>
      <c r="C67" s="5"/>
      <c r="D67" s="5"/>
      <c r="E67" s="5"/>
      <c r="G67" s="5"/>
      <c r="H67" s="5"/>
      <c r="I67" s="5"/>
      <c r="J67" s="5"/>
      <c r="K67" s="5"/>
      <c r="M67" s="5"/>
    </row>
    <row r="68" spans="1:16" ht="90" x14ac:dyDescent="0.25">
      <c r="A68" s="12" t="s">
        <v>43</v>
      </c>
      <c r="B68" s="4" t="s">
        <v>93</v>
      </c>
      <c r="C68" s="1" t="s">
        <v>72</v>
      </c>
      <c r="D68" s="12" t="s">
        <v>113</v>
      </c>
      <c r="E68" s="12" t="s">
        <v>84</v>
      </c>
      <c r="G68" s="12" t="s">
        <v>44</v>
      </c>
      <c r="H68" s="4" t="s">
        <v>93</v>
      </c>
      <c r="I68" s="4" t="s">
        <v>72</v>
      </c>
      <c r="J68" s="12" t="s">
        <v>112</v>
      </c>
      <c r="K68" s="12" t="s">
        <v>84</v>
      </c>
      <c r="M68" s="1" t="s">
        <v>82</v>
      </c>
      <c r="N68" s="12" t="s">
        <v>104</v>
      </c>
      <c r="O68" s="12" t="s">
        <v>84</v>
      </c>
    </row>
    <row r="69" spans="1:16" x14ac:dyDescent="0.25">
      <c r="A69" s="47">
        <v>2012</v>
      </c>
      <c r="B69" s="107">
        <v>1146</v>
      </c>
      <c r="C69" s="107">
        <v>1376538</v>
      </c>
      <c r="D69" s="6">
        <f t="shared" ref="D69:D79" si="21">(B69/C69)*100000</f>
        <v>83.252333026767161</v>
      </c>
      <c r="E69" s="1"/>
      <c r="G69" s="47">
        <v>2012</v>
      </c>
      <c r="H69" s="1">
        <v>747025</v>
      </c>
      <c r="I69" s="48">
        <v>125060045</v>
      </c>
      <c r="J69" s="6">
        <f t="shared" ref="J69:J79" si="22">(H69/I69)*100000</f>
        <v>597.33306508885391</v>
      </c>
      <c r="K69" s="1"/>
      <c r="M69" s="1" t="s">
        <v>94</v>
      </c>
      <c r="N69" s="50">
        <f>D69/J69</f>
        <v>0.13937338796803972</v>
      </c>
      <c r="O69" s="1"/>
    </row>
    <row r="70" spans="1:16" x14ac:dyDescent="0.25">
      <c r="A70" s="47">
        <v>2013</v>
      </c>
      <c r="B70" s="107">
        <v>1146</v>
      </c>
      <c r="C70" s="107">
        <v>1368657</v>
      </c>
      <c r="D70" s="6">
        <f t="shared" si="21"/>
        <v>83.731716565947494</v>
      </c>
      <c r="E70" s="1"/>
      <c r="G70" s="47">
        <v>2013</v>
      </c>
      <c r="H70" s="1">
        <v>747025</v>
      </c>
      <c r="I70" s="48">
        <v>125307482</v>
      </c>
      <c r="J70" s="6">
        <f t="shared" si="22"/>
        <v>596.15354811774125</v>
      </c>
      <c r="K70" s="1"/>
      <c r="M70" s="1" t="s">
        <v>94</v>
      </c>
      <c r="N70" s="50">
        <f>D70/J70</f>
        <v>0.14045327219860873</v>
      </c>
      <c r="O70" s="1"/>
    </row>
    <row r="71" spans="1:16" x14ac:dyDescent="0.25">
      <c r="A71" s="47">
        <v>2014</v>
      </c>
      <c r="B71" s="107">
        <v>1155</v>
      </c>
      <c r="C71" s="107">
        <v>1360587</v>
      </c>
      <c r="D71" s="6">
        <f t="shared" si="21"/>
        <v>84.889830639275559</v>
      </c>
      <c r="E71" s="1"/>
      <c r="G71" s="47">
        <v>2014</v>
      </c>
      <c r="H71" s="1">
        <v>747025</v>
      </c>
      <c r="I71" s="48">
        <v>125547069</v>
      </c>
      <c r="J71" s="6">
        <f t="shared" si="22"/>
        <v>595.01588205137625</v>
      </c>
      <c r="K71" s="1"/>
      <c r="M71" s="1" t="s">
        <v>94</v>
      </c>
      <c r="N71" s="50">
        <f t="shared" ref="N71:N79" si="23">D71/J71</f>
        <v>0.1426681760940724</v>
      </c>
      <c r="O71" s="1"/>
    </row>
    <row r="72" spans="1:16" x14ac:dyDescent="0.25">
      <c r="A72" s="47">
        <v>2015</v>
      </c>
      <c r="B72" s="107">
        <v>1164</v>
      </c>
      <c r="C72" s="107">
        <v>1355618</v>
      </c>
      <c r="D72" s="6">
        <f t="shared" si="21"/>
        <v>85.864897043267348</v>
      </c>
      <c r="E72" s="1"/>
      <c r="G72" s="47">
        <v>2015</v>
      </c>
      <c r="H72" s="1">
        <v>747025</v>
      </c>
      <c r="I72" s="48">
        <v>125733897</v>
      </c>
      <c r="J72" s="6">
        <f t="shared" si="22"/>
        <v>594.13174794065276</v>
      </c>
      <c r="K72" s="1"/>
      <c r="M72" s="1" t="s">
        <v>94</v>
      </c>
      <c r="N72" s="50">
        <f t="shared" si="23"/>
        <v>0.14452164413177312</v>
      </c>
      <c r="O72" s="1"/>
    </row>
    <row r="73" spans="1:16" x14ac:dyDescent="0.25">
      <c r="A73" s="47">
        <v>2016</v>
      </c>
      <c r="B73" s="107">
        <v>1164</v>
      </c>
      <c r="C73" s="107">
        <v>1348703</v>
      </c>
      <c r="D73" s="6">
        <f t="shared" si="21"/>
        <v>86.305139085476938</v>
      </c>
      <c r="E73" s="50">
        <f t="shared" ref="E73:E79" si="24">SUM(D69:D73)/5</f>
        <v>84.808783272146897</v>
      </c>
      <c r="G73" s="47">
        <v>2016</v>
      </c>
      <c r="H73" s="1">
        <v>747025</v>
      </c>
      <c r="I73" s="48">
        <v>146544000</v>
      </c>
      <c r="J73" s="6">
        <f t="shared" si="22"/>
        <v>509.76157331586421</v>
      </c>
      <c r="K73" s="50">
        <f t="shared" ref="K73:K79" si="25">SUM(J69:J73)/5</f>
        <v>578.47916330289763</v>
      </c>
      <c r="M73" s="1" t="s">
        <v>94</v>
      </c>
      <c r="N73" s="50">
        <f t="shared" si="23"/>
        <v>0.16930491351885321</v>
      </c>
      <c r="O73" s="50">
        <f t="shared" ref="O73:O79" si="26">SUM(N69:N73)/5</f>
        <v>0.14726427878226944</v>
      </c>
      <c r="P73" s="53" t="s">
        <v>90</v>
      </c>
    </row>
    <row r="74" spans="1:16" x14ac:dyDescent="0.25">
      <c r="A74" s="17">
        <v>2017</v>
      </c>
      <c r="B74" s="107">
        <v>1179</v>
      </c>
      <c r="C74" s="107">
        <v>1341526</v>
      </c>
      <c r="D74" s="6">
        <f t="shared" si="21"/>
        <v>87.884990674798701</v>
      </c>
      <c r="E74" s="50">
        <f t="shared" si="24"/>
        <v>85.735314801753219</v>
      </c>
      <c r="G74" s="17">
        <v>2017</v>
      </c>
      <c r="H74" s="1">
        <v>747025</v>
      </c>
      <c r="I74" s="1">
        <v>146804000</v>
      </c>
      <c r="J74" s="6">
        <f t="shared" si="22"/>
        <v>508.85875044276725</v>
      </c>
      <c r="K74" s="50">
        <f t="shared" si="25"/>
        <v>560.78430037368037</v>
      </c>
      <c r="M74" s="1" t="s">
        <v>94</v>
      </c>
      <c r="N74" s="50">
        <f t="shared" si="23"/>
        <v>0.17270999191490444</v>
      </c>
      <c r="O74" s="50">
        <f t="shared" si="26"/>
        <v>0.1539315995716424</v>
      </c>
      <c r="P74" t="s">
        <v>89</v>
      </c>
    </row>
    <row r="75" spans="1:16" x14ac:dyDescent="0.25">
      <c r="A75" s="17">
        <v>2018</v>
      </c>
      <c r="B75" s="107">
        <v>1182</v>
      </c>
      <c r="C75" s="107">
        <v>1331655</v>
      </c>
      <c r="D75" s="6">
        <f t="shared" si="21"/>
        <v>88.761728826159938</v>
      </c>
      <c r="E75" s="50">
        <f t="shared" si="24"/>
        <v>86.7413172537957</v>
      </c>
      <c r="G75" s="17">
        <v>2018</v>
      </c>
      <c r="H75" s="1">
        <v>747025</v>
      </c>
      <c r="I75" s="1">
        <v>146880000</v>
      </c>
      <c r="J75" s="6">
        <f t="shared" si="22"/>
        <v>508.59545206971677</v>
      </c>
      <c r="K75" s="50">
        <f t="shared" si="25"/>
        <v>543.27268116407549</v>
      </c>
      <c r="M75" s="1" t="s">
        <v>94</v>
      </c>
      <c r="N75" s="50">
        <f t="shared" si="23"/>
        <v>0.17452324527273347</v>
      </c>
      <c r="O75" s="50">
        <f t="shared" si="26"/>
        <v>0.16074559418646733</v>
      </c>
      <c r="P75" t="s">
        <v>88</v>
      </c>
    </row>
    <row r="76" spans="1:16" x14ac:dyDescent="0.25">
      <c r="A76" s="17">
        <v>2019</v>
      </c>
      <c r="B76" s="107">
        <v>1193</v>
      </c>
      <c r="C76" s="107">
        <v>1318103</v>
      </c>
      <c r="D76" s="6">
        <f t="shared" si="21"/>
        <v>90.508860081495911</v>
      </c>
      <c r="E76" s="50">
        <f t="shared" si="24"/>
        <v>87.865123142239767</v>
      </c>
      <c r="G76" s="17">
        <v>2019</v>
      </c>
      <c r="H76" s="1">
        <v>747025</v>
      </c>
      <c r="I76" s="1">
        <v>146780000</v>
      </c>
      <c r="J76" s="6">
        <f t="shared" si="22"/>
        <v>508.94195394467914</v>
      </c>
      <c r="K76" s="50">
        <f t="shared" si="25"/>
        <v>526.05789554273611</v>
      </c>
      <c r="M76" s="1" t="s">
        <v>94</v>
      </c>
      <c r="N76" s="50">
        <f t="shared" si="23"/>
        <v>0.17783729437116522</v>
      </c>
      <c r="O76" s="50">
        <f t="shared" si="26"/>
        <v>0.16777941784188591</v>
      </c>
      <c r="P76" t="s">
        <v>87</v>
      </c>
    </row>
    <row r="77" spans="1:16" x14ac:dyDescent="0.25">
      <c r="A77" s="17">
        <v>2020</v>
      </c>
      <c r="B77" s="107">
        <v>1193</v>
      </c>
      <c r="C77" s="107">
        <v>1305563</v>
      </c>
      <c r="D77" s="6">
        <f t="shared" si="21"/>
        <v>91.378202354080187</v>
      </c>
      <c r="E77" s="50">
        <f t="shared" si="24"/>
        <v>88.967784204402335</v>
      </c>
      <c r="G77" s="17">
        <v>2020</v>
      </c>
      <c r="H77" s="1">
        <v>747025</v>
      </c>
      <c r="I77" s="1">
        <v>146748000</v>
      </c>
      <c r="J77" s="6">
        <f t="shared" si="22"/>
        <v>509.05293428189822</v>
      </c>
      <c r="K77" s="50">
        <f t="shared" si="25"/>
        <v>509.04213281098521</v>
      </c>
      <c r="M77" s="1" t="s">
        <v>94</v>
      </c>
      <c r="N77" s="50">
        <f t="shared" si="23"/>
        <v>0.17950628746101616</v>
      </c>
      <c r="O77" s="50">
        <f t="shared" si="26"/>
        <v>0.17477634650773449</v>
      </c>
      <c r="P77" t="s">
        <v>86</v>
      </c>
    </row>
    <row r="78" spans="1:16" x14ac:dyDescent="0.25">
      <c r="A78" s="17">
        <v>2021</v>
      </c>
      <c r="B78" s="107">
        <v>1193</v>
      </c>
      <c r="C78" s="107">
        <v>1290898</v>
      </c>
      <c r="D78" s="6">
        <f t="shared" si="21"/>
        <v>92.416286956831598</v>
      </c>
      <c r="E78" s="50">
        <f t="shared" si="24"/>
        <v>90.190013778673261</v>
      </c>
      <c r="G78" s="17">
        <v>2021</v>
      </c>
      <c r="H78" s="1">
        <v>747025</v>
      </c>
      <c r="I78" s="1">
        <v>145478000</v>
      </c>
      <c r="J78" s="6">
        <f t="shared" si="22"/>
        <v>513.49688612711202</v>
      </c>
      <c r="K78" s="50">
        <f t="shared" si="25"/>
        <v>509.78919537323475</v>
      </c>
      <c r="M78" s="1" t="s">
        <v>94</v>
      </c>
      <c r="N78" s="50">
        <f t="shared" si="23"/>
        <v>0.1799743863178066</v>
      </c>
      <c r="O78" s="50">
        <f t="shared" si="26"/>
        <v>0.17691024106752518</v>
      </c>
      <c r="P78" t="s">
        <v>85</v>
      </c>
    </row>
    <row r="79" spans="1:16" x14ac:dyDescent="0.25">
      <c r="A79" s="1" t="s">
        <v>27</v>
      </c>
      <c r="B79" s="107">
        <v>1242</v>
      </c>
      <c r="C79" s="107">
        <v>1274062</v>
      </c>
      <c r="D79" s="6">
        <f t="shared" si="21"/>
        <v>97.483481965555839</v>
      </c>
      <c r="E79" s="50">
        <f t="shared" si="24"/>
        <v>92.109712036824689</v>
      </c>
      <c r="G79" s="1" t="s">
        <v>27</v>
      </c>
      <c r="H79" s="1">
        <v>747025</v>
      </c>
      <c r="I79" s="1">
        <v>145478000</v>
      </c>
      <c r="J79" s="6">
        <f t="shared" si="22"/>
        <v>513.49688612711202</v>
      </c>
      <c r="K79" s="50">
        <f t="shared" si="25"/>
        <v>510.71682251010361</v>
      </c>
      <c r="M79" s="1" t="s">
        <v>94</v>
      </c>
      <c r="N79" s="50">
        <f t="shared" si="23"/>
        <v>0.18984240138395814</v>
      </c>
      <c r="O79" s="50">
        <f t="shared" si="26"/>
        <v>0.1803367229613359</v>
      </c>
      <c r="P79" t="s">
        <v>92</v>
      </c>
    </row>
    <row r="80" spans="1:16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M80" s="5"/>
    </row>
    <row r="81" spans="1:16" x14ac:dyDescent="0.25">
      <c r="A81" s="5"/>
      <c r="B81" s="5"/>
      <c r="C81" s="5"/>
      <c r="D81" s="5"/>
      <c r="E81" s="5"/>
      <c r="G81" s="5"/>
      <c r="H81" s="5"/>
      <c r="I81" s="5"/>
      <c r="J81" s="5"/>
      <c r="K81" s="5"/>
      <c r="M81" s="5"/>
    </row>
    <row r="82" spans="1:16" ht="23.25" x14ac:dyDescent="0.35">
      <c r="A82" s="187" t="s">
        <v>105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</row>
    <row r="83" spans="1:16" x14ac:dyDescent="0.25">
      <c r="A83" s="5"/>
      <c r="B83" s="5"/>
      <c r="C83" s="5"/>
      <c r="D83" s="5"/>
      <c r="E83" s="5"/>
      <c r="G83" s="5"/>
      <c r="H83" s="5"/>
      <c r="I83" s="5"/>
      <c r="J83" s="5"/>
      <c r="K83" s="5"/>
      <c r="M83" s="5"/>
    </row>
    <row r="84" spans="1:16" ht="90" x14ac:dyDescent="0.25">
      <c r="A84" s="12" t="s">
        <v>43</v>
      </c>
      <c r="B84" s="4" t="s">
        <v>95</v>
      </c>
      <c r="C84" s="1" t="s">
        <v>72</v>
      </c>
      <c r="D84" s="12" t="s">
        <v>106</v>
      </c>
      <c r="E84" s="12" t="s">
        <v>84</v>
      </c>
      <c r="G84" s="12" t="s">
        <v>44</v>
      </c>
      <c r="H84" s="4" t="s">
        <v>95</v>
      </c>
      <c r="I84" s="4" t="s">
        <v>72</v>
      </c>
      <c r="J84" s="12" t="s">
        <v>107</v>
      </c>
      <c r="K84" s="12" t="s">
        <v>84</v>
      </c>
      <c r="M84" s="1" t="s">
        <v>82</v>
      </c>
      <c r="N84" s="12" t="s">
        <v>108</v>
      </c>
      <c r="O84" s="12" t="s">
        <v>84</v>
      </c>
    </row>
    <row r="85" spans="1:16" x14ac:dyDescent="0.25">
      <c r="A85" s="47">
        <v>2012</v>
      </c>
      <c r="B85" s="107">
        <v>2200000</v>
      </c>
      <c r="C85" s="107">
        <v>1376538</v>
      </c>
      <c r="D85" s="6">
        <f t="shared" ref="D85:D94" si="27">(B85/C85)</f>
        <v>1.598212326866385</v>
      </c>
      <c r="E85" s="1"/>
      <c r="G85" s="47">
        <v>2012</v>
      </c>
      <c r="H85" s="58">
        <v>48373106000</v>
      </c>
      <c r="I85" s="48">
        <v>125060045</v>
      </c>
      <c r="J85" s="6">
        <f t="shared" ref="J85:J93" si="28">(H85/I85)</f>
        <v>386.79904521064259</v>
      </c>
      <c r="K85" s="1"/>
      <c r="M85" s="1" t="s">
        <v>94</v>
      </c>
      <c r="N85" s="50">
        <f>D85/J85</f>
        <v>4.1318931539658594E-3</v>
      </c>
      <c r="O85" s="1"/>
    </row>
    <row r="86" spans="1:16" x14ac:dyDescent="0.25">
      <c r="A86" s="47">
        <v>2013</v>
      </c>
      <c r="B86" s="107">
        <v>6000000</v>
      </c>
      <c r="C86" s="107">
        <v>1368657</v>
      </c>
      <c r="D86" s="6">
        <f t="shared" si="27"/>
        <v>4.3838595060705492</v>
      </c>
      <c r="E86" s="1"/>
      <c r="G86" s="47">
        <v>2013</v>
      </c>
      <c r="H86" s="58">
        <v>56073106000</v>
      </c>
      <c r="I86" s="48">
        <v>125307482</v>
      </c>
      <c r="J86" s="6">
        <f t="shared" si="28"/>
        <v>447.48410154790281</v>
      </c>
      <c r="K86" s="1"/>
      <c r="M86" s="1" t="s">
        <v>94</v>
      </c>
      <c r="N86" s="50">
        <f t="shared" ref="N86:N95" si="29">D86/J86</f>
        <v>9.7966821411224168E-3</v>
      </c>
      <c r="O86" s="1"/>
    </row>
    <row r="87" spans="1:16" x14ac:dyDescent="0.25">
      <c r="A87" s="47">
        <v>2014</v>
      </c>
      <c r="B87" s="107">
        <v>44000000</v>
      </c>
      <c r="C87" s="107">
        <v>1360587</v>
      </c>
      <c r="D87" s="6">
        <f t="shared" si="27"/>
        <v>32.338983100676401</v>
      </c>
      <c r="E87" s="1"/>
      <c r="G87" s="47">
        <v>2014</v>
      </c>
      <c r="H87" s="58">
        <v>52298780000</v>
      </c>
      <c r="I87" s="48">
        <v>125547069</v>
      </c>
      <c r="J87" s="6">
        <f t="shared" si="28"/>
        <v>416.56711237121755</v>
      </c>
      <c r="K87" s="1"/>
      <c r="M87" s="1" t="s">
        <v>94</v>
      </c>
      <c r="N87" s="50">
        <f t="shared" si="29"/>
        <v>7.7632108105207306E-2</v>
      </c>
      <c r="O87" s="1"/>
    </row>
    <row r="88" spans="1:16" x14ac:dyDescent="0.25">
      <c r="A88" s="47">
        <v>2015</v>
      </c>
      <c r="B88" s="107">
        <v>77400000</v>
      </c>
      <c r="C88" s="107">
        <v>1355618</v>
      </c>
      <c r="D88" s="6">
        <f t="shared" si="27"/>
        <v>57.095730508152002</v>
      </c>
      <c r="E88" s="1"/>
      <c r="G88" s="47">
        <v>2015</v>
      </c>
      <c r="H88" s="58">
        <v>52533280000</v>
      </c>
      <c r="I88" s="48">
        <v>125733897</v>
      </c>
      <c r="J88" s="6">
        <f t="shared" si="28"/>
        <v>417.81318525425166</v>
      </c>
      <c r="K88" s="1"/>
      <c r="M88" s="1" t="s">
        <v>94</v>
      </c>
      <c r="N88" s="50">
        <f t="shared" si="29"/>
        <v>0.13665373071797043</v>
      </c>
      <c r="O88" s="1"/>
    </row>
    <row r="89" spans="1:16" x14ac:dyDescent="0.25">
      <c r="A89" s="47">
        <v>2016</v>
      </c>
      <c r="B89" s="107">
        <v>28238000</v>
      </c>
      <c r="C89" s="107">
        <v>1348703</v>
      </c>
      <c r="D89" s="6">
        <f t="shared" si="27"/>
        <v>20.937152212162353</v>
      </c>
      <c r="E89" s="50">
        <f t="shared" ref="E89:E95" si="30">SUM(D85:D89)/5</f>
        <v>23.270787530785537</v>
      </c>
      <c r="G89" s="47">
        <v>2016</v>
      </c>
      <c r="H89" s="58">
        <v>48940420000</v>
      </c>
      <c r="I89" s="48">
        <v>146544000</v>
      </c>
      <c r="J89" s="6">
        <f t="shared" si="28"/>
        <v>333.96399716126217</v>
      </c>
      <c r="K89" s="50">
        <f t="shared" ref="K89:K95" si="31">SUM(J85:J89)/5</f>
        <v>400.52548830905533</v>
      </c>
      <c r="M89" s="1" t="s">
        <v>94</v>
      </c>
      <c r="N89" s="50">
        <f t="shared" si="29"/>
        <v>6.2692842312736988E-2</v>
      </c>
      <c r="O89" s="50">
        <f t="shared" ref="O89:O95" si="32">SUM(N85:N89)/5</f>
        <v>5.81814512862006E-2</v>
      </c>
      <c r="P89" s="53" t="s">
        <v>90</v>
      </c>
    </row>
    <row r="90" spans="1:16" x14ac:dyDescent="0.25">
      <c r="A90" s="17">
        <v>2017</v>
      </c>
      <c r="B90" s="107">
        <v>20000000</v>
      </c>
      <c r="C90" s="107">
        <v>1341526</v>
      </c>
      <c r="D90" s="6">
        <f t="shared" si="27"/>
        <v>14.908395364681713</v>
      </c>
      <c r="E90" s="50">
        <f t="shared" si="30"/>
        <v>25.932824138348604</v>
      </c>
      <c r="G90" s="17">
        <v>2017</v>
      </c>
      <c r="H90" s="6">
        <v>64282685000</v>
      </c>
      <c r="I90" s="1">
        <v>146804000</v>
      </c>
      <c r="J90" s="6">
        <f t="shared" si="28"/>
        <v>437.88101822838615</v>
      </c>
      <c r="K90" s="50">
        <f t="shared" si="31"/>
        <v>410.74188291260407</v>
      </c>
      <c r="M90" s="1" t="s">
        <v>94</v>
      </c>
      <c r="N90" s="50">
        <f t="shared" si="29"/>
        <v>3.4046681048197261E-2</v>
      </c>
      <c r="O90" s="50">
        <f t="shared" si="32"/>
        <v>6.4164408865046874E-2</v>
      </c>
      <c r="P90" t="s">
        <v>89</v>
      </c>
    </row>
    <row r="91" spans="1:16" x14ac:dyDescent="0.25">
      <c r="A91" s="17">
        <v>2018</v>
      </c>
      <c r="B91" s="107">
        <v>50000000</v>
      </c>
      <c r="C91" s="107">
        <v>1331655</v>
      </c>
      <c r="D91" s="6">
        <f t="shared" si="27"/>
        <v>37.547262616818919</v>
      </c>
      <c r="E91" s="50">
        <f t="shared" si="30"/>
        <v>32.565504760498278</v>
      </c>
      <c r="G91" s="17">
        <v>2018</v>
      </c>
      <c r="H91" s="6">
        <v>93605998000</v>
      </c>
      <c r="I91" s="1">
        <v>146880000</v>
      </c>
      <c r="J91" s="6">
        <f t="shared" si="28"/>
        <v>637.29573801742924</v>
      </c>
      <c r="K91" s="50">
        <f t="shared" si="31"/>
        <v>448.7042102065094</v>
      </c>
      <c r="M91" s="1" t="s">
        <v>94</v>
      </c>
      <c r="N91" s="50">
        <f t="shared" si="29"/>
        <v>5.8916544356039692E-2</v>
      </c>
      <c r="O91" s="50">
        <f t="shared" si="32"/>
        <v>7.3988381308030343E-2</v>
      </c>
      <c r="P91" t="s">
        <v>88</v>
      </c>
    </row>
    <row r="92" spans="1:16" x14ac:dyDescent="0.25">
      <c r="A92" s="17">
        <v>2019</v>
      </c>
      <c r="B92" s="107">
        <v>85000000</v>
      </c>
      <c r="C92" s="107">
        <v>1318103</v>
      </c>
      <c r="D92" s="6">
        <f t="shared" si="27"/>
        <v>64.486614475500019</v>
      </c>
      <c r="E92" s="50">
        <f t="shared" si="30"/>
        <v>38.995031035463001</v>
      </c>
      <c r="G92" s="17">
        <v>2019</v>
      </c>
      <c r="H92" s="6">
        <v>97112948000</v>
      </c>
      <c r="I92" s="1">
        <v>146780000</v>
      </c>
      <c r="J92" s="6">
        <f t="shared" si="28"/>
        <v>661.62248262706089</v>
      </c>
      <c r="K92" s="50">
        <f t="shared" si="31"/>
        <v>497.71528425767804</v>
      </c>
      <c r="M92" s="1" t="s">
        <v>94</v>
      </c>
      <c r="N92" s="50">
        <f t="shared" si="29"/>
        <v>9.7467386869090747E-2</v>
      </c>
      <c r="O92" s="50">
        <f t="shared" si="32"/>
        <v>7.7955437060807015E-2</v>
      </c>
      <c r="P92" t="s">
        <v>87</v>
      </c>
    </row>
    <row r="93" spans="1:16" x14ac:dyDescent="0.25">
      <c r="A93" s="17">
        <v>2020</v>
      </c>
      <c r="B93" s="107">
        <v>307550000</v>
      </c>
      <c r="C93" s="107">
        <v>1305563</v>
      </c>
      <c r="D93" s="6">
        <f t="shared" si="27"/>
        <v>235.56886952219082</v>
      </c>
      <c r="E93" s="50">
        <f t="shared" si="30"/>
        <v>74.689658838270773</v>
      </c>
      <c r="G93" s="17">
        <v>2020</v>
      </c>
      <c r="H93" s="6">
        <v>178251299000</v>
      </c>
      <c r="I93" s="1">
        <v>146748000</v>
      </c>
      <c r="J93" s="6">
        <f t="shared" si="28"/>
        <v>1214.676172758743</v>
      </c>
      <c r="K93" s="50">
        <f t="shared" si="31"/>
        <v>657.08788175857626</v>
      </c>
      <c r="M93" s="1" t="s">
        <v>94</v>
      </c>
      <c r="N93" s="50">
        <f t="shared" si="29"/>
        <v>0.19393553179459555</v>
      </c>
      <c r="O93" s="50">
        <f t="shared" si="32"/>
        <v>8.9411797276132049E-2</v>
      </c>
      <c r="P93" t="s">
        <v>86</v>
      </c>
    </row>
    <row r="94" spans="1:16" x14ac:dyDescent="0.25">
      <c r="A94" s="17">
        <v>2021</v>
      </c>
      <c r="B94" s="107">
        <v>137920000</v>
      </c>
      <c r="C94" s="107">
        <v>1290898</v>
      </c>
      <c r="D94" s="6">
        <f t="shared" si="27"/>
        <v>106.84035454389115</v>
      </c>
      <c r="E94" s="50">
        <f t="shared" si="30"/>
        <v>91.870299304616537</v>
      </c>
      <c r="G94" s="17">
        <v>2021</v>
      </c>
      <c r="H94" s="6">
        <v>153778000000</v>
      </c>
      <c r="I94" s="1">
        <v>145478000</v>
      </c>
      <c r="J94" s="6">
        <f>(H94/I94)</f>
        <v>1057.0533001553499</v>
      </c>
      <c r="K94" s="50">
        <f t="shared" si="31"/>
        <v>801.70574235739377</v>
      </c>
      <c r="M94" s="1" t="s">
        <v>94</v>
      </c>
      <c r="N94" s="50">
        <f t="shared" si="29"/>
        <v>0.10107376281611283</v>
      </c>
      <c r="O94" s="50">
        <f t="shared" si="32"/>
        <v>9.7087981376807214E-2</v>
      </c>
      <c r="P94" t="s">
        <v>85</v>
      </c>
    </row>
    <row r="95" spans="1:16" x14ac:dyDescent="0.25">
      <c r="A95" s="1" t="s">
        <v>27</v>
      </c>
      <c r="B95" s="107">
        <v>462679100</v>
      </c>
      <c r="C95" s="107">
        <v>1274062</v>
      </c>
      <c r="D95" s="6">
        <f>(B95/C95)</f>
        <v>363.15273511022224</v>
      </c>
      <c r="E95" s="50">
        <f t="shared" si="30"/>
        <v>161.51916725372465</v>
      </c>
      <c r="G95" s="1" t="s">
        <v>27</v>
      </c>
      <c r="H95" s="63">
        <v>153778000000</v>
      </c>
      <c r="I95" s="1">
        <v>145478000</v>
      </c>
      <c r="J95" s="6">
        <f>(H95/I95)</f>
        <v>1057.0533001553499</v>
      </c>
      <c r="K95" s="50">
        <f t="shared" si="31"/>
        <v>925.54019874278652</v>
      </c>
      <c r="M95" s="1" t="s">
        <v>94</v>
      </c>
      <c r="N95" s="50">
        <f t="shared" si="29"/>
        <v>0.34355196190849741</v>
      </c>
      <c r="O95" s="50">
        <f t="shared" si="32"/>
        <v>0.15898903754886726</v>
      </c>
      <c r="P95" t="s">
        <v>92</v>
      </c>
    </row>
    <row r="96" spans="1:16" x14ac:dyDescent="0.25">
      <c r="A96" s="1" t="s">
        <v>38</v>
      </c>
      <c r="B96" s="1">
        <f>SUM(B90:B95)</f>
        <v>1063149100</v>
      </c>
      <c r="C96" s="1"/>
      <c r="D96" s="1"/>
      <c r="E96" s="1"/>
      <c r="G96" s="1" t="s">
        <v>38</v>
      </c>
      <c r="H96" s="6">
        <f>SUM(H90:H95)</f>
        <v>740808930000</v>
      </c>
      <c r="I96" s="1"/>
      <c r="J96" s="1"/>
      <c r="K96" s="1"/>
      <c r="M96" s="5"/>
    </row>
    <row r="97" spans="1:14" x14ac:dyDescent="0.25">
      <c r="A97" s="5"/>
      <c r="B97" s="5"/>
      <c r="C97" s="5"/>
      <c r="D97" s="5"/>
      <c r="E97" s="5"/>
      <c r="G97" s="5"/>
      <c r="H97" s="5"/>
      <c r="I97" s="5"/>
      <c r="J97" s="5"/>
      <c r="K97" s="5"/>
      <c r="M97" s="5"/>
    </row>
    <row r="99" spans="1:14" ht="23.25" x14ac:dyDescent="0.35">
      <c r="A99" s="187" t="s">
        <v>117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</row>
    <row r="101" spans="1:14" ht="120" x14ac:dyDescent="0.25">
      <c r="A101" s="12" t="s">
        <v>43</v>
      </c>
      <c r="B101" s="4" t="s">
        <v>119</v>
      </c>
      <c r="C101" s="13" t="s">
        <v>118</v>
      </c>
      <c r="D101" s="49" t="s">
        <v>78</v>
      </c>
      <c r="E101" s="12" t="s">
        <v>84</v>
      </c>
      <c r="F101" s="52"/>
    </row>
    <row r="102" spans="1:14" x14ac:dyDescent="0.25">
      <c r="A102" s="47">
        <v>2012</v>
      </c>
      <c r="B102" s="107">
        <v>1435</v>
      </c>
      <c r="C102" s="107">
        <v>1399</v>
      </c>
      <c r="D102" s="50">
        <f t="shared" ref="D102:D110" si="33">C102/B102</f>
        <v>0.97491289198606268</v>
      </c>
      <c r="E102" s="50"/>
      <c r="F102" s="5"/>
    </row>
    <row r="103" spans="1:14" x14ac:dyDescent="0.25">
      <c r="A103" s="47">
        <v>2013</v>
      </c>
      <c r="B103" s="107">
        <v>1435</v>
      </c>
      <c r="C103" s="107">
        <v>1399</v>
      </c>
      <c r="D103" s="50">
        <f t="shared" si="33"/>
        <v>0.97491289198606268</v>
      </c>
      <c r="E103" s="50"/>
      <c r="F103" s="5"/>
    </row>
    <row r="104" spans="1:14" x14ac:dyDescent="0.25">
      <c r="A104" s="47">
        <v>2014</v>
      </c>
      <c r="B104" s="107">
        <v>1435</v>
      </c>
      <c r="C104" s="107">
        <v>1435</v>
      </c>
      <c r="D104" s="50">
        <f t="shared" si="33"/>
        <v>1</v>
      </c>
      <c r="E104" s="50"/>
      <c r="F104" s="5"/>
    </row>
    <row r="105" spans="1:14" x14ac:dyDescent="0.25">
      <c r="A105" s="47">
        <v>2015</v>
      </c>
      <c r="B105" s="107">
        <v>1435</v>
      </c>
      <c r="C105" s="107">
        <v>1435</v>
      </c>
      <c r="D105" s="50">
        <f t="shared" si="33"/>
        <v>1</v>
      </c>
      <c r="E105" s="50"/>
      <c r="F105" s="5"/>
    </row>
    <row r="106" spans="1:14" x14ac:dyDescent="0.25">
      <c r="A106" s="47">
        <v>2016</v>
      </c>
      <c r="B106" s="107">
        <v>1411</v>
      </c>
      <c r="C106" s="107">
        <v>1411</v>
      </c>
      <c r="D106" s="50">
        <f t="shared" si="33"/>
        <v>1</v>
      </c>
      <c r="E106" s="50">
        <f t="shared" ref="E106:E112" si="34">SUM(D102:D106)/5</f>
        <v>0.98996515679442498</v>
      </c>
      <c r="F106" s="5"/>
    </row>
    <row r="107" spans="1:14" x14ac:dyDescent="0.25">
      <c r="A107" s="17">
        <v>2017</v>
      </c>
      <c r="B107" s="107">
        <v>1411</v>
      </c>
      <c r="C107" s="107">
        <v>1411</v>
      </c>
      <c r="D107" s="50">
        <f t="shared" si="33"/>
        <v>1</v>
      </c>
      <c r="E107" s="50">
        <f t="shared" si="34"/>
        <v>0.99498257839721249</v>
      </c>
      <c r="F107" s="5"/>
    </row>
    <row r="108" spans="1:14" x14ac:dyDescent="0.25">
      <c r="A108" s="17">
        <v>2018</v>
      </c>
      <c r="B108" s="107">
        <v>1411</v>
      </c>
      <c r="C108" s="107">
        <v>1411</v>
      </c>
      <c r="D108" s="50">
        <f t="shared" si="33"/>
        <v>1</v>
      </c>
      <c r="E108" s="50">
        <f t="shared" si="34"/>
        <v>1</v>
      </c>
      <c r="F108" s="5"/>
    </row>
    <row r="109" spans="1:14" x14ac:dyDescent="0.25">
      <c r="A109" s="17">
        <v>2019</v>
      </c>
      <c r="B109" s="107">
        <v>1411</v>
      </c>
      <c r="C109" s="107">
        <v>1411</v>
      </c>
      <c r="D109" s="50">
        <f t="shared" si="33"/>
        <v>1</v>
      </c>
      <c r="E109" s="50">
        <f t="shared" si="34"/>
        <v>1</v>
      </c>
      <c r="F109" s="5"/>
    </row>
    <row r="110" spans="1:14" x14ac:dyDescent="0.25">
      <c r="A110" s="17">
        <v>2020</v>
      </c>
      <c r="B110" s="107">
        <v>1411</v>
      </c>
      <c r="C110" s="107">
        <v>1411</v>
      </c>
      <c r="D110" s="50">
        <f t="shared" si="33"/>
        <v>1</v>
      </c>
      <c r="E110" s="50">
        <f t="shared" si="34"/>
        <v>1</v>
      </c>
      <c r="F110" s="5"/>
    </row>
    <row r="111" spans="1:14" x14ac:dyDescent="0.25">
      <c r="A111" s="17">
        <v>2021</v>
      </c>
      <c r="B111" s="107">
        <v>1411</v>
      </c>
      <c r="C111" s="107">
        <v>1411</v>
      </c>
      <c r="D111" s="50">
        <f>C111/B111</f>
        <v>1</v>
      </c>
      <c r="E111" s="50">
        <f t="shared" si="34"/>
        <v>1</v>
      </c>
      <c r="F111" s="5"/>
    </row>
    <row r="112" spans="1:14" x14ac:dyDescent="0.25">
      <c r="A112" s="1" t="s">
        <v>27</v>
      </c>
      <c r="B112" s="107">
        <v>1411</v>
      </c>
      <c r="C112" s="107">
        <v>1411</v>
      </c>
      <c r="D112" s="50">
        <f>C112/B112</f>
        <v>1</v>
      </c>
      <c r="E112" s="50">
        <f t="shared" si="34"/>
        <v>1</v>
      </c>
      <c r="F112" s="5"/>
    </row>
    <row r="113" spans="1:18" x14ac:dyDescent="0.25">
      <c r="A113" s="1"/>
      <c r="B113" s="1"/>
      <c r="C113" s="1"/>
      <c r="D113" s="1"/>
      <c r="E113" s="1"/>
    </row>
    <row r="115" spans="1:18" ht="23.25" x14ac:dyDescent="0.35">
      <c r="A115" s="187" t="s">
        <v>120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7" spans="1:18" ht="90" x14ac:dyDescent="0.25">
      <c r="A117" s="47" t="s">
        <v>43</v>
      </c>
      <c r="B117" s="47" t="s">
        <v>63</v>
      </c>
      <c r="C117" s="47" t="s">
        <v>72</v>
      </c>
      <c r="D117" s="47" t="s">
        <v>121</v>
      </c>
      <c r="E117" s="47" t="s">
        <v>84</v>
      </c>
      <c r="F117" s="62"/>
      <c r="G117" s="47" t="s">
        <v>44</v>
      </c>
      <c r="H117" s="47" t="s">
        <v>63</v>
      </c>
      <c r="I117" s="47" t="s">
        <v>72</v>
      </c>
      <c r="J117" s="47" t="s">
        <v>122</v>
      </c>
      <c r="K117" s="47" t="s">
        <v>84</v>
      </c>
      <c r="L117" s="62"/>
      <c r="M117" s="47" t="s">
        <v>82</v>
      </c>
      <c r="N117" s="47" t="s">
        <v>83</v>
      </c>
      <c r="O117" s="47" t="s">
        <v>84</v>
      </c>
      <c r="P117" s="62"/>
      <c r="Q117" s="62"/>
    </row>
    <row r="118" spans="1:18" ht="18.75" x14ac:dyDescent="0.3">
      <c r="A118" s="47">
        <v>2012</v>
      </c>
      <c r="B118" s="107">
        <v>1470</v>
      </c>
      <c r="C118" s="107">
        <v>1376538</v>
      </c>
      <c r="D118" s="54">
        <f t="shared" ref="D118:D128" si="35">(B118/C118)*100000</f>
        <v>106.78964184061753</v>
      </c>
      <c r="E118" s="54"/>
      <c r="G118" s="17">
        <v>2012</v>
      </c>
      <c r="H118" s="17">
        <v>162510</v>
      </c>
      <c r="I118" s="17">
        <v>125060045</v>
      </c>
      <c r="J118" s="54">
        <f t="shared" ref="J118:J128" si="36">(H118/I118)*100000</f>
        <v>129.94557934150751</v>
      </c>
      <c r="K118" s="54"/>
      <c r="M118" s="17" t="s">
        <v>59</v>
      </c>
      <c r="N118" s="55">
        <f t="shared" ref="N118:N128" si="37">J118/D118</f>
        <v>1.2168369244598645</v>
      </c>
      <c r="O118" s="55"/>
      <c r="P118" s="5"/>
      <c r="Q118" s="51"/>
      <c r="R118" s="5"/>
    </row>
    <row r="119" spans="1:18" ht="18.75" x14ac:dyDescent="0.3">
      <c r="A119" s="47">
        <v>2013</v>
      </c>
      <c r="B119" s="107">
        <v>1345</v>
      </c>
      <c r="C119" s="107">
        <v>1368657</v>
      </c>
      <c r="D119" s="54">
        <f t="shared" si="35"/>
        <v>98.271517261081485</v>
      </c>
      <c r="E119" s="54"/>
      <c r="G119" s="17">
        <v>2013</v>
      </c>
      <c r="H119" s="17">
        <v>153466</v>
      </c>
      <c r="I119" s="17">
        <v>125307482</v>
      </c>
      <c r="J119" s="54">
        <f t="shared" si="36"/>
        <v>122.47153765327437</v>
      </c>
      <c r="K119" s="54"/>
      <c r="M119" s="17" t="s">
        <v>59</v>
      </c>
      <c r="N119" s="55">
        <f t="shared" si="37"/>
        <v>1.2462567086239222</v>
      </c>
      <c r="O119" s="55"/>
      <c r="P119" s="5"/>
      <c r="Q119" s="51"/>
      <c r="R119" s="5"/>
    </row>
    <row r="120" spans="1:18" ht="18.75" x14ac:dyDescent="0.3">
      <c r="A120" s="47">
        <v>2014</v>
      </c>
      <c r="B120" s="107">
        <v>1293</v>
      </c>
      <c r="C120" s="107">
        <v>1360587</v>
      </c>
      <c r="D120" s="54">
        <f t="shared" si="35"/>
        <v>95.03251170266951</v>
      </c>
      <c r="E120" s="54"/>
      <c r="G120" s="17">
        <v>2014</v>
      </c>
      <c r="H120" s="17">
        <v>150804</v>
      </c>
      <c r="I120" s="17">
        <v>125547069</v>
      </c>
      <c r="J120" s="54">
        <f t="shared" si="36"/>
        <v>120.11749951725277</v>
      </c>
      <c r="K120" s="54"/>
      <c r="M120" s="17" t="s">
        <v>59</v>
      </c>
      <c r="N120" s="55">
        <f t="shared" si="37"/>
        <v>1.2639621679480308</v>
      </c>
      <c r="O120" s="55"/>
      <c r="P120" s="5"/>
      <c r="Q120" s="51"/>
      <c r="R120" s="5"/>
    </row>
    <row r="121" spans="1:18" ht="18.75" x14ac:dyDescent="0.3">
      <c r="A121" s="47">
        <v>2015</v>
      </c>
      <c r="B121" s="107">
        <v>1196</v>
      </c>
      <c r="C121" s="107">
        <v>1355618</v>
      </c>
      <c r="D121" s="54">
        <f t="shared" si="35"/>
        <v>88.22544404102041</v>
      </c>
      <c r="E121" s="54"/>
      <c r="G121" s="17">
        <v>2015</v>
      </c>
      <c r="H121" s="17">
        <v>145926</v>
      </c>
      <c r="I121" s="17">
        <v>125733897</v>
      </c>
      <c r="J121" s="54">
        <f t="shared" si="36"/>
        <v>116.05939486628654</v>
      </c>
      <c r="K121" s="54"/>
      <c r="M121" s="17" t="s">
        <v>59</v>
      </c>
      <c r="N121" s="55">
        <f t="shared" si="37"/>
        <v>1.3154866617880068</v>
      </c>
      <c r="O121" s="55"/>
      <c r="P121" s="5"/>
      <c r="Q121" s="51"/>
      <c r="R121" s="5"/>
    </row>
    <row r="122" spans="1:18" ht="18.75" x14ac:dyDescent="0.3">
      <c r="A122" s="47">
        <v>2016</v>
      </c>
      <c r="B122" s="107">
        <v>1154</v>
      </c>
      <c r="C122" s="107">
        <v>1348703</v>
      </c>
      <c r="D122" s="54">
        <f t="shared" si="35"/>
        <v>85.563686000550163</v>
      </c>
      <c r="E122" s="54">
        <f t="shared" ref="E122:E128" si="38">SUM(D118:D122)/5</f>
        <v>94.776560169187817</v>
      </c>
      <c r="G122" s="17">
        <v>2016</v>
      </c>
      <c r="H122" s="17">
        <v>139475</v>
      </c>
      <c r="I122" s="17">
        <v>146544000</v>
      </c>
      <c r="J122" s="54">
        <f t="shared" si="36"/>
        <v>95.176192815809586</v>
      </c>
      <c r="K122" s="54">
        <f t="shared" ref="K122:K128" si="39">SUM(J118:J122)/5</f>
        <v>116.75404083882616</v>
      </c>
      <c r="M122" s="17" t="s">
        <v>59</v>
      </c>
      <c r="N122" s="55">
        <f t="shared" si="37"/>
        <v>1.1123432996469742</v>
      </c>
      <c r="O122" s="55">
        <f t="shared" ref="O122:O128" si="40">SUM(N118:N122)/5</f>
        <v>1.2309771524933597</v>
      </c>
      <c r="P122" s="53" t="s">
        <v>90</v>
      </c>
      <c r="Q122" s="51"/>
      <c r="R122" s="5"/>
    </row>
    <row r="123" spans="1:18" ht="18.75" x14ac:dyDescent="0.3">
      <c r="A123" s="47">
        <v>2017</v>
      </c>
      <c r="B123" s="107">
        <v>1100</v>
      </c>
      <c r="C123" s="107">
        <v>1341526</v>
      </c>
      <c r="D123" s="54">
        <f t="shared" si="35"/>
        <v>81.996174505749423</v>
      </c>
      <c r="E123" s="54">
        <f t="shared" si="38"/>
        <v>89.817866702214189</v>
      </c>
      <c r="G123" s="17">
        <v>2017</v>
      </c>
      <c r="H123" s="17">
        <v>132844</v>
      </c>
      <c r="I123" s="17">
        <v>146804000</v>
      </c>
      <c r="J123" s="54">
        <f t="shared" si="36"/>
        <v>90.490722323642402</v>
      </c>
      <c r="K123" s="54">
        <f t="shared" si="39"/>
        <v>108.86306943525315</v>
      </c>
      <c r="M123" s="17" t="s">
        <v>59</v>
      </c>
      <c r="N123" s="55">
        <f t="shared" si="37"/>
        <v>1.1035968795995155</v>
      </c>
      <c r="O123" s="55">
        <f t="shared" si="40"/>
        <v>1.2083291435212897</v>
      </c>
      <c r="P123" t="s">
        <v>89</v>
      </c>
      <c r="Q123" s="51"/>
      <c r="R123" s="5"/>
    </row>
    <row r="124" spans="1:18" ht="18.75" x14ac:dyDescent="0.3">
      <c r="A124" s="47">
        <v>2018</v>
      </c>
      <c r="B124" s="107">
        <v>1067</v>
      </c>
      <c r="C124" s="107">
        <v>1331655</v>
      </c>
      <c r="D124" s="54">
        <f t="shared" si="35"/>
        <v>80.125858424291579</v>
      </c>
      <c r="E124" s="54">
        <f t="shared" si="38"/>
        <v>86.188734934856214</v>
      </c>
      <c r="G124" s="17">
        <v>2018</v>
      </c>
      <c r="H124" s="17">
        <v>131840</v>
      </c>
      <c r="I124" s="17">
        <v>146880000</v>
      </c>
      <c r="J124" s="54">
        <f t="shared" si="36"/>
        <v>89.760348583877999</v>
      </c>
      <c r="K124" s="54">
        <f t="shared" si="39"/>
        <v>102.32083162137386</v>
      </c>
      <c r="M124" s="17" t="s">
        <v>59</v>
      </c>
      <c r="N124" s="55">
        <f t="shared" si="37"/>
        <v>1.1202419587016312</v>
      </c>
      <c r="O124" s="55">
        <f t="shared" si="40"/>
        <v>1.1831261935368316</v>
      </c>
      <c r="P124" t="s">
        <v>88</v>
      </c>
      <c r="Q124" s="51"/>
      <c r="R124" s="5"/>
    </row>
    <row r="125" spans="1:18" ht="18.75" x14ac:dyDescent="0.3">
      <c r="A125" s="47">
        <v>2019</v>
      </c>
      <c r="B125" s="107">
        <v>3622</v>
      </c>
      <c r="C125" s="107">
        <v>1318103</v>
      </c>
      <c r="D125" s="54">
        <f t="shared" si="35"/>
        <v>274.78884427089537</v>
      </c>
      <c r="E125" s="54">
        <f t="shared" si="38"/>
        <v>122.14000144850138</v>
      </c>
      <c r="G125" s="17">
        <v>2019</v>
      </c>
      <c r="H125" s="17">
        <v>471426</v>
      </c>
      <c r="I125" s="17">
        <v>146780000</v>
      </c>
      <c r="J125" s="54">
        <f t="shared" si="36"/>
        <v>321.17863469137484</v>
      </c>
      <c r="K125" s="54">
        <f t="shared" si="39"/>
        <v>142.53305865619828</v>
      </c>
      <c r="M125" s="17" t="s">
        <v>59</v>
      </c>
      <c r="N125" s="55">
        <f t="shared" si="37"/>
        <v>1.1688197733920631</v>
      </c>
      <c r="O125" s="55">
        <f t="shared" si="40"/>
        <v>1.1640977146256382</v>
      </c>
      <c r="P125" t="s">
        <v>87</v>
      </c>
      <c r="Q125" s="51"/>
      <c r="R125" s="5"/>
    </row>
    <row r="126" spans="1:18" ht="18.75" x14ac:dyDescent="0.3">
      <c r="A126" s="47">
        <v>2020</v>
      </c>
      <c r="B126" s="107">
        <v>3213</v>
      </c>
      <c r="C126" s="107">
        <v>1305563</v>
      </c>
      <c r="D126" s="54">
        <f t="shared" si="35"/>
        <v>246.10072436182705</v>
      </c>
      <c r="E126" s="54">
        <f t="shared" si="38"/>
        <v>153.7150575126627</v>
      </c>
      <c r="G126" s="17">
        <v>2020</v>
      </c>
      <c r="H126" s="17">
        <v>439306</v>
      </c>
      <c r="I126" s="17">
        <v>146748000</v>
      </c>
      <c r="J126" s="54">
        <f t="shared" si="36"/>
        <v>299.36080900591492</v>
      </c>
      <c r="K126" s="54">
        <f t="shared" si="39"/>
        <v>179.19334148412395</v>
      </c>
      <c r="M126" s="17" t="s">
        <v>59</v>
      </c>
      <c r="N126" s="55">
        <f t="shared" si="37"/>
        <v>1.216415797971333</v>
      </c>
      <c r="O126" s="55">
        <f t="shared" si="40"/>
        <v>1.1442835418623034</v>
      </c>
      <c r="P126" t="s">
        <v>86</v>
      </c>
      <c r="Q126" s="51"/>
      <c r="R126" s="5"/>
    </row>
    <row r="127" spans="1:18" ht="18.75" x14ac:dyDescent="0.3">
      <c r="A127" s="47">
        <v>2021</v>
      </c>
      <c r="B127" s="107">
        <v>3011</v>
      </c>
      <c r="C127" s="107">
        <v>1290898</v>
      </c>
      <c r="D127" s="54">
        <f t="shared" si="35"/>
        <v>233.24848283907792</v>
      </c>
      <c r="E127" s="54">
        <f t="shared" si="38"/>
        <v>183.25201688036827</v>
      </c>
      <c r="G127" s="17">
        <v>2021</v>
      </c>
      <c r="H127" s="17">
        <v>390411</v>
      </c>
      <c r="I127" s="17">
        <v>145478000</v>
      </c>
      <c r="J127" s="54">
        <f t="shared" si="36"/>
        <v>268.36428875843768</v>
      </c>
      <c r="K127" s="54">
        <f t="shared" si="39"/>
        <v>213.83096067264955</v>
      </c>
      <c r="M127" s="17" t="s">
        <v>59</v>
      </c>
      <c r="N127" s="55">
        <f t="shared" si="37"/>
        <v>1.1505510582188299</v>
      </c>
      <c r="O127" s="55">
        <f t="shared" si="40"/>
        <v>1.1519250935766745</v>
      </c>
      <c r="P127" t="s">
        <v>85</v>
      </c>
      <c r="Q127" s="51"/>
      <c r="R127" s="5"/>
    </row>
    <row r="128" spans="1:18" ht="30" x14ac:dyDescent="0.25">
      <c r="A128" s="47" t="s">
        <v>27</v>
      </c>
      <c r="B128" s="107">
        <v>1192</v>
      </c>
      <c r="C128" s="107">
        <v>1274062</v>
      </c>
      <c r="D128" s="54">
        <f t="shared" si="35"/>
        <v>93.559026169841033</v>
      </c>
      <c r="E128" s="54">
        <f t="shared" si="38"/>
        <v>185.5645872131866</v>
      </c>
      <c r="G128" s="17" t="s">
        <v>27</v>
      </c>
      <c r="H128" s="17">
        <v>197100</v>
      </c>
      <c r="I128" s="17">
        <v>145478000</v>
      </c>
      <c r="J128" s="54">
        <f t="shared" si="36"/>
        <v>135.48440313999367</v>
      </c>
      <c r="K128" s="54">
        <f t="shared" si="39"/>
        <v>222.82969683591983</v>
      </c>
      <c r="M128" s="17" t="s">
        <v>59</v>
      </c>
      <c r="N128" s="55">
        <f t="shared" si="37"/>
        <v>1.4481168593401561</v>
      </c>
      <c r="O128" s="55">
        <f t="shared" si="40"/>
        <v>1.2208290895248026</v>
      </c>
      <c r="P128" t="s">
        <v>92</v>
      </c>
    </row>
    <row r="129" spans="1:18" x14ac:dyDescent="0.25">
      <c r="A129" s="47" t="s">
        <v>38</v>
      </c>
      <c r="B129" s="17">
        <f t="shared" ref="B129" si="41">SUM(B123:B128)</f>
        <v>13205</v>
      </c>
      <c r="C129" s="17"/>
      <c r="D129" s="17"/>
      <c r="E129" s="17"/>
      <c r="G129" s="17" t="s">
        <v>38</v>
      </c>
      <c r="H129" s="17">
        <f t="shared" ref="H129" si="42">SUM(H123:H128)</f>
        <v>1762927</v>
      </c>
      <c r="I129" s="17"/>
      <c r="J129" s="17"/>
      <c r="K129" s="17"/>
    </row>
    <row r="131" spans="1:18" ht="23.25" x14ac:dyDescent="0.35">
      <c r="A131" s="187" t="s">
        <v>79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60"/>
      <c r="P131" s="160"/>
      <c r="Q131" s="160"/>
      <c r="R131" s="160"/>
    </row>
    <row r="133" spans="1:18" ht="90" x14ac:dyDescent="0.25">
      <c r="A133" s="12" t="s">
        <v>43</v>
      </c>
      <c r="B133" s="4" t="s">
        <v>80</v>
      </c>
      <c r="C133" s="13" t="s">
        <v>81</v>
      </c>
      <c r="D133" s="49" t="s">
        <v>78</v>
      </c>
      <c r="E133" s="12" t="s">
        <v>91</v>
      </c>
      <c r="F133" s="52"/>
    </row>
    <row r="134" spans="1:18" x14ac:dyDescent="0.25">
      <c r="A134" s="17">
        <v>2019</v>
      </c>
      <c r="B134" s="107">
        <v>19930</v>
      </c>
      <c r="C134" s="107">
        <v>2022</v>
      </c>
      <c r="D134" s="50">
        <f t="shared" ref="D134:D135" si="43">C134/B134</f>
        <v>0.1014550928248871</v>
      </c>
      <c r="E134" s="1"/>
      <c r="F134" s="5"/>
    </row>
    <row r="135" spans="1:18" x14ac:dyDescent="0.25">
      <c r="A135" s="17">
        <v>2020</v>
      </c>
      <c r="B135" s="107">
        <v>17908</v>
      </c>
      <c r="C135" s="107">
        <v>2293</v>
      </c>
      <c r="D135" s="50">
        <f t="shared" si="43"/>
        <v>0.12804333258878714</v>
      </c>
      <c r="E135" s="1"/>
      <c r="F135" s="5"/>
    </row>
    <row r="136" spans="1:18" x14ac:dyDescent="0.25">
      <c r="A136" s="17">
        <v>2021</v>
      </c>
      <c r="B136" s="107">
        <v>15615</v>
      </c>
      <c r="C136" s="107">
        <v>1837</v>
      </c>
      <c r="D136" s="50">
        <f>C136/B136</f>
        <v>0.11764329170669229</v>
      </c>
      <c r="E136" s="1"/>
      <c r="F136" s="5"/>
    </row>
    <row r="137" spans="1:18" x14ac:dyDescent="0.25">
      <c r="A137" s="17">
        <v>2022</v>
      </c>
      <c r="B137" s="107">
        <v>14975</v>
      </c>
      <c r="C137" s="107">
        <v>640</v>
      </c>
      <c r="D137" s="50">
        <f>C137/B137</f>
        <v>4.2737896494156928E-2</v>
      </c>
      <c r="E137" s="50">
        <f>SUM(D135:D137)/3</f>
        <v>9.6141506929878787E-2</v>
      </c>
      <c r="F137" s="64"/>
    </row>
    <row r="138" spans="1:18" x14ac:dyDescent="0.25">
      <c r="A138" s="1"/>
      <c r="B138" s="1"/>
      <c r="C138" s="1"/>
      <c r="D138" s="1"/>
      <c r="E138" s="1"/>
      <c r="F138" s="5"/>
    </row>
    <row r="141" spans="1:18" ht="36" x14ac:dyDescent="0.55000000000000004">
      <c r="A141" s="159" t="s">
        <v>41</v>
      </c>
      <c r="B141" s="160"/>
      <c r="C141" s="160"/>
      <c r="D141" s="160"/>
      <c r="E141" s="160"/>
      <c r="G141" s="186" t="s">
        <v>49</v>
      </c>
      <c r="H141" s="180"/>
      <c r="I141" s="180"/>
      <c r="J141" s="180"/>
      <c r="K141" s="180"/>
      <c r="L141" s="180"/>
      <c r="M141" s="16" t="s">
        <v>123</v>
      </c>
    </row>
    <row r="143" spans="1:18" x14ac:dyDescent="0.25">
      <c r="A143" s="12" t="s">
        <v>96</v>
      </c>
      <c r="B143" s="4" t="s">
        <v>97</v>
      </c>
      <c r="C143" s="1" t="s">
        <v>98</v>
      </c>
      <c r="G143" s="12" t="s">
        <v>96</v>
      </c>
      <c r="H143" s="4" t="s">
        <v>97</v>
      </c>
      <c r="I143" s="1" t="s">
        <v>78</v>
      </c>
      <c r="J143" s="56" t="s">
        <v>99</v>
      </c>
      <c r="K143" s="56" t="s">
        <v>65</v>
      </c>
    </row>
    <row r="144" spans="1:18" x14ac:dyDescent="0.25">
      <c r="A144" s="47">
        <v>2012</v>
      </c>
      <c r="B144" s="65">
        <f t="shared" ref="B144:B151" si="44">LOG(C144)+5</f>
        <v>2.0495692130785388</v>
      </c>
      <c r="C144" s="66">
        <f t="shared" ref="C144:C152" si="45">N21*N37*N53*N69*N85</f>
        <v>1.120906049582198E-3</v>
      </c>
      <c r="G144" s="47">
        <v>2012</v>
      </c>
      <c r="H144" s="57">
        <f t="shared" ref="H144:H151" si="46">B144+I144+J144+K144</f>
        <v>4.2413190295244654</v>
      </c>
      <c r="I144" s="50">
        <f>D102</f>
        <v>0.97491289198606268</v>
      </c>
      <c r="J144" s="1">
        <v>0</v>
      </c>
      <c r="K144" s="50">
        <f>N118</f>
        <v>1.2168369244598645</v>
      </c>
    </row>
    <row r="145" spans="1:11" x14ac:dyDescent="0.25">
      <c r="A145" s="47">
        <v>2013</v>
      </c>
      <c r="B145" s="65">
        <f t="shared" si="44"/>
        <v>1.8856696843900349</v>
      </c>
      <c r="C145" s="66">
        <f t="shared" si="45"/>
        <v>7.6854567761808212E-4</v>
      </c>
      <c r="G145" s="47">
        <v>2013</v>
      </c>
      <c r="H145" s="57">
        <f t="shared" si="46"/>
        <v>4.1068392850000199</v>
      </c>
      <c r="I145" s="50">
        <f t="shared" ref="I145:I153" si="47">D103</f>
        <v>0.97491289198606268</v>
      </c>
      <c r="J145" s="1">
        <v>0</v>
      </c>
      <c r="K145" s="50">
        <f t="shared" ref="K145:K154" si="48">N119</f>
        <v>1.2462567086239222</v>
      </c>
    </row>
    <row r="146" spans="1:11" x14ac:dyDescent="0.25">
      <c r="A146" s="47">
        <v>2014</v>
      </c>
      <c r="B146" s="65">
        <f t="shared" si="44"/>
        <v>2.8261369685325812</v>
      </c>
      <c r="C146" s="66">
        <f t="shared" si="45"/>
        <v>6.7009591208308551E-3</v>
      </c>
      <c r="G146" s="47">
        <v>2014</v>
      </c>
      <c r="H146" s="57">
        <f t="shared" si="46"/>
        <v>5.0900991364806121</v>
      </c>
      <c r="I146" s="50">
        <f t="shared" si="47"/>
        <v>1</v>
      </c>
      <c r="J146" s="1">
        <v>0</v>
      </c>
      <c r="K146" s="50">
        <f t="shared" si="48"/>
        <v>1.2639621679480308</v>
      </c>
    </row>
    <row r="147" spans="1:11" x14ac:dyDescent="0.25">
      <c r="A147" s="47">
        <v>2015</v>
      </c>
      <c r="B147" s="65">
        <f t="shared" si="44"/>
        <v>3.1080809594741803</v>
      </c>
      <c r="C147" s="66">
        <f t="shared" si="45"/>
        <v>1.2825696519769234E-2</v>
      </c>
      <c r="G147" s="47">
        <v>2015</v>
      </c>
      <c r="H147" s="57">
        <f t="shared" si="46"/>
        <v>5.4235676212621868</v>
      </c>
      <c r="I147" s="50">
        <f t="shared" si="47"/>
        <v>1</v>
      </c>
      <c r="J147" s="1">
        <v>0</v>
      </c>
      <c r="K147" s="50">
        <f t="shared" si="48"/>
        <v>1.3154866617880068</v>
      </c>
    </row>
    <row r="148" spans="1:11" x14ac:dyDescent="0.25">
      <c r="A148" s="47">
        <v>2016</v>
      </c>
      <c r="B148" s="65">
        <f t="shared" si="44"/>
        <v>2.8123707551419113</v>
      </c>
      <c r="C148" s="66">
        <f t="shared" si="45"/>
        <v>6.4918840611975842E-3</v>
      </c>
      <c r="G148" s="47">
        <v>2016</v>
      </c>
      <c r="H148" s="57">
        <f t="shared" si="46"/>
        <v>4.9247140547888852</v>
      </c>
      <c r="I148" s="50">
        <f t="shared" si="47"/>
        <v>1</v>
      </c>
      <c r="J148" s="1">
        <v>0</v>
      </c>
      <c r="K148" s="50">
        <f t="shared" si="48"/>
        <v>1.1123432996469742</v>
      </c>
    </row>
    <row r="149" spans="1:11" x14ac:dyDescent="0.25">
      <c r="A149" s="17">
        <v>2017</v>
      </c>
      <c r="B149" s="65">
        <f t="shared" si="44"/>
        <v>3.4595733429351103</v>
      </c>
      <c r="C149" s="66">
        <f t="shared" si="45"/>
        <v>2.8811995809201414E-2</v>
      </c>
      <c r="G149" s="17">
        <v>2017</v>
      </c>
      <c r="H149" s="57">
        <f t="shared" si="46"/>
        <v>5.5631702225346258</v>
      </c>
      <c r="I149" s="50">
        <f t="shared" si="47"/>
        <v>1</v>
      </c>
      <c r="J149" s="1">
        <v>0</v>
      </c>
      <c r="K149" s="50">
        <f t="shared" si="48"/>
        <v>1.1035968795995155</v>
      </c>
    </row>
    <row r="150" spans="1:11" x14ac:dyDescent="0.25">
      <c r="A150" s="17">
        <v>2018</v>
      </c>
      <c r="B150" s="65">
        <f t="shared" si="44"/>
        <v>2.9311140791811003</v>
      </c>
      <c r="C150" s="66">
        <f t="shared" si="45"/>
        <v>8.5332423324905367E-3</v>
      </c>
      <c r="G150" s="17">
        <v>2018</v>
      </c>
      <c r="H150" s="57">
        <f t="shared" si="46"/>
        <v>5.0513560378827318</v>
      </c>
      <c r="I150" s="50">
        <f t="shared" si="47"/>
        <v>1</v>
      </c>
      <c r="J150" s="1">
        <v>0</v>
      </c>
      <c r="K150" s="50">
        <f t="shared" si="48"/>
        <v>1.1202419587016312</v>
      </c>
    </row>
    <row r="151" spans="1:11" x14ac:dyDescent="0.25">
      <c r="A151" s="17">
        <v>2019</v>
      </c>
      <c r="B151" s="65">
        <f t="shared" si="44"/>
        <v>3.2007201570068213</v>
      </c>
      <c r="C151" s="66">
        <f t="shared" si="45"/>
        <v>1.5875234786677819E-2</v>
      </c>
      <c r="G151" s="17">
        <v>2019</v>
      </c>
      <c r="H151" s="57">
        <f t="shared" si="46"/>
        <v>5.4709950232237716</v>
      </c>
      <c r="I151" s="50">
        <f t="shared" si="47"/>
        <v>1</v>
      </c>
      <c r="J151" s="50">
        <f>D134</f>
        <v>0.1014550928248871</v>
      </c>
      <c r="K151" s="50">
        <f t="shared" si="48"/>
        <v>1.1688197733920631</v>
      </c>
    </row>
    <row r="152" spans="1:11" x14ac:dyDescent="0.25">
      <c r="A152" s="17">
        <v>2020</v>
      </c>
      <c r="B152" s="65">
        <f>LOG(C152)+5</f>
        <v>4.029559876140234</v>
      </c>
      <c r="C152" s="66">
        <f t="shared" si="45"/>
        <v>0.10704339533689831</v>
      </c>
      <c r="G152" s="17">
        <v>2020</v>
      </c>
      <c r="H152" s="57">
        <f>B152+I152+J152+K152</f>
        <v>6.3740190067003546</v>
      </c>
      <c r="I152" s="50">
        <f t="shared" si="47"/>
        <v>1</v>
      </c>
      <c r="J152" s="50">
        <f>D135</f>
        <v>0.12804333258878714</v>
      </c>
      <c r="K152" s="50">
        <f t="shared" si="48"/>
        <v>1.216415797971333</v>
      </c>
    </row>
    <row r="153" spans="1:11" x14ac:dyDescent="0.25">
      <c r="A153" s="17">
        <v>2021</v>
      </c>
      <c r="B153" s="65">
        <f>LOG(C153)+5</f>
        <v>3.894801114382604</v>
      </c>
      <c r="C153" s="66">
        <f>N30*N46*N62*N78*N94</f>
        <v>7.8487611744747471E-2</v>
      </c>
      <c r="G153" s="17">
        <v>2021</v>
      </c>
      <c r="H153" s="57">
        <f>B153+I153+J153+K153</f>
        <v>6.1629954643081257</v>
      </c>
      <c r="I153" s="50">
        <f t="shared" si="47"/>
        <v>1</v>
      </c>
      <c r="J153" s="50">
        <f t="shared" ref="J153:J154" si="49">D136</f>
        <v>0.11764329170669229</v>
      </c>
      <c r="K153" s="50">
        <f t="shared" si="48"/>
        <v>1.1505510582188299</v>
      </c>
    </row>
    <row r="154" spans="1:11" x14ac:dyDescent="0.25">
      <c r="A154" s="1" t="s">
        <v>27</v>
      </c>
      <c r="B154" s="65">
        <f>LOG(C154)+5</f>
        <v>4.4564644048514399</v>
      </c>
      <c r="C154" s="66">
        <f>N31*N47*N63*N79*N95</f>
        <v>0.28606478898618276</v>
      </c>
      <c r="G154" s="1" t="s">
        <v>27</v>
      </c>
      <c r="H154" s="57">
        <f>B154+I154+J154+K154</f>
        <v>6.9473191606857529</v>
      </c>
      <c r="I154" s="50">
        <f>D112</f>
        <v>1</v>
      </c>
      <c r="J154" s="50">
        <f t="shared" si="49"/>
        <v>4.2737896494156928E-2</v>
      </c>
      <c r="K154" s="50">
        <f t="shared" si="48"/>
        <v>1.4481168593401561</v>
      </c>
    </row>
    <row r="157" spans="1:11" ht="36" x14ac:dyDescent="0.55000000000000004">
      <c r="A157" s="60" t="s">
        <v>69</v>
      </c>
      <c r="B157" s="61"/>
      <c r="C157" s="61"/>
      <c r="D157" s="61"/>
      <c r="E157" s="61"/>
    </row>
    <row r="159" spans="1:11" ht="45" x14ac:dyDescent="0.25">
      <c r="A159" s="12" t="s">
        <v>96</v>
      </c>
      <c r="B159" s="4" t="s">
        <v>97</v>
      </c>
      <c r="C159" s="1" t="s">
        <v>78</v>
      </c>
      <c r="D159" s="56" t="s">
        <v>99</v>
      </c>
      <c r="E159" s="56" t="s">
        <v>65</v>
      </c>
      <c r="F159" s="12" t="s">
        <v>98</v>
      </c>
    </row>
    <row r="160" spans="1:11" x14ac:dyDescent="0.25">
      <c r="A160" s="47">
        <v>2012</v>
      </c>
      <c r="B160" s="66">
        <f t="shared" ref="B160:B167" si="50">LOG(F160)+5</f>
        <v>2.1237674062483376</v>
      </c>
      <c r="C160" s="50">
        <f>I144</f>
        <v>0.97491289198606268</v>
      </c>
      <c r="D160" s="1">
        <v>1</v>
      </c>
      <c r="E160" s="50">
        <f>K144</f>
        <v>1.2168369244598645</v>
      </c>
      <c r="F160" s="1">
        <f t="shared" ref="F160:F167" si="51">C144*C160*D160*E160</f>
        <v>1.3297420613971424E-3</v>
      </c>
    </row>
    <row r="161" spans="1:6" x14ac:dyDescent="0.25">
      <c r="A161" s="47">
        <v>2013</v>
      </c>
      <c r="B161" s="66">
        <f t="shared" si="50"/>
        <v>1.9702430069534365</v>
      </c>
      <c r="C161" s="50">
        <f t="shared" ref="C161:D170" si="52">I145</f>
        <v>0.97491289198606268</v>
      </c>
      <c r="D161" s="1">
        <v>1</v>
      </c>
      <c r="E161" s="50">
        <f t="shared" ref="E161:E170" si="53">K145</f>
        <v>1.2462567086239222</v>
      </c>
      <c r="F161" s="1">
        <f t="shared" si="51"/>
        <v>9.337766439407797E-4</v>
      </c>
    </row>
    <row r="162" spans="1:6" x14ac:dyDescent="0.25">
      <c r="A162" s="47">
        <v>2014</v>
      </c>
      <c r="B162" s="66">
        <f t="shared" si="50"/>
        <v>2.9278710436677953</v>
      </c>
      <c r="C162" s="50">
        <f t="shared" si="52"/>
        <v>1</v>
      </c>
      <c r="D162" s="1">
        <v>1</v>
      </c>
      <c r="E162" s="50">
        <f t="shared" si="53"/>
        <v>1.2639621679480308</v>
      </c>
      <c r="F162" s="1">
        <f t="shared" si="51"/>
        <v>8.4697588176964982E-3</v>
      </c>
    </row>
    <row r="163" spans="1:6" x14ac:dyDescent="0.25">
      <c r="A163" s="47">
        <v>2015</v>
      </c>
      <c r="B163" s="66">
        <f t="shared" si="50"/>
        <v>3.2271674084438047</v>
      </c>
      <c r="C163" s="50">
        <f t="shared" si="52"/>
        <v>1</v>
      </c>
      <c r="D163" s="1">
        <v>1</v>
      </c>
      <c r="E163" s="50">
        <f t="shared" si="53"/>
        <v>1.3154866617880068</v>
      </c>
      <c r="F163" s="1">
        <f t="shared" si="51"/>
        <v>1.6872032699897285E-2</v>
      </c>
    </row>
    <row r="164" spans="1:6" x14ac:dyDescent="0.25">
      <c r="A164" s="47">
        <v>2016</v>
      </c>
      <c r="B164" s="66">
        <f t="shared" si="50"/>
        <v>2.8586095982628033</v>
      </c>
      <c r="C164" s="50">
        <f t="shared" si="52"/>
        <v>1</v>
      </c>
      <c r="D164" s="1">
        <v>1</v>
      </c>
      <c r="E164" s="50">
        <f t="shared" si="53"/>
        <v>1.1123432996469742</v>
      </c>
      <c r="F164" s="1">
        <f t="shared" si="51"/>
        <v>7.2212037375581203E-3</v>
      </c>
    </row>
    <row r="165" spans="1:6" x14ac:dyDescent="0.25">
      <c r="A165" s="17">
        <v>2017</v>
      </c>
      <c r="B165" s="66">
        <f t="shared" si="50"/>
        <v>3.5023838067840964</v>
      </c>
      <c r="C165" s="50">
        <f t="shared" si="52"/>
        <v>1</v>
      </c>
      <c r="D165" s="1">
        <v>1</v>
      </c>
      <c r="E165" s="50">
        <f t="shared" si="53"/>
        <v>1.1035968795995155</v>
      </c>
      <c r="F165" s="1">
        <f t="shared" si="51"/>
        <v>3.1796828670068999E-2</v>
      </c>
    </row>
    <row r="166" spans="1:6" x14ac:dyDescent="0.25">
      <c r="A166" s="17">
        <v>2018</v>
      </c>
      <c r="B166" s="66">
        <f t="shared" si="50"/>
        <v>2.9804259143334271</v>
      </c>
      <c r="C166" s="50">
        <f t="shared" si="52"/>
        <v>1</v>
      </c>
      <c r="D166" s="1">
        <v>1</v>
      </c>
      <c r="E166" s="50">
        <f t="shared" si="53"/>
        <v>1.1202419587016312</v>
      </c>
      <c r="F166" s="1">
        <f t="shared" si="51"/>
        <v>9.5592961046248748E-3</v>
      </c>
    </row>
    <row r="167" spans="1:6" x14ac:dyDescent="0.25">
      <c r="A167" s="17">
        <v>2019</v>
      </c>
      <c r="B167" s="66">
        <f t="shared" si="50"/>
        <v>2.2747415596833318</v>
      </c>
      <c r="C167" s="50">
        <f t="shared" si="52"/>
        <v>1</v>
      </c>
      <c r="D167" s="50">
        <f>J151</f>
        <v>0.1014550928248871</v>
      </c>
      <c r="E167" s="50">
        <f t="shared" si="53"/>
        <v>1.1688197733920631</v>
      </c>
      <c r="F167" s="1">
        <f t="shared" si="51"/>
        <v>1.8825284994978004E-3</v>
      </c>
    </row>
    <row r="168" spans="1:6" x14ac:dyDescent="0.25">
      <c r="A168" s="17">
        <v>2020</v>
      </c>
      <c r="B168" s="66">
        <f>LOG(F168)+5</f>
        <v>3.221998896985367</v>
      </c>
      <c r="C168" s="50">
        <f t="shared" si="52"/>
        <v>1</v>
      </c>
      <c r="D168" s="50">
        <f>J152</f>
        <v>0.12804333258878714</v>
      </c>
      <c r="E168" s="50">
        <f t="shared" si="53"/>
        <v>1.216415797971333</v>
      </c>
      <c r="F168" s="1">
        <f>C152*C168*D168*E168</f>
        <v>1.667242978106892E-2</v>
      </c>
    </row>
    <row r="169" spans="1:6" x14ac:dyDescent="0.25">
      <c r="A169" s="17">
        <v>2021</v>
      </c>
      <c r="B169" s="66">
        <f>LOG(F169)+5</f>
        <v>3.0262741783217031</v>
      </c>
      <c r="C169" s="50">
        <f t="shared" si="52"/>
        <v>1</v>
      </c>
      <c r="D169" s="50">
        <f t="shared" si="52"/>
        <v>0.11764329170669229</v>
      </c>
      <c r="E169" s="50">
        <f t="shared" si="53"/>
        <v>1.1505510582188299</v>
      </c>
      <c r="F169" s="1">
        <f>C153*C169*D169*E169</f>
        <v>1.0623660373085349E-2</v>
      </c>
    </row>
    <row r="170" spans="1:6" x14ac:dyDescent="0.25">
      <c r="A170" s="1" t="s">
        <v>27</v>
      </c>
      <c r="B170" s="66">
        <f>LOG(F170)+5</f>
        <v>3.2480811575071922</v>
      </c>
      <c r="C170" s="50">
        <f t="shared" si="52"/>
        <v>1</v>
      </c>
      <c r="D170" s="50">
        <f t="shared" si="52"/>
        <v>4.2737896494156928E-2</v>
      </c>
      <c r="E170" s="50">
        <f t="shared" si="53"/>
        <v>1.4481168593401561</v>
      </c>
      <c r="F170" s="1">
        <f>C154*C170*D170*E170</f>
        <v>1.7704397731450036E-2</v>
      </c>
    </row>
    <row r="174" spans="1:6" x14ac:dyDescent="0.25">
      <c r="A174" s="1"/>
      <c r="B174" s="1" t="s">
        <v>174</v>
      </c>
      <c r="C174" s="1" t="s">
        <v>175</v>
      </c>
      <c r="D174" s="1"/>
      <c r="E174" s="1"/>
      <c r="F174" s="1"/>
    </row>
    <row r="175" spans="1:6" x14ac:dyDescent="0.25">
      <c r="A175" s="1" t="s">
        <v>172</v>
      </c>
      <c r="B175" s="1">
        <f>((SUM(B22:B31)/10)/C31)/((SUM(H22:H31)/10)/I31)</f>
        <v>1.4766095503339918</v>
      </c>
      <c r="C175" s="1">
        <f>(B31/C31)/(H31/I31)</f>
        <v>0.7612293069986652</v>
      </c>
      <c r="D175" s="1"/>
      <c r="E175" s="1"/>
      <c r="F175" s="1"/>
    </row>
    <row r="176" spans="1:6" ht="28.5" x14ac:dyDescent="0.45">
      <c r="A176" s="1"/>
      <c r="B176" s="1"/>
      <c r="C176" s="1"/>
      <c r="D176" s="1"/>
      <c r="E176" s="143" t="s">
        <v>176</v>
      </c>
      <c r="F176" s="1">
        <f>(B175+B177)/(C175+C177)</f>
        <v>1.3748152265541762</v>
      </c>
    </row>
    <row r="177" spans="1:6" x14ac:dyDescent="0.25">
      <c r="A177" s="1" t="s">
        <v>173</v>
      </c>
      <c r="B177" s="1">
        <f>((SUM(B38:B47)/10)/C47)/((SUM(H38:H47)/10)/I47)</f>
        <v>1.3730131556675726</v>
      </c>
      <c r="C177" s="1">
        <f>(B47/C47)/(H47/I47)</f>
        <v>1.311502105166322</v>
      </c>
      <c r="D177" s="1"/>
      <c r="E177" s="1"/>
      <c r="F177" s="1"/>
    </row>
  </sheetData>
  <mergeCells count="11">
    <mergeCell ref="A82:N82"/>
    <mergeCell ref="C2:J2"/>
    <mergeCell ref="A18:N18"/>
    <mergeCell ref="A34:N34"/>
    <mergeCell ref="A50:N50"/>
    <mergeCell ref="A66:N66"/>
    <mergeCell ref="A99:N99"/>
    <mergeCell ref="A115:N115"/>
    <mergeCell ref="A131:R131"/>
    <mergeCell ref="A141:E141"/>
    <mergeCell ref="G141:L141"/>
  </mergeCells>
  <pageMargins left="0.7" right="0.7" top="0.75" bottom="0.75" header="0.3" footer="0.3"/>
  <pageSetup paperSize="9" scale="14" fitToWidth="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Лист1</vt:lpstr>
      <vt:lpstr>СВОД</vt:lpstr>
      <vt:lpstr>Марий Эл</vt:lpstr>
      <vt:lpstr>Пермский край</vt:lpstr>
      <vt:lpstr>Оренбургская область</vt:lpstr>
      <vt:lpstr>Самарская область</vt:lpstr>
      <vt:lpstr>Саратовская область</vt:lpstr>
      <vt:lpstr>Кировская область</vt:lpstr>
      <vt:lpstr>Пенза</vt:lpstr>
      <vt:lpstr>Чувашская республика</vt:lpstr>
      <vt:lpstr>Башкортостан</vt:lpstr>
      <vt:lpstr>Мордовия</vt:lpstr>
      <vt:lpstr>Ульяновск</vt:lpstr>
      <vt:lpstr>Татарстан</vt:lpstr>
      <vt:lpstr>Удмуртия</vt:lpstr>
      <vt:lpstr>Нижний Новгород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volk17</dc:creator>
  <cp:lastModifiedBy>сАША кРАСАВИЦОВ</cp:lastModifiedBy>
  <cp:lastPrinted>2022-10-26T05:25:23Z</cp:lastPrinted>
  <dcterms:created xsi:type="dcterms:W3CDTF">2022-09-30T07:08:58Z</dcterms:created>
  <dcterms:modified xsi:type="dcterms:W3CDTF">2023-03-16T19:42:14Z</dcterms:modified>
</cp:coreProperties>
</file>