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jockj\git_repos\open-hopper\scoping\"/>
    </mc:Choice>
  </mc:AlternateContent>
  <xr:revisionPtr revIDLastSave="0" documentId="13_ncr:1_{C0A7348C-7288-4161-9F35-C3E7311406F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essure Calculator" sheetId="1" r:id="rId1"/>
    <sheet name="Matrix" sheetId="2" r:id="rId2"/>
    <sheet name="Tank length siz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 s="1"/>
  <c r="B14" i="3" s="1"/>
  <c r="B17" i="3" s="1"/>
  <c r="B16" i="3"/>
  <c r="E9" i="2"/>
  <c r="C9" i="2"/>
  <c r="F8" i="2"/>
  <c r="E8" i="2"/>
  <c r="D8" i="2"/>
  <c r="C8" i="2"/>
  <c r="F7" i="2"/>
  <c r="E7" i="2"/>
  <c r="D7" i="2"/>
  <c r="C7" i="2"/>
  <c r="D3" i="1"/>
  <c r="E3" i="1" s="1"/>
  <c r="D2" i="1"/>
  <c r="E2" i="1" s="1"/>
  <c r="F2" i="1" s="1"/>
  <c r="G2" i="1" s="1"/>
  <c r="H2" i="1" s="1"/>
  <c r="I2" i="1" s="1"/>
  <c r="J2" i="1" s="1"/>
  <c r="K2" i="1" s="1"/>
  <c r="L2" i="1" s="1"/>
  <c r="L6" i="1"/>
  <c r="L4" i="1" s="1"/>
  <c r="L8" i="1" s="1"/>
  <c r="K6" i="1"/>
  <c r="K4" i="1" s="1"/>
  <c r="K8" i="1" s="1"/>
  <c r="J6" i="1"/>
  <c r="J4" i="1" s="1"/>
  <c r="J8" i="1" s="1"/>
  <c r="I6" i="1"/>
  <c r="I4" i="1" s="1"/>
  <c r="I8" i="1" s="1"/>
  <c r="H6" i="1"/>
  <c r="H4" i="1" s="1"/>
  <c r="H8" i="1" s="1"/>
  <c r="G6" i="1"/>
  <c r="G4" i="1" s="1"/>
  <c r="G8" i="1" s="1"/>
  <c r="F6" i="1"/>
  <c r="F4" i="1" s="1"/>
  <c r="F8" i="1" s="1"/>
  <c r="E6" i="1"/>
  <c r="E4" i="1" s="1"/>
  <c r="E8" i="1" s="1"/>
  <c r="D6" i="1"/>
  <c r="D4" i="1" s="1"/>
  <c r="D8" i="1" s="1"/>
  <c r="C6" i="1"/>
  <c r="C9" i="1"/>
  <c r="B13" i="3" l="1"/>
  <c r="B15" i="3" s="1"/>
  <c r="B18" i="3" s="1"/>
  <c r="B19" i="3" s="1"/>
  <c r="D9" i="1"/>
  <c r="D10" i="1" s="1"/>
  <c r="D11" i="1" s="1"/>
  <c r="E9" i="1"/>
  <c r="E10" i="1" s="1"/>
  <c r="E11" i="1" s="1"/>
  <c r="F3" i="1"/>
  <c r="C4" i="1"/>
  <c r="C8" i="1" s="1"/>
  <c r="G3" i="1" l="1"/>
  <c r="F9" i="1"/>
  <c r="F10" i="1" s="1"/>
  <c r="F11" i="1" s="1"/>
  <c r="C10" i="1"/>
  <c r="C11" i="1" s="1"/>
  <c r="H3" i="1" l="1"/>
  <c r="G9" i="1"/>
  <c r="G10" i="1" s="1"/>
  <c r="G11" i="1" s="1"/>
  <c r="I3" i="1" l="1"/>
  <c r="H9" i="1"/>
  <c r="H10" i="1" s="1"/>
  <c r="H11" i="1" s="1"/>
  <c r="J3" i="1" l="1"/>
  <c r="I9" i="1"/>
  <c r="I10" i="1" s="1"/>
  <c r="I11" i="1" s="1"/>
  <c r="J9" i="1" l="1"/>
  <c r="J10" i="1" s="1"/>
  <c r="J11" i="1" s="1"/>
  <c r="K3" i="1"/>
  <c r="K9" i="1" l="1"/>
  <c r="K10" i="1" s="1"/>
  <c r="K11" i="1" s="1"/>
  <c r="L9" i="1"/>
  <c r="L10" i="1" s="1"/>
  <c r="L11" i="1" s="1"/>
</calcChain>
</file>

<file path=xl/sharedStrings.xml><?xml version="1.0" encoding="utf-8"?>
<sst xmlns="http://schemas.openxmlformats.org/spreadsheetml/2006/main" count="49" uniqueCount="42">
  <si>
    <t>Parameter</t>
  </si>
  <si>
    <t>Units</t>
  </si>
  <si>
    <t>Yield Strength (σ_y)</t>
  </si>
  <si>
    <t>Factor of Safety (FoS)</t>
  </si>
  <si>
    <t>Inner Radius (r_i)</t>
  </si>
  <si>
    <t>Outer Radius (r_o)</t>
  </si>
  <si>
    <t>Wall Thickness (t = r_o - r_i)</t>
  </si>
  <si>
    <t>Ratio (t / r_i)</t>
  </si>
  <si>
    <t>Allowable Hoop Stress (σ_allow)</t>
  </si>
  <si>
    <t>P_thin (if thin-walled)</t>
  </si>
  <si>
    <t>P_max (Maximum Allowable Pressure)</t>
  </si>
  <si>
    <t>MPa</t>
  </si>
  <si>
    <t>-</t>
  </si>
  <si>
    <t>mm</t>
  </si>
  <si>
    <t>Bar</t>
  </si>
  <si>
    <t>Outer Diameter (d_o)</t>
  </si>
  <si>
    <t>4" Tube</t>
  </si>
  <si>
    <t>4 &amp;1/2" Tube</t>
  </si>
  <si>
    <t>5" Tube</t>
  </si>
  <si>
    <t>6" Tube</t>
  </si>
  <si>
    <t>Design Pressure (MPa)</t>
  </si>
  <si>
    <t>Yield Strength (MPa)</t>
  </si>
  <si>
    <t>Outer Diameter (mm)</t>
  </si>
  <si>
    <t>Wall Thickness (mm)</t>
  </si>
  <si>
    <t>Total Tank Length (m)</t>
  </si>
  <si>
    <t>Oxidiser Tank Length (m)</t>
  </si>
  <si>
    <t>Fuel Tank Length (m)</t>
  </si>
  <si>
    <t>Tank Cross-sectional Area (m^2)</t>
  </si>
  <si>
    <t>Oxidiser Volume (m^3)</t>
  </si>
  <si>
    <t>Fuel Volume (m^3)</t>
  </si>
  <si>
    <t>Oxidiser Mass (kg)</t>
  </si>
  <si>
    <t>Fuel Mass (kg)</t>
  </si>
  <si>
    <t>Total Propellant Mass (kg)</t>
  </si>
  <si>
    <t>Inner Radius (m)</t>
  </si>
  <si>
    <t>CALCULATIONS</t>
  </si>
  <si>
    <t>Tank OD (mm)</t>
  </si>
  <si>
    <t>Oxidiser Density (kg/m^3)</t>
  </si>
  <si>
    <t>Fuel Density (kg/m^3)</t>
  </si>
  <si>
    <t>O/F Ratio</t>
  </si>
  <si>
    <t>Isp (s)</t>
  </si>
  <si>
    <t>Total Impulse (N·s)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</si>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</sst>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2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C5" sqref="C5"/>
    </sheetView>
  </sheetViews>
  <sheetFormatPr defaultRowHeight="14.4" x14ac:dyDescent="0.3"/>
  <cols>
    <col min="1" max="1" width="32.44140625" bestFit="1" customWidth="1"/>
    <col min="2" max="2" width="5.33203125" bestFit="1" customWidth="1"/>
    <col min="3" max="3" width="14.5546875" bestFit="1" customWidth="1"/>
    <col min="5" max="5" width="12" bestFit="1" customWidth="1"/>
    <col min="6" max="6" width="8.88671875" style="4"/>
    <col min="7" max="7" width="12" bestFit="1" customWidth="1"/>
    <col min="8" max="8" width="8.88671875" style="4"/>
    <col min="10" max="10" width="12" bestFit="1" customWidth="1"/>
    <col min="11" max="11" width="8.88671875" style="4"/>
  </cols>
  <sheetData>
    <row r="1" spans="1:12" x14ac:dyDescent="0.3">
      <c r="A1" s="1" t="s">
        <v>0</v>
      </c>
      <c r="B1" s="1" t="s">
        <v>1</v>
      </c>
      <c r="C1" s="2" t="s">
        <v>16</v>
      </c>
      <c r="D1" s="3"/>
      <c r="E1" s="3"/>
      <c r="F1" s="2" t="s">
        <v>17</v>
      </c>
      <c r="G1" s="3"/>
      <c r="H1" s="2" t="s">
        <v>18</v>
      </c>
      <c r="I1" s="3"/>
      <c r="J1" s="3"/>
      <c r="K1" s="2" t="s">
        <v>19</v>
      </c>
      <c r="L1" s="3"/>
    </row>
    <row r="2" spans="1:12" x14ac:dyDescent="0.3">
      <c r="A2" t="s">
        <v>2</v>
      </c>
      <c r="B2" t="s">
        <v>11</v>
      </c>
      <c r="C2">
        <v>270</v>
      </c>
      <c r="D2">
        <f>C2</f>
        <v>270</v>
      </c>
      <c r="E2">
        <f t="shared" ref="E2:L2" si="0">D2</f>
        <v>270</v>
      </c>
      <c r="F2" s="4">
        <f t="shared" si="0"/>
        <v>270</v>
      </c>
      <c r="G2">
        <f t="shared" si="0"/>
        <v>270</v>
      </c>
      <c r="H2" s="4">
        <f t="shared" si="0"/>
        <v>270</v>
      </c>
      <c r="I2">
        <f t="shared" si="0"/>
        <v>270</v>
      </c>
      <c r="J2">
        <f t="shared" si="0"/>
        <v>270</v>
      </c>
      <c r="K2" s="4">
        <f t="shared" si="0"/>
        <v>270</v>
      </c>
      <c r="L2">
        <f t="shared" si="0"/>
        <v>270</v>
      </c>
    </row>
    <row r="3" spans="1:12" x14ac:dyDescent="0.3">
      <c r="A3" t="s">
        <v>3</v>
      </c>
      <c r="B3" t="s">
        <v>12</v>
      </c>
      <c r="C3">
        <v>2</v>
      </c>
      <c r="D3">
        <f>C3</f>
        <v>2</v>
      </c>
      <c r="E3">
        <f t="shared" ref="E3:L3" si="1">D3</f>
        <v>2</v>
      </c>
      <c r="F3" s="4">
        <f t="shared" si="1"/>
        <v>2</v>
      </c>
      <c r="G3">
        <f t="shared" si="1"/>
        <v>2</v>
      </c>
      <c r="H3" s="4">
        <f t="shared" si="1"/>
        <v>2</v>
      </c>
      <c r="I3">
        <f t="shared" si="1"/>
        <v>2</v>
      </c>
      <c r="J3">
        <f t="shared" si="1"/>
        <v>2</v>
      </c>
      <c r="K3" s="4">
        <f t="shared" si="1"/>
        <v>2</v>
      </c>
      <c r="L3">
        <v>2</v>
      </c>
    </row>
    <row r="4" spans="1:12" x14ac:dyDescent="0.3">
      <c r="A4" t="s">
        <v>4</v>
      </c>
      <c r="B4" t="s">
        <v>13</v>
      </c>
      <c r="C4">
        <f>C6-C7</f>
        <v>47.599999999999994</v>
      </c>
      <c r="D4">
        <f>D6-D7</f>
        <v>44.5</v>
      </c>
      <c r="E4">
        <f>E6-E7</f>
        <v>38.099999999999994</v>
      </c>
      <c r="F4" s="4">
        <f>F6-F7</f>
        <v>53.8</v>
      </c>
      <c r="G4">
        <f>G6-G7</f>
        <v>50.7</v>
      </c>
      <c r="H4" s="4">
        <f>H6-H7</f>
        <v>60.3</v>
      </c>
      <c r="I4">
        <f>I6-I7</f>
        <v>57.2</v>
      </c>
      <c r="J4">
        <f>J6-J7</f>
        <v>54</v>
      </c>
      <c r="K4" s="4">
        <f>K6-K7</f>
        <v>73</v>
      </c>
      <c r="L4">
        <f>L6-L7</f>
        <v>69.900000000000006</v>
      </c>
    </row>
    <row r="5" spans="1:12" x14ac:dyDescent="0.3">
      <c r="A5" t="s">
        <v>15</v>
      </c>
      <c r="B5" t="s">
        <v>13</v>
      </c>
      <c r="C5">
        <v>101.6</v>
      </c>
      <c r="D5">
        <v>101.6</v>
      </c>
      <c r="E5">
        <v>101.6</v>
      </c>
      <c r="F5" s="4">
        <v>114</v>
      </c>
      <c r="G5">
        <v>114</v>
      </c>
      <c r="H5" s="4">
        <v>127</v>
      </c>
      <c r="I5">
        <v>127</v>
      </c>
      <c r="J5">
        <v>127</v>
      </c>
      <c r="K5" s="4">
        <v>152.4</v>
      </c>
      <c r="L5">
        <v>152.4</v>
      </c>
    </row>
    <row r="6" spans="1:12" x14ac:dyDescent="0.3">
      <c r="A6" t="s">
        <v>5</v>
      </c>
      <c r="B6" t="s">
        <v>13</v>
      </c>
      <c r="C6">
        <f>0.5*C5</f>
        <v>50.8</v>
      </c>
      <c r="D6">
        <f>0.5*D5</f>
        <v>50.8</v>
      </c>
      <c r="E6">
        <f>0.5*E5</f>
        <v>50.8</v>
      </c>
      <c r="F6" s="4">
        <f>0.5*F5</f>
        <v>57</v>
      </c>
      <c r="G6">
        <f>0.5*G5</f>
        <v>57</v>
      </c>
      <c r="H6" s="4">
        <f>0.5*H5</f>
        <v>63.5</v>
      </c>
      <c r="I6">
        <f>0.5*I5</f>
        <v>63.5</v>
      </c>
      <c r="J6">
        <f>0.5*J5</f>
        <v>63.5</v>
      </c>
      <c r="K6" s="4">
        <f>0.5*K5</f>
        <v>76.2</v>
      </c>
      <c r="L6">
        <f>0.5*L5</f>
        <v>76.2</v>
      </c>
    </row>
    <row r="7" spans="1:12" x14ac:dyDescent="0.3">
      <c r="A7" t="s">
        <v>6</v>
      </c>
      <c r="B7" t="s">
        <v>13</v>
      </c>
      <c r="C7">
        <v>3.2</v>
      </c>
      <c r="D7">
        <v>6.3</v>
      </c>
      <c r="E7">
        <v>12.7</v>
      </c>
      <c r="F7" s="4">
        <v>3.2</v>
      </c>
      <c r="G7">
        <v>6.3</v>
      </c>
      <c r="H7" s="4">
        <v>3.2</v>
      </c>
      <c r="I7">
        <v>6.3</v>
      </c>
      <c r="J7">
        <v>9.5</v>
      </c>
      <c r="K7" s="4">
        <v>3.2</v>
      </c>
      <c r="L7">
        <v>6.3</v>
      </c>
    </row>
    <row r="8" spans="1:12" x14ac:dyDescent="0.3">
      <c r="A8" t="s">
        <v>7</v>
      </c>
      <c r="B8" t="s">
        <v>12</v>
      </c>
      <c r="C8">
        <f>C7 / C4</f>
        <v>6.7226890756302532E-2</v>
      </c>
      <c r="D8">
        <f>D7 / D4</f>
        <v>0.14157303370786517</v>
      </c>
      <c r="E8">
        <f>E7 / E4</f>
        <v>0.33333333333333337</v>
      </c>
      <c r="F8" s="4">
        <f>F7 / F4</f>
        <v>5.9479553903345729E-2</v>
      </c>
      <c r="G8">
        <f>G7 / G4</f>
        <v>0.1242603550295858</v>
      </c>
      <c r="H8" s="4">
        <f>H7 / H4</f>
        <v>5.3067993366500837E-2</v>
      </c>
      <c r="I8">
        <f>I7 / I4</f>
        <v>0.11013986013986013</v>
      </c>
      <c r="J8">
        <f>J7 / J4</f>
        <v>0.17592592592592593</v>
      </c>
      <c r="K8" s="4">
        <f>K7 / K4</f>
        <v>4.3835616438356165E-2</v>
      </c>
      <c r="L8">
        <f>L7 / L4</f>
        <v>9.0128755364806856E-2</v>
      </c>
    </row>
    <row r="9" spans="1:12" x14ac:dyDescent="0.3">
      <c r="A9" t="s">
        <v>8</v>
      </c>
      <c r="B9" t="s">
        <v>11</v>
      </c>
      <c r="C9">
        <f>C2 / C3</f>
        <v>135</v>
      </c>
      <c r="D9">
        <f>D2 / D3</f>
        <v>135</v>
      </c>
      <c r="E9">
        <f>E2 / E3</f>
        <v>135</v>
      </c>
      <c r="F9" s="4">
        <f>F2 / F3</f>
        <v>135</v>
      </c>
      <c r="G9">
        <f>G2 / G3</f>
        <v>135</v>
      </c>
      <c r="H9" s="4">
        <f>H2 / H3</f>
        <v>135</v>
      </c>
      <c r="I9">
        <f>I2 / I3</f>
        <v>135</v>
      </c>
      <c r="J9">
        <f>J2 / J3</f>
        <v>135</v>
      </c>
      <c r="K9" s="4">
        <f>K2 / K3</f>
        <v>135</v>
      </c>
      <c r="L9">
        <f>L2 / L3</f>
        <v>135</v>
      </c>
    </row>
    <row r="10" spans="1:12" x14ac:dyDescent="0.3">
      <c r="A10" t="s">
        <v>9</v>
      </c>
      <c r="B10" t="s">
        <v>11</v>
      </c>
      <c r="C10">
        <f>C9 * C7 / C4</f>
        <v>9.0756302521008418</v>
      </c>
      <c r="D10">
        <f>D9 * D7 / D4</f>
        <v>19.112359550561798</v>
      </c>
      <c r="E10">
        <f>E9 * E7 / E4</f>
        <v>45.000000000000007</v>
      </c>
      <c r="F10" s="4">
        <f>F9 * F7 / F4</f>
        <v>8.0297397769516738</v>
      </c>
      <c r="G10">
        <f>G9 * G7 / G4</f>
        <v>16.77514792899408</v>
      </c>
      <c r="H10" s="4">
        <f>H9 * H7 / H4</f>
        <v>7.1641791044776122</v>
      </c>
      <c r="I10">
        <f>I9 * I7 / I4</f>
        <v>14.868881118881118</v>
      </c>
      <c r="J10">
        <f>J9 * J7 / J4</f>
        <v>23.75</v>
      </c>
      <c r="K10" s="4">
        <f>K9 * K7 / K4</f>
        <v>5.9178082191780819</v>
      </c>
      <c r="L10">
        <f>L9 * L7 / L4</f>
        <v>12.167381974248926</v>
      </c>
    </row>
    <row r="11" spans="1:12" x14ac:dyDescent="0.3">
      <c r="A11" t="s">
        <v>10</v>
      </c>
      <c r="B11" t="s">
        <v>14</v>
      </c>
      <c r="C11">
        <f>10 * C10</f>
        <v>90.756302521008422</v>
      </c>
      <c r="D11">
        <f>10 * D10</f>
        <v>191.12359550561797</v>
      </c>
      <c r="E11">
        <f>10 * E10</f>
        <v>450.00000000000006</v>
      </c>
      <c r="F11" s="4">
        <f>10 * F10</f>
        <v>80.297397769516735</v>
      </c>
      <c r="G11">
        <f>10 * G10</f>
        <v>167.75147928994079</v>
      </c>
      <c r="H11" s="4">
        <f>10 * H10</f>
        <v>71.641791044776127</v>
      </c>
      <c r="I11">
        <f>10 * I10</f>
        <v>148.68881118881117</v>
      </c>
      <c r="J11">
        <f>10 * J10</f>
        <v>237.5</v>
      </c>
      <c r="K11" s="4">
        <f>10 * K10</f>
        <v>59.178082191780817</v>
      </c>
      <c r="L11">
        <f>10 * L10</f>
        <v>121.67381974248926</v>
      </c>
    </row>
  </sheetData>
  <mergeCells count="4">
    <mergeCell ref="C1:E1"/>
    <mergeCell ref="F1:G1"/>
    <mergeCell ref="H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7FB0-FF60-47A7-8F1D-6A1FE3136123}">
  <dimension ref="A1:O16"/>
  <sheetViews>
    <sheetView workbookViewId="0">
      <selection activeCell="C10" sqref="C10"/>
    </sheetView>
  </sheetViews>
  <sheetFormatPr defaultRowHeight="14.4" x14ac:dyDescent="0.3"/>
  <cols>
    <col min="1" max="1" width="20" bestFit="1" customWidth="1"/>
  </cols>
  <sheetData>
    <row r="1" spans="1:15" x14ac:dyDescent="0.3">
      <c r="A1" s="5" t="s">
        <v>20</v>
      </c>
      <c r="B1">
        <v>6</v>
      </c>
    </row>
    <row r="2" spans="1:15" x14ac:dyDescent="0.3">
      <c r="A2" s="5" t="s">
        <v>21</v>
      </c>
      <c r="B2">
        <v>270</v>
      </c>
    </row>
    <row r="5" spans="1:15" x14ac:dyDescent="0.3">
      <c r="B5" s="6" t="s">
        <v>22</v>
      </c>
      <c r="C5" s="6"/>
      <c r="D5" s="6"/>
      <c r="E5" s="6"/>
      <c r="F5" s="6"/>
      <c r="G5" s="9"/>
      <c r="H5" s="9"/>
      <c r="I5" s="9"/>
      <c r="J5" s="9"/>
      <c r="K5" s="9"/>
      <c r="L5" s="9"/>
      <c r="M5" s="9"/>
      <c r="N5" s="9"/>
      <c r="O5" s="9"/>
    </row>
    <row r="6" spans="1:15" x14ac:dyDescent="0.3">
      <c r="C6">
        <v>101.6</v>
      </c>
      <c r="D6">
        <v>114</v>
      </c>
      <c r="E6">
        <v>127</v>
      </c>
      <c r="F6">
        <v>152.4</v>
      </c>
    </row>
    <row r="7" spans="1:15" x14ac:dyDescent="0.3">
      <c r="A7" s="7" t="s">
        <v>23</v>
      </c>
      <c r="B7">
        <v>3.2</v>
      </c>
      <c r="C7">
        <f>IF((C$6/2 - $B7)&lt;=0,NA(),$B$2/($B$1*(((C$6/2))^2+((C$6/2 - $B7))^2)/(((C$6/2))^2-((C$6/2 - $B7))^2)))</f>
        <v>2.9237372069990153</v>
      </c>
      <c r="D7">
        <f t="shared" ref="D7:O16" si="0">IF((D$6/2 - $B7)&lt;=0,NA(),$B$2/($B$1*(((D$6/2))^2+((D$6/2 - $B7))^2)/(((D$6/2))^2-((D$6/2 - $B7))^2)))</f>
        <v>2.5971117159116095</v>
      </c>
      <c r="E7">
        <f t="shared" si="0"/>
        <v>2.3247795481160218</v>
      </c>
      <c r="F7">
        <f t="shared" si="0"/>
        <v>1.9294073696234746</v>
      </c>
    </row>
    <row r="8" spans="1:15" x14ac:dyDescent="0.3">
      <c r="A8" s="7"/>
      <c r="B8">
        <v>6.4</v>
      </c>
      <c r="C8">
        <f t="shared" ref="C8:C16" si="1">IF((C$6/2 - $B8)&lt;=0,NA(),$B$2/($B$1*(((C$6/2))^2+((C$6/2 - $B8))^2)/(((C$6/2))^2-((C$6/2 - $B8))^2)))</f>
        <v>6.0231985940246044</v>
      </c>
      <c r="D8">
        <f t="shared" si="0"/>
        <v>5.3342881143533862</v>
      </c>
      <c r="E8">
        <f t="shared" si="0"/>
        <v>4.7627066118535604</v>
      </c>
      <c r="F8">
        <f t="shared" si="0"/>
        <v>3.9376390647358073</v>
      </c>
    </row>
    <row r="9" spans="1:15" x14ac:dyDescent="0.3">
      <c r="A9" s="7"/>
      <c r="B9">
        <v>12.7</v>
      </c>
      <c r="C9">
        <f t="shared" si="1"/>
        <v>12.600000000000005</v>
      </c>
      <c r="D9" s="10"/>
      <c r="E9">
        <f t="shared" si="0"/>
        <v>9.8780487804878074</v>
      </c>
      <c r="F9" s="10"/>
    </row>
    <row r="10" spans="1:15" x14ac:dyDescent="0.3">
      <c r="A10" s="8"/>
    </row>
    <row r="11" spans="1:15" x14ac:dyDescent="0.3">
      <c r="A11" s="8"/>
    </row>
    <row r="12" spans="1:15" x14ac:dyDescent="0.3">
      <c r="A12" s="8"/>
    </row>
    <row r="13" spans="1:15" x14ac:dyDescent="0.3">
      <c r="A13" s="8"/>
    </row>
    <row r="14" spans="1:15" x14ac:dyDescent="0.3">
      <c r="A14" s="8"/>
    </row>
    <row r="15" spans="1:15" x14ac:dyDescent="0.3">
      <c r="A15" s="8"/>
    </row>
    <row r="16" spans="1:15" x14ac:dyDescent="0.3">
      <c r="A16" s="8"/>
    </row>
  </sheetData>
  <mergeCells count="2">
    <mergeCell ref="A7:A9"/>
    <mergeCell ref="B5:F5"/>
  </mergeCells>
  <conditionalFormatting sqref="C7:O16">
    <cfRule type="colorScale" priority="1">
      <colorScale>
        <cfvo type="num" val="1"/>
        <cfvo type="num" val="2"/>
        <cfvo type="num" val="3"/>
        <color rgb="FFFF0000"/>
        <color rgb="FFFFFF00"/>
        <color rgb="FF00FF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A17C-A75A-4FCA-92AF-8D9FEE51BF88}">
  <dimension ref="A1:B19"/>
  <sheetViews>
    <sheetView tabSelected="1" workbookViewId="0">
      <selection sqref="A1:XFD1048576"/>
    </sheetView>
  </sheetViews>
  <sheetFormatPr defaultRowHeight="14.4" x14ac:dyDescent="0.3"/>
  <cols>
    <col min="1" max="1" width="27.5546875" bestFit="1" customWidth="1"/>
  </cols>
  <sheetData>
    <row r="1" spans="1:2" x14ac:dyDescent="0.3">
      <c r="A1" s="5" t="s">
        <v>41</v>
      </c>
    </row>
    <row r="2" spans="1:2" x14ac:dyDescent="0.3">
      <c r="A2" t="s">
        <v>40</v>
      </c>
      <c r="B2">
        <v>15000</v>
      </c>
    </row>
    <row r="3" spans="1:2" x14ac:dyDescent="0.3">
      <c r="A3" t="s">
        <v>39</v>
      </c>
      <c r="B3">
        <v>150</v>
      </c>
    </row>
    <row r="4" spans="1:2" x14ac:dyDescent="0.3">
      <c r="A4" t="s">
        <v>38</v>
      </c>
      <c r="B4">
        <v>2.5</v>
      </c>
    </row>
    <row r="5" spans="1:2" x14ac:dyDescent="0.3">
      <c r="A5" t="s">
        <v>37</v>
      </c>
      <c r="B5">
        <v>786</v>
      </c>
    </row>
    <row r="6" spans="1:2" x14ac:dyDescent="0.3">
      <c r="A6" t="s">
        <v>36</v>
      </c>
      <c r="B6">
        <v>750</v>
      </c>
    </row>
    <row r="7" spans="1:2" x14ac:dyDescent="0.3">
      <c r="A7" t="s">
        <v>35</v>
      </c>
      <c r="B7">
        <v>152.4</v>
      </c>
    </row>
    <row r="8" spans="1:2" x14ac:dyDescent="0.3">
      <c r="A8" t="s">
        <v>23</v>
      </c>
      <c r="B8">
        <v>3.2</v>
      </c>
    </row>
    <row r="9" spans="1:2" x14ac:dyDescent="0.3">
      <c r="A9" s="5" t="s">
        <v>34</v>
      </c>
    </row>
    <row r="10" spans="1:2" x14ac:dyDescent="0.3">
      <c r="A10" t="s">
        <v>33</v>
      </c>
      <c r="B10">
        <f>((B7/2)-B8)/1000</f>
        <v>7.2999999999999995E-2</v>
      </c>
    </row>
    <row r="11" spans="1:2" x14ac:dyDescent="0.3">
      <c r="A11" t="s">
        <v>32</v>
      </c>
      <c r="B11">
        <f>B2/(9.81*B3)</f>
        <v>10.193679918450561</v>
      </c>
    </row>
    <row r="12" spans="1:2" x14ac:dyDescent="0.3">
      <c r="A12" t="s">
        <v>31</v>
      </c>
      <c r="B12">
        <f>B11/(1+B4)</f>
        <v>2.9124799767001606</v>
      </c>
    </row>
    <row r="13" spans="1:2" x14ac:dyDescent="0.3">
      <c r="A13" t="s">
        <v>30</v>
      </c>
      <c r="B13">
        <f>B11-B12</f>
        <v>7.2811999417504012</v>
      </c>
    </row>
    <row r="14" spans="1:2" x14ac:dyDescent="0.3">
      <c r="A14" t="s">
        <v>29</v>
      </c>
      <c r="B14">
        <f>B12/B5</f>
        <v>3.7054452629773035E-3</v>
      </c>
    </row>
    <row r="15" spans="1:2" x14ac:dyDescent="0.3">
      <c r="A15" t="s">
        <v>28</v>
      </c>
      <c r="B15">
        <f>B13/B6</f>
        <v>9.7082665890005342E-3</v>
      </c>
    </row>
    <row r="16" spans="1:2" x14ac:dyDescent="0.3">
      <c r="A16" t="s">
        <v>27</v>
      </c>
      <c r="B16">
        <f>PI()*B10^2</f>
        <v>1.6741547250980007E-2</v>
      </c>
    </row>
    <row r="17" spans="1:2" x14ac:dyDescent="0.3">
      <c r="A17" t="s">
        <v>26</v>
      </c>
      <c r="B17">
        <f>B14/B16</f>
        <v>0.22133230623354699</v>
      </c>
    </row>
    <row r="18" spans="1:2" x14ac:dyDescent="0.3">
      <c r="A18" t="s">
        <v>25</v>
      </c>
      <c r="B18">
        <f>B15/B16</f>
        <v>0.57989064233189302</v>
      </c>
    </row>
    <row r="19" spans="1:2" x14ac:dyDescent="0.3">
      <c r="A19" t="s">
        <v>24</v>
      </c>
      <c r="B19">
        <f>B17+B18</f>
        <v>0.80122294856544007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Pressure Calculator</vt:lpstr>
      <vt:lpstr>Matrix</vt:lpstr>
      <vt:lpstr>Tank length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Johnston (student)</cp:lastModifiedBy>
  <dcterms:created xsi:type="dcterms:W3CDTF">2025-07-12T10:01:01Z</dcterms:created>
  <dcterms:modified xsi:type="dcterms:W3CDTF">2025-07-12T11:00:50Z</dcterms:modified>
</cp:coreProperties>
</file>