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ticles\Finance\"/>
    </mc:Choice>
  </mc:AlternateContent>
  <xr:revisionPtr revIDLastSave="0" documentId="13_ncr:1_{E2987944-CE0F-4D37-B5E0-52475311A112}" xr6:coauthVersionLast="47" xr6:coauthVersionMax="47" xr10:uidLastSave="{00000000-0000-0000-0000-000000000000}"/>
  <bookViews>
    <workbookView xWindow="-110" yWindow="-110" windowWidth="19420" windowHeight="10420" activeTab="1" xr2:uid="{5AC54893-5017-4563-BA14-567BCF97C539}"/>
  </bookViews>
  <sheets>
    <sheet name="持仓统计 - 240101" sheetId="3" r:id="rId1"/>
    <sheet name="持仓统计 - 240221" sheetId="7" r:id="rId2"/>
    <sheet name="投资决策总结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7" l="1"/>
  <c r="C11" i="7" s="1"/>
  <c r="D7" i="7"/>
  <c r="D10" i="7" s="1"/>
  <c r="D8" i="7"/>
  <c r="B8" i="7" s="1"/>
  <c r="E8" i="7" s="1"/>
  <c r="D6" i="7"/>
  <c r="C13" i="7"/>
  <c r="C12" i="7"/>
  <c r="B9" i="7"/>
  <c r="E9" i="7" s="1"/>
  <c r="E7" i="7"/>
  <c r="E6" i="7"/>
  <c r="B5" i="7"/>
  <c r="B20" i="7" s="1"/>
  <c r="D4" i="7"/>
  <c r="E3" i="7"/>
  <c r="D3" i="7"/>
  <c r="B5" i="3"/>
  <c r="E5" i="3" s="1"/>
  <c r="B7" i="3"/>
  <c r="E7" i="3" s="1"/>
  <c r="D12" i="3"/>
  <c r="B6" i="3"/>
  <c r="E6" i="3" s="1"/>
  <c r="D4" i="3"/>
  <c r="C12" i="3"/>
  <c r="B10" i="3"/>
  <c r="D13" i="3"/>
  <c r="E3" i="3"/>
  <c r="B9" i="3"/>
  <c r="E9" i="3" s="1"/>
  <c r="B8" i="3"/>
  <c r="E8" i="3" s="1"/>
  <c r="D12" i="7" l="1"/>
  <c r="D13" i="7"/>
  <c r="B10" i="7"/>
  <c r="E10" i="7" s="1"/>
  <c r="E5" i="7"/>
  <c r="D11" i="7"/>
  <c r="B12" i="7"/>
  <c r="E12" i="7" s="1"/>
  <c r="B21" i="7"/>
  <c r="B12" i="3"/>
  <c r="E12" i="3" s="1"/>
  <c r="B18" i="3"/>
  <c r="B19" i="3"/>
  <c r="E10" i="3"/>
  <c r="C11" i="3"/>
  <c r="C13" i="3"/>
  <c r="D3" i="3"/>
  <c r="B13" i="7" l="1"/>
  <c r="B22" i="7" s="1"/>
  <c r="B11" i="7"/>
  <c r="B17" i="7" s="1"/>
  <c r="B19" i="7" s="1"/>
  <c r="D11" i="3"/>
  <c r="B11" i="3"/>
  <c r="B13" i="3"/>
  <c r="C19" i="7" l="1"/>
  <c r="C20" i="7"/>
  <c r="C22" i="7"/>
  <c r="C21" i="7"/>
  <c r="E11" i="7"/>
  <c r="E13" i="7"/>
  <c r="E13" i="3"/>
  <c r="B20" i="3"/>
  <c r="E11" i="3"/>
  <c r="B17" i="3"/>
  <c r="C17" i="3" s="1"/>
  <c r="C20" i="3" l="1"/>
  <c r="C19" i="3"/>
  <c r="C18" i="3"/>
</calcChain>
</file>

<file path=xl/sharedStrings.xml><?xml version="1.0" encoding="utf-8"?>
<sst xmlns="http://schemas.openxmlformats.org/spreadsheetml/2006/main" count="102" uniqueCount="75">
  <si>
    <t>收益率</t>
    <phoneticPr fontId="1" type="noConversion"/>
  </si>
  <si>
    <t>上证50ETF易方达</t>
    <phoneticPr fontId="1" type="noConversion"/>
  </si>
  <si>
    <t>工银瑞信前沿医疗股票A</t>
    <phoneticPr fontId="1" type="noConversion"/>
  </si>
  <si>
    <t>景顺长城绩优成长混合</t>
    <phoneticPr fontId="1" type="noConversion"/>
  </si>
  <si>
    <t>活期存款</t>
    <phoneticPr fontId="1" type="noConversion"/>
  </si>
  <si>
    <t>类别</t>
    <phoneticPr fontId="1" type="noConversion"/>
  </si>
  <si>
    <t>场内ETF基金</t>
    <phoneticPr fontId="1" type="noConversion"/>
  </si>
  <si>
    <t>收益</t>
    <phoneticPr fontId="1" type="noConversion"/>
  </si>
  <si>
    <t>场外偏股基金（招商证券）</t>
    <phoneticPr fontId="1" type="noConversion"/>
  </si>
  <si>
    <t>场外偏股基金（支付宝）</t>
    <phoneticPr fontId="1" type="noConversion"/>
  </si>
  <si>
    <t>理由</t>
    <phoneticPr fontId="1" type="noConversion"/>
  </si>
  <si>
    <t>收益已经超越同期定期存款。</t>
    <phoneticPr fontId="1" type="noConversion"/>
  </si>
  <si>
    <t>大消费基金具备明显的周期性，在春节前后到达高点，这是卖出的良好时机。</t>
    <phoneticPr fontId="1" type="noConversion"/>
  </si>
  <si>
    <t>在业内人士推荐下购买，数额较大。总体而言较为稳定，中期向好，可适时卖出止盈。</t>
    <phoneticPr fontId="1" type="noConversion"/>
  </si>
  <si>
    <t>正确投资决策</t>
    <phoneticPr fontId="1" type="noConversion"/>
  </si>
  <si>
    <t>依靠理性避免了投机损失。</t>
    <phoneticPr fontId="1" type="noConversion"/>
  </si>
  <si>
    <t>错误投资决策</t>
    <phoneticPr fontId="1" type="noConversion"/>
  </si>
  <si>
    <t>未投机购买超导板块ETF</t>
    <phoneticPr fontId="1" type="noConversion"/>
  </si>
  <si>
    <t>华夏日经225ETF</t>
    <phoneticPr fontId="1" type="noConversion"/>
  </si>
  <si>
    <t>投资标的/决策</t>
    <phoneticPr fontId="1" type="noConversion"/>
  </si>
  <si>
    <t>博时标普500ETF联接</t>
    <phoneticPr fontId="1" type="noConversion"/>
  </si>
  <si>
    <t>华泰柏瑞鼎利灵活配置混合A</t>
    <phoneticPr fontId="1" type="noConversion"/>
  </si>
  <si>
    <t>一系列纯债债券</t>
    <phoneticPr fontId="1" type="noConversion"/>
  </si>
  <si>
    <t>2. 在当前股市低迷时，已经取得了不错收益；待股市上涨时，也可藉由其股票部分获得一定收益。</t>
    <phoneticPr fontId="1" type="noConversion"/>
  </si>
  <si>
    <t>2. 定投半年，适时逃顶，5个月盈利约9%。</t>
    <phoneticPr fontId="1" type="noConversion"/>
  </si>
  <si>
    <t>1. 持有两个半月左右，首次卖出约10%份额，取得了10%收益。</t>
    <phoneticPr fontId="1" type="noConversion"/>
  </si>
  <si>
    <t>2. 虽然购买时处于相对高位，长期处于浮亏状态，但买入数额不多，且上证50ETF波动性小，因此浮亏数额很小。</t>
    <phoneticPr fontId="1" type="noConversion"/>
  </si>
  <si>
    <t>未投机购买纳斯达克指数基金</t>
    <phoneticPr fontId="1" type="noConversion"/>
  </si>
  <si>
    <t>1. 第一次尝试购买ETF基金，藉此了解ETF操作的基本规则，并评估是否适合自己的风格。</t>
    <phoneticPr fontId="1" type="noConversion"/>
  </si>
  <si>
    <t>1. 在牛市期间2次大幅买入，累计15000元，而未及时卖出。</t>
    <phoneticPr fontId="1" type="noConversion"/>
  </si>
  <si>
    <t>2. 后续基金处在高位时，未及时止损，反而保持定投，加上遭受疫情的严重影响，最终遭受巨额浮亏。不论是亏损比例还是亏损总金额，该基金都一骑绝尘。</t>
    <phoneticPr fontId="1" type="noConversion"/>
  </si>
  <si>
    <t>易方达蓝筹精选混合</t>
    <phoneticPr fontId="1" type="noConversion"/>
  </si>
  <si>
    <t>诺安成长混合</t>
    <phoneticPr fontId="1" type="noConversion"/>
  </si>
  <si>
    <t>2023年春节前夕，卖出约一半大消费基金</t>
    <phoneticPr fontId="1" type="noConversion"/>
  </si>
  <si>
    <t>1. 高位定投时间过长。</t>
    <phoneticPr fontId="1" type="noConversion"/>
  </si>
  <si>
    <t>2. 未在2023年4月份半导体阶段高点及时部分止盈（也适用于其他半导体基金）。</t>
    <phoneticPr fontId="1" type="noConversion"/>
  </si>
  <si>
    <t>3. 该基金近两年表现不及半导体行业指数基金：管理费更高、波动性更大、超额收益能力不足。</t>
    <phoneticPr fontId="1" type="noConversion"/>
  </si>
  <si>
    <t>类似景顺长城绩优成长混合，但在牛市购买该基金数额较少，且该基金的经理水平更高，故亏损较小。</t>
    <phoneticPr fontId="1" type="noConversion"/>
  </si>
  <si>
    <t>1. 大额购买，对冲股票基金风险。</t>
    <phoneticPr fontId="1" type="noConversion"/>
  </si>
  <si>
    <t>2. 第一次尝试主动止损。近来由于医疗反腐行动，净值一路下跌。鉴于短期内不确定性过大，且增加关注负担，于是在收益率涨回-10%左右时止损，全部卖出。</t>
    <phoneticPr fontId="1" type="noConversion"/>
  </si>
  <si>
    <t>1. 第一次尝试投资海外指数。</t>
    <phoneticPr fontId="1" type="noConversion"/>
  </si>
  <si>
    <t>富国中证新能源汽车指数（LOF）A</t>
    <phoneticPr fontId="1" type="noConversion"/>
  </si>
  <si>
    <t>2. 高位定投时间过长。</t>
    <phoneticPr fontId="1" type="noConversion"/>
  </si>
  <si>
    <t>4. 过于迷信明星基金经理，未能尽早了解基金收益指标。</t>
    <phoneticPr fontId="1" type="noConversion"/>
  </si>
  <si>
    <t>3. 在上证指数低于3100点时补仓买入，迅速摊平持仓成本。</t>
    <phoneticPr fontId="1" type="noConversion"/>
  </si>
  <si>
    <t>1. 今年4次在净值低于95%时间时，试图抄底，累计投入大量资金，结果目前净值比抄底时又跌去13%左右。</t>
    <phoneticPr fontId="1" type="noConversion"/>
  </si>
  <si>
    <t>旅游ETF</t>
    <phoneticPr fontId="1" type="noConversion"/>
  </si>
  <si>
    <t>买入即被套，好在并未补仓</t>
    <phoneticPr fontId="1" type="noConversion"/>
  </si>
  <si>
    <t>本金</t>
    <phoneticPr fontId="1" type="noConversion"/>
  </si>
  <si>
    <t>市值</t>
    <phoneticPr fontId="1" type="noConversion"/>
  </si>
  <si>
    <t>可用资金（招商证券）</t>
    <phoneticPr fontId="1" type="noConversion"/>
  </si>
  <si>
    <t>微信零钱通</t>
    <phoneticPr fontId="1" type="noConversion"/>
  </si>
  <si>
    <t>所有类别合计</t>
    <phoneticPr fontId="1" type="noConversion"/>
  </si>
  <si>
    <t>中高风险投资（ETF+场外基金）合计</t>
    <phoneticPr fontId="1" type="noConversion"/>
  </si>
  <si>
    <t>场外偏债基金（支付宝）</t>
    <phoneticPr fontId="1" type="noConversion"/>
  </si>
  <si>
    <t>备注</t>
    <phoneticPr fontId="1" type="noConversion"/>
  </si>
  <si>
    <t>本金已包含收益，故计算收益率无意义</t>
    <phoneticPr fontId="1" type="noConversion"/>
  </si>
  <si>
    <t>国债/货币基金</t>
    <phoneticPr fontId="1" type="noConversion"/>
  </si>
  <si>
    <t>未到期国债按持有天数计算当前收益</t>
    <phoneticPr fontId="1" type="noConversion"/>
  </si>
  <si>
    <t>中高风险（ETF+场外基金）</t>
    <phoneticPr fontId="1" type="noConversion"/>
  </si>
  <si>
    <t>低风险（偏债基金）</t>
    <phoneticPr fontId="1" type="noConversion"/>
  </si>
  <si>
    <t>无风险（现金、货币基金、国债）</t>
    <phoneticPr fontId="1" type="noConversion"/>
  </si>
  <si>
    <t>本金持仓分布</t>
    <phoneticPr fontId="1" type="noConversion"/>
  </si>
  <si>
    <t>数额</t>
    <phoneticPr fontId="1" type="noConversion"/>
  </si>
  <si>
    <t>比例</t>
    <phoneticPr fontId="1" type="noConversion"/>
  </si>
  <si>
    <t>总额</t>
    <phoneticPr fontId="1" type="noConversion"/>
  </si>
  <si>
    <t>低风险（偏债基金）合计</t>
    <phoneticPr fontId="1" type="noConversion"/>
  </si>
  <si>
    <t>明细和统计</t>
    <phoneticPr fontId="1" type="noConversion"/>
  </si>
  <si>
    <t>最好在非交易时段统计</t>
    <phoneticPr fontId="1" type="noConversion"/>
  </si>
  <si>
    <t>消费资金（用于日常支出和应急资金）</t>
    <phoneticPr fontId="1" type="noConversion"/>
  </si>
  <si>
    <t>资金总额</t>
    <phoneticPr fontId="1" type="noConversion"/>
  </si>
  <si>
    <t>投资总额</t>
    <phoneticPr fontId="1" type="noConversion"/>
  </si>
  <si>
    <t>中高风险（ETF+场外偏股基金）</t>
    <phoneticPr fontId="1" type="noConversion"/>
  </si>
  <si>
    <t>本金持仓分布（不含市值）</t>
    <phoneticPr fontId="1" type="noConversion"/>
  </si>
  <si>
    <t>中高风险投资（ETF+场外偏股基金）合计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</si>
</sst>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Dashed">
        <color rgb="FFFF0000"/>
      </left>
      <right/>
      <top style="mediumDashed">
        <color rgb="FFFF0000"/>
      </top>
      <bottom/>
      <diagonal/>
    </border>
    <border>
      <left/>
      <right/>
      <top style="mediumDashed">
        <color rgb="FFFF0000"/>
      </top>
      <bottom/>
      <diagonal/>
    </border>
    <border>
      <left/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/>
      <top/>
      <bottom/>
      <diagonal/>
    </border>
    <border>
      <left/>
      <right style="mediumDashed">
        <color rgb="FFFF0000"/>
      </right>
      <top/>
      <bottom/>
      <diagonal/>
    </border>
    <border>
      <left style="mediumDashed">
        <color rgb="FFFF0000"/>
      </left>
      <right/>
      <top/>
      <bottom style="mediumDashed">
        <color rgb="FFFF0000"/>
      </bottom>
      <diagonal/>
    </border>
    <border>
      <left/>
      <right/>
      <top/>
      <bottom style="mediumDashed">
        <color rgb="FFFF0000"/>
      </bottom>
      <diagonal/>
    </border>
    <border>
      <left/>
      <right style="mediumDashed">
        <color rgb="FFFF0000"/>
      </right>
      <top/>
      <bottom style="mediumDashed">
        <color rgb="FFFF0000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0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4" fontId="5" fillId="0" borderId="0" xfId="0" applyNumberFormat="1" applyFont="1">
      <alignment vertical="center"/>
    </xf>
    <xf numFmtId="4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4" fontId="0" fillId="0" borderId="0" xfId="0" applyNumberFormat="1">
      <alignment vertical="center"/>
    </xf>
    <xf numFmtId="4" fontId="4" fillId="0" borderId="0" xfId="0" applyNumberFormat="1" applyFont="1">
      <alignment vertical="center"/>
    </xf>
    <xf numFmtId="4" fontId="8" fillId="0" borderId="0" xfId="0" applyNumberFormat="1" applyFont="1">
      <alignment vertical="center"/>
    </xf>
    <xf numFmtId="4" fontId="9" fillId="0" borderId="0" xfId="0" applyNumberFormat="1" applyFont="1">
      <alignment vertical="center"/>
    </xf>
    <xf numFmtId="0" fontId="4" fillId="0" borderId="1" xfId="0" applyFont="1" applyBorder="1">
      <alignment vertical="center"/>
    </xf>
    <xf numFmtId="4" fontId="4" fillId="0" borderId="2" xfId="0" applyNumberFormat="1" applyFont="1" applyBorder="1">
      <alignment vertical="center"/>
    </xf>
    <xf numFmtId="10" fontId="4" fillId="0" borderId="3" xfId="0" applyNumberFormat="1" applyFont="1" applyBorder="1">
      <alignment vertical="center"/>
    </xf>
    <xf numFmtId="0" fontId="4" fillId="0" borderId="4" xfId="0" applyFont="1" applyBorder="1">
      <alignment vertical="center"/>
    </xf>
    <xf numFmtId="10" fontId="4" fillId="0" borderId="5" xfId="0" applyNumberFormat="1" applyFont="1" applyBorder="1">
      <alignment vertical="center"/>
    </xf>
    <xf numFmtId="10" fontId="8" fillId="0" borderId="5" xfId="0" applyNumberFormat="1" applyFont="1" applyBorder="1">
      <alignment vertical="center"/>
    </xf>
    <xf numFmtId="10" fontId="9" fillId="0" borderId="5" xfId="0" applyNumberFormat="1" applyFont="1" applyBorder="1">
      <alignment vertical="center"/>
    </xf>
    <xf numFmtId="0" fontId="4" fillId="0" borderId="6" xfId="0" applyFont="1" applyBorder="1">
      <alignment vertical="center"/>
    </xf>
    <xf numFmtId="4" fontId="4" fillId="0" borderId="7" xfId="0" applyNumberFormat="1" applyFont="1" applyBorder="1">
      <alignment vertical="center"/>
    </xf>
    <xf numFmtId="4" fontId="9" fillId="0" borderId="7" xfId="0" applyNumberFormat="1" applyFont="1" applyBorder="1">
      <alignment vertical="center"/>
    </xf>
    <xf numFmtId="10" fontId="9" fillId="0" borderId="8" xfId="0" applyNumberFormat="1" applyFont="1" applyBorder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293A-3007-491C-8808-8140266C6CFB}">
  <dimension ref="A1:F20"/>
  <sheetViews>
    <sheetView workbookViewId="0">
      <selection sqref="A1:XFD2"/>
    </sheetView>
  </sheetViews>
  <sheetFormatPr defaultRowHeight="14" x14ac:dyDescent="0.3"/>
  <cols>
    <col min="1" max="1" width="37.5" customWidth="1"/>
    <col min="2" max="2" width="16.6640625" customWidth="1"/>
    <col min="3" max="3" width="16.6640625" style="5" customWidth="1"/>
    <col min="4" max="4" width="16.6640625" customWidth="1"/>
    <col min="5" max="5" width="16.6640625" style="1" customWidth="1"/>
    <col min="6" max="6" width="37.5" customWidth="1"/>
  </cols>
  <sheetData>
    <row r="1" spans="1:6" x14ac:dyDescent="0.3">
      <c r="A1" s="35" t="s">
        <v>67</v>
      </c>
      <c r="B1" s="35"/>
      <c r="C1" s="35"/>
      <c r="D1" s="35"/>
      <c r="E1" s="35"/>
    </row>
    <row r="2" spans="1:6" ht="14.5" thickBot="1" x14ac:dyDescent="0.35">
      <c r="A2" s="9" t="s">
        <v>5</v>
      </c>
      <c r="B2" s="9" t="s">
        <v>48</v>
      </c>
      <c r="C2" s="9" t="s">
        <v>7</v>
      </c>
      <c r="D2" s="10" t="s">
        <v>49</v>
      </c>
      <c r="E2" s="11" t="s">
        <v>0</v>
      </c>
      <c r="F2" s="9" t="s">
        <v>55</v>
      </c>
    </row>
    <row r="3" spans="1:6" ht="14" customHeight="1" x14ac:dyDescent="0.3">
      <c r="A3" s="24" t="s">
        <v>4</v>
      </c>
      <c r="B3" s="25">
        <v>12728.85</v>
      </c>
      <c r="C3" s="25">
        <v>0</v>
      </c>
      <c r="D3" s="25">
        <f>B3+C3</f>
        <v>12728.85</v>
      </c>
      <c r="E3" s="26">
        <f>C3/B3</f>
        <v>0</v>
      </c>
      <c r="F3" s="36" t="s">
        <v>56</v>
      </c>
    </row>
    <row r="4" spans="1:6" x14ac:dyDescent="0.3">
      <c r="A4" s="27" t="s">
        <v>50</v>
      </c>
      <c r="B4" s="21">
        <v>0</v>
      </c>
      <c r="C4" s="21">
        <v>0</v>
      </c>
      <c r="D4" s="21">
        <f>B4+C4</f>
        <v>0</v>
      </c>
      <c r="E4" s="28">
        <v>0</v>
      </c>
      <c r="F4" s="36"/>
    </row>
    <row r="5" spans="1:6" x14ac:dyDescent="0.3">
      <c r="A5" s="27" t="s">
        <v>51</v>
      </c>
      <c r="B5" s="21">
        <f t="shared" ref="B5:B10" si="0">D5-C5</f>
        <v>1559.49</v>
      </c>
      <c r="C5" s="22">
        <v>1.68</v>
      </c>
      <c r="D5" s="21">
        <v>1561.17</v>
      </c>
      <c r="E5" s="29">
        <f>C5/B5</f>
        <v>1.0772752630667719E-3</v>
      </c>
      <c r="F5" s="2"/>
    </row>
    <row r="6" spans="1:6" x14ac:dyDescent="0.3">
      <c r="A6" s="27" t="s">
        <v>57</v>
      </c>
      <c r="B6" s="21">
        <f t="shared" si="0"/>
        <v>162057.93</v>
      </c>
      <c r="C6" s="22">
        <v>304.18</v>
      </c>
      <c r="D6" s="21">
        <v>162362.10999999999</v>
      </c>
      <c r="E6" s="29">
        <f>C6/B6</f>
        <v>1.8769831257254737E-3</v>
      </c>
      <c r="F6" s="2" t="s">
        <v>58</v>
      </c>
    </row>
    <row r="7" spans="1:6" x14ac:dyDescent="0.3">
      <c r="A7" s="27" t="s">
        <v>54</v>
      </c>
      <c r="B7" s="21">
        <f t="shared" si="0"/>
        <v>30000.010000000002</v>
      </c>
      <c r="C7" s="23">
        <v>-197.27</v>
      </c>
      <c r="D7" s="20">
        <v>29802.74</v>
      </c>
      <c r="E7" s="30">
        <f>C7/B7</f>
        <v>-6.5756644747785083E-3</v>
      </c>
      <c r="F7" s="2"/>
    </row>
    <row r="8" spans="1:6" s="6" customFormat="1" x14ac:dyDescent="0.3">
      <c r="A8" s="27" t="s">
        <v>6</v>
      </c>
      <c r="B8" s="21">
        <f t="shared" si="0"/>
        <v>60726.6</v>
      </c>
      <c r="C8" s="23">
        <v>-958.4</v>
      </c>
      <c r="D8" s="21">
        <v>59768.2</v>
      </c>
      <c r="E8" s="30">
        <f t="shared" ref="E8:E10" si="1">C8/B8</f>
        <v>-1.5782210761017414E-2</v>
      </c>
      <c r="F8" s="19" t="s">
        <v>68</v>
      </c>
    </row>
    <row r="9" spans="1:6" s="6" customFormat="1" x14ac:dyDescent="0.3">
      <c r="A9" s="27" t="s">
        <v>8</v>
      </c>
      <c r="B9" s="21">
        <f t="shared" si="0"/>
        <v>21626</v>
      </c>
      <c r="C9" s="23">
        <v>-2895.29</v>
      </c>
      <c r="D9" s="21">
        <v>18730.71</v>
      </c>
      <c r="E9" s="30">
        <f t="shared" si="1"/>
        <v>-0.13388005178951262</v>
      </c>
      <c r="F9" s="19"/>
    </row>
    <row r="10" spans="1:6" s="6" customFormat="1" ht="14.5" thickBot="1" x14ac:dyDescent="0.35">
      <c r="A10" s="31" t="s">
        <v>9</v>
      </c>
      <c r="B10" s="32">
        <f t="shared" si="0"/>
        <v>279722.14</v>
      </c>
      <c r="C10" s="33">
        <v>-65382.97</v>
      </c>
      <c r="D10" s="32">
        <v>214339.17</v>
      </c>
      <c r="E10" s="34">
        <f t="shared" si="1"/>
        <v>-0.23374256324508313</v>
      </c>
      <c r="F10" s="19"/>
    </row>
    <row r="11" spans="1:6" s="7" customFormat="1" x14ac:dyDescent="0.3">
      <c r="A11" s="7" t="s">
        <v>52</v>
      </c>
      <c r="B11" s="16">
        <f>SUM(B3:B10)</f>
        <v>568421.02</v>
      </c>
      <c r="C11" s="17">
        <f>SUM(C3:C10)</f>
        <v>-69128.070000000007</v>
      </c>
      <c r="D11" s="16">
        <f>SUM(D3:D10)</f>
        <v>499292.94999999995</v>
      </c>
      <c r="E11" s="18">
        <f>C11/B11</f>
        <v>-0.1216142042037784</v>
      </c>
    </row>
    <row r="12" spans="1:6" s="7" customFormat="1" x14ac:dyDescent="0.3">
      <c r="A12" s="7" t="s">
        <v>66</v>
      </c>
      <c r="B12" s="16">
        <f>B7</f>
        <v>30000.010000000002</v>
      </c>
      <c r="C12" s="17">
        <f>C7</f>
        <v>-197.27</v>
      </c>
      <c r="D12" s="16">
        <f>D7</f>
        <v>29802.74</v>
      </c>
      <c r="E12" s="18">
        <f>C12/B12</f>
        <v>-6.5756644747785083E-3</v>
      </c>
    </row>
    <row r="13" spans="1:6" x14ac:dyDescent="0.3">
      <c r="A13" s="7" t="s">
        <v>53</v>
      </c>
      <c r="B13" s="16">
        <f>SUM(B8:B10)</f>
        <v>362074.74</v>
      </c>
      <c r="C13" s="16">
        <f>SUM(C8:C10)</f>
        <v>-69236.66</v>
      </c>
      <c r="D13" s="16">
        <f>SUM(D8:D10)</f>
        <v>292838.08</v>
      </c>
      <c r="E13" s="18">
        <f>C13/B13</f>
        <v>-0.19122201123447607</v>
      </c>
    </row>
    <row r="14" spans="1:6" x14ac:dyDescent="0.3">
      <c r="A14" s="7"/>
      <c r="B14" s="7"/>
      <c r="C14" s="8"/>
    </row>
    <row r="15" spans="1:6" x14ac:dyDescent="0.3">
      <c r="A15" s="35" t="s">
        <v>62</v>
      </c>
      <c r="B15" s="35"/>
      <c r="C15" s="35"/>
    </row>
    <row r="16" spans="1:6" x14ac:dyDescent="0.3">
      <c r="A16" s="9" t="s">
        <v>5</v>
      </c>
      <c r="B16" s="3" t="s">
        <v>63</v>
      </c>
      <c r="C16" s="3" t="s">
        <v>64</v>
      </c>
    </row>
    <row r="17" spans="1:3" x14ac:dyDescent="0.3">
      <c r="A17" s="6" t="s">
        <v>65</v>
      </c>
      <c r="B17" s="20">
        <f>B11</f>
        <v>568421.02</v>
      </c>
      <c r="C17" s="1">
        <f>B17/B17</f>
        <v>1</v>
      </c>
    </row>
    <row r="18" spans="1:3" x14ac:dyDescent="0.3">
      <c r="A18" s="6" t="s">
        <v>61</v>
      </c>
      <c r="B18" s="20">
        <f>SUM(B3:B6)</f>
        <v>176346.27</v>
      </c>
      <c r="C18" s="1">
        <f>B18/B17</f>
        <v>0.31023882614333997</v>
      </c>
    </row>
    <row r="19" spans="1:3" x14ac:dyDescent="0.3">
      <c r="A19" s="6" t="s">
        <v>60</v>
      </c>
      <c r="B19" s="20">
        <f>SUM(B7)</f>
        <v>30000.010000000002</v>
      </c>
      <c r="C19" s="1">
        <f>B19/B17</f>
        <v>5.2777798400206945E-2</v>
      </c>
    </row>
    <row r="20" spans="1:3" x14ac:dyDescent="0.3">
      <c r="A20" s="6" t="s">
        <v>59</v>
      </c>
      <c r="B20" s="20">
        <f>B13</f>
        <v>362074.74</v>
      </c>
      <c r="C20" s="1">
        <f>B20/B17</f>
        <v>0.636983375456453</v>
      </c>
    </row>
  </sheetData>
  <mergeCells count="3">
    <mergeCell ref="A15:C15"/>
    <mergeCell ref="A1:E1"/>
    <mergeCell ref="F3:F4"/>
  </mergeCells>
  <phoneticPr fontId="1" type="noConversion"/>
  <pageMargins left="0.7" right="0.7" top="0.75" bottom="0.75" header="0.3" footer="0.3"/>
  <ignoredErrors>
    <ignoredError sqref="C13:D1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A16D-416C-4AB0-8D12-153663716F06}">
  <dimension ref="A1:F22"/>
  <sheetViews>
    <sheetView tabSelected="1" topLeftCell="A2" workbookViewId="0">
      <selection activeCell="A9" sqref="A9"/>
    </sheetView>
  </sheetViews>
  <sheetFormatPr defaultRowHeight="14" x14ac:dyDescent="0.3"/>
  <cols>
    <col min="1" max="1" width="37.5" customWidth="1"/>
    <col min="2" max="2" width="16.6640625" customWidth="1"/>
    <col min="3" max="3" width="16.6640625" style="5" customWidth="1"/>
    <col min="4" max="4" width="16.6640625" customWidth="1"/>
    <col min="5" max="5" width="16.6640625" style="1" customWidth="1"/>
    <col min="6" max="6" width="37.5" customWidth="1"/>
  </cols>
  <sheetData>
    <row r="1" spans="1:6" x14ac:dyDescent="0.3">
      <c r="A1" s="35" t="s">
        <v>67</v>
      </c>
      <c r="B1" s="35"/>
      <c r="C1" s="35"/>
      <c r="D1" s="35"/>
      <c r="E1" s="35"/>
    </row>
    <row r="2" spans="1:6" ht="14.5" thickBot="1" x14ac:dyDescent="0.35">
      <c r="A2" s="9" t="s">
        <v>5</v>
      </c>
      <c r="B2" s="9" t="s">
        <v>48</v>
      </c>
      <c r="C2" s="9" t="s">
        <v>7</v>
      </c>
      <c r="D2" s="10" t="s">
        <v>49</v>
      </c>
      <c r="E2" s="11" t="s">
        <v>0</v>
      </c>
      <c r="F2" s="9" t="s">
        <v>55</v>
      </c>
    </row>
    <row r="3" spans="1:6" ht="14" customHeight="1" x14ac:dyDescent="0.3">
      <c r="A3" s="24" t="s">
        <v>4</v>
      </c>
      <c r="B3" s="25">
        <v>38134.03</v>
      </c>
      <c r="C3" s="25">
        <v>0</v>
      </c>
      <c r="D3" s="25">
        <f>B3+C3</f>
        <v>38134.03</v>
      </c>
      <c r="E3" s="26">
        <f>C3/B3</f>
        <v>0</v>
      </c>
      <c r="F3" s="36" t="s">
        <v>56</v>
      </c>
    </row>
    <row r="4" spans="1:6" x14ac:dyDescent="0.3">
      <c r="A4" s="27" t="s">
        <v>50</v>
      </c>
      <c r="B4" s="21">
        <v>509.29</v>
      </c>
      <c r="C4" s="21">
        <v>0</v>
      </c>
      <c r="D4" s="21">
        <f>B4+C4</f>
        <v>509.29</v>
      </c>
      <c r="E4" s="28">
        <v>0</v>
      </c>
      <c r="F4" s="36"/>
    </row>
    <row r="5" spans="1:6" x14ac:dyDescent="0.3">
      <c r="A5" s="27" t="s">
        <v>51</v>
      </c>
      <c r="B5" s="21">
        <f t="shared" ref="B5:B10" si="0">D5-C5</f>
        <v>1561.58</v>
      </c>
      <c r="C5" s="22">
        <v>6.01</v>
      </c>
      <c r="D5" s="21">
        <v>1567.59</v>
      </c>
      <c r="E5" s="29">
        <f>C5/B5</f>
        <v>3.8486660945964983E-3</v>
      </c>
      <c r="F5" s="2"/>
    </row>
    <row r="6" spans="1:6" x14ac:dyDescent="0.3">
      <c r="A6" s="27" t="s">
        <v>57</v>
      </c>
      <c r="B6" s="21">
        <v>201000</v>
      </c>
      <c r="C6" s="22">
        <v>1086.1600000000001</v>
      </c>
      <c r="D6" s="21">
        <f>B6+C6</f>
        <v>202086.16</v>
      </c>
      <c r="E6" s="29">
        <f>C6/B6</f>
        <v>5.4037810945273632E-3</v>
      </c>
      <c r="F6" s="2" t="s">
        <v>58</v>
      </c>
    </row>
    <row r="7" spans="1:6" x14ac:dyDescent="0.3">
      <c r="A7" s="27" t="s">
        <v>54</v>
      </c>
      <c r="B7" s="21">
        <v>30000.01</v>
      </c>
      <c r="C7" s="23">
        <v>-1.41</v>
      </c>
      <c r="D7" s="20">
        <f>B7+C7</f>
        <v>29998.6</v>
      </c>
      <c r="E7" s="30">
        <f>C7/B7</f>
        <v>-4.6999984333338554E-5</v>
      </c>
      <c r="F7" s="2"/>
    </row>
    <row r="8" spans="1:6" s="6" customFormat="1" x14ac:dyDescent="0.3">
      <c r="A8" s="27" t="s">
        <v>6</v>
      </c>
      <c r="B8" s="21">
        <f t="shared" si="0"/>
        <v>40375.900000000009</v>
      </c>
      <c r="C8" s="22">
        <v>299.2</v>
      </c>
      <c r="D8" s="21">
        <f>241675.1-201000</f>
        <v>40675.100000000006</v>
      </c>
      <c r="E8" s="29">
        <f t="shared" ref="E8:E10" si="1">C8/B8</f>
        <v>7.4103611312688984E-3</v>
      </c>
      <c r="F8" s="19" t="s">
        <v>68</v>
      </c>
    </row>
    <row r="9" spans="1:6" s="6" customFormat="1" x14ac:dyDescent="0.3">
      <c r="A9" s="27" t="s">
        <v>8</v>
      </c>
      <c r="B9" s="21">
        <f t="shared" si="0"/>
        <v>21626</v>
      </c>
      <c r="C9" s="23">
        <v>-2895.29</v>
      </c>
      <c r="D9" s="21">
        <v>18730.71</v>
      </c>
      <c r="E9" s="30">
        <f t="shared" si="1"/>
        <v>-0.13388005178951262</v>
      </c>
      <c r="F9" s="19"/>
    </row>
    <row r="10" spans="1:6" s="6" customFormat="1" ht="14.5" thickBot="1" x14ac:dyDescent="0.35">
      <c r="A10" s="31" t="s">
        <v>9</v>
      </c>
      <c r="B10" s="32">
        <f t="shared" si="0"/>
        <v>283999.90000000002</v>
      </c>
      <c r="C10" s="33">
        <f>-82864.07-C7</f>
        <v>-82862.66</v>
      </c>
      <c r="D10" s="32">
        <f>231135.84-D7</f>
        <v>201137.24</v>
      </c>
      <c r="E10" s="34">
        <f t="shared" si="1"/>
        <v>-0.29177003231339166</v>
      </c>
      <c r="F10" s="19"/>
    </row>
    <row r="11" spans="1:6" s="7" customFormat="1" x14ac:dyDescent="0.3">
      <c r="A11" s="7" t="s">
        <v>52</v>
      </c>
      <c r="B11" s="16">
        <f>SUM(B3:B10)</f>
        <v>617206.71</v>
      </c>
      <c r="C11" s="17">
        <f>SUM(C3:C10)</f>
        <v>-84367.99</v>
      </c>
      <c r="D11" s="16">
        <f>SUM(D3:D10)</f>
        <v>532838.72</v>
      </c>
      <c r="E11" s="18">
        <f>C11/B11</f>
        <v>-0.13669324819880849</v>
      </c>
    </row>
    <row r="12" spans="1:6" s="7" customFormat="1" x14ac:dyDescent="0.3">
      <c r="A12" s="7" t="s">
        <v>66</v>
      </c>
      <c r="B12" s="16">
        <f>B7</f>
        <v>30000.01</v>
      </c>
      <c r="C12" s="17">
        <f>C7</f>
        <v>-1.41</v>
      </c>
      <c r="D12" s="16">
        <f>D7</f>
        <v>29998.6</v>
      </c>
      <c r="E12" s="18">
        <f>C12/B12</f>
        <v>-4.6999984333338554E-5</v>
      </c>
    </row>
    <row r="13" spans="1:6" x14ac:dyDescent="0.3">
      <c r="A13" s="7" t="s">
        <v>74</v>
      </c>
      <c r="B13" s="16">
        <f>SUM(B8:B10)</f>
        <v>346001.80000000005</v>
      </c>
      <c r="C13" s="16">
        <f>SUM(C8:C10)</f>
        <v>-85458.75</v>
      </c>
      <c r="D13" s="16">
        <f>SUM(D8:D10)</f>
        <v>260543.05</v>
      </c>
      <c r="E13" s="18">
        <f>C13/B13</f>
        <v>-0.24698932202086807</v>
      </c>
    </row>
    <row r="14" spans="1:6" x14ac:dyDescent="0.3">
      <c r="A14" s="7"/>
      <c r="B14" s="7"/>
      <c r="C14" s="8"/>
    </row>
    <row r="15" spans="1:6" x14ac:dyDescent="0.3">
      <c r="A15" s="35" t="s">
        <v>73</v>
      </c>
      <c r="B15" s="35"/>
      <c r="C15" s="35"/>
    </row>
    <row r="16" spans="1:6" x14ac:dyDescent="0.3">
      <c r="A16" s="9" t="s">
        <v>5</v>
      </c>
      <c r="B16" s="3" t="s">
        <v>63</v>
      </c>
      <c r="C16" s="3" t="s">
        <v>64</v>
      </c>
    </row>
    <row r="17" spans="1:3" x14ac:dyDescent="0.3">
      <c r="A17" s="6" t="s">
        <v>70</v>
      </c>
      <c r="B17" s="20">
        <f>B11</f>
        <v>617206.71</v>
      </c>
    </row>
    <row r="18" spans="1:3" x14ac:dyDescent="0.3">
      <c r="A18" s="6" t="s">
        <v>69</v>
      </c>
      <c r="B18" s="20">
        <v>30000</v>
      </c>
      <c r="C18" s="1"/>
    </row>
    <row r="19" spans="1:3" x14ac:dyDescent="0.3">
      <c r="A19" s="7" t="s">
        <v>71</v>
      </c>
      <c r="B19" s="41">
        <f>B17-B18</f>
        <v>587206.71</v>
      </c>
      <c r="C19" s="42">
        <f>B19/B19</f>
        <v>1</v>
      </c>
    </row>
    <row r="20" spans="1:3" x14ac:dyDescent="0.3">
      <c r="A20" s="6" t="s">
        <v>61</v>
      </c>
      <c r="B20" s="20">
        <f>SUM(B3:B6)-B18</f>
        <v>211204.9</v>
      </c>
      <c r="C20" s="1">
        <f>B20/B19</f>
        <v>0.35967725913758719</v>
      </c>
    </row>
    <row r="21" spans="1:3" x14ac:dyDescent="0.3">
      <c r="A21" s="6" t="s">
        <v>60</v>
      </c>
      <c r="B21" s="20">
        <f>SUM(B7)</f>
        <v>30000.01</v>
      </c>
      <c r="C21" s="1">
        <f>B21/B19</f>
        <v>5.1089351482376623E-2</v>
      </c>
    </row>
    <row r="22" spans="1:3" x14ac:dyDescent="0.3">
      <c r="A22" s="6" t="s">
        <v>72</v>
      </c>
      <c r="B22" s="20">
        <f>B13</f>
        <v>346001.80000000005</v>
      </c>
      <c r="C22" s="1">
        <f>B22/B19</f>
        <v>0.58923338938003633</v>
      </c>
    </row>
  </sheetData>
  <mergeCells count="3">
    <mergeCell ref="A1:E1"/>
    <mergeCell ref="F3:F4"/>
    <mergeCell ref="A15:C1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A830-E525-41EC-BA7B-6C66CA66CBE9}">
  <dimension ref="A1:B27"/>
  <sheetViews>
    <sheetView workbookViewId="0">
      <selection activeCell="B22" sqref="B22"/>
    </sheetView>
  </sheetViews>
  <sheetFormatPr defaultRowHeight="14" x14ac:dyDescent="0.3"/>
  <cols>
    <col min="1" max="1" width="41.6640625" style="12" customWidth="1"/>
    <col min="2" max="2" width="83.33203125" style="4" customWidth="1"/>
    <col min="3" max="16384" width="8.6640625" style="4"/>
  </cols>
  <sheetData>
    <row r="1" spans="1:2" x14ac:dyDescent="0.3">
      <c r="A1" s="38" t="s">
        <v>14</v>
      </c>
      <c r="B1" s="38"/>
    </row>
    <row r="2" spans="1:2" x14ac:dyDescent="0.3">
      <c r="A2" s="13" t="s">
        <v>19</v>
      </c>
      <c r="B2" s="13" t="s">
        <v>10</v>
      </c>
    </row>
    <row r="3" spans="1:2" x14ac:dyDescent="0.3">
      <c r="A3" s="37" t="s">
        <v>20</v>
      </c>
      <c r="B3" s="4" t="s">
        <v>40</v>
      </c>
    </row>
    <row r="4" spans="1:2" x14ac:dyDescent="0.3">
      <c r="A4" s="37"/>
      <c r="B4" s="4" t="s">
        <v>24</v>
      </c>
    </row>
    <row r="5" spans="1:2" x14ac:dyDescent="0.3">
      <c r="A5" s="37" t="s">
        <v>21</v>
      </c>
      <c r="B5" s="4" t="s">
        <v>38</v>
      </c>
    </row>
    <row r="6" spans="1:2" x14ac:dyDescent="0.3">
      <c r="A6" s="37"/>
      <c r="B6" s="4" t="s">
        <v>23</v>
      </c>
    </row>
    <row r="7" spans="1:2" x14ac:dyDescent="0.3">
      <c r="A7" s="13" t="s">
        <v>22</v>
      </c>
      <c r="B7" s="4" t="s">
        <v>11</v>
      </c>
    </row>
    <row r="8" spans="1:2" x14ac:dyDescent="0.3">
      <c r="A8" s="13" t="s">
        <v>33</v>
      </c>
      <c r="B8" s="4" t="s">
        <v>12</v>
      </c>
    </row>
    <row r="9" spans="1:2" x14ac:dyDescent="0.3">
      <c r="A9" s="37" t="s">
        <v>2</v>
      </c>
      <c r="B9" s="4" t="s">
        <v>25</v>
      </c>
    </row>
    <row r="10" spans="1:2" ht="28" x14ac:dyDescent="0.3">
      <c r="A10" s="37"/>
      <c r="B10" s="4" t="s">
        <v>39</v>
      </c>
    </row>
    <row r="11" spans="1:2" x14ac:dyDescent="0.3">
      <c r="A11" s="37" t="s">
        <v>1</v>
      </c>
      <c r="B11" s="4" t="s">
        <v>28</v>
      </c>
    </row>
    <row r="12" spans="1:2" ht="28" x14ac:dyDescent="0.3">
      <c r="A12" s="37"/>
      <c r="B12" s="4" t="s">
        <v>26</v>
      </c>
    </row>
    <row r="13" spans="1:2" x14ac:dyDescent="0.3">
      <c r="A13" s="37"/>
      <c r="B13" s="4" t="s">
        <v>44</v>
      </c>
    </row>
    <row r="14" spans="1:2" x14ac:dyDescent="0.3">
      <c r="A14" s="13" t="s">
        <v>18</v>
      </c>
      <c r="B14" s="4" t="s">
        <v>13</v>
      </c>
    </row>
    <row r="15" spans="1:2" x14ac:dyDescent="0.3">
      <c r="A15" s="13" t="s">
        <v>17</v>
      </c>
      <c r="B15" s="4" t="s">
        <v>15</v>
      </c>
    </row>
    <row r="16" spans="1:2" x14ac:dyDescent="0.3">
      <c r="A16" s="13" t="s">
        <v>27</v>
      </c>
      <c r="B16" s="4" t="s">
        <v>15</v>
      </c>
    </row>
    <row r="17" spans="1:2" x14ac:dyDescent="0.3">
      <c r="A17" s="39" t="s">
        <v>16</v>
      </c>
      <c r="B17" s="39"/>
    </row>
    <row r="18" spans="1:2" ht="28" x14ac:dyDescent="0.3">
      <c r="A18" s="40" t="s">
        <v>41</v>
      </c>
      <c r="B18" s="14" t="s">
        <v>45</v>
      </c>
    </row>
    <row r="19" spans="1:2" x14ac:dyDescent="0.3">
      <c r="A19" s="40"/>
      <c r="B19" s="14" t="s">
        <v>42</v>
      </c>
    </row>
    <row r="20" spans="1:2" x14ac:dyDescent="0.3">
      <c r="A20" s="37" t="s">
        <v>3</v>
      </c>
      <c r="B20" s="4" t="s">
        <v>29</v>
      </c>
    </row>
    <row r="21" spans="1:2" ht="28" x14ac:dyDescent="0.3">
      <c r="A21" s="37"/>
      <c r="B21" s="4" t="s">
        <v>30</v>
      </c>
    </row>
    <row r="22" spans="1:2" x14ac:dyDescent="0.3">
      <c r="A22" s="13" t="s">
        <v>31</v>
      </c>
      <c r="B22" s="4" t="s">
        <v>37</v>
      </c>
    </row>
    <row r="23" spans="1:2" x14ac:dyDescent="0.3">
      <c r="A23" s="37" t="s">
        <v>32</v>
      </c>
      <c r="B23" s="4" t="s">
        <v>34</v>
      </c>
    </row>
    <row r="24" spans="1:2" x14ac:dyDescent="0.3">
      <c r="A24" s="37"/>
      <c r="B24" s="4" t="s">
        <v>35</v>
      </c>
    </row>
    <row r="25" spans="1:2" x14ac:dyDescent="0.3">
      <c r="A25" s="37"/>
      <c r="B25" s="4" t="s">
        <v>36</v>
      </c>
    </row>
    <row r="26" spans="1:2" x14ac:dyDescent="0.3">
      <c r="A26" s="37"/>
      <c r="B26" s="4" t="s">
        <v>43</v>
      </c>
    </row>
    <row r="27" spans="1:2" s="15" customFormat="1" x14ac:dyDescent="0.3">
      <c r="A27" s="13" t="s">
        <v>46</v>
      </c>
      <c r="B27" s="15" t="s">
        <v>47</v>
      </c>
    </row>
  </sheetData>
  <mergeCells count="9">
    <mergeCell ref="A23:A26"/>
    <mergeCell ref="A11:A13"/>
    <mergeCell ref="A1:B1"/>
    <mergeCell ref="A17:B17"/>
    <mergeCell ref="A20:A21"/>
    <mergeCell ref="A5:A6"/>
    <mergeCell ref="A3:A4"/>
    <mergeCell ref="A9:A10"/>
    <mergeCell ref="A18:A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持仓统计 - 240101</vt:lpstr>
      <vt:lpstr>持仓统计 - 240221</vt:lpstr>
      <vt:lpstr>投资决策总结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Shenghao</dc:creator>
  <cp:lastModifiedBy>Chen, Shenghao</cp:lastModifiedBy>
  <dcterms:created xsi:type="dcterms:W3CDTF">2023-07-12T10:32:25Z</dcterms:created>
  <dcterms:modified xsi:type="dcterms:W3CDTF">2024-02-24T09:37:39Z</dcterms:modified>
</cp:coreProperties>
</file>