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631C49A3-CCDC-4784-93E7-F64906649BDE}" xr6:coauthVersionLast="43" xr6:coauthVersionMax="43" xr10:uidLastSave="{00000000-0000-0000-0000-000000000000}"/>
  <bookViews>
    <workbookView xWindow="7035" yWindow="3285" windowWidth="21600" windowHeight="11385" activeTab="3" xr2:uid="{00000000-000D-0000-FFFF-FFFF00000000}"/>
  </bookViews>
  <sheets>
    <sheet name="人物" sheetId="1" r:id="rId1"/>
    <sheet name="装备" sheetId="7" r:id="rId2"/>
    <sheet name="仇恨" sheetId="2" r:id="rId3"/>
    <sheet name="塔&amp;&amp;陷阱" sheetId="3" r:id="rId4"/>
    <sheet name="怪物" sheetId="4" r:id="rId5"/>
    <sheet name="BUFF" sheetId="5" r:id="rId6"/>
    <sheet name="具体BUFF效果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3" l="1"/>
  <c r="F37" i="3" s="1"/>
  <c r="F25" i="3"/>
  <c r="F26" i="3"/>
  <c r="F27" i="3"/>
  <c r="F28" i="3"/>
  <c r="F23" i="3"/>
  <c r="E37" i="3"/>
  <c r="F15" i="5" l="1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F2" i="5"/>
  <c r="E2" i="5"/>
  <c r="J16" i="4"/>
  <c r="I16" i="4"/>
  <c r="H16" i="4"/>
  <c r="G16" i="4"/>
  <c r="E16" i="4"/>
  <c r="C16" i="4"/>
  <c r="J15" i="4"/>
  <c r="I15" i="4"/>
  <c r="H15" i="4"/>
  <c r="G15" i="4"/>
  <c r="E15" i="4"/>
  <c r="C15" i="4"/>
  <c r="J14" i="4"/>
  <c r="I14" i="4"/>
  <c r="H14" i="4"/>
  <c r="G14" i="4"/>
  <c r="E14" i="4"/>
  <c r="C14" i="4"/>
  <c r="J13" i="4"/>
  <c r="I13" i="4"/>
  <c r="E13" i="4"/>
  <c r="C13" i="4"/>
  <c r="I12" i="4"/>
  <c r="H12" i="4"/>
  <c r="G12" i="4"/>
  <c r="E12" i="4"/>
  <c r="C12" i="4"/>
  <c r="J11" i="4"/>
  <c r="I11" i="4"/>
  <c r="H11" i="4"/>
  <c r="G11" i="4"/>
  <c r="E11" i="4"/>
  <c r="C11" i="4"/>
  <c r="J10" i="4"/>
  <c r="I10" i="4"/>
  <c r="H10" i="4"/>
  <c r="G10" i="4"/>
  <c r="E10" i="4"/>
  <c r="C10" i="4"/>
  <c r="J9" i="4"/>
  <c r="I9" i="4"/>
  <c r="H9" i="4"/>
  <c r="G9" i="4"/>
  <c r="E9" i="4"/>
  <c r="C9" i="4"/>
  <c r="J8" i="4"/>
  <c r="I8" i="4"/>
  <c r="H8" i="4"/>
  <c r="G8" i="4"/>
  <c r="E8" i="4"/>
  <c r="C8" i="4"/>
  <c r="J7" i="4"/>
  <c r="I7" i="4"/>
  <c r="H7" i="4"/>
  <c r="G7" i="4"/>
  <c r="E7" i="4"/>
  <c r="C7" i="4"/>
  <c r="J6" i="4"/>
  <c r="H6" i="4"/>
  <c r="E6" i="4"/>
  <c r="C6" i="4"/>
  <c r="J5" i="4"/>
  <c r="I5" i="4"/>
  <c r="H5" i="4"/>
  <c r="G5" i="4"/>
  <c r="E5" i="4"/>
  <c r="C5" i="4"/>
  <c r="J4" i="4"/>
  <c r="I4" i="4"/>
  <c r="H4" i="4"/>
  <c r="H13" i="4" s="1"/>
  <c r="G4" i="4"/>
  <c r="G13" i="4" s="1"/>
  <c r="E4" i="4"/>
  <c r="C4" i="4"/>
  <c r="J3" i="4"/>
  <c r="I3" i="4"/>
  <c r="H3" i="4"/>
  <c r="G3" i="4"/>
  <c r="E3" i="4"/>
  <c r="C3" i="4"/>
  <c r="D37" i="3"/>
  <c r="J36" i="3"/>
  <c r="I36" i="3"/>
  <c r="J35" i="3"/>
  <c r="I35" i="3"/>
  <c r="J34" i="3"/>
  <c r="I34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J33" i="3" s="1"/>
  <c r="I24" i="3"/>
  <c r="J23" i="3"/>
  <c r="I23" i="3"/>
  <c r="J14" i="3"/>
  <c r="I11" i="3"/>
  <c r="J11" i="3" s="1"/>
  <c r="G11" i="3"/>
  <c r="F11" i="3"/>
  <c r="I10" i="3"/>
  <c r="J10" i="3" s="1"/>
  <c r="G10" i="3"/>
  <c r="F10" i="3"/>
  <c r="I9" i="3"/>
  <c r="J9" i="3" s="1"/>
  <c r="G9" i="3"/>
  <c r="F9" i="3"/>
  <c r="I8" i="3"/>
  <c r="J8" i="3" s="1"/>
  <c r="F8" i="3"/>
  <c r="G8" i="3" s="1"/>
  <c r="I7" i="3"/>
  <c r="J7" i="3" s="1"/>
  <c r="F7" i="3"/>
  <c r="G7" i="3" s="1"/>
  <c r="I6" i="3"/>
  <c r="J6" i="3" s="1"/>
  <c r="G6" i="3"/>
  <c r="F6" i="3"/>
  <c r="I5" i="3"/>
  <c r="J5" i="3" s="1"/>
  <c r="F5" i="3"/>
  <c r="G5" i="3" s="1"/>
  <c r="I4" i="3"/>
  <c r="J4" i="3" s="1"/>
  <c r="F4" i="3"/>
  <c r="G4" i="3" s="1"/>
  <c r="I3" i="3"/>
  <c r="J3" i="3" s="1"/>
  <c r="F3" i="3"/>
  <c r="G3" i="3" s="1"/>
  <c r="J2" i="3"/>
  <c r="F2" i="3"/>
  <c r="G2" i="3" s="1"/>
  <c r="G14" i="1"/>
  <c r="G13" i="1"/>
  <c r="G12" i="1"/>
  <c r="G11" i="1"/>
  <c r="E11" i="1"/>
  <c r="H11" i="1" s="1"/>
  <c r="I6" i="1"/>
  <c r="G6" i="1"/>
  <c r="E6" i="1"/>
  <c r="H6" i="1" s="1"/>
  <c r="D6" i="1"/>
  <c r="C6" i="1"/>
  <c r="G5" i="1"/>
  <c r="E5" i="1"/>
  <c r="E13" i="1" s="1"/>
  <c r="H13" i="1" s="1"/>
  <c r="I4" i="1"/>
  <c r="G4" i="1"/>
  <c r="E4" i="1"/>
  <c r="E12" i="1" s="1"/>
  <c r="H12" i="1" s="1"/>
  <c r="D4" i="1"/>
  <c r="C4" i="1"/>
  <c r="I3" i="1"/>
  <c r="G3" i="1"/>
  <c r="E3" i="1"/>
  <c r="H3" i="1" s="1"/>
  <c r="D3" i="1"/>
  <c r="C3" i="1"/>
  <c r="G2" i="1"/>
  <c r="H2" i="1" s="1"/>
  <c r="L24" i="3" l="1"/>
  <c r="M24" i="3" s="1"/>
  <c r="L26" i="3"/>
  <c r="M26" i="3" s="1"/>
  <c r="L28" i="3"/>
  <c r="M28" i="3" s="1"/>
  <c r="L30" i="3"/>
  <c r="M30" i="3" s="1"/>
  <c r="L32" i="3"/>
  <c r="M32" i="3" s="1"/>
  <c r="L35" i="3"/>
  <c r="M35" i="3" s="1"/>
  <c r="L23" i="3"/>
  <c r="M23" i="3" s="1"/>
  <c r="L25" i="3"/>
  <c r="M25" i="3" s="1"/>
  <c r="L27" i="3"/>
  <c r="M27" i="3" s="1"/>
  <c r="L29" i="3"/>
  <c r="M29" i="3" s="1"/>
  <c r="L31" i="3"/>
  <c r="M31" i="3" s="1"/>
  <c r="L34" i="3"/>
  <c r="M34" i="3" s="1"/>
  <c r="L36" i="3"/>
  <c r="M36" i="3" s="1"/>
  <c r="I33" i="3"/>
  <c r="L33" i="3" s="1"/>
  <c r="M33" i="3" s="1"/>
  <c r="H4" i="1"/>
  <c r="H5" i="1"/>
  <c r="E14" i="1"/>
  <c r="H14" i="1" s="1"/>
</calcChain>
</file>

<file path=xl/sharedStrings.xml><?xml version="1.0" encoding="utf-8"?>
<sst xmlns="http://schemas.openxmlformats.org/spreadsheetml/2006/main" count="261" uniqueCount="169">
  <si>
    <t>ID</t>
    <phoneticPr fontId="2" type="noConversion"/>
  </si>
  <si>
    <t>名称</t>
    <phoneticPr fontId="2" type="noConversion"/>
  </si>
  <si>
    <t>血量</t>
    <phoneticPr fontId="2" type="noConversion"/>
  </si>
  <si>
    <t>回血速度（血量/每秒）</t>
    <phoneticPr fontId="2" type="noConversion"/>
  </si>
  <si>
    <t>攻击力</t>
    <phoneticPr fontId="2" type="noConversion"/>
  </si>
  <si>
    <t>最小攻击间隔（秒）</t>
    <phoneticPr fontId="2" type="noConversion"/>
  </si>
  <si>
    <t>1秒攻击次数</t>
    <phoneticPr fontId="2" type="noConversion"/>
  </si>
  <si>
    <t>DPS</t>
    <phoneticPr fontId="2" type="noConversion"/>
  </si>
  <si>
    <t>移动速度</t>
    <phoneticPr fontId="2" type="noConversion"/>
  </si>
  <si>
    <t>P0</t>
    <phoneticPr fontId="3" type="noConversion"/>
  </si>
  <si>
    <t>基础人</t>
    <phoneticPr fontId="2" type="noConversion"/>
  </si>
  <si>
    <t>P1</t>
    <phoneticPr fontId="3" type="noConversion"/>
  </si>
  <si>
    <t>战士</t>
    <phoneticPr fontId="2" type="noConversion"/>
  </si>
  <si>
    <t>P2</t>
    <phoneticPr fontId="3" type="noConversion"/>
  </si>
  <si>
    <t>猎人</t>
    <phoneticPr fontId="2" type="noConversion"/>
  </si>
  <si>
    <t>P3</t>
    <phoneticPr fontId="3" type="noConversion"/>
  </si>
  <si>
    <t>祭司</t>
    <phoneticPr fontId="2" type="noConversion"/>
  </si>
  <si>
    <t>TP</t>
    <phoneticPr fontId="3" type="noConversion"/>
  </si>
  <si>
    <t>浮游炮塔</t>
    <phoneticPr fontId="2" type="noConversion"/>
  </si>
  <si>
    <t>3*3</t>
    <phoneticPr fontId="2" type="noConversion"/>
  </si>
  <si>
    <t>继承宿主属性</t>
    <phoneticPr fontId="2" type="noConversion"/>
  </si>
  <si>
    <t>攻击力比例</t>
    <phoneticPr fontId="3" type="noConversion"/>
  </si>
  <si>
    <t>代码类中不存在的变量，只便于设计</t>
    <phoneticPr fontId="2" type="noConversion"/>
  </si>
  <si>
    <t>代码类中存在的变量</t>
    <phoneticPr fontId="2" type="noConversion"/>
  </si>
  <si>
    <t>手动设置好的数据</t>
    <phoneticPr fontId="3" type="noConversion"/>
  </si>
  <si>
    <t>需要反复调节、长期维护的数据</t>
    <phoneticPr fontId="3" type="noConversion"/>
  </si>
  <si>
    <t>计算过程中间数据，不建议手动修改</t>
    <phoneticPr fontId="3" type="noConversion"/>
  </si>
  <si>
    <t>不存在的数据</t>
    <phoneticPr fontId="3" type="noConversion"/>
  </si>
  <si>
    <t>人物状态</t>
    <phoneticPr fontId="2" type="noConversion"/>
  </si>
  <si>
    <t>仇恨值</t>
    <phoneticPr fontId="2" type="noConversion"/>
  </si>
  <si>
    <t>备注</t>
    <phoneticPr fontId="2" type="noConversion"/>
  </si>
  <si>
    <t>基地</t>
    <phoneticPr fontId="2" type="noConversion"/>
  </si>
  <si>
    <t>正常</t>
    <phoneticPr fontId="2" type="noConversion"/>
  </si>
  <si>
    <t>被嘲讽</t>
    <phoneticPr fontId="2" type="noConversion"/>
  </si>
  <si>
    <t>被攻击</t>
    <phoneticPr fontId="2" type="noConversion"/>
  </si>
  <si>
    <t>被攻击一次+5</t>
    <phoneticPr fontId="2" type="noConversion"/>
  </si>
  <si>
    <t>召唤物</t>
    <phoneticPr fontId="2" type="noConversion"/>
  </si>
  <si>
    <t>被魅惑的怪物</t>
    <phoneticPr fontId="2" type="noConversion"/>
  </si>
  <si>
    <t>占用格数</t>
    <phoneticPr fontId="2" type="noConversion"/>
  </si>
  <si>
    <t>攻击距离</t>
    <phoneticPr fontId="2" type="noConversion"/>
  </si>
  <si>
    <t>费用</t>
    <phoneticPr fontId="2" type="noConversion"/>
  </si>
  <si>
    <t>售价</t>
    <phoneticPr fontId="2" type="noConversion"/>
  </si>
  <si>
    <t>基础塔</t>
    <phoneticPr fontId="2" type="noConversion"/>
  </si>
  <si>
    <t>炮塔</t>
    <phoneticPr fontId="2" type="noConversion"/>
  </si>
  <si>
    <t>狙击塔</t>
    <phoneticPr fontId="2" type="noConversion"/>
  </si>
  <si>
    <t>机枪塔</t>
    <phoneticPr fontId="2" type="noConversion"/>
  </si>
  <si>
    <t>麻醉塔</t>
    <phoneticPr fontId="2" type="noConversion"/>
  </si>
  <si>
    <t>沥青塔</t>
    <phoneticPr fontId="2" type="noConversion"/>
  </si>
  <si>
    <t>火焰塔</t>
    <phoneticPr fontId="2" type="noConversion"/>
  </si>
  <si>
    <t>天罗地网</t>
    <phoneticPr fontId="2" type="noConversion"/>
  </si>
  <si>
    <t>电网</t>
    <phoneticPr fontId="2" type="noConversion"/>
  </si>
  <si>
    <t>攻击间隔</t>
    <phoneticPr fontId="2" type="noConversion"/>
  </si>
  <si>
    <t>近战怪</t>
    <phoneticPr fontId="2" type="noConversion"/>
  </si>
  <si>
    <t>弓箭手</t>
  </si>
  <si>
    <t>迅猛怪</t>
  </si>
  <si>
    <t>爆炸怪</t>
  </si>
  <si>
    <t>巨怪</t>
  </si>
  <si>
    <t>治疗怪</t>
  </si>
  <si>
    <t>光环怪</t>
  </si>
  <si>
    <t>精英怪</t>
  </si>
  <si>
    <t>飞行怪</t>
  </si>
  <si>
    <t>分裂怪</t>
  </si>
  <si>
    <t>小分裂怪</t>
    <phoneticPr fontId="2" type="noConversion"/>
  </si>
  <si>
    <t>复仇怪</t>
  </si>
  <si>
    <t>坚韧怪</t>
  </si>
  <si>
    <t>瘟疫鸟</t>
  </si>
  <si>
    <t>火焰塔</t>
  </si>
  <si>
    <t>怪物</t>
  </si>
  <si>
    <t>血量</t>
  </si>
  <si>
    <t>攻击力比例值%</t>
    <phoneticPr fontId="2" type="noConversion"/>
  </si>
  <si>
    <t>攻击力</t>
  </si>
  <si>
    <t>攻击速度比例值%</t>
    <phoneticPr fontId="2" type="noConversion"/>
  </si>
  <si>
    <t>移动速度</t>
  </si>
  <si>
    <t>攻击距离</t>
  </si>
  <si>
    <t>掉落金币</t>
    <phoneticPr fontId="2" type="noConversion"/>
  </si>
  <si>
    <t>备注</t>
  </si>
  <si>
    <t>基础怪</t>
  </si>
  <si>
    <t>所有怪物的数据父类</t>
    <phoneticPr fontId="2" type="noConversion"/>
  </si>
  <si>
    <t>只攻击基地、可魅惑、不可嘲讽</t>
  </si>
  <si>
    <t>aoe恢复血量，攻击力变为回血量</t>
  </si>
  <si>
    <t>提高周围怪物的攻击速度20%</t>
  </si>
  <si>
    <t>小boss</t>
  </si>
  <si>
    <t>空中单位，路线有所不同</t>
  </si>
  <si>
    <t>打死后分裂为两个怪物</t>
  </si>
  <si>
    <t>被玩家击杀之后会扣除玩家血量，伤害必须完全来自玩家</t>
    <phoneticPr fontId="2" type="noConversion"/>
  </si>
  <si>
    <t>免疫控制</t>
    <phoneticPr fontId="2" type="noConversion"/>
  </si>
  <si>
    <t>被攻击的单位会中毒</t>
  </si>
  <si>
    <t>持续时间(秒)</t>
    <phoneticPr fontId="2" type="noConversion"/>
  </si>
  <si>
    <t>种类</t>
    <phoneticPr fontId="2" type="noConversion"/>
  </si>
  <si>
    <t>增益</t>
    <phoneticPr fontId="2" type="noConversion"/>
  </si>
  <si>
    <t>减益</t>
    <phoneticPr fontId="2" type="noConversion"/>
  </si>
  <si>
    <t>动画</t>
    <phoneticPr fontId="2" type="noConversion"/>
  </si>
  <si>
    <t>描述</t>
    <phoneticPr fontId="2" type="noConversion"/>
  </si>
  <si>
    <t>B0</t>
    <phoneticPr fontId="2" type="noConversion"/>
  </si>
  <si>
    <t>基础BUFF</t>
    <phoneticPr fontId="2" type="noConversion"/>
  </si>
  <si>
    <t>减速</t>
    <phoneticPr fontId="2" type="noConversion"/>
  </si>
  <si>
    <t>降低移动速度</t>
    <phoneticPr fontId="2" type="noConversion"/>
  </si>
  <si>
    <t>眩晕</t>
    <phoneticPr fontId="2" type="noConversion"/>
  </si>
  <si>
    <t>无法做出动作</t>
    <phoneticPr fontId="2" type="noConversion"/>
  </si>
  <si>
    <t>麻痹与眩晕的代码相同、动画不同</t>
    <phoneticPr fontId="2" type="noConversion"/>
  </si>
  <si>
    <t>麻痹</t>
  </si>
  <si>
    <t>睡眠</t>
    <phoneticPr fontId="2" type="noConversion"/>
  </si>
  <si>
    <t>模型头上有ZZZ渐变出现与消失</t>
    <phoneticPr fontId="2" type="noConversion"/>
  </si>
  <si>
    <t>被攻击后会接触buff效果</t>
    <phoneticPr fontId="2" type="noConversion"/>
  </si>
  <si>
    <t>束缚</t>
    <phoneticPr fontId="2" type="noConversion"/>
  </si>
  <si>
    <t>无法移动，可以攻击</t>
    <phoneticPr fontId="2" type="noConversion"/>
  </si>
  <si>
    <t>灼烧</t>
    <phoneticPr fontId="2" type="noConversion"/>
  </si>
  <si>
    <t>先有沥青BUFF再被点燃才能触发灼烧</t>
    <phoneticPr fontId="2" type="noConversion"/>
  </si>
  <si>
    <t>持续性伤害</t>
    <phoneticPr fontId="2" type="noConversion"/>
  </si>
  <si>
    <t>魅惑</t>
    <phoneticPr fontId="2" type="noConversion"/>
  </si>
  <si>
    <t>只作用于怪物</t>
    <phoneticPr fontId="2" type="noConversion"/>
  </si>
  <si>
    <t>攻速提高</t>
    <phoneticPr fontId="2" type="noConversion"/>
  </si>
  <si>
    <t>中毒</t>
    <phoneticPr fontId="2" type="noConversion"/>
  </si>
  <si>
    <t>角色呈现半透明紫色</t>
    <phoneticPr fontId="2" type="noConversion"/>
  </si>
  <si>
    <t>角色呈现半透明白色</t>
    <phoneticPr fontId="2" type="noConversion"/>
  </si>
  <si>
    <t>复仇</t>
    <phoneticPr fontId="2" type="noConversion"/>
  </si>
  <si>
    <t>被击杀后扣除击杀方一定血量</t>
    <phoneticPr fontId="2" type="noConversion"/>
  </si>
  <si>
    <t>只作用于玩家</t>
    <phoneticPr fontId="2" type="noConversion"/>
  </si>
  <si>
    <t>嘲讽</t>
    <phoneticPr fontId="2" type="noConversion"/>
  </si>
  <si>
    <t>提高技能使用单位的仇恨值=1000</t>
    <phoneticPr fontId="2" type="noConversion"/>
  </si>
  <si>
    <t>加快回血速度</t>
    <phoneticPr fontId="2" type="noConversion"/>
  </si>
  <si>
    <t>治疗怪</t>
    <phoneticPr fontId="2" type="noConversion"/>
  </si>
  <si>
    <t>光环怪</t>
    <phoneticPr fontId="2" type="noConversion"/>
  </si>
  <si>
    <t>复仇怪</t>
    <phoneticPr fontId="2" type="noConversion"/>
  </si>
  <si>
    <t>坚韧怪</t>
    <phoneticPr fontId="2" type="noConversion"/>
  </si>
  <si>
    <t>瘟疫鸟</t>
    <phoneticPr fontId="2" type="noConversion"/>
  </si>
  <si>
    <t>沥青</t>
    <phoneticPr fontId="2" type="noConversion"/>
  </si>
  <si>
    <t>点燃</t>
    <phoneticPr fontId="2" type="noConversion"/>
  </si>
  <si>
    <t>麻痹</t>
    <phoneticPr fontId="2" type="noConversion"/>
  </si>
  <si>
    <t>祭司攻速</t>
    <phoneticPr fontId="2" type="noConversion"/>
  </si>
  <si>
    <t>复活甲</t>
    <phoneticPr fontId="2" type="noConversion"/>
  </si>
  <si>
    <t>攻速戒指</t>
    <phoneticPr fontId="2" type="noConversion"/>
  </si>
  <si>
    <t>维吉尔头盔1</t>
    <phoneticPr fontId="2" type="noConversion"/>
  </si>
  <si>
    <t>维吉尔头盔2</t>
  </si>
  <si>
    <t>维吉尔头盔3</t>
  </si>
  <si>
    <t>猎人捕兽夹</t>
    <phoneticPr fontId="2" type="noConversion"/>
  </si>
  <si>
    <t>麻醉</t>
    <phoneticPr fontId="2" type="noConversion"/>
  </si>
  <si>
    <t>名字</t>
    <phoneticPr fontId="2" type="noConversion"/>
  </si>
  <si>
    <t>血量变化</t>
    <phoneticPr fontId="2" type="noConversion"/>
  </si>
  <si>
    <t>血量变化%</t>
    <phoneticPr fontId="2" type="noConversion"/>
  </si>
  <si>
    <t>攻击力变化</t>
    <phoneticPr fontId="2" type="noConversion"/>
  </si>
  <si>
    <t>攻击力变化%</t>
    <phoneticPr fontId="2" type="noConversion"/>
  </si>
  <si>
    <t>攻击速度变化%</t>
    <phoneticPr fontId="2" type="noConversion"/>
  </si>
  <si>
    <t>移速变化%</t>
    <phoneticPr fontId="2" type="noConversion"/>
  </si>
  <si>
    <t>回血速度变化</t>
    <phoneticPr fontId="2" type="noConversion"/>
  </si>
  <si>
    <t>回血速度变化%</t>
    <phoneticPr fontId="2" type="noConversion"/>
  </si>
  <si>
    <t>复活次数%</t>
    <phoneticPr fontId="2" type="noConversion"/>
  </si>
  <si>
    <t>触发类型</t>
    <phoneticPr fontId="2" type="noConversion"/>
  </si>
  <si>
    <t>持续时间</t>
    <phoneticPr fontId="2" type="noConversion"/>
  </si>
  <si>
    <t>发生次数</t>
    <phoneticPr fontId="2" type="noConversion"/>
  </si>
  <si>
    <t>回血速度提高</t>
    <phoneticPr fontId="2" type="noConversion"/>
  </si>
  <si>
    <t>攻击力提高</t>
    <phoneticPr fontId="2" type="noConversion"/>
  </si>
  <si>
    <t>圣域防甲</t>
    <phoneticPr fontId="2" type="noConversion"/>
  </si>
  <si>
    <t>虚幻项链</t>
    <phoneticPr fontId="2" type="noConversion"/>
  </si>
  <si>
    <t>顽石手套</t>
    <phoneticPr fontId="2" type="noConversion"/>
  </si>
  <si>
    <t>圣泉指环</t>
    <phoneticPr fontId="2" type="noConversion"/>
  </si>
  <si>
    <t>凝视头盔</t>
    <phoneticPr fontId="2" type="noConversion"/>
  </si>
  <si>
    <t>不歇披风</t>
    <phoneticPr fontId="2" type="noConversion"/>
  </si>
  <si>
    <t>冷却时间</t>
    <phoneticPr fontId="2" type="noConversion"/>
  </si>
  <si>
    <t>解锁费用</t>
    <phoneticPr fontId="2" type="noConversion"/>
  </si>
  <si>
    <t>狙击塔</t>
  </si>
  <si>
    <t>岩石塔</t>
  </si>
  <si>
    <t>贪婪之门</t>
  </si>
  <si>
    <t>机枪塔</t>
  </si>
  <si>
    <t>麻醉塔</t>
  </si>
  <si>
    <t>沥青塔</t>
  </si>
  <si>
    <t>天罗地网</t>
  </si>
  <si>
    <t>铁蒺藜</t>
  </si>
  <si>
    <t>电网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</si>
</sst>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sz val="10.5"/>
      <color theme="1"/>
      <name val="宋体"/>
      <family val="3"/>
      <charset val="134"/>
    </font>
    <font>
      <sz val="11"/>
      <color theme="0" tint="-0.34998626667073579"/>
      <name val="等线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24994659260841701"/>
        <bgColor indexed="64"/>
      </patternFill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2" borderId="1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0" fontId="1" fillId="3" borderId="1" xfId="2" applyBorder="1" applyAlignment="1"/>
    <xf numFmtId="0" fontId="1" fillId="2" borderId="1" xfId="1" applyBorder="1" applyAlignment="1"/>
    <xf numFmtId="0" fontId="0" fillId="4" borderId="2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0" borderId="0" xfId="0" applyAlignment="1">
      <alignment vertical="center"/>
    </xf>
    <xf numFmtId="0" fontId="5" fillId="7" borderId="2" xfId="0" applyFont="1" applyFill="1" applyBorder="1" applyAlignment="1">
      <alignment horizontal="justify" vertical="center"/>
    </xf>
    <xf numFmtId="0" fontId="5" fillId="8" borderId="2" xfId="0" applyFont="1" applyFill="1" applyBorder="1" applyAlignment="1">
      <alignment horizontal="justify" vertical="center"/>
    </xf>
    <xf numFmtId="0" fontId="4" fillId="5" borderId="2" xfId="0" applyFont="1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1" fillId="2" borderId="1" xfId="1" applyBorder="1" applyAlignment="1">
      <alignment wrapText="1"/>
    </xf>
    <xf numFmtId="0" fontId="0" fillId="0" borderId="0" xfId="0" applyAlignment="1">
      <alignment wrapText="1"/>
    </xf>
    <xf numFmtId="0" fontId="1" fillId="2" borderId="1" xfId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2" borderId="6" xfId="1" applyBorder="1" applyAlignment="1">
      <alignment horizontal="center"/>
    </xf>
    <xf numFmtId="9" fontId="0" fillId="4" borderId="2" xfId="0" applyNumberFormat="1" applyFill="1" applyBorder="1" applyAlignment="1">
      <alignment horizontal="center" vertical="center"/>
    </xf>
    <xf numFmtId="9" fontId="4" fillId="5" borderId="2" xfId="0" applyNumberFormat="1" applyFont="1" applyFill="1" applyBorder="1" applyAlignment="1">
      <alignment horizontal="center" vertical="center"/>
    </xf>
    <xf numFmtId="0" fontId="1" fillId="3" borderId="6" xfId="2" applyBorder="1" applyAlignment="1">
      <alignment wrapText="1"/>
    </xf>
    <xf numFmtId="0" fontId="1" fillId="3" borderId="6" xfId="2" applyBorder="1" applyAlignment="1"/>
    <xf numFmtId="0" fontId="6" fillId="11" borderId="2" xfId="0" applyFont="1" applyFill="1" applyBorder="1" applyAlignment="1">
      <alignment vertical="center"/>
    </xf>
    <xf numFmtId="0" fontId="6" fillId="11" borderId="0" xfId="0" applyFont="1" applyFill="1" applyAlignment="1">
      <alignment vertical="center"/>
    </xf>
    <xf numFmtId="0" fontId="6" fillId="11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1" applyAlignment="1"/>
    <xf numFmtId="0" fontId="1" fillId="2" borderId="1" xfId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 wrapText="1"/>
    </xf>
  </cellXfs>
  <cellStyles count="3">
    <cellStyle name="60% - 着色 1" xfId="1" builtinId="32"/>
    <cellStyle name="60% - 着色 2" xfId="2" builtinId="36"/>
    <cellStyle name="常规" xfId="0" builtinId="0"/>
  </cellStyles>
  <dxfs count="21"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FF6565"/>
        </patternFill>
      </fill>
    </dxf>
    <dxf>
      <fill>
        <patternFill>
          <bgColor rgb="FF80D533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workbookViewId="0">
      <selection activeCell="D19" sqref="D19"/>
    </sheetView>
  </sheetViews>
  <sheetFormatPr defaultRowHeight="14.25" x14ac:dyDescent="0.2"/>
  <cols>
    <col min="4" max="4" width="22.25" bestFit="1" customWidth="1"/>
    <col min="6" max="6" width="19.25" bestFit="1" customWidth="1"/>
    <col min="7" max="7" width="12.125" bestFit="1" customWidth="1"/>
    <col min="8" max="8" width="4.75" bestFit="1" customWidth="1"/>
    <col min="9" max="9" width="11" bestFit="1" customWidth="1"/>
    <col min="10" max="10" width="13" bestFit="1" customWidth="1"/>
    <col min="14" max="14" width="44.25" bestFit="1" customWidth="1"/>
  </cols>
  <sheetData>
    <row r="1" spans="1:10" ht="15.75" thickTop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</row>
    <row r="2" spans="1:10" ht="15" thickTop="1" x14ac:dyDescent="0.2">
      <c r="A2" s="3" t="s">
        <v>9</v>
      </c>
      <c r="B2" s="3" t="s">
        <v>10</v>
      </c>
      <c r="C2" s="3">
        <v>200</v>
      </c>
      <c r="D2" s="3">
        <v>1</v>
      </c>
      <c r="E2" s="3">
        <v>10</v>
      </c>
      <c r="F2" s="3">
        <v>0.2</v>
      </c>
      <c r="G2" s="4">
        <f>INT(1/F2)</f>
        <v>5</v>
      </c>
      <c r="H2" s="4">
        <f>E2*G2</f>
        <v>50</v>
      </c>
      <c r="I2" s="3">
        <v>5</v>
      </c>
    </row>
    <row r="3" spans="1:10" x14ac:dyDescent="0.2">
      <c r="A3" s="5" t="s">
        <v>11</v>
      </c>
      <c r="B3" s="5" t="s">
        <v>12</v>
      </c>
      <c r="C3" s="5">
        <f>1.5*C2</f>
        <v>300</v>
      </c>
      <c r="D3" s="5">
        <f>2*$D$2</f>
        <v>2</v>
      </c>
      <c r="E3" s="4">
        <f>0.8*$E$2</f>
        <v>8</v>
      </c>
      <c r="F3" s="3">
        <v>0.15</v>
      </c>
      <c r="G3" s="4">
        <f>INT(1/F3)</f>
        <v>6</v>
      </c>
      <c r="H3" s="4">
        <f>E3*G3</f>
        <v>48</v>
      </c>
      <c r="I3" s="4">
        <f>1*I2</f>
        <v>5</v>
      </c>
    </row>
    <row r="4" spans="1:10" x14ac:dyDescent="0.2">
      <c r="A4" s="38" t="s">
        <v>13</v>
      </c>
      <c r="B4" s="38" t="s">
        <v>14</v>
      </c>
      <c r="C4" s="38">
        <f>0.8*C2</f>
        <v>160</v>
      </c>
      <c r="D4" s="38">
        <f>1*$D$2</f>
        <v>1</v>
      </c>
      <c r="E4" s="4">
        <f>0.8*$E$2</f>
        <v>8</v>
      </c>
      <c r="F4" s="3">
        <v>0.15</v>
      </c>
      <c r="G4" s="4">
        <f>INT(1/F4)</f>
        <v>6</v>
      </c>
      <c r="H4" s="4">
        <f>E4*G4</f>
        <v>48</v>
      </c>
      <c r="I4" s="36">
        <f>1.5*I2</f>
        <v>7.5</v>
      </c>
    </row>
    <row r="5" spans="1:10" x14ac:dyDescent="0.2">
      <c r="A5" s="38"/>
      <c r="B5" s="38"/>
      <c r="C5" s="38"/>
      <c r="D5" s="38"/>
      <c r="E5" s="4">
        <f>1.2*$E$2</f>
        <v>12</v>
      </c>
      <c r="F5" s="3">
        <v>0.65</v>
      </c>
      <c r="G5" s="4">
        <f>INT(1/F5)</f>
        <v>1</v>
      </c>
      <c r="H5" s="4">
        <f>E5*G5</f>
        <v>12</v>
      </c>
      <c r="I5" s="37"/>
    </row>
    <row r="6" spans="1:10" x14ac:dyDescent="0.2">
      <c r="A6" s="5" t="s">
        <v>15</v>
      </c>
      <c r="B6" s="5" t="s">
        <v>16</v>
      </c>
      <c r="C6" s="5">
        <f>1.2*C2</f>
        <v>240</v>
      </c>
      <c r="D6" s="5">
        <f>1*$D$2</f>
        <v>1</v>
      </c>
      <c r="E6" s="4">
        <f>1.5*$E$2</f>
        <v>15</v>
      </c>
      <c r="F6" s="3">
        <v>0.3</v>
      </c>
      <c r="G6" s="4">
        <f>INT(1/F6)</f>
        <v>3</v>
      </c>
      <c r="H6" s="4">
        <f>E6*G6</f>
        <v>45</v>
      </c>
      <c r="I6" s="4">
        <f>1.2*I2</f>
        <v>6</v>
      </c>
    </row>
    <row r="9" spans="1:10" ht="15" thickBot="1" x14ac:dyDescent="0.25"/>
    <row r="10" spans="1:10" ht="15.75" thickTop="1" thickBot="1" x14ac:dyDescent="0.25">
      <c r="A10" t="s">
        <v>17</v>
      </c>
      <c r="B10" s="6" t="s">
        <v>18</v>
      </c>
      <c r="C10" s="3" t="s">
        <v>19</v>
      </c>
      <c r="D10" s="7" t="s">
        <v>20</v>
      </c>
      <c r="E10" s="1" t="s">
        <v>4</v>
      </c>
      <c r="F10" s="1" t="s">
        <v>5</v>
      </c>
      <c r="G10" s="2" t="s">
        <v>6</v>
      </c>
      <c r="H10" s="2" t="s">
        <v>7</v>
      </c>
      <c r="I10" t="s">
        <v>21</v>
      </c>
    </row>
    <row r="11" spans="1:10" ht="15" thickTop="1" x14ac:dyDescent="0.2">
      <c r="D11" s="5" t="s">
        <v>12</v>
      </c>
      <c r="E11" s="4">
        <f>$I$11*$E$3</f>
        <v>3.2</v>
      </c>
      <c r="F11" s="3">
        <v>0.15</v>
      </c>
      <c r="G11" s="4">
        <f>INT(1/F11)</f>
        <v>6</v>
      </c>
      <c r="H11" s="4">
        <f>E11*G11</f>
        <v>19.200000000000003</v>
      </c>
      <c r="I11" s="8">
        <v>0.4</v>
      </c>
      <c r="J11" s="8"/>
    </row>
    <row r="12" spans="1:10" x14ac:dyDescent="0.2">
      <c r="A12" s="6"/>
      <c r="B12" s="6"/>
      <c r="D12" s="38" t="s">
        <v>14</v>
      </c>
      <c r="E12" s="4">
        <f>E4*I12</f>
        <v>3.2</v>
      </c>
      <c r="F12" s="3">
        <v>0.15</v>
      </c>
      <c r="G12" s="4">
        <f t="shared" ref="G12:G14" si="0">INT(1/F12)</f>
        <v>6</v>
      </c>
      <c r="H12" s="4">
        <f t="shared" ref="H12:H14" si="1">E12*G12</f>
        <v>19.200000000000003</v>
      </c>
      <c r="I12" s="9">
        <v>0.4</v>
      </c>
      <c r="J12" s="9"/>
    </row>
    <row r="13" spans="1:10" x14ac:dyDescent="0.2">
      <c r="A13" s="6"/>
      <c r="B13" s="6"/>
      <c r="D13" s="38"/>
      <c r="E13" s="4">
        <f>E5*I13</f>
        <v>4.8000000000000007</v>
      </c>
      <c r="F13" s="3">
        <v>0.65</v>
      </c>
      <c r="G13" s="4">
        <f t="shared" si="0"/>
        <v>1</v>
      </c>
      <c r="H13" s="4">
        <f t="shared" si="1"/>
        <v>4.8000000000000007</v>
      </c>
      <c r="I13" s="9">
        <v>0.4</v>
      </c>
      <c r="J13" s="9"/>
    </row>
    <row r="14" spans="1:10" x14ac:dyDescent="0.2">
      <c r="A14" s="6"/>
      <c r="B14" s="6"/>
      <c r="D14" s="5" t="s">
        <v>16</v>
      </c>
      <c r="E14" s="4">
        <f>E6*I14</f>
        <v>6</v>
      </c>
      <c r="F14" s="3">
        <v>0.3</v>
      </c>
      <c r="G14" s="4">
        <f t="shared" si="0"/>
        <v>3</v>
      </c>
      <c r="H14" s="4">
        <f t="shared" si="1"/>
        <v>18</v>
      </c>
      <c r="I14" s="9">
        <v>0.4</v>
      </c>
      <c r="J14" s="9"/>
    </row>
    <row r="15" spans="1:10" x14ac:dyDescent="0.2">
      <c r="A15" s="6"/>
      <c r="B15" s="6"/>
      <c r="C15" s="6"/>
      <c r="D15" s="6"/>
      <c r="E15" s="6"/>
      <c r="F15" s="6"/>
      <c r="G15" s="6"/>
      <c r="H15" s="6"/>
      <c r="I15" s="6"/>
    </row>
    <row r="16" spans="1:10" ht="15" thickBot="1" x14ac:dyDescent="0.25">
      <c r="A16" s="6"/>
      <c r="B16" s="6"/>
      <c r="C16" s="6"/>
      <c r="D16" s="6"/>
      <c r="E16" s="6"/>
      <c r="F16" s="6"/>
      <c r="G16" s="6"/>
      <c r="H16" s="6"/>
      <c r="I16" s="6"/>
    </row>
    <row r="17" spans="1:11" ht="15.75" thickTop="1" thickBot="1" x14ac:dyDescent="0.25">
      <c r="A17" s="6"/>
      <c r="B17" s="6"/>
      <c r="C17" s="6"/>
      <c r="D17" s="6"/>
      <c r="E17" s="6"/>
      <c r="F17" s="6"/>
      <c r="G17" s="6"/>
      <c r="H17" s="6"/>
      <c r="I17" s="6"/>
      <c r="J17" s="10"/>
    </row>
    <row r="18" spans="1:11" ht="15.75" thickTop="1" thickBot="1" x14ac:dyDescent="0.25">
      <c r="A18" s="6"/>
      <c r="B18" s="6"/>
      <c r="C18" s="6"/>
      <c r="D18" s="6"/>
      <c r="E18" s="6"/>
      <c r="F18" s="6"/>
      <c r="G18" s="6"/>
      <c r="H18" s="6"/>
      <c r="I18" s="6"/>
      <c r="J18" s="11"/>
      <c r="K18" t="s">
        <v>22</v>
      </c>
    </row>
    <row r="19" spans="1:11" ht="15" thickTop="1" x14ac:dyDescent="0.2">
      <c r="A19" s="6"/>
      <c r="J19" s="12"/>
      <c r="K19" t="s">
        <v>23</v>
      </c>
    </row>
    <row r="20" spans="1:11" x14ac:dyDescent="0.2">
      <c r="J20" s="13"/>
      <c r="K20" s="14" t="s">
        <v>24</v>
      </c>
    </row>
    <row r="21" spans="1:11" x14ac:dyDescent="0.2">
      <c r="J21" s="15"/>
      <c r="K21" s="14" t="s">
        <v>25</v>
      </c>
    </row>
    <row r="22" spans="1:11" x14ac:dyDescent="0.2">
      <c r="J22" s="16"/>
      <c r="K22" s="14"/>
    </row>
    <row r="23" spans="1:11" x14ac:dyDescent="0.2">
      <c r="J23" s="17"/>
      <c r="K23" s="14"/>
    </row>
    <row r="24" spans="1:11" x14ac:dyDescent="0.2">
      <c r="J24" s="18"/>
      <c r="K24" s="14" t="s">
        <v>26</v>
      </c>
    </row>
    <row r="25" spans="1:11" x14ac:dyDescent="0.2">
      <c r="J25" s="19"/>
      <c r="K25" s="14"/>
    </row>
    <row r="26" spans="1:11" x14ac:dyDescent="0.2">
      <c r="K26" s="14" t="s">
        <v>27</v>
      </c>
    </row>
  </sheetData>
  <mergeCells count="6">
    <mergeCell ref="I4:I5"/>
    <mergeCell ref="D12:D13"/>
    <mergeCell ref="A4:A5"/>
    <mergeCell ref="B4:B5"/>
    <mergeCell ref="C4:C5"/>
    <mergeCell ref="D4:D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7103-6801-4096-8B21-60BB4A08E0A0}">
  <dimension ref="A1:D7"/>
  <sheetViews>
    <sheetView workbookViewId="0">
      <selection activeCell="B7" sqref="B7"/>
    </sheetView>
  </sheetViews>
  <sheetFormatPr defaultRowHeight="14.25" x14ac:dyDescent="0.2"/>
  <cols>
    <col min="1" max="2" width="9" style="5"/>
    <col min="3" max="3" width="7.75" style="5" bestFit="1" customWidth="1"/>
    <col min="4" max="5" width="10.625" style="5" bestFit="1" customWidth="1"/>
    <col min="6" max="6" width="32" style="5" bestFit="1" customWidth="1"/>
    <col min="7" max="16384" width="9" style="5"/>
  </cols>
  <sheetData>
    <row r="1" spans="1:4" ht="15.75" thickTop="1" thickBot="1" x14ac:dyDescent="0.25">
      <c r="A1" s="1" t="s">
        <v>0</v>
      </c>
      <c r="B1" s="1" t="s">
        <v>137</v>
      </c>
      <c r="C1" s="1" t="s">
        <v>158</v>
      </c>
      <c r="D1" s="1" t="s">
        <v>159</v>
      </c>
    </row>
    <row r="2" spans="1:4" ht="15" thickTop="1" x14ac:dyDescent="0.2">
      <c r="A2" s="5">
        <v>0</v>
      </c>
      <c r="B2" s="5" t="s">
        <v>152</v>
      </c>
      <c r="C2" s="35">
        <v>600</v>
      </c>
      <c r="D2" s="35">
        <v>50</v>
      </c>
    </row>
    <row r="3" spans="1:4" x14ac:dyDescent="0.2">
      <c r="A3" s="5">
        <v>1</v>
      </c>
      <c r="B3" s="5" t="s">
        <v>153</v>
      </c>
      <c r="C3" s="35">
        <v>60</v>
      </c>
      <c r="D3" s="35">
        <v>50</v>
      </c>
    </row>
    <row r="4" spans="1:4" x14ac:dyDescent="0.2">
      <c r="A4" s="5">
        <v>2</v>
      </c>
      <c r="B4" s="5" t="s">
        <v>154</v>
      </c>
      <c r="C4" s="35">
        <v>5</v>
      </c>
      <c r="D4" s="35">
        <v>50</v>
      </c>
    </row>
    <row r="5" spans="1:4" x14ac:dyDescent="0.2">
      <c r="A5" s="5">
        <v>3</v>
      </c>
      <c r="B5" s="5" t="s">
        <v>155</v>
      </c>
      <c r="C5" s="35">
        <v>0</v>
      </c>
      <c r="D5" s="35">
        <v>50</v>
      </c>
    </row>
    <row r="6" spans="1:4" x14ac:dyDescent="0.2">
      <c r="A6" s="5">
        <v>4</v>
      </c>
      <c r="B6" s="5" t="s">
        <v>156</v>
      </c>
      <c r="C6" s="35">
        <v>0</v>
      </c>
      <c r="D6" s="35">
        <v>50</v>
      </c>
    </row>
    <row r="7" spans="1:4" x14ac:dyDescent="0.2">
      <c r="A7" s="5">
        <v>5</v>
      </c>
      <c r="B7" s="5" t="s">
        <v>157</v>
      </c>
      <c r="C7" s="35">
        <v>0</v>
      </c>
      <c r="D7" s="35">
        <v>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B4E3-979A-46EC-9336-C6627E4C87F9}">
  <dimension ref="A1:J19"/>
  <sheetViews>
    <sheetView workbookViewId="0">
      <selection sqref="A1:XFD1048576"/>
    </sheetView>
  </sheetViews>
  <sheetFormatPr defaultRowHeight="14.25" x14ac:dyDescent="0.2"/>
  <cols>
    <col min="1" max="1" width="11" bestFit="1" customWidth="1"/>
    <col min="3" max="3" width="13.5" bestFit="1" customWidth="1"/>
  </cols>
  <sheetData>
    <row r="1" spans="1:10" ht="15.75" thickTop="1" thickBot="1" x14ac:dyDescent="0.25">
      <c r="A1" s="20" t="s">
        <v>28</v>
      </c>
      <c r="B1" s="20" t="s">
        <v>29</v>
      </c>
      <c r="C1" s="21" t="s">
        <v>30</v>
      </c>
    </row>
    <row r="2" spans="1:10" ht="15" thickTop="1" x14ac:dyDescent="0.2">
      <c r="A2" s="21" t="s">
        <v>31</v>
      </c>
      <c r="B2" s="21">
        <v>10</v>
      </c>
      <c r="C2" s="21"/>
    </row>
    <row r="3" spans="1:10" x14ac:dyDescent="0.2">
      <c r="A3" s="21" t="s">
        <v>32</v>
      </c>
      <c r="B3" s="21">
        <v>1</v>
      </c>
      <c r="C3" s="21"/>
    </row>
    <row r="4" spans="1:10" x14ac:dyDescent="0.2">
      <c r="A4" s="21" t="s">
        <v>33</v>
      </c>
      <c r="B4" s="21">
        <v>200</v>
      </c>
      <c r="C4" s="21"/>
    </row>
    <row r="5" spans="1:10" x14ac:dyDescent="0.2">
      <c r="A5" s="21" t="s">
        <v>34</v>
      </c>
      <c r="B5" s="21"/>
      <c r="C5" s="21" t="s">
        <v>35</v>
      </c>
    </row>
    <row r="6" spans="1:10" x14ac:dyDescent="0.2">
      <c r="A6" s="21" t="s">
        <v>36</v>
      </c>
      <c r="B6" s="21">
        <v>50</v>
      </c>
      <c r="C6" s="21"/>
    </row>
    <row r="7" spans="1:10" ht="28.5" x14ac:dyDescent="0.2">
      <c r="A7" s="21" t="s">
        <v>37</v>
      </c>
      <c r="B7" s="21">
        <v>50</v>
      </c>
      <c r="C7" s="21"/>
    </row>
    <row r="8" spans="1:10" x14ac:dyDescent="0.2">
      <c r="A8" s="21"/>
      <c r="B8" s="21"/>
      <c r="C8" s="21"/>
    </row>
    <row r="10" spans="1:10" ht="15" thickBot="1" x14ac:dyDescent="0.25"/>
    <row r="11" spans="1:10" ht="15.75" thickTop="1" thickBot="1" x14ac:dyDescent="0.25">
      <c r="I11" s="10"/>
      <c r="J11" t="s">
        <v>22</v>
      </c>
    </row>
    <row r="12" spans="1:10" ht="15.75" thickTop="1" thickBot="1" x14ac:dyDescent="0.25">
      <c r="I12" s="11"/>
      <c r="J12" t="s">
        <v>23</v>
      </c>
    </row>
    <row r="13" spans="1:10" ht="15" thickTop="1" x14ac:dyDescent="0.2">
      <c r="I13" s="12"/>
      <c r="J13" s="14" t="s">
        <v>24</v>
      </c>
    </row>
    <row r="14" spans="1:10" x14ac:dyDescent="0.2">
      <c r="I14" s="13"/>
      <c r="J14" s="14" t="s">
        <v>25</v>
      </c>
    </row>
    <row r="15" spans="1:10" x14ac:dyDescent="0.2">
      <c r="I15" s="15"/>
      <c r="J15" s="14"/>
    </row>
    <row r="16" spans="1:10" x14ac:dyDescent="0.2">
      <c r="I16" s="16"/>
      <c r="J16" s="14"/>
    </row>
    <row r="17" spans="9:10" x14ac:dyDescent="0.2">
      <c r="I17" s="17"/>
      <c r="J17" s="14" t="s">
        <v>26</v>
      </c>
    </row>
    <row r="18" spans="9:10" x14ac:dyDescent="0.2">
      <c r="I18" s="18"/>
      <c r="J18" s="14"/>
    </row>
    <row r="19" spans="9:10" x14ac:dyDescent="0.2">
      <c r="I19" s="19"/>
      <c r="J19" s="14" t="s">
        <v>27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D344-DF20-40FD-BACC-81A5F8F65521}">
  <dimension ref="A1:R37"/>
  <sheetViews>
    <sheetView tabSelected="1" workbookViewId="0">
      <selection activeCell="B3" sqref="B3:B11"/>
    </sheetView>
  </sheetViews>
  <sheetFormatPr defaultRowHeight="14.25" x14ac:dyDescent="0.2"/>
  <cols>
    <col min="1" max="1" width="3.5" bestFit="1" customWidth="1"/>
    <col min="4" max="4" width="8.625" bestFit="1" customWidth="1"/>
    <col min="5" max="5" width="19.25" bestFit="1" customWidth="1"/>
    <col min="6" max="6" width="12.125" bestFit="1" customWidth="1"/>
    <col min="7" max="7" width="11.25" bestFit="1" customWidth="1"/>
    <col min="9" max="10" width="5.25" bestFit="1" customWidth="1"/>
    <col min="18" max="18" width="33.875" bestFit="1" customWidth="1"/>
  </cols>
  <sheetData>
    <row r="1" spans="1:18" ht="15.75" thickTop="1" thickBot="1" x14ac:dyDescent="0.25">
      <c r="A1" s="22" t="s">
        <v>0</v>
      </c>
      <c r="B1" s="22" t="s">
        <v>1</v>
      </c>
      <c r="C1" s="22" t="s">
        <v>38</v>
      </c>
      <c r="D1" s="22" t="s">
        <v>4</v>
      </c>
      <c r="E1" s="22" t="s">
        <v>5</v>
      </c>
      <c r="F1" s="23" t="s">
        <v>6</v>
      </c>
      <c r="G1" s="23" t="s">
        <v>7</v>
      </c>
      <c r="H1" s="22" t="s">
        <v>39</v>
      </c>
      <c r="I1" s="22" t="s">
        <v>40</v>
      </c>
      <c r="J1" s="24" t="s">
        <v>41</v>
      </c>
    </row>
    <row r="2" spans="1:18" ht="15" thickTop="1" x14ac:dyDescent="0.2">
      <c r="A2" s="3"/>
      <c r="B2" s="3" t="s">
        <v>42</v>
      </c>
      <c r="C2" s="3" t="s">
        <v>19</v>
      </c>
      <c r="D2" s="3">
        <v>10</v>
      </c>
      <c r="E2" s="3">
        <v>1</v>
      </c>
      <c r="F2" s="4">
        <f>1/E2</f>
        <v>1</v>
      </c>
      <c r="G2" s="4">
        <f t="shared" ref="G2:G11" si="0">D2*F2</f>
        <v>10</v>
      </c>
      <c r="H2" s="3">
        <v>20</v>
      </c>
      <c r="I2" s="3">
        <v>500</v>
      </c>
      <c r="J2" s="4">
        <f>0.7*I2</f>
        <v>350</v>
      </c>
    </row>
    <row r="3" spans="1:18" x14ac:dyDescent="0.2">
      <c r="A3" s="6">
        <v>0</v>
      </c>
      <c r="B3" s="6" t="s">
        <v>161</v>
      </c>
      <c r="C3" s="3" t="s">
        <v>19</v>
      </c>
      <c r="D3" s="6">
        <v>28</v>
      </c>
      <c r="E3" s="6">
        <v>1</v>
      </c>
      <c r="F3" s="4">
        <f t="shared" ref="F3:F11" si="1">1/E3</f>
        <v>1</v>
      </c>
      <c r="G3" s="4">
        <f t="shared" si="0"/>
        <v>28</v>
      </c>
      <c r="H3" s="3">
        <v>8</v>
      </c>
      <c r="I3" s="4">
        <f>1.2*$I$2</f>
        <v>600</v>
      </c>
      <c r="J3" s="4">
        <f t="shared" ref="J3:J11" si="2">0.7*I3</f>
        <v>420</v>
      </c>
    </row>
    <row r="4" spans="1:18" ht="15" thickBot="1" x14ac:dyDescent="0.25">
      <c r="A4" s="6">
        <v>1</v>
      </c>
      <c r="B4" s="6" t="s">
        <v>162</v>
      </c>
      <c r="C4" s="3" t="s">
        <v>19</v>
      </c>
      <c r="D4" s="6">
        <v>150</v>
      </c>
      <c r="E4" s="6">
        <v>7</v>
      </c>
      <c r="F4" s="4">
        <f t="shared" si="1"/>
        <v>0.14285714285714285</v>
      </c>
      <c r="G4" s="4">
        <f t="shared" si="0"/>
        <v>21.428571428571427</v>
      </c>
      <c r="H4" s="3">
        <v>10</v>
      </c>
      <c r="I4" s="4">
        <f>1*$I$2</f>
        <v>500</v>
      </c>
      <c r="J4" s="4">
        <f t="shared" si="2"/>
        <v>350</v>
      </c>
    </row>
    <row r="5" spans="1:18" ht="15.75" thickTop="1" thickBot="1" x14ac:dyDescent="0.25">
      <c r="A5" s="6">
        <v>2</v>
      </c>
      <c r="B5" s="6" t="s">
        <v>163</v>
      </c>
      <c r="C5" s="3" t="s">
        <v>19</v>
      </c>
      <c r="D5" s="6">
        <v>10</v>
      </c>
      <c r="E5" s="6">
        <v>0.2</v>
      </c>
      <c r="F5" s="4">
        <f t="shared" si="1"/>
        <v>5</v>
      </c>
      <c r="G5" s="4">
        <f t="shared" si="0"/>
        <v>50</v>
      </c>
      <c r="H5" s="3">
        <v>6</v>
      </c>
      <c r="I5" s="4">
        <f>0.6*$I$2</f>
        <v>300</v>
      </c>
      <c r="J5" s="4">
        <f t="shared" si="2"/>
        <v>210</v>
      </c>
      <c r="Q5" s="10"/>
      <c r="R5" t="s">
        <v>22</v>
      </c>
    </row>
    <row r="6" spans="1:18" ht="15.75" thickTop="1" thickBot="1" x14ac:dyDescent="0.25">
      <c r="A6" s="6">
        <v>3</v>
      </c>
      <c r="B6" s="6" t="s">
        <v>164</v>
      </c>
      <c r="C6" s="3" t="s">
        <v>19</v>
      </c>
      <c r="D6" s="6">
        <v>10</v>
      </c>
      <c r="E6" s="6">
        <v>0.6</v>
      </c>
      <c r="F6" s="4">
        <f t="shared" si="1"/>
        <v>1.6666666666666667</v>
      </c>
      <c r="G6" s="4">
        <f t="shared" si="0"/>
        <v>16.666666666666668</v>
      </c>
      <c r="H6" s="3">
        <v>5</v>
      </c>
      <c r="I6" s="4">
        <f>0.8*$I$2</f>
        <v>400</v>
      </c>
      <c r="J6" s="4">
        <f t="shared" si="2"/>
        <v>280</v>
      </c>
      <c r="Q6" s="11"/>
      <c r="R6" t="s">
        <v>23</v>
      </c>
    </row>
    <row r="7" spans="1:18" ht="15" thickTop="1" x14ac:dyDescent="0.2">
      <c r="A7" s="6">
        <v>4</v>
      </c>
      <c r="B7" s="6" t="s">
        <v>165</v>
      </c>
      <c r="C7" s="3" t="s">
        <v>19</v>
      </c>
      <c r="D7" s="6">
        <v>5</v>
      </c>
      <c r="E7" s="6">
        <v>1</v>
      </c>
      <c r="F7" s="4">
        <f t="shared" si="1"/>
        <v>1</v>
      </c>
      <c r="G7" s="4">
        <f t="shared" si="0"/>
        <v>5</v>
      </c>
      <c r="H7" s="3">
        <v>5</v>
      </c>
      <c r="I7" s="4">
        <f>0.8*$I$2</f>
        <v>400</v>
      </c>
      <c r="J7" s="4">
        <f t="shared" si="2"/>
        <v>280</v>
      </c>
      <c r="Q7" s="12"/>
      <c r="R7" s="14" t="s">
        <v>24</v>
      </c>
    </row>
    <row r="8" spans="1:18" x14ac:dyDescent="0.2">
      <c r="A8" s="6">
        <v>5</v>
      </c>
      <c r="B8" s="6" t="s">
        <v>66</v>
      </c>
      <c r="C8" s="3" t="s">
        <v>19</v>
      </c>
      <c r="D8" s="6">
        <v>30</v>
      </c>
      <c r="E8" s="6">
        <v>1</v>
      </c>
      <c r="F8" s="4">
        <f t="shared" si="1"/>
        <v>1</v>
      </c>
      <c r="G8" s="4">
        <f t="shared" si="0"/>
        <v>30</v>
      </c>
      <c r="H8" s="3">
        <v>4</v>
      </c>
      <c r="I8" s="4">
        <f>0.8*$I$2</f>
        <v>400</v>
      </c>
      <c r="J8" s="4">
        <f t="shared" si="2"/>
        <v>280</v>
      </c>
      <c r="Q8" s="13"/>
      <c r="R8" s="14" t="s">
        <v>25</v>
      </c>
    </row>
    <row r="9" spans="1:18" x14ac:dyDescent="0.2">
      <c r="A9" s="6">
        <v>6</v>
      </c>
      <c r="B9" s="6" t="s">
        <v>166</v>
      </c>
      <c r="C9" s="3" t="s">
        <v>19</v>
      </c>
      <c r="D9" s="6">
        <v>0</v>
      </c>
      <c r="E9" s="6">
        <v>20</v>
      </c>
      <c r="F9" s="4">
        <f t="shared" si="1"/>
        <v>0.05</v>
      </c>
      <c r="G9" s="4">
        <f t="shared" si="0"/>
        <v>0</v>
      </c>
      <c r="H9" s="3">
        <v>0</v>
      </c>
      <c r="I9" s="4">
        <f>1*$I$2</f>
        <v>500</v>
      </c>
      <c r="J9" s="4">
        <f>0.7*I9</f>
        <v>350</v>
      </c>
      <c r="Q9" s="15"/>
      <c r="R9" s="14"/>
    </row>
    <row r="10" spans="1:18" x14ac:dyDescent="0.2">
      <c r="A10" s="6">
        <v>7</v>
      </c>
      <c r="B10" s="6" t="s">
        <v>167</v>
      </c>
      <c r="C10" s="3" t="s">
        <v>19</v>
      </c>
      <c r="D10" s="6">
        <v>5</v>
      </c>
      <c r="E10" s="6">
        <v>1</v>
      </c>
      <c r="F10" s="4">
        <f t="shared" si="1"/>
        <v>1</v>
      </c>
      <c r="G10" s="4">
        <f t="shared" si="0"/>
        <v>5</v>
      </c>
      <c r="H10" s="3">
        <v>0</v>
      </c>
      <c r="I10" s="4">
        <f>0.6*$I$2</f>
        <v>300</v>
      </c>
      <c r="J10" s="4">
        <f t="shared" si="2"/>
        <v>210</v>
      </c>
      <c r="Q10" s="16"/>
      <c r="R10" s="14"/>
    </row>
    <row r="11" spans="1:18" x14ac:dyDescent="0.2">
      <c r="A11" s="6">
        <v>8</v>
      </c>
      <c r="B11" s="6" t="s">
        <v>168</v>
      </c>
      <c r="C11" s="3" t="s">
        <v>19</v>
      </c>
      <c r="D11" s="6">
        <v>3</v>
      </c>
      <c r="E11" s="6">
        <v>1</v>
      </c>
      <c r="F11" s="4">
        <f t="shared" si="1"/>
        <v>1</v>
      </c>
      <c r="G11" s="4">
        <f t="shared" si="0"/>
        <v>3</v>
      </c>
      <c r="H11" s="3">
        <v>0</v>
      </c>
      <c r="I11" s="4">
        <f>1.2*$I$2</f>
        <v>600</v>
      </c>
      <c r="J11" s="4">
        <f t="shared" si="2"/>
        <v>420</v>
      </c>
      <c r="Q11" s="17"/>
      <c r="R11" s="14" t="s">
        <v>26</v>
      </c>
    </row>
    <row r="12" spans="1:18" x14ac:dyDescent="0.2">
      <c r="Q12" s="18"/>
      <c r="R12" s="14"/>
    </row>
    <row r="13" spans="1:18" x14ac:dyDescent="0.2">
      <c r="Q13" s="19"/>
      <c r="R13" s="14" t="s">
        <v>27</v>
      </c>
    </row>
    <row r="14" spans="1:18" x14ac:dyDescent="0.2">
      <c r="A14" s="6">
        <v>9</v>
      </c>
      <c r="B14" s="6" t="s">
        <v>18</v>
      </c>
      <c r="C14" s="3" t="s">
        <v>19</v>
      </c>
      <c r="D14" s="39" t="s">
        <v>20</v>
      </c>
      <c r="E14" s="40"/>
      <c r="F14" s="4"/>
      <c r="G14" s="4"/>
      <c r="H14" s="3"/>
      <c r="I14" s="4">
        <v>0</v>
      </c>
      <c r="J14" s="4">
        <f>0.7*I14</f>
        <v>0</v>
      </c>
    </row>
    <row r="22" spans="3:13" x14ac:dyDescent="0.2">
      <c r="D22" t="s">
        <v>4</v>
      </c>
      <c r="E22" t="s">
        <v>51</v>
      </c>
      <c r="I22">
        <v>300</v>
      </c>
      <c r="J22" s="3">
        <v>2</v>
      </c>
    </row>
    <row r="23" spans="3:13" x14ac:dyDescent="0.2">
      <c r="C23" s="6" t="s">
        <v>43</v>
      </c>
      <c r="D23" s="6">
        <v>28</v>
      </c>
      <c r="E23" s="6">
        <v>1</v>
      </c>
      <c r="F23" s="3">
        <f>INT(60/E23)</f>
        <v>60</v>
      </c>
      <c r="H23" s="5" t="s">
        <v>52</v>
      </c>
      <c r="I23" s="4">
        <f t="shared" ref="I23:J23" si="3">1*I22</f>
        <v>300</v>
      </c>
      <c r="J23" s="4">
        <f t="shared" si="3"/>
        <v>2</v>
      </c>
      <c r="L23">
        <f>I23-INT(2*$F$37/J23/$E$37)*$D$37</f>
        <v>150</v>
      </c>
      <c r="M23">
        <f>IF(L23&gt;0,1,0)</f>
        <v>1</v>
      </c>
    </row>
    <row r="24" spans="3:13" x14ac:dyDescent="0.2">
      <c r="C24" s="6" t="s">
        <v>44</v>
      </c>
      <c r="D24" s="6">
        <v>150</v>
      </c>
      <c r="E24" s="6">
        <v>7</v>
      </c>
      <c r="F24" s="3">
        <f t="shared" ref="F24:F28" si="4">INT(60/E24)</f>
        <v>8</v>
      </c>
      <c r="H24" s="5" t="s">
        <v>53</v>
      </c>
      <c r="I24" s="4">
        <f>1*I22</f>
        <v>300</v>
      </c>
      <c r="J24" s="4">
        <f>1*J22</f>
        <v>2</v>
      </c>
      <c r="L24">
        <f t="shared" ref="L24:L36" si="5">I24-INT(2*$F$37/J24/$E$37)*$D$37</f>
        <v>150</v>
      </c>
      <c r="M24">
        <f t="shared" ref="M24:M36" si="6">IF(L24&gt;0,1,0)</f>
        <v>1</v>
      </c>
    </row>
    <row r="25" spans="3:13" x14ac:dyDescent="0.2">
      <c r="C25" s="6" t="s">
        <v>45</v>
      </c>
      <c r="D25" s="6">
        <v>10</v>
      </c>
      <c r="E25" s="6">
        <v>0.2</v>
      </c>
      <c r="F25" s="3">
        <f t="shared" si="4"/>
        <v>300</v>
      </c>
      <c r="G25" s="6"/>
      <c r="H25" s="5" t="s">
        <v>54</v>
      </c>
      <c r="I25" s="4">
        <f>0.8*I22</f>
        <v>240</v>
      </c>
      <c r="J25" s="4">
        <f>1.3*J22</f>
        <v>2.6</v>
      </c>
      <c r="L25">
        <f t="shared" si="5"/>
        <v>240</v>
      </c>
      <c r="M25">
        <f t="shared" si="6"/>
        <v>1</v>
      </c>
    </row>
    <row r="26" spans="3:13" x14ac:dyDescent="0.2">
      <c r="C26" s="6" t="s">
        <v>46</v>
      </c>
      <c r="D26" s="6">
        <v>10</v>
      </c>
      <c r="E26" s="6">
        <v>0.6</v>
      </c>
      <c r="F26" s="3">
        <f t="shared" si="4"/>
        <v>100</v>
      </c>
      <c r="H26" s="5" t="s">
        <v>55</v>
      </c>
      <c r="I26" s="4">
        <f>0.1*I22</f>
        <v>30</v>
      </c>
      <c r="J26" s="4">
        <f>2.75*J22</f>
        <v>5.5</v>
      </c>
      <c r="L26">
        <f>I26-INT(2*$F$37/J26/$E$37)*$D$37</f>
        <v>30</v>
      </c>
      <c r="M26">
        <f t="shared" si="6"/>
        <v>1</v>
      </c>
    </row>
    <row r="27" spans="3:13" x14ac:dyDescent="0.2">
      <c r="C27" s="6" t="s">
        <v>47</v>
      </c>
      <c r="D27" s="6">
        <v>5</v>
      </c>
      <c r="E27" s="6">
        <v>1</v>
      </c>
      <c r="F27" s="3">
        <f t="shared" si="4"/>
        <v>60</v>
      </c>
      <c r="H27" s="5" t="s">
        <v>56</v>
      </c>
      <c r="I27" s="4">
        <f>3*I22</f>
        <v>900</v>
      </c>
      <c r="J27" s="4">
        <f>0.5*J22</f>
        <v>1</v>
      </c>
      <c r="L27">
        <f t="shared" si="5"/>
        <v>600</v>
      </c>
      <c r="M27">
        <f t="shared" si="6"/>
        <v>1</v>
      </c>
    </row>
    <row r="28" spans="3:13" x14ac:dyDescent="0.2">
      <c r="C28" s="6" t="s">
        <v>48</v>
      </c>
      <c r="D28" s="6">
        <v>30</v>
      </c>
      <c r="E28" s="6">
        <v>1</v>
      </c>
      <c r="F28" s="3">
        <f t="shared" si="4"/>
        <v>60</v>
      </c>
      <c r="H28" s="5" t="s">
        <v>57</v>
      </c>
      <c r="I28" s="4">
        <f>1*I22</f>
        <v>300</v>
      </c>
      <c r="J28" s="4">
        <f>1*J22</f>
        <v>2</v>
      </c>
      <c r="L28">
        <f t="shared" si="5"/>
        <v>150</v>
      </c>
      <c r="M28">
        <f t="shared" si="6"/>
        <v>1</v>
      </c>
    </row>
    <row r="29" spans="3:13" x14ac:dyDescent="0.2">
      <c r="H29" s="5" t="s">
        <v>58</v>
      </c>
      <c r="I29" s="4">
        <f>1*I22</f>
        <v>300</v>
      </c>
      <c r="J29" s="4">
        <f>1*J22</f>
        <v>2</v>
      </c>
      <c r="L29">
        <f t="shared" si="5"/>
        <v>150</v>
      </c>
      <c r="M29">
        <f t="shared" si="6"/>
        <v>1</v>
      </c>
    </row>
    <row r="30" spans="3:13" x14ac:dyDescent="0.2">
      <c r="H30" s="5" t="s">
        <v>59</v>
      </c>
      <c r="I30" s="4">
        <f>10*I22</f>
        <v>3000</v>
      </c>
      <c r="J30" s="4">
        <f>1*J22</f>
        <v>2</v>
      </c>
      <c r="L30">
        <f t="shared" si="5"/>
        <v>2850</v>
      </c>
      <c r="M30">
        <f t="shared" si="6"/>
        <v>1</v>
      </c>
    </row>
    <row r="31" spans="3:13" x14ac:dyDescent="0.2">
      <c r="H31" s="5" t="s">
        <v>60</v>
      </c>
      <c r="I31" s="4">
        <f>0.35*I22</f>
        <v>105</v>
      </c>
      <c r="J31" s="4">
        <f>1*J22</f>
        <v>2</v>
      </c>
      <c r="L31">
        <f t="shared" si="5"/>
        <v>-45</v>
      </c>
      <c r="M31">
        <f t="shared" si="6"/>
        <v>0</v>
      </c>
    </row>
    <row r="32" spans="3:13" x14ac:dyDescent="0.2">
      <c r="H32" s="5" t="s">
        <v>61</v>
      </c>
      <c r="I32" s="4">
        <f>2*I22</f>
        <v>600</v>
      </c>
      <c r="J32" s="4">
        <f>0.7*J22</f>
        <v>1.4</v>
      </c>
      <c r="L32">
        <f t="shared" si="5"/>
        <v>450</v>
      </c>
      <c r="M32">
        <f t="shared" si="6"/>
        <v>1</v>
      </c>
    </row>
    <row r="33" spans="3:13" x14ac:dyDescent="0.2">
      <c r="H33" s="5" t="s">
        <v>62</v>
      </c>
      <c r="I33" s="4">
        <f>1*I24</f>
        <v>300</v>
      </c>
      <c r="J33" s="4">
        <f>0.7*J24</f>
        <v>1.4</v>
      </c>
      <c r="L33">
        <f t="shared" si="5"/>
        <v>150</v>
      </c>
      <c r="M33">
        <f t="shared" si="6"/>
        <v>1</v>
      </c>
    </row>
    <row r="34" spans="3:13" x14ac:dyDescent="0.2">
      <c r="H34" s="5" t="s">
        <v>63</v>
      </c>
      <c r="I34" s="4">
        <f>0.2*I22</f>
        <v>60</v>
      </c>
      <c r="J34" s="4">
        <f>1*J22</f>
        <v>2</v>
      </c>
      <c r="L34">
        <f t="shared" si="5"/>
        <v>-90</v>
      </c>
      <c r="M34">
        <f t="shared" si="6"/>
        <v>0</v>
      </c>
    </row>
    <row r="35" spans="3:13" x14ac:dyDescent="0.2">
      <c r="H35" s="5" t="s">
        <v>64</v>
      </c>
      <c r="I35" s="4">
        <f>1.2*I22</f>
        <v>360</v>
      </c>
      <c r="J35" s="4">
        <f>1.2*J22</f>
        <v>2.4</v>
      </c>
      <c r="L35">
        <f t="shared" si="5"/>
        <v>360</v>
      </c>
      <c r="M35">
        <f t="shared" si="6"/>
        <v>1</v>
      </c>
    </row>
    <row r="36" spans="3:13" x14ac:dyDescent="0.2">
      <c r="H36" s="5" t="s">
        <v>65</v>
      </c>
      <c r="I36" s="4">
        <f>0.3*I22</f>
        <v>90</v>
      </c>
      <c r="J36" s="4">
        <f>1*J22</f>
        <v>2</v>
      </c>
      <c r="L36">
        <f t="shared" si="5"/>
        <v>-60</v>
      </c>
      <c r="M36">
        <f t="shared" si="6"/>
        <v>0</v>
      </c>
    </row>
    <row r="37" spans="3:13" x14ac:dyDescent="0.2">
      <c r="C37" t="s">
        <v>160</v>
      </c>
      <c r="D37">
        <f>VLOOKUP(C37,C23:F28,2,0)</f>
        <v>150</v>
      </c>
      <c r="E37">
        <f>VLOOKUP(C37,C23:F28,3,0)</f>
        <v>7</v>
      </c>
      <c r="F37">
        <f>VLOOKUP(C37,C23:F28,4,0)</f>
        <v>8</v>
      </c>
    </row>
  </sheetData>
  <mergeCells count="1">
    <mergeCell ref="D14:E14"/>
  </mergeCells>
  <phoneticPr fontId="2" type="noConversion"/>
  <conditionalFormatting sqref="N23:N36">
    <cfRule type="containsText" dxfId="20" priority="4" operator="containsText" text="死亡">
      <formula>NOT(ISERROR(SEARCH("死亡",N23)))</formula>
    </cfRule>
    <cfRule type="duplicateValues" dxfId="19" priority="5"/>
  </conditionalFormatting>
  <conditionalFormatting sqref="N23:N36">
    <cfRule type="containsText" dxfId="18" priority="3" operator="containsText" text="存活">
      <formula>NOT(ISERROR(SEARCH("存活",N23)))</formula>
    </cfRule>
  </conditionalFormatting>
  <conditionalFormatting sqref="M23:M36">
    <cfRule type="cellIs" dxfId="17" priority="1" operator="equal">
      <formula>0</formula>
    </cfRule>
    <cfRule type="cellIs" dxfId="16" priority="2" operator="equal">
      <formula>1</formula>
    </cfRule>
  </conditionalFormatting>
  <dataValidations count="1">
    <dataValidation type="list" allowBlank="1" showInputMessage="1" showErrorMessage="1" sqref="C37" xr:uid="{735EAB3C-BDF1-45F1-B593-F2AE13182239}">
      <formula1>$C$23:$C$28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8D5F6-1AA2-4729-B155-92C329EAF51F}">
  <dimension ref="A1:O20"/>
  <sheetViews>
    <sheetView workbookViewId="0">
      <selection activeCell="G3" activeCellId="2" sqref="A3:C16 E3:E16 G3:J16"/>
    </sheetView>
  </sheetViews>
  <sheetFormatPr defaultRowHeight="14.25" x14ac:dyDescent="0.2"/>
  <cols>
    <col min="3" max="3" width="7.75" bestFit="1" customWidth="1"/>
    <col min="4" max="4" width="13" bestFit="1" customWidth="1"/>
    <col min="5" max="5" width="7.125" bestFit="1" customWidth="1"/>
    <col min="6" max="6" width="16.25" bestFit="1" customWidth="1"/>
    <col min="7" max="7" width="19.25" bestFit="1" customWidth="1"/>
    <col min="11" max="11" width="30.25" bestFit="1" customWidth="1"/>
  </cols>
  <sheetData>
    <row r="1" spans="1:15" ht="15.75" thickTop="1" thickBot="1" x14ac:dyDescent="0.25">
      <c r="A1" s="1" t="s">
        <v>0</v>
      </c>
      <c r="B1" s="1" t="s">
        <v>67</v>
      </c>
      <c r="C1" s="1" t="s">
        <v>68</v>
      </c>
      <c r="D1" s="2" t="s">
        <v>69</v>
      </c>
      <c r="E1" s="1" t="s">
        <v>70</v>
      </c>
      <c r="F1" s="2" t="s">
        <v>71</v>
      </c>
      <c r="G1" s="1" t="s">
        <v>5</v>
      </c>
      <c r="H1" s="1" t="s">
        <v>72</v>
      </c>
      <c r="I1" s="1" t="s">
        <v>73</v>
      </c>
      <c r="J1" s="1" t="s">
        <v>74</v>
      </c>
      <c r="K1" t="s">
        <v>75</v>
      </c>
    </row>
    <row r="2" spans="1:15" ht="15" thickTop="1" x14ac:dyDescent="0.2">
      <c r="A2" s="5"/>
      <c r="B2" s="5" t="s">
        <v>76</v>
      </c>
      <c r="C2" s="3">
        <v>500</v>
      </c>
      <c r="D2" s="25">
        <v>1</v>
      </c>
      <c r="E2" s="3">
        <v>10</v>
      </c>
      <c r="F2" s="25">
        <v>1</v>
      </c>
      <c r="G2" s="3">
        <v>1</v>
      </c>
      <c r="H2" s="3">
        <v>1</v>
      </c>
      <c r="I2" s="3">
        <v>1</v>
      </c>
      <c r="J2" s="3">
        <v>40</v>
      </c>
      <c r="K2" t="s">
        <v>77</v>
      </c>
    </row>
    <row r="3" spans="1:15" x14ac:dyDescent="0.2">
      <c r="A3" s="5">
        <v>0</v>
      </c>
      <c r="B3" s="5" t="s">
        <v>52</v>
      </c>
      <c r="C3" s="4">
        <f t="shared" ref="C3:J3" si="0">1*C2</f>
        <v>500</v>
      </c>
      <c r="D3" s="26">
        <v>1</v>
      </c>
      <c r="E3" s="4">
        <f>D3*$E$2</f>
        <v>10</v>
      </c>
      <c r="F3" s="26">
        <v>1</v>
      </c>
      <c r="G3" s="4">
        <f>1*$G$2</f>
        <v>1</v>
      </c>
      <c r="H3" s="4">
        <f t="shared" si="0"/>
        <v>1</v>
      </c>
      <c r="I3" s="4">
        <f t="shared" si="0"/>
        <v>1</v>
      </c>
      <c r="J3" s="4">
        <f t="shared" si="0"/>
        <v>40</v>
      </c>
    </row>
    <row r="4" spans="1:15" x14ac:dyDescent="0.2">
      <c r="A4" s="5">
        <v>1</v>
      </c>
      <c r="B4" s="5" t="s">
        <v>53</v>
      </c>
      <c r="C4" s="4">
        <f>1*C2</f>
        <v>500</v>
      </c>
      <c r="D4" s="26">
        <v>1.2</v>
      </c>
      <c r="E4" s="4">
        <f t="shared" ref="E4:E16" si="1">D4*$E$2</f>
        <v>12</v>
      </c>
      <c r="F4" s="26">
        <v>0.8</v>
      </c>
      <c r="G4" s="4">
        <f>0.8*G2</f>
        <v>0.8</v>
      </c>
      <c r="H4" s="4">
        <f>1*H2</f>
        <v>1</v>
      </c>
      <c r="I4" s="4">
        <f>25*I2</f>
        <v>25</v>
      </c>
      <c r="J4" s="4">
        <f>INT(1.3*J2)</f>
        <v>52</v>
      </c>
    </row>
    <row r="5" spans="1:15" x14ac:dyDescent="0.2">
      <c r="A5" s="5">
        <v>2</v>
      </c>
      <c r="B5" s="5" t="s">
        <v>54</v>
      </c>
      <c r="C5" s="4">
        <f>0.6*C2</f>
        <v>300</v>
      </c>
      <c r="D5" s="26">
        <v>1</v>
      </c>
      <c r="E5" s="4">
        <f t="shared" si="1"/>
        <v>10</v>
      </c>
      <c r="F5" s="26">
        <v>1.5</v>
      </c>
      <c r="G5" s="4">
        <f>1.5*G2</f>
        <v>1.5</v>
      </c>
      <c r="H5" s="4">
        <f>1.3*H2</f>
        <v>1.3</v>
      </c>
      <c r="I5" s="4">
        <f>7*I2</f>
        <v>7</v>
      </c>
      <c r="J5" s="4">
        <f>INT(0.8*J2)</f>
        <v>32</v>
      </c>
    </row>
    <row r="6" spans="1:15" x14ac:dyDescent="0.2">
      <c r="A6" s="5">
        <v>3</v>
      </c>
      <c r="B6" s="5" t="s">
        <v>55</v>
      </c>
      <c r="C6" s="4">
        <f>0.1*C2</f>
        <v>50</v>
      </c>
      <c r="D6" s="26">
        <v>0</v>
      </c>
      <c r="E6" s="4">
        <f t="shared" si="1"/>
        <v>0</v>
      </c>
      <c r="F6" s="3">
        <v>0</v>
      </c>
      <c r="G6" s="3">
        <v>0</v>
      </c>
      <c r="H6" s="4">
        <f>2*H2</f>
        <v>2</v>
      </c>
      <c r="I6" s="3">
        <v>0</v>
      </c>
      <c r="J6" s="4">
        <f>INT(0.5*J2)</f>
        <v>20</v>
      </c>
      <c r="K6" t="s">
        <v>78</v>
      </c>
    </row>
    <row r="7" spans="1:15" x14ac:dyDescent="0.2">
      <c r="A7" s="5">
        <v>4</v>
      </c>
      <c r="B7" s="5" t="s">
        <v>56</v>
      </c>
      <c r="C7" s="4">
        <f>3*C2</f>
        <v>1500</v>
      </c>
      <c r="D7" s="26">
        <v>2</v>
      </c>
      <c r="E7" s="4">
        <f t="shared" si="1"/>
        <v>20</v>
      </c>
      <c r="F7" s="26">
        <v>0.5</v>
      </c>
      <c r="G7" s="4">
        <f>0.5*G2</f>
        <v>0.5</v>
      </c>
      <c r="H7" s="4">
        <f>0.5*H2</f>
        <v>0.5</v>
      </c>
      <c r="I7" s="4">
        <f>0.5*I2</f>
        <v>0.5</v>
      </c>
      <c r="J7" s="4">
        <f>INT(2.5*J2)</f>
        <v>100</v>
      </c>
    </row>
    <row r="8" spans="1:15" x14ac:dyDescent="0.2">
      <c r="A8" s="5">
        <v>5</v>
      </c>
      <c r="B8" s="5" t="s">
        <v>57</v>
      </c>
      <c r="C8" s="4">
        <f>1*C2</f>
        <v>500</v>
      </c>
      <c r="D8" s="26">
        <v>0.3</v>
      </c>
      <c r="E8" s="4">
        <f t="shared" si="1"/>
        <v>3</v>
      </c>
      <c r="F8" s="26">
        <v>0.5</v>
      </c>
      <c r="G8" s="4">
        <f>0.5*G2</f>
        <v>0.5</v>
      </c>
      <c r="H8" s="4">
        <f>1*H2</f>
        <v>1</v>
      </c>
      <c r="I8" s="4">
        <f>5*I2</f>
        <v>5</v>
      </c>
      <c r="J8" s="4">
        <f>INT(1*J2)</f>
        <v>40</v>
      </c>
      <c r="K8" t="s">
        <v>79</v>
      </c>
    </row>
    <row r="9" spans="1:15" x14ac:dyDescent="0.2">
      <c r="A9" s="5">
        <v>6</v>
      </c>
      <c r="B9" s="5" t="s">
        <v>58</v>
      </c>
      <c r="C9" s="4">
        <f>1*C2</f>
        <v>500</v>
      </c>
      <c r="D9" s="26">
        <v>0.8</v>
      </c>
      <c r="E9" s="4">
        <f t="shared" si="1"/>
        <v>8</v>
      </c>
      <c r="F9" s="26">
        <v>0.5</v>
      </c>
      <c r="G9" s="4">
        <f>0.5*G2</f>
        <v>0.5</v>
      </c>
      <c r="H9" s="4">
        <f>1*H2</f>
        <v>1</v>
      </c>
      <c r="I9" s="4">
        <f>5*I2</f>
        <v>5</v>
      </c>
      <c r="J9" s="4">
        <f>1*J2</f>
        <v>40</v>
      </c>
      <c r="K9" t="s">
        <v>80</v>
      </c>
    </row>
    <row r="10" spans="1:15" x14ac:dyDescent="0.2">
      <c r="A10" s="5">
        <v>7</v>
      </c>
      <c r="B10" s="5" t="s">
        <v>59</v>
      </c>
      <c r="C10" s="4">
        <f>10*C2</f>
        <v>5000</v>
      </c>
      <c r="D10" s="26">
        <v>1.5</v>
      </c>
      <c r="E10" s="4">
        <f t="shared" si="1"/>
        <v>15</v>
      </c>
      <c r="F10" s="26">
        <v>2</v>
      </c>
      <c r="G10" s="4">
        <f>2*G2</f>
        <v>2</v>
      </c>
      <c r="H10" s="4">
        <f>1*H2</f>
        <v>1</v>
      </c>
      <c r="I10" s="4">
        <f>3*I2</f>
        <v>3</v>
      </c>
      <c r="J10" s="4">
        <f>INT(20*J2)</f>
        <v>800</v>
      </c>
      <c r="K10" t="s">
        <v>81</v>
      </c>
    </row>
    <row r="11" spans="1:15" ht="15" thickBot="1" x14ac:dyDescent="0.25">
      <c r="A11" s="5">
        <v>8</v>
      </c>
      <c r="B11" s="5" t="s">
        <v>60</v>
      </c>
      <c r="C11" s="4">
        <f>0.35*C2</f>
        <v>175</v>
      </c>
      <c r="D11" s="26">
        <v>1</v>
      </c>
      <c r="E11" s="4">
        <f t="shared" si="1"/>
        <v>10</v>
      </c>
      <c r="F11" s="26">
        <v>1</v>
      </c>
      <c r="G11" s="4">
        <f>1*G2</f>
        <v>1</v>
      </c>
      <c r="H11" s="4">
        <f>1*H2</f>
        <v>1</v>
      </c>
      <c r="I11" s="4">
        <f>10*I2</f>
        <v>10</v>
      </c>
      <c r="J11" s="4">
        <f>INT(1.5*J2)</f>
        <v>60</v>
      </c>
      <c r="K11" t="s">
        <v>82</v>
      </c>
    </row>
    <row r="12" spans="1:15" ht="15.75" thickTop="1" thickBot="1" x14ac:dyDescent="0.25">
      <c r="A12" s="5">
        <v>9</v>
      </c>
      <c r="B12" s="5" t="s">
        <v>61</v>
      </c>
      <c r="C12" s="4">
        <f>2*C2</f>
        <v>1000</v>
      </c>
      <c r="D12" s="26">
        <v>0.8</v>
      </c>
      <c r="E12" s="4">
        <f t="shared" si="1"/>
        <v>8</v>
      </c>
      <c r="F12" s="26">
        <v>0.8</v>
      </c>
      <c r="G12" s="4">
        <f>0.8*G2</f>
        <v>0.8</v>
      </c>
      <c r="H12" s="4">
        <f>0.7*H2</f>
        <v>0.7</v>
      </c>
      <c r="I12" s="4">
        <f>1*I2</f>
        <v>1</v>
      </c>
      <c r="J12" s="3">
        <v>0</v>
      </c>
      <c r="K12" t="s">
        <v>83</v>
      </c>
      <c r="N12" s="10"/>
      <c r="O12" t="s">
        <v>22</v>
      </c>
    </row>
    <row r="13" spans="1:15" ht="15.75" thickTop="1" thickBot="1" x14ac:dyDescent="0.25">
      <c r="A13" s="5">
        <v>10</v>
      </c>
      <c r="B13" s="5" t="s">
        <v>62</v>
      </c>
      <c r="C13" s="4">
        <f>1*C4</f>
        <v>500</v>
      </c>
      <c r="D13" s="26">
        <v>0.4</v>
      </c>
      <c r="E13" s="4">
        <f t="shared" si="1"/>
        <v>4</v>
      </c>
      <c r="F13" s="26">
        <v>0.64</v>
      </c>
      <c r="G13" s="4">
        <f>0.8*G4</f>
        <v>0.64000000000000012</v>
      </c>
      <c r="H13" s="4">
        <f>0.7*H4</f>
        <v>0.7</v>
      </c>
      <c r="I13" s="4">
        <f>1*I2</f>
        <v>1</v>
      </c>
      <c r="J13" s="4">
        <f>INT(2.5*J2)</f>
        <v>100</v>
      </c>
      <c r="N13" s="11"/>
      <c r="O13" t="s">
        <v>23</v>
      </c>
    </row>
    <row r="14" spans="1:15" ht="29.25" thickTop="1" x14ac:dyDescent="0.2">
      <c r="A14" s="5">
        <v>11</v>
      </c>
      <c r="B14" s="5" t="s">
        <v>63</v>
      </c>
      <c r="C14" s="4">
        <f>0.2*C2</f>
        <v>100</v>
      </c>
      <c r="D14" s="26">
        <v>0.3</v>
      </c>
      <c r="E14" s="4">
        <f t="shared" si="1"/>
        <v>3</v>
      </c>
      <c r="F14" s="26">
        <v>2</v>
      </c>
      <c r="G14" s="4">
        <f>2*G2</f>
        <v>2</v>
      </c>
      <c r="H14" s="4">
        <f>1*H2</f>
        <v>1</v>
      </c>
      <c r="I14" s="4">
        <f>1*I2</f>
        <v>1</v>
      </c>
      <c r="J14" s="4">
        <f>INT(4*J2)</f>
        <v>160</v>
      </c>
      <c r="K14" s="21" t="s">
        <v>84</v>
      </c>
      <c r="N14" s="12"/>
      <c r="O14" s="14" t="s">
        <v>24</v>
      </c>
    </row>
    <row r="15" spans="1:15" x14ac:dyDescent="0.2">
      <c r="A15" s="5">
        <v>12</v>
      </c>
      <c r="B15" s="5" t="s">
        <v>64</v>
      </c>
      <c r="C15" s="4">
        <f>1.2*C2</f>
        <v>600</v>
      </c>
      <c r="D15" s="26">
        <v>0.8</v>
      </c>
      <c r="E15" s="4">
        <f t="shared" si="1"/>
        <v>8</v>
      </c>
      <c r="F15" s="26">
        <v>0.8</v>
      </c>
      <c r="G15" s="4">
        <f>0.8*G2</f>
        <v>0.8</v>
      </c>
      <c r="H15" s="4">
        <f>1.2*H2</f>
        <v>1.2</v>
      </c>
      <c r="I15" s="4">
        <f>1*I2</f>
        <v>1</v>
      </c>
      <c r="J15" s="4">
        <f>INT(4*J2)</f>
        <v>160</v>
      </c>
      <c r="K15" t="s">
        <v>85</v>
      </c>
      <c r="N15" s="13"/>
      <c r="O15" s="14" t="s">
        <v>25</v>
      </c>
    </row>
    <row r="16" spans="1:15" x14ac:dyDescent="0.2">
      <c r="A16" s="5">
        <v>13</v>
      </c>
      <c r="B16" s="5" t="s">
        <v>65</v>
      </c>
      <c r="C16" s="4">
        <f>0.3*C2</f>
        <v>150</v>
      </c>
      <c r="D16" s="26">
        <v>1</v>
      </c>
      <c r="E16" s="4">
        <f t="shared" si="1"/>
        <v>10</v>
      </c>
      <c r="F16" s="26">
        <v>1</v>
      </c>
      <c r="G16" s="4">
        <f>1*G2</f>
        <v>1</v>
      </c>
      <c r="H16" s="4">
        <f>1*H2</f>
        <v>1</v>
      </c>
      <c r="I16" s="4">
        <f>10*I2</f>
        <v>10</v>
      </c>
      <c r="J16" s="4">
        <f>INT(3*J2)</f>
        <v>120</v>
      </c>
      <c r="K16" t="s">
        <v>86</v>
      </c>
      <c r="N16" s="15"/>
      <c r="O16" s="14"/>
    </row>
    <row r="17" spans="14:15" x14ac:dyDescent="0.2">
      <c r="N17" s="16"/>
      <c r="O17" s="14"/>
    </row>
    <row r="18" spans="14:15" x14ac:dyDescent="0.2">
      <c r="N18" s="17"/>
      <c r="O18" s="14" t="s">
        <v>26</v>
      </c>
    </row>
    <row r="19" spans="14:15" x14ac:dyDescent="0.2">
      <c r="N19" s="18"/>
      <c r="O19" s="14"/>
    </row>
    <row r="20" spans="14:15" x14ac:dyDescent="0.2">
      <c r="N20" s="19"/>
      <c r="O20" s="14" t="s">
        <v>27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64EE0-C8C4-4328-865A-7584CF62E5C0}">
  <dimension ref="A1:M20"/>
  <sheetViews>
    <sheetView workbookViewId="0">
      <selection activeCell="H19" sqref="H19"/>
    </sheetView>
  </sheetViews>
  <sheetFormatPr defaultRowHeight="14.25" x14ac:dyDescent="0.2"/>
  <cols>
    <col min="2" max="2" width="13" bestFit="1" customWidth="1"/>
    <col min="3" max="3" width="12.125" bestFit="1" customWidth="1"/>
    <col min="4" max="6" width="5.25" bestFit="1" customWidth="1"/>
    <col min="7" max="7" width="5.25" customWidth="1"/>
    <col min="8" max="8" width="22.875" style="21" customWidth="1"/>
    <col min="9" max="9" width="18.625" customWidth="1"/>
  </cols>
  <sheetData>
    <row r="1" spans="1:13" ht="15.75" thickTop="1" thickBot="1" x14ac:dyDescent="0.25">
      <c r="A1" s="11" t="s">
        <v>0</v>
      </c>
      <c r="B1" s="11" t="s">
        <v>1</v>
      </c>
      <c r="C1" s="11" t="s">
        <v>87</v>
      </c>
      <c r="D1" s="10" t="s">
        <v>88</v>
      </c>
      <c r="E1" s="10" t="s">
        <v>89</v>
      </c>
      <c r="F1" s="10" t="s">
        <v>90</v>
      </c>
      <c r="G1" s="11" t="s">
        <v>91</v>
      </c>
      <c r="H1" s="27" t="s">
        <v>92</v>
      </c>
      <c r="I1" s="28" t="s">
        <v>30</v>
      </c>
    </row>
    <row r="2" spans="1:13" ht="15.75" thickTop="1" thickBot="1" x14ac:dyDescent="0.25">
      <c r="A2" s="29" t="s">
        <v>93</v>
      </c>
      <c r="B2" s="29" t="s">
        <v>94</v>
      </c>
      <c r="C2" s="29">
        <v>0</v>
      </c>
      <c r="D2" s="29">
        <v>1</v>
      </c>
      <c r="E2" s="29" t="str">
        <f>IF(D2,"√","×")</f>
        <v>√</v>
      </c>
      <c r="F2" s="29" t="str">
        <f t="shared" ref="F2:F15" si="0">IF(D2,"×","√")</f>
        <v>×</v>
      </c>
      <c r="G2" s="30"/>
      <c r="H2" s="31"/>
      <c r="I2" s="31"/>
    </row>
    <row r="3" spans="1:13" ht="15.75" thickTop="1" thickBot="1" x14ac:dyDescent="0.25">
      <c r="A3" s="32">
        <v>0</v>
      </c>
      <c r="B3" s="32" t="s">
        <v>95</v>
      </c>
      <c r="D3">
        <v>0</v>
      </c>
      <c r="E3" t="str">
        <f t="shared" ref="E3:E15" si="1">IF(D3,"√","×")</f>
        <v>×</v>
      </c>
      <c r="F3" t="str">
        <f t="shared" si="0"/>
        <v>√</v>
      </c>
      <c r="H3" s="21" t="s">
        <v>96</v>
      </c>
      <c r="I3" s="21"/>
      <c r="L3" s="10"/>
      <c r="M3" t="s">
        <v>22</v>
      </c>
    </row>
    <row r="4" spans="1:13" ht="15.75" thickTop="1" thickBot="1" x14ac:dyDescent="0.25">
      <c r="A4" s="32">
        <v>1</v>
      </c>
      <c r="B4" s="32" t="s">
        <v>97</v>
      </c>
      <c r="D4">
        <v>0</v>
      </c>
      <c r="E4" t="str">
        <f t="shared" si="1"/>
        <v>×</v>
      </c>
      <c r="F4" t="str">
        <f t="shared" si="0"/>
        <v>√</v>
      </c>
      <c r="H4" s="21" t="s">
        <v>98</v>
      </c>
      <c r="I4" s="41" t="s">
        <v>99</v>
      </c>
      <c r="L4" s="11"/>
      <c r="M4" t="s">
        <v>23</v>
      </c>
    </row>
    <row r="5" spans="1:13" ht="15" thickTop="1" x14ac:dyDescent="0.2">
      <c r="A5" s="32">
        <v>2</v>
      </c>
      <c r="B5" s="32" t="s">
        <v>100</v>
      </c>
      <c r="D5">
        <v>0</v>
      </c>
      <c r="E5" t="str">
        <f t="shared" si="1"/>
        <v>×</v>
      </c>
      <c r="F5" t="str">
        <f t="shared" si="0"/>
        <v>√</v>
      </c>
      <c r="H5" s="21" t="s">
        <v>98</v>
      </c>
      <c r="I5" s="41"/>
      <c r="L5" s="33"/>
    </row>
    <row r="6" spans="1:13" ht="28.5" x14ac:dyDescent="0.2">
      <c r="A6" s="32">
        <v>3</v>
      </c>
      <c r="B6" s="32" t="s">
        <v>101</v>
      </c>
      <c r="D6">
        <v>0</v>
      </c>
      <c r="E6" t="str">
        <f t="shared" si="1"/>
        <v>×</v>
      </c>
      <c r="F6" t="str">
        <f t="shared" si="0"/>
        <v>√</v>
      </c>
      <c r="H6" s="21" t="s">
        <v>102</v>
      </c>
      <c r="I6" s="21" t="s">
        <v>103</v>
      </c>
      <c r="L6" s="12"/>
      <c r="M6" s="14" t="s">
        <v>24</v>
      </c>
    </row>
    <row r="7" spans="1:13" x14ac:dyDescent="0.2">
      <c r="A7" s="32">
        <v>4</v>
      </c>
      <c r="B7" s="32" t="s">
        <v>104</v>
      </c>
      <c r="D7">
        <v>0</v>
      </c>
      <c r="E7" t="str">
        <f t="shared" si="1"/>
        <v>×</v>
      </c>
      <c r="F7" t="str">
        <f t="shared" si="0"/>
        <v>√</v>
      </c>
      <c r="H7" s="21" t="s">
        <v>105</v>
      </c>
      <c r="L7" s="13"/>
      <c r="M7" s="14" t="s">
        <v>25</v>
      </c>
    </row>
    <row r="8" spans="1:13" ht="28.5" x14ac:dyDescent="0.2">
      <c r="A8" s="32">
        <v>5</v>
      </c>
      <c r="B8" s="32" t="s">
        <v>106</v>
      </c>
      <c r="D8">
        <v>0</v>
      </c>
      <c r="E8" t="str">
        <f t="shared" si="1"/>
        <v>×</v>
      </c>
      <c r="F8" t="str">
        <f t="shared" si="0"/>
        <v>√</v>
      </c>
      <c r="H8" s="21" t="s">
        <v>107</v>
      </c>
      <c r="I8" s="21" t="s">
        <v>108</v>
      </c>
      <c r="L8" s="15"/>
      <c r="M8" s="14"/>
    </row>
    <row r="9" spans="1:13" x14ac:dyDescent="0.2">
      <c r="A9" s="32">
        <v>6</v>
      </c>
      <c r="B9" s="32" t="s">
        <v>109</v>
      </c>
      <c r="D9">
        <v>0</v>
      </c>
      <c r="E9" t="str">
        <f t="shared" si="1"/>
        <v>×</v>
      </c>
      <c r="F9" t="str">
        <f t="shared" si="0"/>
        <v>√</v>
      </c>
      <c r="I9" s="21" t="s">
        <v>110</v>
      </c>
      <c r="L9" s="16"/>
      <c r="M9" s="14"/>
    </row>
    <row r="10" spans="1:13" x14ac:dyDescent="0.2">
      <c r="A10" s="32">
        <v>7</v>
      </c>
      <c r="B10" s="32" t="s">
        <v>111</v>
      </c>
      <c r="D10">
        <v>1</v>
      </c>
      <c r="E10" t="str">
        <f t="shared" si="1"/>
        <v>√</v>
      </c>
      <c r="F10" t="str">
        <f t="shared" si="0"/>
        <v>×</v>
      </c>
      <c r="L10" s="17"/>
      <c r="M10" s="14" t="s">
        <v>26</v>
      </c>
    </row>
    <row r="11" spans="1:13" x14ac:dyDescent="0.2">
      <c r="A11" s="32">
        <v>8</v>
      </c>
      <c r="B11" s="32" t="s">
        <v>112</v>
      </c>
      <c r="D11">
        <v>0</v>
      </c>
      <c r="E11" t="str">
        <f t="shared" si="1"/>
        <v>×</v>
      </c>
      <c r="F11" t="str">
        <f t="shared" si="0"/>
        <v>√</v>
      </c>
      <c r="H11" s="21" t="s">
        <v>113</v>
      </c>
      <c r="I11" s="21" t="s">
        <v>108</v>
      </c>
      <c r="L11" s="18"/>
      <c r="M11" s="14"/>
    </row>
    <row r="12" spans="1:13" x14ac:dyDescent="0.2">
      <c r="A12" s="32">
        <v>9</v>
      </c>
      <c r="B12" s="32" t="s">
        <v>85</v>
      </c>
      <c r="D12">
        <v>1</v>
      </c>
      <c r="E12" t="str">
        <f t="shared" si="1"/>
        <v>√</v>
      </c>
      <c r="F12" t="str">
        <f t="shared" si="0"/>
        <v>×</v>
      </c>
      <c r="H12" s="21" t="s">
        <v>114</v>
      </c>
      <c r="I12" s="21"/>
      <c r="L12" s="29"/>
      <c r="M12" s="14" t="s">
        <v>27</v>
      </c>
    </row>
    <row r="13" spans="1:13" ht="28.5" x14ac:dyDescent="0.2">
      <c r="A13" s="32">
        <v>10</v>
      </c>
      <c r="B13" s="32" t="s">
        <v>115</v>
      </c>
      <c r="D13">
        <v>0</v>
      </c>
      <c r="E13" t="str">
        <f t="shared" si="1"/>
        <v>×</v>
      </c>
      <c r="F13" t="str">
        <f t="shared" si="0"/>
        <v>√</v>
      </c>
      <c r="H13" s="21" t="s">
        <v>116</v>
      </c>
      <c r="I13" s="21" t="s">
        <v>117</v>
      </c>
    </row>
    <row r="14" spans="1:13" ht="28.5" x14ac:dyDescent="0.2">
      <c r="A14" s="32">
        <v>11</v>
      </c>
      <c r="B14" s="32" t="s">
        <v>118</v>
      </c>
      <c r="D14">
        <v>0</v>
      </c>
      <c r="E14" t="str">
        <f t="shared" si="1"/>
        <v>×</v>
      </c>
      <c r="F14" t="str">
        <f t="shared" si="0"/>
        <v>√</v>
      </c>
      <c r="H14" s="21" t="s">
        <v>119</v>
      </c>
      <c r="I14" s="21" t="s">
        <v>110</v>
      </c>
    </row>
    <row r="15" spans="1:13" x14ac:dyDescent="0.2">
      <c r="A15" s="32">
        <v>12</v>
      </c>
      <c r="B15" s="32" t="s">
        <v>120</v>
      </c>
      <c r="D15">
        <v>1</v>
      </c>
      <c r="E15" t="str">
        <f t="shared" si="1"/>
        <v>√</v>
      </c>
      <c r="F15" t="str">
        <f t="shared" si="0"/>
        <v>×</v>
      </c>
      <c r="I15" s="21" t="s">
        <v>117</v>
      </c>
    </row>
    <row r="16" spans="1:13" x14ac:dyDescent="0.2">
      <c r="A16" s="32">
        <v>13</v>
      </c>
    </row>
    <row r="17" spans="1:9" x14ac:dyDescent="0.2">
      <c r="A17" s="32">
        <v>14</v>
      </c>
      <c r="I17" s="21"/>
    </row>
    <row r="18" spans="1:9" x14ac:dyDescent="0.2">
      <c r="A18" s="32">
        <v>15</v>
      </c>
      <c r="I18" s="21"/>
    </row>
    <row r="19" spans="1:9" x14ac:dyDescent="0.2">
      <c r="I19" s="21"/>
    </row>
    <row r="20" spans="1:9" x14ac:dyDescent="0.2">
      <c r="I20" s="21"/>
    </row>
  </sheetData>
  <mergeCells count="1">
    <mergeCell ref="I4:I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C9DB-1C5F-4B2A-9418-45D20C4BCC0D}">
  <dimension ref="A1:AD27"/>
  <sheetViews>
    <sheetView workbookViewId="0">
      <selection activeCell="A12" sqref="A12:XFD12"/>
    </sheetView>
  </sheetViews>
  <sheetFormatPr defaultRowHeight="14.25" x14ac:dyDescent="0.2"/>
  <cols>
    <col min="1" max="1" width="3.25" bestFit="1" customWidth="1"/>
    <col min="2" max="2" width="12.125" bestFit="1" customWidth="1"/>
    <col min="3" max="28" width="5.625" customWidth="1"/>
    <col min="30" max="30" width="17.75" bestFit="1" customWidth="1"/>
    <col min="31" max="31" width="7.25" bestFit="1" customWidth="1"/>
    <col min="32" max="32" width="17.75" bestFit="1" customWidth="1"/>
  </cols>
  <sheetData>
    <row r="1" spans="1:30" s="20" customFormat="1" ht="44.25" thickTop="1" thickBot="1" x14ac:dyDescent="0.25">
      <c r="A1" s="34" t="s">
        <v>0</v>
      </c>
      <c r="B1" s="34" t="s">
        <v>137</v>
      </c>
      <c r="C1" s="34" t="s">
        <v>138</v>
      </c>
      <c r="D1" s="34" t="s">
        <v>139</v>
      </c>
      <c r="E1" s="34" t="s">
        <v>140</v>
      </c>
      <c r="F1" s="34" t="s">
        <v>141</v>
      </c>
      <c r="G1" s="34" t="s">
        <v>142</v>
      </c>
      <c r="H1" s="34" t="s">
        <v>143</v>
      </c>
      <c r="I1" s="34" t="s">
        <v>144</v>
      </c>
      <c r="J1" s="34" t="s">
        <v>145</v>
      </c>
      <c r="K1" s="34" t="s">
        <v>146</v>
      </c>
      <c r="L1" s="34" t="s">
        <v>147</v>
      </c>
      <c r="M1" s="34" t="s">
        <v>148</v>
      </c>
      <c r="N1" s="34" t="s">
        <v>149</v>
      </c>
      <c r="O1" s="34" t="s">
        <v>95</v>
      </c>
      <c r="P1" s="34" t="s">
        <v>97</v>
      </c>
      <c r="Q1" s="34" t="s">
        <v>128</v>
      </c>
      <c r="R1" s="34" t="s">
        <v>101</v>
      </c>
      <c r="S1" s="34" t="s">
        <v>104</v>
      </c>
      <c r="T1" s="34" t="s">
        <v>127</v>
      </c>
      <c r="U1" s="34" t="s">
        <v>109</v>
      </c>
      <c r="V1" s="34" t="s">
        <v>111</v>
      </c>
      <c r="W1" s="34" t="s">
        <v>112</v>
      </c>
      <c r="X1" s="34" t="s">
        <v>85</v>
      </c>
      <c r="Y1" s="34" t="s">
        <v>115</v>
      </c>
      <c r="Z1" s="34" t="s">
        <v>118</v>
      </c>
      <c r="AA1" s="34" t="s">
        <v>150</v>
      </c>
      <c r="AB1" s="34" t="s">
        <v>151</v>
      </c>
    </row>
    <row r="2" spans="1:30" ht="15" thickTop="1" x14ac:dyDescent="0.2">
      <c r="A2" s="5">
        <v>1</v>
      </c>
      <c r="B2" s="5" t="s">
        <v>121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3</v>
      </c>
      <c r="J2" s="5">
        <v>0</v>
      </c>
      <c r="K2" s="5">
        <v>0</v>
      </c>
      <c r="L2" s="5" t="b">
        <v>0</v>
      </c>
      <c r="M2" s="5">
        <v>0</v>
      </c>
      <c r="N2" s="5">
        <v>1</v>
      </c>
      <c r="O2" s="5" t="b">
        <v>0</v>
      </c>
      <c r="P2" s="5" t="b">
        <v>0</v>
      </c>
      <c r="Q2" s="5" t="b">
        <v>0</v>
      </c>
      <c r="R2" s="5" t="b">
        <v>0</v>
      </c>
      <c r="S2" s="5" t="b">
        <v>0</v>
      </c>
      <c r="T2" s="5" t="b">
        <v>0</v>
      </c>
      <c r="U2" s="5" t="b">
        <v>0</v>
      </c>
      <c r="V2" s="5" t="b">
        <v>0</v>
      </c>
      <c r="W2" s="5" t="b">
        <v>0</v>
      </c>
      <c r="X2" s="5" t="b">
        <v>0</v>
      </c>
      <c r="Y2" s="5" t="b">
        <v>0</v>
      </c>
      <c r="Z2" s="5" t="b">
        <v>0</v>
      </c>
      <c r="AA2" s="5" t="b">
        <v>1</v>
      </c>
      <c r="AB2" s="5" t="b">
        <v>0</v>
      </c>
    </row>
    <row r="3" spans="1:30" x14ac:dyDescent="0.2">
      <c r="A3" s="5">
        <v>2</v>
      </c>
      <c r="B3" s="5" t="s">
        <v>122</v>
      </c>
      <c r="C3" s="5">
        <v>0</v>
      </c>
      <c r="D3" s="5">
        <v>0</v>
      </c>
      <c r="E3" s="5">
        <v>0</v>
      </c>
      <c r="F3" s="5">
        <v>0</v>
      </c>
      <c r="G3" s="5">
        <v>0.2</v>
      </c>
      <c r="H3" s="5">
        <v>0</v>
      </c>
      <c r="I3" s="5">
        <v>0</v>
      </c>
      <c r="J3" s="5">
        <v>0</v>
      </c>
      <c r="K3" s="5">
        <v>0</v>
      </c>
      <c r="L3" s="5" t="b">
        <v>0</v>
      </c>
      <c r="M3" s="5">
        <v>0</v>
      </c>
      <c r="N3" s="5">
        <v>-1</v>
      </c>
      <c r="O3" s="5" t="b">
        <v>0</v>
      </c>
      <c r="P3" s="5" t="b">
        <v>0</v>
      </c>
      <c r="Q3" s="5" t="b">
        <v>0</v>
      </c>
      <c r="R3" s="5" t="b">
        <v>0</v>
      </c>
      <c r="S3" s="5" t="b">
        <v>0</v>
      </c>
      <c r="T3" s="5" t="b">
        <v>0</v>
      </c>
      <c r="U3" s="5" t="b">
        <v>0</v>
      </c>
      <c r="V3" s="5" t="b">
        <v>1</v>
      </c>
      <c r="W3" s="5" t="b">
        <v>0</v>
      </c>
      <c r="X3" s="5" t="b">
        <v>0</v>
      </c>
      <c r="Y3" s="5" t="b">
        <v>0</v>
      </c>
      <c r="Z3" s="5" t="b">
        <v>0</v>
      </c>
      <c r="AA3" s="5" t="b">
        <v>0</v>
      </c>
      <c r="AB3" s="5" t="b">
        <v>0</v>
      </c>
    </row>
    <row r="4" spans="1:30" x14ac:dyDescent="0.2">
      <c r="A4" s="5">
        <v>3</v>
      </c>
      <c r="B4" s="5" t="s">
        <v>123</v>
      </c>
      <c r="C4" s="5">
        <v>-40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 t="b">
        <v>0</v>
      </c>
      <c r="M4" s="5">
        <v>0</v>
      </c>
      <c r="N4" s="5">
        <v>1</v>
      </c>
      <c r="O4" s="5" t="b">
        <v>0</v>
      </c>
      <c r="P4" s="5" t="b">
        <v>0</v>
      </c>
      <c r="Q4" s="5" t="b">
        <v>0</v>
      </c>
      <c r="R4" s="5" t="b">
        <v>0</v>
      </c>
      <c r="S4" s="5" t="b">
        <v>0</v>
      </c>
      <c r="T4" s="5" t="b">
        <v>0</v>
      </c>
      <c r="U4" s="5" t="b">
        <v>0</v>
      </c>
      <c r="V4" s="5" t="b">
        <v>0</v>
      </c>
      <c r="W4" s="5" t="b">
        <v>0</v>
      </c>
      <c r="X4" s="5" t="b">
        <v>0</v>
      </c>
      <c r="Y4" s="5" t="b">
        <v>1</v>
      </c>
      <c r="Z4" s="5" t="b">
        <v>0</v>
      </c>
      <c r="AA4" s="5" t="b">
        <v>0</v>
      </c>
      <c r="AB4" s="5" t="b">
        <v>0</v>
      </c>
    </row>
    <row r="5" spans="1:30" x14ac:dyDescent="0.2">
      <c r="A5" s="5">
        <v>4</v>
      </c>
      <c r="B5" s="5" t="s">
        <v>124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 t="b">
        <v>0</v>
      </c>
      <c r="M5" s="5">
        <v>0</v>
      </c>
      <c r="N5" s="5">
        <v>-1</v>
      </c>
      <c r="O5" s="5" t="b">
        <v>0</v>
      </c>
      <c r="P5" s="5" t="b">
        <v>0</v>
      </c>
      <c r="Q5" s="5" t="b">
        <v>0</v>
      </c>
      <c r="R5" s="5" t="b">
        <v>0</v>
      </c>
      <c r="S5" s="5" t="b">
        <v>0</v>
      </c>
      <c r="T5" s="5" t="b">
        <v>0</v>
      </c>
      <c r="U5" s="5" t="b">
        <v>0</v>
      </c>
      <c r="V5" s="5" t="b">
        <v>0</v>
      </c>
      <c r="W5" s="5" t="b">
        <v>0</v>
      </c>
      <c r="X5" s="5" t="b">
        <v>1</v>
      </c>
      <c r="Y5" s="5" t="b">
        <v>0</v>
      </c>
      <c r="Z5" s="5" t="b">
        <v>0</v>
      </c>
      <c r="AA5" s="5" t="b">
        <v>0</v>
      </c>
      <c r="AB5" s="5" t="b">
        <v>0</v>
      </c>
    </row>
    <row r="6" spans="1:30" x14ac:dyDescent="0.2">
      <c r="A6" s="5">
        <v>5</v>
      </c>
      <c r="B6" s="5" t="s">
        <v>125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 t="b">
        <v>0</v>
      </c>
      <c r="M6" s="5">
        <v>0</v>
      </c>
      <c r="N6" s="5">
        <v>5</v>
      </c>
      <c r="O6" s="5" t="b">
        <v>0</v>
      </c>
      <c r="P6" s="5" t="b">
        <v>0</v>
      </c>
      <c r="Q6" s="5" t="b">
        <v>0</v>
      </c>
      <c r="R6" s="5" t="b">
        <v>0</v>
      </c>
      <c r="S6" s="5" t="b">
        <v>0</v>
      </c>
      <c r="T6" s="5" t="b">
        <v>0</v>
      </c>
      <c r="U6" s="5" t="b">
        <v>0</v>
      </c>
      <c r="V6" s="5" t="b">
        <v>0</v>
      </c>
      <c r="W6" s="5" t="b">
        <v>1</v>
      </c>
      <c r="X6" s="5" t="b">
        <v>0</v>
      </c>
      <c r="Y6" s="5" t="b">
        <v>0</v>
      </c>
      <c r="Z6" s="5" t="b">
        <v>0</v>
      </c>
      <c r="AA6" s="5" t="b">
        <v>0</v>
      </c>
      <c r="AB6" s="5" t="b">
        <v>0</v>
      </c>
    </row>
    <row r="7" spans="1:30" x14ac:dyDescent="0.2">
      <c r="A7" s="5">
        <v>6</v>
      </c>
      <c r="B7" s="5" t="s">
        <v>109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 t="b">
        <v>0</v>
      </c>
      <c r="M7" s="5">
        <v>0</v>
      </c>
      <c r="N7" s="5">
        <v>-1</v>
      </c>
      <c r="O7" s="5" t="b">
        <v>0</v>
      </c>
      <c r="P7" s="5" t="b">
        <v>0</v>
      </c>
      <c r="Q7" s="5" t="b">
        <v>0</v>
      </c>
      <c r="R7" s="5" t="b">
        <v>0</v>
      </c>
      <c r="S7" s="5" t="b">
        <v>0</v>
      </c>
      <c r="T7" s="5" t="b">
        <v>0</v>
      </c>
      <c r="U7" s="5" t="b">
        <v>1</v>
      </c>
      <c r="V7" s="5" t="b">
        <v>0</v>
      </c>
      <c r="W7" s="5" t="b">
        <v>0</v>
      </c>
      <c r="X7" s="5" t="b">
        <v>0</v>
      </c>
      <c r="Y7" s="5" t="b">
        <v>0</v>
      </c>
      <c r="Z7" s="5" t="b">
        <v>0</v>
      </c>
      <c r="AA7" s="5" t="b">
        <v>0</v>
      </c>
      <c r="AB7" s="5" t="b">
        <v>0</v>
      </c>
    </row>
    <row r="8" spans="1:30" x14ac:dyDescent="0.2">
      <c r="A8" s="5">
        <v>7</v>
      </c>
      <c r="B8" s="5" t="s">
        <v>118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 t="b">
        <v>0</v>
      </c>
      <c r="M8" s="5">
        <v>0</v>
      </c>
      <c r="N8" s="5">
        <v>-1</v>
      </c>
      <c r="O8" s="5" t="b">
        <v>0</v>
      </c>
      <c r="P8" s="5" t="b">
        <v>0</v>
      </c>
      <c r="Q8" s="5" t="b">
        <v>0</v>
      </c>
      <c r="R8" s="5" t="b">
        <v>0</v>
      </c>
      <c r="S8" s="5" t="b">
        <v>0</v>
      </c>
      <c r="T8" s="5" t="b">
        <v>0</v>
      </c>
      <c r="U8" s="5" t="b">
        <v>0</v>
      </c>
      <c r="V8" s="5" t="b">
        <v>0</v>
      </c>
      <c r="W8" s="5" t="b">
        <v>0</v>
      </c>
      <c r="X8" s="5" t="b">
        <v>0</v>
      </c>
      <c r="Y8" s="5" t="b">
        <v>0</v>
      </c>
      <c r="Z8" s="5" t="b">
        <v>1</v>
      </c>
      <c r="AA8" s="5" t="b">
        <v>0</v>
      </c>
      <c r="AB8" s="5" t="b">
        <v>0</v>
      </c>
    </row>
    <row r="9" spans="1:30" x14ac:dyDescent="0.2">
      <c r="A9" s="5">
        <v>8</v>
      </c>
      <c r="B9" s="5" t="s">
        <v>49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-1</v>
      </c>
      <c r="I9" s="5">
        <v>0</v>
      </c>
      <c r="J9" s="5">
        <v>0</v>
      </c>
      <c r="K9" s="5">
        <v>0</v>
      </c>
      <c r="L9" t="b">
        <v>1</v>
      </c>
      <c r="M9" s="5">
        <v>5</v>
      </c>
      <c r="N9" s="5">
        <v>1</v>
      </c>
      <c r="O9" s="5" t="b">
        <v>0</v>
      </c>
      <c r="P9" s="5" t="b">
        <v>0</v>
      </c>
      <c r="Q9" s="5" t="b">
        <v>0</v>
      </c>
      <c r="R9" s="5" t="b">
        <v>0</v>
      </c>
      <c r="S9" s="5" t="b">
        <v>1</v>
      </c>
      <c r="T9" s="5" t="b">
        <v>0</v>
      </c>
      <c r="U9" s="5" t="b">
        <v>0</v>
      </c>
      <c r="V9" s="5" t="b">
        <v>0</v>
      </c>
      <c r="W9" s="5" t="b">
        <v>0</v>
      </c>
      <c r="X9" s="5" t="b">
        <v>0</v>
      </c>
      <c r="Y9" s="5" t="b">
        <v>0</v>
      </c>
      <c r="Z9" s="5" t="b">
        <v>0</v>
      </c>
      <c r="AA9" s="5" t="b">
        <v>0</v>
      </c>
      <c r="AB9" s="5" t="b">
        <v>0</v>
      </c>
    </row>
    <row r="10" spans="1:30" x14ac:dyDescent="0.2">
      <c r="A10" s="5">
        <v>9</v>
      </c>
      <c r="B10" s="5" t="s">
        <v>50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-1</v>
      </c>
      <c r="I10" s="5">
        <v>0</v>
      </c>
      <c r="J10" s="5">
        <v>0</v>
      </c>
      <c r="K10" s="5">
        <v>0</v>
      </c>
      <c r="L10" t="b">
        <v>1</v>
      </c>
      <c r="M10" s="5">
        <v>0.2</v>
      </c>
      <c r="N10" s="5">
        <v>1</v>
      </c>
      <c r="O10" s="5" t="b">
        <v>0</v>
      </c>
      <c r="P10" s="5" t="b">
        <v>0</v>
      </c>
      <c r="Q10" s="5" t="b">
        <v>0</v>
      </c>
      <c r="R10" s="5" t="b">
        <v>0</v>
      </c>
      <c r="S10" s="5" t="b">
        <v>0</v>
      </c>
      <c r="T10" s="5" t="b">
        <v>0</v>
      </c>
      <c r="U10" s="5" t="b">
        <v>0</v>
      </c>
      <c r="V10" s="5" t="b">
        <v>0</v>
      </c>
      <c r="W10" s="5" t="b">
        <v>0</v>
      </c>
      <c r="X10" s="5" t="b">
        <v>0</v>
      </c>
      <c r="Y10" s="5" t="b">
        <v>0</v>
      </c>
      <c r="Z10" s="5" t="b">
        <v>0</v>
      </c>
      <c r="AA10" s="5" t="b">
        <v>0</v>
      </c>
      <c r="AB10" s="5" t="b">
        <v>0</v>
      </c>
    </row>
    <row r="11" spans="1:30" x14ac:dyDescent="0.2">
      <c r="A11" s="5">
        <v>10</v>
      </c>
      <c r="B11" s="5" t="s">
        <v>126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-0.1</v>
      </c>
      <c r="I11" s="5">
        <v>0</v>
      </c>
      <c r="J11" s="5">
        <v>0</v>
      </c>
      <c r="K11" s="5">
        <v>0</v>
      </c>
      <c r="L11" t="b">
        <v>1</v>
      </c>
      <c r="M11" s="5">
        <v>3</v>
      </c>
      <c r="N11" s="5">
        <v>1</v>
      </c>
      <c r="O11" t="b">
        <v>1</v>
      </c>
      <c r="P11" s="5" t="b">
        <v>0</v>
      </c>
      <c r="Q11" s="5" t="b">
        <v>0</v>
      </c>
      <c r="R11" s="5" t="b">
        <v>0</v>
      </c>
      <c r="S11" s="5" t="b">
        <v>0</v>
      </c>
      <c r="T11" s="5" t="b">
        <v>0</v>
      </c>
      <c r="U11" s="5" t="b">
        <v>0</v>
      </c>
      <c r="V11" s="5" t="b">
        <v>0</v>
      </c>
      <c r="W11" s="5" t="b">
        <v>0</v>
      </c>
      <c r="X11" s="5" t="b">
        <v>0</v>
      </c>
      <c r="Y11" s="5" t="b">
        <v>0</v>
      </c>
      <c r="Z11" s="5" t="b">
        <v>0</v>
      </c>
      <c r="AA11" s="5" t="b">
        <v>0</v>
      </c>
      <c r="AB11" s="5" t="b">
        <v>0</v>
      </c>
    </row>
    <row r="12" spans="1:30" x14ac:dyDescent="0.2">
      <c r="A12" s="5">
        <v>11</v>
      </c>
      <c r="B12" s="5" t="s">
        <v>127</v>
      </c>
      <c r="C12" s="5">
        <v>-4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 t="b">
        <v>0</v>
      </c>
      <c r="M12" s="5">
        <v>0</v>
      </c>
      <c r="N12" s="5">
        <v>1</v>
      </c>
      <c r="O12" s="5" t="b">
        <v>0</v>
      </c>
      <c r="P12" s="5" t="b">
        <v>0</v>
      </c>
      <c r="Q12" s="5" t="b">
        <v>0</v>
      </c>
      <c r="R12" s="5" t="b">
        <v>0</v>
      </c>
      <c r="S12" s="5" t="b">
        <v>0</v>
      </c>
      <c r="T12" s="5" t="b">
        <v>1</v>
      </c>
      <c r="U12" s="5" t="b">
        <v>0</v>
      </c>
      <c r="V12" s="5" t="b">
        <v>0</v>
      </c>
      <c r="W12" s="5" t="b">
        <v>0</v>
      </c>
      <c r="X12" s="5" t="b">
        <v>0</v>
      </c>
      <c r="Y12" s="5" t="b">
        <v>0</v>
      </c>
      <c r="Z12" s="5" t="b">
        <v>0</v>
      </c>
      <c r="AA12" s="5" t="b">
        <v>0</v>
      </c>
      <c r="AB12" s="5" t="b">
        <v>0</v>
      </c>
    </row>
    <row r="13" spans="1:30" x14ac:dyDescent="0.2">
      <c r="A13" s="5">
        <v>12</v>
      </c>
      <c r="B13" s="5" t="s">
        <v>128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-1</v>
      </c>
      <c r="I13" s="5">
        <v>0</v>
      </c>
      <c r="J13" s="5">
        <v>0</v>
      </c>
      <c r="K13" s="5">
        <v>0</v>
      </c>
      <c r="L13" s="5" t="b">
        <v>0</v>
      </c>
      <c r="M13" s="5">
        <v>0</v>
      </c>
      <c r="N13" s="5">
        <v>1</v>
      </c>
      <c r="O13" s="5" t="b">
        <v>0</v>
      </c>
      <c r="P13" s="5" t="b">
        <v>0</v>
      </c>
      <c r="Q13" s="5" t="b">
        <v>1</v>
      </c>
      <c r="R13" s="5" t="b">
        <v>0</v>
      </c>
      <c r="S13" s="5" t="b">
        <v>0</v>
      </c>
      <c r="T13" s="5" t="b">
        <v>0</v>
      </c>
      <c r="U13" s="5" t="b">
        <v>0</v>
      </c>
      <c r="V13" s="5" t="b">
        <v>0</v>
      </c>
      <c r="W13" s="5" t="b">
        <v>0</v>
      </c>
      <c r="X13" s="5" t="b">
        <v>0</v>
      </c>
      <c r="Y13" s="5" t="b">
        <v>0</v>
      </c>
      <c r="Z13" s="5" t="b">
        <v>0</v>
      </c>
      <c r="AA13" s="5" t="b">
        <v>0</v>
      </c>
      <c r="AB13" s="5" t="b">
        <v>0</v>
      </c>
      <c r="AD13" s="5"/>
    </row>
    <row r="14" spans="1:30" x14ac:dyDescent="0.2">
      <c r="A14" s="5">
        <v>13</v>
      </c>
      <c r="B14" s="5" t="s">
        <v>129</v>
      </c>
      <c r="C14" s="5">
        <v>0</v>
      </c>
      <c r="D14" s="5">
        <v>0</v>
      </c>
      <c r="E14" s="5">
        <v>0</v>
      </c>
      <c r="F14" s="5">
        <v>0</v>
      </c>
      <c r="G14" s="5">
        <v>0.3</v>
      </c>
      <c r="H14" s="5">
        <v>0</v>
      </c>
      <c r="I14" s="5">
        <v>0</v>
      </c>
      <c r="J14" s="5">
        <v>0</v>
      </c>
      <c r="K14" s="5">
        <v>0</v>
      </c>
      <c r="L14" s="5" t="b">
        <v>0</v>
      </c>
      <c r="M14" s="5">
        <v>0</v>
      </c>
      <c r="N14" s="5">
        <v>-1</v>
      </c>
      <c r="O14" s="5" t="b">
        <v>0</v>
      </c>
      <c r="P14" s="5" t="b">
        <v>0</v>
      </c>
      <c r="Q14" s="5" t="b">
        <v>0</v>
      </c>
      <c r="R14" s="5" t="b">
        <v>0</v>
      </c>
      <c r="S14" s="5" t="b">
        <v>0</v>
      </c>
      <c r="T14" s="5" t="b">
        <v>0</v>
      </c>
      <c r="U14" s="5" t="b">
        <v>0</v>
      </c>
      <c r="V14" s="5" t="b">
        <v>1</v>
      </c>
      <c r="W14" s="5" t="b">
        <v>0</v>
      </c>
      <c r="X14" s="5" t="b">
        <v>0</v>
      </c>
      <c r="Y14" s="5" t="b">
        <v>0</v>
      </c>
      <c r="Z14" s="5" t="b">
        <v>0</v>
      </c>
      <c r="AA14" s="5" t="b">
        <v>0</v>
      </c>
      <c r="AB14" s="5" t="b">
        <v>0</v>
      </c>
      <c r="AD14" s="5"/>
    </row>
    <row r="15" spans="1:30" x14ac:dyDescent="0.2">
      <c r="A15" s="5">
        <v>14</v>
      </c>
      <c r="B15" s="5" t="s">
        <v>130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0.5</v>
      </c>
      <c r="K15" s="5">
        <v>1</v>
      </c>
      <c r="L15" s="5" t="b">
        <v>0</v>
      </c>
      <c r="M15" s="5">
        <v>0</v>
      </c>
      <c r="N15" s="5">
        <v>-1</v>
      </c>
      <c r="O15" s="5" t="b">
        <v>0</v>
      </c>
      <c r="P15" s="5" t="b">
        <v>0</v>
      </c>
      <c r="Q15" s="5" t="b">
        <v>0</v>
      </c>
      <c r="R15" s="5" t="b">
        <v>0</v>
      </c>
      <c r="S15" s="5" t="b">
        <v>0</v>
      </c>
      <c r="T15" s="5" t="b">
        <v>0</v>
      </c>
      <c r="U15" s="5" t="b">
        <v>0</v>
      </c>
      <c r="V15" s="5" t="b">
        <v>0</v>
      </c>
      <c r="W15" s="5" t="b">
        <v>0</v>
      </c>
      <c r="X15" s="5" t="b">
        <v>0</v>
      </c>
      <c r="Y15" s="5" t="b">
        <v>0</v>
      </c>
      <c r="Z15" s="5" t="b">
        <v>0</v>
      </c>
      <c r="AA15" s="5" t="b">
        <v>1</v>
      </c>
      <c r="AB15" s="5" t="b">
        <v>0</v>
      </c>
      <c r="AD15" s="5"/>
    </row>
    <row r="16" spans="1:30" x14ac:dyDescent="0.2">
      <c r="A16" s="5">
        <v>15</v>
      </c>
      <c r="B16" s="5" t="s">
        <v>131</v>
      </c>
      <c r="C16" s="5">
        <v>0</v>
      </c>
      <c r="D16" s="5">
        <v>0</v>
      </c>
      <c r="E16" s="5">
        <v>0</v>
      </c>
      <c r="F16" s="5">
        <v>0</v>
      </c>
      <c r="G16" s="5">
        <v>1</v>
      </c>
      <c r="H16" s="5">
        <v>0</v>
      </c>
      <c r="I16" s="5">
        <v>0</v>
      </c>
      <c r="J16" s="5">
        <v>0</v>
      </c>
      <c r="K16" s="5">
        <v>0</v>
      </c>
      <c r="L16" t="b">
        <v>1</v>
      </c>
      <c r="M16" s="5">
        <v>15</v>
      </c>
      <c r="N16" s="5">
        <v>1</v>
      </c>
      <c r="O16" s="5" t="b">
        <v>0</v>
      </c>
      <c r="P16" s="5" t="b">
        <v>0</v>
      </c>
      <c r="Q16" s="5" t="b">
        <v>0</v>
      </c>
      <c r="R16" s="5" t="b">
        <v>0</v>
      </c>
      <c r="S16" s="5" t="b">
        <v>0</v>
      </c>
      <c r="T16" s="5" t="b">
        <v>0</v>
      </c>
      <c r="U16" s="5" t="b">
        <v>0</v>
      </c>
      <c r="V16" s="5" t="b">
        <v>1</v>
      </c>
      <c r="W16" s="5" t="b">
        <v>0</v>
      </c>
      <c r="X16" s="5" t="b">
        <v>0</v>
      </c>
      <c r="Y16" s="5" t="b">
        <v>0</v>
      </c>
      <c r="Z16" s="5" t="b">
        <v>0</v>
      </c>
      <c r="AA16" s="5" t="b">
        <v>0</v>
      </c>
      <c r="AB16" s="5" t="b">
        <v>0</v>
      </c>
      <c r="AD16" s="5"/>
    </row>
    <row r="17" spans="1:30" x14ac:dyDescent="0.2">
      <c r="A17" s="5">
        <v>16</v>
      </c>
      <c r="B17" s="5" t="s">
        <v>132</v>
      </c>
      <c r="C17" s="5">
        <v>0</v>
      </c>
      <c r="D17" s="5">
        <v>0</v>
      </c>
      <c r="E17" s="5">
        <v>0</v>
      </c>
      <c r="F17" s="5">
        <v>0.1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 t="b">
        <v>0</v>
      </c>
      <c r="M17" s="5">
        <v>0</v>
      </c>
      <c r="N17" s="5">
        <v>1</v>
      </c>
      <c r="O17" s="5" t="b">
        <v>0</v>
      </c>
      <c r="P17" s="5" t="b">
        <v>0</v>
      </c>
      <c r="Q17" s="5" t="b">
        <v>0</v>
      </c>
      <c r="R17" s="5" t="b">
        <v>0</v>
      </c>
      <c r="S17" s="5" t="b">
        <v>0</v>
      </c>
      <c r="T17" s="5" t="b">
        <v>0</v>
      </c>
      <c r="U17" s="5" t="b">
        <v>0</v>
      </c>
      <c r="V17" s="5" t="b">
        <v>0</v>
      </c>
      <c r="W17" s="5" t="b">
        <v>0</v>
      </c>
      <c r="X17" s="5" t="b">
        <v>0</v>
      </c>
      <c r="Y17" s="5" t="b">
        <v>0</v>
      </c>
      <c r="Z17" s="5" t="b">
        <v>0</v>
      </c>
      <c r="AA17" s="5" t="b">
        <v>0</v>
      </c>
      <c r="AB17" t="b">
        <v>1</v>
      </c>
      <c r="AD17" s="5"/>
    </row>
    <row r="18" spans="1:30" x14ac:dyDescent="0.2">
      <c r="A18" s="5">
        <v>17</v>
      </c>
      <c r="B18" s="5" t="s">
        <v>133</v>
      </c>
      <c r="C18" s="5">
        <v>0</v>
      </c>
      <c r="D18" s="5">
        <v>0</v>
      </c>
      <c r="E18" s="5">
        <v>0</v>
      </c>
      <c r="F18" s="5">
        <v>0.15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 t="b">
        <v>0</v>
      </c>
      <c r="M18" s="5">
        <v>0</v>
      </c>
      <c r="N18" s="5">
        <v>1</v>
      </c>
      <c r="O18" s="5" t="b">
        <v>0</v>
      </c>
      <c r="P18" s="5" t="b">
        <v>0</v>
      </c>
      <c r="Q18" s="5" t="b">
        <v>0</v>
      </c>
      <c r="R18" s="5" t="b">
        <v>0</v>
      </c>
      <c r="S18" s="5" t="b">
        <v>0</v>
      </c>
      <c r="T18" s="5" t="b">
        <v>0</v>
      </c>
      <c r="U18" s="5" t="b">
        <v>0</v>
      </c>
      <c r="V18" s="5" t="b">
        <v>0</v>
      </c>
      <c r="W18" s="5" t="b">
        <v>0</v>
      </c>
      <c r="X18" s="5" t="b">
        <v>0</v>
      </c>
      <c r="Y18" s="5" t="b">
        <v>0</v>
      </c>
      <c r="Z18" s="5" t="b">
        <v>0</v>
      </c>
      <c r="AA18" s="5" t="b">
        <v>0</v>
      </c>
      <c r="AB18" t="b">
        <v>1</v>
      </c>
      <c r="AD18" s="5"/>
    </row>
    <row r="19" spans="1:30" x14ac:dyDescent="0.2">
      <c r="A19" s="5">
        <v>18</v>
      </c>
      <c r="B19" s="5" t="s">
        <v>134</v>
      </c>
      <c r="C19" s="5">
        <v>0</v>
      </c>
      <c r="D19" s="5">
        <v>0</v>
      </c>
      <c r="E19" s="5">
        <v>0</v>
      </c>
      <c r="F19" s="5">
        <v>0.2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 t="b">
        <v>0</v>
      </c>
      <c r="M19" s="5">
        <v>0</v>
      </c>
      <c r="N19" s="5">
        <v>1</v>
      </c>
      <c r="O19" s="5" t="b">
        <v>0</v>
      </c>
      <c r="P19" s="5" t="b">
        <v>0</v>
      </c>
      <c r="Q19" s="5" t="b">
        <v>0</v>
      </c>
      <c r="R19" s="5" t="b">
        <v>0</v>
      </c>
      <c r="S19" s="5" t="b">
        <v>0</v>
      </c>
      <c r="T19" s="5" t="b">
        <v>0</v>
      </c>
      <c r="U19" s="5" t="b">
        <v>0</v>
      </c>
      <c r="V19" s="5" t="b">
        <v>0</v>
      </c>
      <c r="W19" s="5" t="b">
        <v>0</v>
      </c>
      <c r="X19" s="5" t="b">
        <v>0</v>
      </c>
      <c r="Y19" s="5" t="b">
        <v>0</v>
      </c>
      <c r="Z19" s="5" t="b">
        <v>0</v>
      </c>
      <c r="AA19" s="5" t="b">
        <v>0</v>
      </c>
      <c r="AB19" t="b">
        <v>1</v>
      </c>
      <c r="AD19" s="5"/>
    </row>
    <row r="20" spans="1:30" x14ac:dyDescent="0.2">
      <c r="A20" s="5">
        <v>19</v>
      </c>
      <c r="B20" s="5" t="s">
        <v>135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-1</v>
      </c>
      <c r="I20" s="5">
        <v>0</v>
      </c>
      <c r="J20" s="5">
        <v>0</v>
      </c>
      <c r="K20" s="5">
        <v>0</v>
      </c>
      <c r="L20" t="b">
        <v>1</v>
      </c>
      <c r="M20" s="5">
        <v>0</v>
      </c>
      <c r="N20" s="5">
        <v>1</v>
      </c>
      <c r="O20" s="5" t="b">
        <v>0</v>
      </c>
      <c r="P20" s="5" t="b">
        <v>1</v>
      </c>
      <c r="Q20" s="5" t="b">
        <v>0</v>
      </c>
      <c r="R20" s="5" t="b">
        <v>0</v>
      </c>
      <c r="S20" s="5" t="b">
        <v>0</v>
      </c>
      <c r="T20" s="5" t="b">
        <v>0</v>
      </c>
      <c r="U20" s="5" t="b">
        <v>0</v>
      </c>
      <c r="V20" s="5" t="b">
        <v>0</v>
      </c>
      <c r="W20" s="5" t="b">
        <v>0</v>
      </c>
      <c r="X20" s="5" t="b">
        <v>0</v>
      </c>
      <c r="Y20" s="5" t="b">
        <v>0</v>
      </c>
      <c r="Z20" s="5" t="b">
        <v>0</v>
      </c>
      <c r="AA20" s="5" t="b">
        <v>0</v>
      </c>
      <c r="AB20" s="5" t="b">
        <v>0</v>
      </c>
    </row>
    <row r="21" spans="1:30" x14ac:dyDescent="0.2">
      <c r="A21" s="5">
        <v>20</v>
      </c>
      <c r="B21" s="5" t="s">
        <v>136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-1</v>
      </c>
      <c r="I21" s="5">
        <v>0</v>
      </c>
      <c r="J21" s="5">
        <v>0</v>
      </c>
      <c r="K21" s="5">
        <v>0</v>
      </c>
      <c r="L21" t="b">
        <v>1</v>
      </c>
      <c r="M21" s="5">
        <v>5</v>
      </c>
      <c r="N21" s="5">
        <v>1</v>
      </c>
      <c r="O21" s="5" t="b">
        <v>0</v>
      </c>
      <c r="P21" s="5" t="b">
        <v>0</v>
      </c>
      <c r="Q21" s="5" t="b">
        <v>0</v>
      </c>
      <c r="R21" s="5" t="b">
        <v>0</v>
      </c>
      <c r="S21" s="5" t="b">
        <v>1</v>
      </c>
      <c r="T21" s="5" t="b">
        <v>0</v>
      </c>
      <c r="U21" s="5" t="b">
        <v>0</v>
      </c>
      <c r="V21" s="5" t="b">
        <v>0</v>
      </c>
      <c r="W21" s="5" t="b">
        <v>0</v>
      </c>
      <c r="X21" s="5" t="b">
        <v>0</v>
      </c>
      <c r="Y21" s="5" t="b">
        <v>0</v>
      </c>
      <c r="Z21" s="5" t="b">
        <v>0</v>
      </c>
      <c r="AA21" s="5" t="b">
        <v>0</v>
      </c>
      <c r="AB21" s="5" t="b">
        <v>0</v>
      </c>
    </row>
    <row r="22" spans="1:30" x14ac:dyDescent="0.2">
      <c r="A22" s="5"/>
    </row>
    <row r="23" spans="1:30" x14ac:dyDescent="0.2">
      <c r="A23" s="5"/>
    </row>
    <row r="24" spans="1:30" x14ac:dyDescent="0.2">
      <c r="A24" s="5"/>
    </row>
    <row r="25" spans="1:30" x14ac:dyDescent="0.2">
      <c r="A25" s="5"/>
    </row>
    <row r="26" spans="1:30" x14ac:dyDescent="0.2">
      <c r="A26" s="5"/>
    </row>
    <row r="27" spans="1:30" x14ac:dyDescent="0.2">
      <c r="A27" s="5"/>
    </row>
  </sheetData>
  <phoneticPr fontId="2" type="noConversion"/>
  <conditionalFormatting sqref="O2:AB33">
    <cfRule type="containsText" dxfId="15" priority="15" operator="containsText" text="TRUE">
      <formula>NOT(ISERROR(SEARCH("TRUE",O2)))</formula>
    </cfRule>
    <cfRule type="containsText" dxfId="14" priority="16" operator="containsText" text="FALSE">
      <formula>NOT(ISERROR(SEARCH("FALSE",O2)))</formula>
    </cfRule>
  </conditionalFormatting>
  <conditionalFormatting sqref="L2:L8">
    <cfRule type="containsText" dxfId="13" priority="13" operator="containsText" text="TRUE">
      <formula>NOT(ISERROR(SEARCH("TRUE",L2)))</formula>
    </cfRule>
    <cfRule type="containsText" dxfId="12" priority="14" operator="containsText" text="FALSE">
      <formula>NOT(ISERROR(SEARCH("FALSE",L2)))</formula>
    </cfRule>
  </conditionalFormatting>
  <conditionalFormatting sqref="L9:L11">
    <cfRule type="containsText" dxfId="11" priority="11" operator="containsText" text="TRUE">
      <formula>NOT(ISERROR(SEARCH("TRUE",L9)))</formula>
    </cfRule>
    <cfRule type="containsText" dxfId="10" priority="12" operator="containsText" text="FALSE">
      <formula>NOT(ISERROR(SEARCH("FALSE",L9)))</formula>
    </cfRule>
  </conditionalFormatting>
  <conditionalFormatting sqref="L12:L15">
    <cfRule type="containsText" dxfId="9" priority="9" operator="containsText" text="TRUE">
      <formula>NOT(ISERROR(SEARCH("TRUE",L12)))</formula>
    </cfRule>
    <cfRule type="containsText" dxfId="8" priority="10" operator="containsText" text="FALSE">
      <formula>NOT(ISERROR(SEARCH("FALSE",L12)))</formula>
    </cfRule>
  </conditionalFormatting>
  <conditionalFormatting sqref="L17:L19">
    <cfRule type="containsText" dxfId="7" priority="7" operator="containsText" text="TRUE">
      <formula>NOT(ISERROR(SEARCH("TRUE",L17)))</formula>
    </cfRule>
    <cfRule type="containsText" dxfId="6" priority="8" operator="containsText" text="FALSE">
      <formula>NOT(ISERROR(SEARCH("FALSE",L17)))</formula>
    </cfRule>
  </conditionalFormatting>
  <conditionalFormatting sqref="L16">
    <cfRule type="containsText" dxfId="5" priority="5" operator="containsText" text="TRUE">
      <formula>NOT(ISERROR(SEARCH("TRUE",L16)))</formula>
    </cfRule>
    <cfRule type="containsText" dxfId="4" priority="6" operator="containsText" text="FALSE">
      <formula>NOT(ISERROR(SEARCH("FALSE",L16)))</formula>
    </cfRule>
  </conditionalFormatting>
  <conditionalFormatting sqref="L20">
    <cfRule type="containsText" dxfId="3" priority="3" operator="containsText" text="TRUE">
      <formula>NOT(ISERROR(SEARCH("TRUE",L20)))</formula>
    </cfRule>
    <cfRule type="containsText" dxfId="2" priority="4" operator="containsText" text="FALSE">
      <formula>NOT(ISERROR(SEARCH("FALSE",L20)))</formula>
    </cfRule>
  </conditionalFormatting>
  <conditionalFormatting sqref="L21">
    <cfRule type="containsText" dxfId="1" priority="1" operator="containsText" text="TRUE">
      <formula>NOT(ISERROR(SEARCH("TRUE",L21)))</formula>
    </cfRule>
    <cfRule type="containsText" dxfId="0" priority="2" operator="containsText" text="FALSE">
      <formula>NOT(ISERROR(SEARCH("FALSE",L21)))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人物</vt:lpstr>
      <vt:lpstr>装备</vt:lpstr>
      <vt:lpstr>仇恨</vt:lpstr>
      <vt:lpstr>塔&amp;&amp;陷阱</vt:lpstr>
      <vt:lpstr>怪物</vt:lpstr>
      <vt:lpstr>BUFF</vt:lpstr>
      <vt:lpstr>具体BUFF效果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2019-04-29T04:54:56Z</dcterms:modified>
</cp:coreProperties>
</file>