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codeName="ThisWorkbook" autoCompressPictures="0"/>
  <mc:AlternateContent xmlns:mc="http://schemas.openxmlformats.org/markup-compatibility/2006">
    <mc:Choice Requires="x15">
      <x15ac:absPath xmlns:x15ac="http://schemas.microsoft.com/office/spreadsheetml/2010/11/ac" url="D:\GAM250Studio\datalust\"/>
    </mc:Choice>
  </mc:AlternateContent>
  <xr:revisionPtr revIDLastSave="0" documentId="13_ncr:1_{6A98EC0D-8B1C-48CB-A26F-27385EAA746D}" xr6:coauthVersionLast="31" xr6:coauthVersionMax="31" xr10:uidLastSave="{00000000-0000-0000-0000-000000000000}"/>
  <bookViews>
    <workbookView xWindow="0" yWindow="0" windowWidth="28800" windowHeight="12210" tabRatio="500" firstSheet="1" activeTab="8" xr2:uid="{00000000-000D-0000-FFFF-FFFF00000000}"/>
  </bookViews>
  <sheets>
    <sheet name="Team &amp; Grade" sheetId="1" r:id="rId1"/>
    <sheet name="DESIGN" sheetId="5" r:id="rId2"/>
    <sheet name="DESIGN (with BAGDs)" sheetId="19" r:id="rId3"/>
    <sheet name="ART" sheetId="12" r:id="rId4"/>
    <sheet name="ART (with BFAs)" sheetId="17" r:id="rId5"/>
    <sheet name="AUDIO" sheetId="11" r:id="rId6"/>
    <sheet name="AUDIO (with BAMSD)" sheetId="18" r:id="rId7"/>
    <sheet name="TECH" sheetId="15" r:id="rId8"/>
    <sheet name="SUBMISSION" sheetId="16" r:id="rId9"/>
  </sheet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5" l="1"/>
  <c r="F3" i="5"/>
  <c r="F5" i="5"/>
  <c r="F6" i="5"/>
  <c r="F7" i="5"/>
  <c r="F8" i="5"/>
  <c r="F2" i="19"/>
  <c r="F3" i="19"/>
  <c r="F5" i="19"/>
  <c r="F6" i="19"/>
  <c r="F7" i="19"/>
  <c r="F8" i="19"/>
  <c r="L27" i="1"/>
  <c r="E2" i="5"/>
  <c r="E3" i="5"/>
  <c r="E5" i="5"/>
  <c r="E6" i="5"/>
  <c r="E7" i="5"/>
  <c r="E8" i="5"/>
  <c r="E2" i="19"/>
  <c r="E3" i="19"/>
  <c r="E5" i="19"/>
  <c r="E6" i="19"/>
  <c r="E7" i="19"/>
  <c r="E8" i="19"/>
  <c r="K27" i="1"/>
  <c r="F4" i="19"/>
  <c r="E4" i="19"/>
  <c r="F1" i="19"/>
  <c r="E1" i="19"/>
  <c r="F2" i="18"/>
  <c r="F3" i="18"/>
  <c r="F5" i="18"/>
  <c r="F6" i="18"/>
  <c r="F7" i="18"/>
  <c r="F8" i="18"/>
  <c r="F2" i="11"/>
  <c r="F3" i="11"/>
  <c r="F5" i="11"/>
  <c r="F6" i="11"/>
  <c r="F7" i="11"/>
  <c r="F8" i="11"/>
  <c r="L29" i="1"/>
  <c r="E2" i="11"/>
  <c r="E3" i="11"/>
  <c r="E5" i="11"/>
  <c r="E6" i="11"/>
  <c r="E7" i="11"/>
  <c r="E8" i="11"/>
  <c r="E2" i="18"/>
  <c r="E3" i="18"/>
  <c r="E5" i="18"/>
  <c r="E6" i="18"/>
  <c r="E7" i="18"/>
  <c r="E8" i="18"/>
  <c r="K29" i="1"/>
  <c r="F4" i="18"/>
  <c r="E4" i="18"/>
  <c r="F1" i="18"/>
  <c r="E1" i="18"/>
  <c r="F2" i="17"/>
  <c r="F3" i="17"/>
  <c r="F5" i="17"/>
  <c r="F6" i="17"/>
  <c r="F7" i="17"/>
  <c r="F8" i="17"/>
  <c r="F2" i="12"/>
  <c r="F3" i="12"/>
  <c r="F5" i="12"/>
  <c r="F6" i="12"/>
  <c r="F7" i="12"/>
  <c r="F8" i="12"/>
  <c r="L28" i="1"/>
  <c r="E2" i="12"/>
  <c r="E3" i="12"/>
  <c r="E5" i="12"/>
  <c r="E6" i="12"/>
  <c r="E7" i="12"/>
  <c r="E8" i="12"/>
  <c r="E2" i="17"/>
  <c r="E3" i="17"/>
  <c r="E5" i="17"/>
  <c r="E6" i="17"/>
  <c r="E7" i="17"/>
  <c r="E8" i="17"/>
  <c r="K28" i="1"/>
  <c r="F1" i="17"/>
  <c r="E1" i="17"/>
  <c r="F4" i="17"/>
  <c r="E4" i="17"/>
  <c r="L5" i="1"/>
  <c r="L6" i="1"/>
  <c r="L4" i="1"/>
  <c r="L9" i="1"/>
  <c r="L12" i="1"/>
  <c r="F3" i="15"/>
  <c r="F4" i="15"/>
  <c r="F5" i="15"/>
  <c r="F6" i="15"/>
  <c r="E3" i="15"/>
  <c r="E4" i="15"/>
  <c r="E5" i="15"/>
  <c r="E6" i="15"/>
  <c r="F2" i="15"/>
  <c r="E2" i="15"/>
  <c r="G8" i="1"/>
  <c r="G9" i="1"/>
  <c r="G10" i="1"/>
  <c r="G11" i="1"/>
  <c r="G12" i="1"/>
  <c r="G13" i="1"/>
  <c r="G14" i="1"/>
  <c r="G15" i="1"/>
  <c r="G16" i="1"/>
  <c r="G17" i="1"/>
  <c r="G18" i="1"/>
  <c r="G19" i="1"/>
  <c r="G20" i="1"/>
  <c r="G21" i="1"/>
  <c r="G22" i="1"/>
  <c r="G23" i="1"/>
  <c r="G24" i="1"/>
  <c r="G25" i="1"/>
  <c r="G7" i="1"/>
  <c r="F4" i="11"/>
  <c r="E4" i="11"/>
  <c r="F1" i="11"/>
  <c r="E1" i="11"/>
  <c r="F4" i="12"/>
  <c r="E4" i="12"/>
  <c r="F2" i="16"/>
  <c r="F3" i="16"/>
  <c r="F5" i="16"/>
  <c r="L31" i="1"/>
  <c r="L30" i="1"/>
  <c r="K14" i="1"/>
  <c r="L14" i="1"/>
  <c r="K16" i="1"/>
  <c r="L16" i="1"/>
  <c r="K17" i="1"/>
  <c r="L17" i="1"/>
  <c r="K18" i="1"/>
  <c r="L18" i="1"/>
  <c r="K19" i="1"/>
  <c r="L19" i="1"/>
  <c r="K20" i="1"/>
  <c r="L20" i="1"/>
  <c r="K21" i="1"/>
  <c r="L21" i="1"/>
  <c r="L38" i="1"/>
  <c r="L37" i="1"/>
  <c r="L36" i="1"/>
  <c r="K30" i="1"/>
  <c r="F1" i="15"/>
  <c r="E1" i="15"/>
  <c r="E2" i="16"/>
  <c r="E3" i="16"/>
  <c r="E5" i="16"/>
  <c r="K31" i="1"/>
  <c r="E4" i="16"/>
  <c r="F4" i="16"/>
  <c r="F1" i="16"/>
  <c r="E1" i="16"/>
  <c r="E4" i="5"/>
  <c r="F4" i="5"/>
  <c r="E1" i="5"/>
  <c r="F1" i="5"/>
  <c r="E1" i="12"/>
  <c r="F1" i="12"/>
  <c r="K13" i="1"/>
  <c r="L13" i="1"/>
  <c r="K15" i="1"/>
  <c r="L15" i="1"/>
  <c r="L22" i="1"/>
  <c r="K26" i="1"/>
  <c r="K32" i="1"/>
  <c r="L26" i="1"/>
  <c r="L32" i="1"/>
  <c r="L35" i="1"/>
  <c r="L39" i="1"/>
  <c r="K42" i="1"/>
</calcChain>
</file>

<file path=xl/sharedStrings.xml><?xml version="1.0" encoding="utf-8"?>
<sst xmlns="http://schemas.openxmlformats.org/spreadsheetml/2006/main" count="776" uniqueCount="398">
  <si>
    <t>GAME NAME</t>
  </si>
  <si>
    <t>TEAM NAME</t>
  </si>
  <si>
    <t>Optimal Game Controls</t>
  </si>
  <si>
    <t>Optimal Number of Players</t>
  </si>
  <si>
    <t>TEAM ROSTER</t>
  </si>
  <si>
    <t>Team Composition</t>
  </si>
  <si>
    <t>#</t>
  </si>
  <si>
    <t>Class</t>
  </si>
  <si>
    <t>Degree</t>
  </si>
  <si>
    <t>Team Member</t>
  </si>
  <si>
    <t>Note</t>
  </si>
  <si>
    <t>Total:</t>
  </si>
  <si>
    <r>
      <t>gamename</t>
    </r>
    <r>
      <rPr>
        <sz val="10"/>
        <color rgb="FF000000"/>
        <rFont val="Calibri"/>
        <scheme val="minor"/>
      </rPr>
      <t>_source.zip</t>
    </r>
  </si>
  <si>
    <r>
      <t>gamename</t>
    </r>
    <r>
      <rPr>
        <sz val="10"/>
        <color rgb="FF000000"/>
        <rFont val="Calibri"/>
        <scheme val="minor"/>
      </rPr>
      <t>_setup.exe</t>
    </r>
  </si>
  <si>
    <t>Untested</t>
  </si>
  <si>
    <t>Student</t>
  </si>
  <si>
    <t>Instructor</t>
  </si>
  <si>
    <t>No Reboot During Installation</t>
  </si>
  <si>
    <t>Default Install Location</t>
  </si>
  <si>
    <t>Desktop Shortcut</t>
  </si>
  <si>
    <t>Start Menu Shortcut</t>
  </si>
  <si>
    <t>Redistributable Installation</t>
  </si>
  <si>
    <t>Proper Shutdown</t>
  </si>
  <si>
    <t>Responsiveness</t>
  </si>
  <si>
    <t>Proper Use of User Directories</t>
  </si>
  <si>
    <t>No Trial Versions</t>
  </si>
  <si>
    <t>No Debug Info</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</si>
  <si>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</si>
  <si>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</si>
  <si>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</si>
  <si>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No Debug Builds/DLL's</t>
  </si>
  <si>
    <t>Student Comments</t>
  </si>
  <si>
    <t>Instructor Feedback</t>
  </si>
  <si>
    <t>A screenshot of the title screen (which might double as the main menu). This image can be no smaller than 800x600 and no larger than 1024x768. This file must be 100K in size or less.</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</si>
  <si>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</si>
  <si>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</si>
  <si>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</si>
  <si>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</si>
  <si>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</si>
  <si>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</si>
  <si>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</si>
  <si>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_summary.txt</t>
    </r>
  </si>
  <si>
    <t>DigiPen Logo</t>
  </si>
  <si>
    <t>PROJECT GRADE</t>
  </si>
  <si>
    <r>
      <t>class</t>
    </r>
    <r>
      <rPr>
        <sz val="10"/>
        <color rgb="FF000000"/>
        <rFont val="Calibri"/>
        <scheme val="minor"/>
      </rPr>
      <t>_</t>
    </r>
    <r>
      <rPr>
        <b/>
        <sz val="10"/>
        <color rgb="FF000000"/>
        <rFont val="Calibri"/>
        <scheme val="minor"/>
      </rPr>
      <t>gamename</t>
    </r>
    <r>
      <rPr>
        <sz val="10"/>
        <color rgb="FF000000"/>
        <rFont val="Calibri"/>
        <scheme val="minor"/>
      </rPr>
      <t>_rubric.xlsx</t>
    </r>
  </si>
  <si>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</si>
  <si>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Clean Game Launch</t>
  </si>
  <si>
    <t>The computer must not reboot or request a reboot during or after the installation process.</t>
  </si>
  <si>
    <t>Game must display the current version of the DigiPen EULA (found on DigiPenCentral at distance.digipen.edu), with a confirmation button, at the beginning of the installation process.</t>
  </si>
  <si>
    <r>
      <t>gamename</t>
    </r>
    <r>
      <rPr>
        <sz val="10"/>
        <color rgb="FF000000"/>
        <rFont val="Calibri"/>
        <scheme val="minor"/>
      </rPr>
      <t>_art.zip</t>
    </r>
  </si>
  <si>
    <r>
      <t>gamename</t>
    </r>
    <r>
      <rPr>
        <sz val="10"/>
        <color rgb="FF000000"/>
        <rFont val="Calibri"/>
        <scheme val="minor"/>
      </rPr>
      <t>_audio.zip</t>
    </r>
  </si>
  <si>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</si>
  <si>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</si>
  <si>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Real Installer</t>
  </si>
  <si>
    <t>Fullscreen Launch</t>
  </si>
  <si>
    <t>Proper Copyrights</t>
  </si>
  <si>
    <t>Proper Credits</t>
  </si>
  <si>
    <t>---</t>
  </si>
  <si>
    <t>ROLES</t>
  </si>
  <si>
    <t>SPECIALTIES</t>
  </si>
  <si>
    <r>
      <t xml:space="preserve">One person on each team must be the </t>
    </r>
    <r>
      <rPr>
        <b/>
        <sz val="10"/>
        <color theme="1"/>
        <rFont val="Calibri"/>
        <scheme val="minor"/>
      </rPr>
      <t>Director</t>
    </r>
    <r>
      <rPr>
        <sz val="10"/>
        <color theme="1"/>
        <rFont val="Calibri"/>
        <scheme val="minor"/>
      </rPr>
      <t xml:space="preserve"> and one must be the </t>
    </r>
    <r>
      <rPr>
        <b/>
        <sz val="10"/>
        <color theme="1"/>
        <rFont val="Calibri"/>
        <scheme val="minor"/>
      </rPr>
      <t>Producer</t>
    </r>
    <r>
      <rPr>
        <sz val="10"/>
        <color theme="1"/>
        <rFont val="Calibri"/>
        <scheme val="minor"/>
      </rPr>
      <t xml:space="preserve"> (this can be the same person on small teams, but this is not recommended). Directors and Producers can be from any degree program.</t>
    </r>
  </si>
  <si>
    <r>
      <t xml:space="preserve">• Teams with three or more programmers must have a </t>
    </r>
    <r>
      <rPr>
        <b/>
        <sz val="10"/>
        <color theme="1"/>
        <rFont val="Calibri"/>
        <scheme val="minor"/>
      </rPr>
      <t>Technical Lead</t>
    </r>
    <r>
      <rPr>
        <sz val="10"/>
        <color theme="1"/>
        <rFont val="Calibri"/>
        <scheme val="minor"/>
      </rPr>
      <t>, who should be a BS/MS student.</t>
    </r>
  </si>
  <si>
    <r>
      <t xml:space="preserve">• Teams with three or more designers must have a </t>
    </r>
    <r>
      <rPr>
        <b/>
        <sz val="10"/>
        <color theme="1"/>
        <rFont val="Calibri"/>
        <scheme val="minor"/>
      </rPr>
      <t>Design Lead</t>
    </r>
    <r>
      <rPr>
        <sz val="10"/>
        <color theme="1"/>
        <rFont val="Calibri"/>
        <scheme val="minor"/>
      </rPr>
      <t>, who should be a GD student.</t>
    </r>
  </si>
  <si>
    <r>
      <t xml:space="preserve">• Teams with three or more artists must have an </t>
    </r>
    <r>
      <rPr>
        <b/>
        <sz val="10"/>
        <color theme="1"/>
        <rFont val="Calibri"/>
        <scheme val="minor"/>
      </rPr>
      <t>Art Lead</t>
    </r>
    <r>
      <rPr>
        <sz val="10"/>
        <color theme="1"/>
        <rFont val="Calibri"/>
        <scheme val="minor"/>
      </rPr>
      <t>, who should be a BFA/MFA student.</t>
    </r>
  </si>
  <si>
    <r>
      <t xml:space="preserve">• Teams with even one dedicated sound designer must have an </t>
    </r>
    <r>
      <rPr>
        <b/>
        <sz val="10"/>
        <color theme="1"/>
        <rFont val="Calibri"/>
        <scheme val="minor"/>
      </rPr>
      <t>Audio Lead</t>
    </r>
    <r>
      <rPr>
        <sz val="10"/>
        <color theme="1"/>
        <rFont val="Calibri"/>
        <scheme val="minor"/>
      </rPr>
      <t>, who should be a BAMSD student.</t>
    </r>
  </si>
  <si>
    <r>
      <t xml:space="preserve">• All other team members have a role of </t>
    </r>
    <r>
      <rPr>
        <b/>
        <sz val="10"/>
        <color theme="1"/>
        <rFont val="Calibri"/>
        <scheme val="minor"/>
      </rPr>
      <t>Programmer</t>
    </r>
    <r>
      <rPr>
        <sz val="10"/>
        <color theme="1"/>
        <rFont val="Calibri"/>
        <scheme val="minor"/>
      </rPr>
      <t xml:space="preserve"> (for BS/MS students), </t>
    </r>
    <r>
      <rPr>
        <b/>
        <sz val="10"/>
        <color theme="1"/>
        <rFont val="Calibri"/>
        <scheme val="minor"/>
      </rPr>
      <t>Designer</t>
    </r>
    <r>
      <rPr>
        <sz val="10"/>
        <color theme="1"/>
        <rFont val="Calibri"/>
        <scheme val="minor"/>
      </rPr>
      <t xml:space="preserve"> (for BAGD students), or </t>
    </r>
    <r>
      <rPr>
        <b/>
        <sz val="10"/>
        <color theme="1"/>
        <rFont val="Calibri"/>
        <scheme val="minor"/>
      </rPr>
      <t>Artist</t>
    </r>
    <r>
      <rPr>
        <sz val="10"/>
        <color theme="1"/>
        <rFont val="Calibri"/>
        <scheme val="minor"/>
      </rPr>
      <t xml:space="preserve"> (for BFA/MFA students) by default (possibly in addition to being Director or Producer).</t>
    </r>
  </si>
  <si>
    <t>Primary Role</t>
  </si>
  <si>
    <t>Other Role</t>
  </si>
  <si>
    <t>Specialties are not listed on the team roster above, but a minimum of one role must be listed for each team member. Part-time team members should be listed as "contractors".</t>
  </si>
  <si>
    <t>Team members can also be listed according to one or more specialties, as appropriate or desired, often in addition to other roles. This is usually not necessary on small teams.</t>
  </si>
  <si>
    <t>DigiPen EULA</t>
  </si>
  <si>
    <t>EMERGENCY CONTACT EMAIL and PHONE NUMBER:</t>
  </si>
  <si>
    <t>Limit</t>
  </si>
  <si>
    <r>
      <rPr>
        <b/>
        <sz val="10"/>
        <color theme="1"/>
        <rFont val="Calibri"/>
        <scheme val="minor"/>
      </rPr>
      <t xml:space="preserve">Designer Specialties: </t>
    </r>
    <r>
      <rPr>
        <sz val="10"/>
        <color theme="1"/>
        <rFont val="Calibri"/>
        <scheme val="minor"/>
      </rPr>
      <t xml:space="preserve"> Systems, Levels, Content, UX, UI, Puzzles, Narrative, etc.</t>
    </r>
  </si>
  <si>
    <t>Controls</t>
  </si>
  <si>
    <t>How good are the controls (and/or interactive HUD)? Do they behave strangely? Are they responsive and well-tuned? Are they not overly complicated (not using more buttons than needed)? Are they completely immersive? Are they innovative in some way?</t>
  </si>
  <si>
    <t>Camera</t>
  </si>
  <si>
    <t>DESIGN ELEMENTS</t>
  </si>
  <si>
    <t>Totals by Level</t>
  </si>
  <si>
    <t>Notes</t>
  </si>
  <si>
    <t>Progress/Status Feedback</t>
  </si>
  <si>
    <t>Actions/Events Feedback</t>
  </si>
  <si>
    <t>How good is the feedback for actions and events? Is feedback for major actions/events (attacks, damage, death, victory, etc.) missing or limited? Is victory or defeat feedback jarring and sudden (instantly snapping the camera to a respawn point, instantly going to a game over screen, etc.)? Is feedback missing a needed audio or visual component? Are major status changes conveyed clearly (health restored, level increased, money earned, etc.)? Is there appropriate feedback for even minor actions and events? Is the feedback integrated into the game itself, not just on the HUD? Does the feedback help create anticipation? Is the feedback itself rewarding for the player? Is the feedback done in a particularly clever or innovative way?</t>
  </si>
  <si>
    <t>How good is the feedback for progress and status? Is the player ever surprised when a segment or episode is over? Is the player's progress shown in a clear way (checkpoints, episode numbers, wave numbers, narrative hints, etc.)? Is the player's status shown in a clear way (health, score, time left, buffs, etc.)? Is feedback missing a needed audio or visual component? Is the status of enemies and objects shown clearly? Is the player's progress and status integrated cleanly in the game itself, not just on the HUD? Is the feedback extensive, covering even minor elements? Does the feedback help create anticipation? Is the feedback itself rewarding for the player? Is the feedback done in a particularly clever or innovative way?</t>
  </si>
  <si>
    <t>Learning Curve</t>
  </si>
  <si>
    <t>Difficulty and Complexity</t>
  </si>
  <si>
    <t>Game Flow</t>
  </si>
  <si>
    <t>Game Beginning</t>
  </si>
  <si>
    <t>How well does the game begin? Does it just start suddenly with no time for the player to get their bearings or be taught what to do? Is there a distinct beginning that is engaging and sets up the rest of the game? Does the beginning create anticipation for what is to come? Is the beginning masterfully done, immediately drawing the player deeply into the game?</t>
  </si>
  <si>
    <t>Game Ending</t>
  </si>
  <si>
    <t>How well does the game end? Does it just end suddenly with no real climax or tension being resolved? Is there a distinct ending that is highly engaging and feels like a solid finish to the experience? Is there a good outro segment that allows to the player to appreciate what they have just experienced? Does the end of the game have high peaks in multiple engagement types? Is the ending truly epic, sticking with the player for a long time after the experience is over?</t>
  </si>
  <si>
    <t>Game Middle</t>
  </si>
  <si>
    <t>Theme/Setting</t>
  </si>
  <si>
    <t>Characters/
Dialog</t>
  </si>
  <si>
    <t>Editing</t>
  </si>
  <si>
    <t>Miscellaneous</t>
  </si>
  <si>
    <t>Are there any additional design problems or features not accounted for in the items above? Serious problems can result in a broken or partial score for this item. However, anything good, great, or exceptional about the design that is not accounted for in the items above can result in bonuses from this item.</t>
  </si>
  <si>
    <t>UI Audio</t>
  </si>
  <si>
    <t>Gameplay SFX</t>
  </si>
  <si>
    <t>Background Audio</t>
  </si>
  <si>
    <t>Recorded Dialog</t>
  </si>
  <si>
    <t>AUDIO ELEMENTS FOR TEAMS WITHOUT A DEDICATED BAMSD AUDIO LEAD</t>
  </si>
  <si>
    <t>How good is the background audio? Is it just a placeholder track? Is the volume mix appropriate? Is the background audio (whether music or ambient sounds) appropriate for the game and of good quality? Is the background audio dynamic, reacting to what the player does? Is there a good variety of background audio? Does it greatly enhance the experience of the game or evoke a positive emotional response?</t>
  </si>
  <si>
    <t>How good is the recorded dialog? Is it just placeholder? Do any lines play over other lines inappropriately? Is the volume mix appropriate? Is the dialog appropriate for the game and of good quality? Is the dialog extensive and polished, greatly enhancing the experience of the game?</t>
  </si>
  <si>
    <t>Are there any additional audio problems or features not accounted for in the items above? Serious problems can result in a broken or partial score for this item. However, anything good, great, or exceptional about the audio that is not accounted for in the items above can result in bonuses from this item.</t>
  </si>
  <si>
    <t>ART ELEMENTS FOR TEAMS WITHOUT A DEDICATED BFA TEAM</t>
  </si>
  <si>
    <t>UI Art</t>
  </si>
  <si>
    <t>Text</t>
  </si>
  <si>
    <t>How good does any text in the game look? Are the fonts used thick, bold "game" fonts? Are the colors good and easily readable? Does the text run over borders or come too close to borders? Is the text aligned properly and consistently? Are text sizes and font types consistent? Does text animate, move, fade, etc. when appropriate? Is the look of the text slick, polished, and carefully placed down to the pixel?</t>
  </si>
  <si>
    <t>BSCSGD</t>
  </si>
  <si>
    <t>BSCS</t>
  </si>
  <si>
    <t>BAGD</t>
  </si>
  <si>
    <t>BSCSDA</t>
  </si>
  <si>
    <t>BSCE</t>
  </si>
  <si>
    <t>BAMSD</t>
  </si>
  <si>
    <t>BFA</t>
  </si>
  <si>
    <t>BSCSRTIS</t>
  </si>
  <si>
    <t>Part-Time Team Members</t>
  </si>
  <si>
    <t>TECH ELEMENTS</t>
  </si>
  <si>
    <t>Configuration</t>
  </si>
  <si>
    <t>Any project that is innovative, original, or just really interesting in concept gets up to a 10% bonus, even if the concept ultimately isn't as good as it seemed at the beginning of the project.</t>
  </si>
  <si>
    <t>Design Score</t>
  </si>
  <si>
    <t>Total Design Score</t>
  </si>
  <si>
    <t>Exceptional (+2% each)</t>
  </si>
  <si>
    <t>Great (+1% each)</t>
  </si>
  <si>
    <t>Poorly/Partially Done (-2% each)</t>
  </si>
  <si>
    <t>Missing/Broken (-10% each)</t>
  </si>
  <si>
    <t>Decent (+0% each)</t>
  </si>
  <si>
    <r>
      <rPr>
        <b/>
        <sz val="10"/>
        <color theme="1"/>
        <rFont val="Calibri"/>
        <scheme val="minor"/>
      </rPr>
      <t xml:space="preserve">Programmer Specialties: </t>
    </r>
    <r>
      <rPr>
        <sz val="10"/>
        <color theme="1"/>
        <rFont val="Calibri"/>
        <scheme val="minor"/>
      </rPr>
      <t xml:space="preserve"> Graphics, Physics, Networking, Gameplay, Tools, etc.</t>
    </r>
  </si>
  <si>
    <r>
      <rPr>
        <b/>
        <sz val="10"/>
        <color theme="1"/>
        <rFont val="Calibri"/>
        <scheme val="minor"/>
      </rPr>
      <t xml:space="preserve">Artist Specialties: </t>
    </r>
    <r>
      <rPr>
        <sz val="10"/>
        <color theme="1"/>
        <rFont val="Calibri"/>
        <scheme val="minor"/>
      </rPr>
      <t xml:space="preserve"> Concept Artist, Animator, Rigger, Modeler, Texture Artist, UI Artist, etc.</t>
    </r>
  </si>
  <si>
    <r>
      <rPr>
        <b/>
        <sz val="10"/>
        <color theme="1"/>
        <rFont val="Calibri"/>
        <scheme val="minor"/>
      </rPr>
      <t xml:space="preserve">Sound Designer Specialties: </t>
    </r>
    <r>
      <rPr>
        <sz val="10"/>
        <color theme="1"/>
        <rFont val="Calibri"/>
        <scheme val="minor"/>
      </rPr>
      <t xml:space="preserve"> SFX Designer, Composer, Musician, Actor, etc.</t>
    </r>
  </si>
  <si>
    <r>
      <t>An element can only be marked as waived by an instructor (</t>
    </r>
    <r>
      <rPr>
        <b/>
        <i/>
        <sz val="10"/>
        <color rgb="FF000000"/>
        <rFont val="Calibri"/>
        <scheme val="minor"/>
      </rPr>
      <t>before you submit, not after</t>
    </r>
    <r>
      <rPr>
        <sz val="10"/>
        <color rgb="FF000000"/>
        <rFont val="Calibri"/>
        <scheme val="minor"/>
      </rPr>
      <t>). Not applicable means that the element is not relevant for the project, but you should check with an instructor if you are not 100% sure this is the case.</t>
    </r>
  </si>
  <si>
    <t>↓</t>
  </si>
  <si>
    <t>Base Grade</t>
  </si>
  <si>
    <t>Game Details</t>
  </si>
  <si>
    <t>200-level teams must make non-networked 2D games, and can't use commercial engines/physics if they have any BS students on the team.</t>
  </si>
  <si>
    <t>Innovation Bonus (+0% to +10%)</t>
  </si>
  <si>
    <t>Art Score</t>
  </si>
  <si>
    <t>Audio Score</t>
  </si>
  <si>
    <t>Submission Score</t>
  </si>
  <si>
    <t>Tech Score</t>
  </si>
  <si>
    <t>These numbers are pulled from the team roster. The first team member from each degree is free, each additional team member costs 2%.</t>
  </si>
  <si>
    <t>Once the raw grade goes above 95%, every additional 5% above 95% increases the final grade by 1%. So a raw grade of 100% is needed to get a 96%, 105% is needed to get a 97%, 110% is needed to get a 98%, etc.</t>
  </si>
  <si>
    <t>Section Scores</t>
  </si>
  <si>
    <t>TEAM PROJECT GRADE</t>
  </si>
  <si>
    <t>1 or 2</t>
  </si>
  <si>
    <t>1 to 3</t>
  </si>
  <si>
    <t>Recommended #</t>
  </si>
  <si>
    <t>Varies</t>
  </si>
  <si>
    <t>Good (+0.5% each)</t>
  </si>
  <si>
    <t>A zipped file that contains all code, art, sound, and other assets (for both the game and any tools) that would be necessary to rebuild your game from scratch. Comment all code, include copyright notices in each code file,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</si>
  <si>
    <t xml:space="preserve">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     
Sample Summary File:     
Everything Burns (Action, FPS, Simulation)     
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     
Andy Analog – Design Lead, AI Logic     
Bill Binary – Producer, Networking     
Carol Coder – Technical Lead, Graphics     
Dan Digital – Art Director, Physics     
Evan Easel – Lead Artist     
Fred Focus – Concept Art     
Grace Graphics – Animator     
Hank Harmonic – Music     </t>
  </si>
  <si>
    <t xml:space="preserve">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
  </si>
  <si>
    <t xml:space="preserve">Three screenshots that capture visually interesting moments of gameplay. These images can be no smaller than 800x600 and no larger than 1024x768. These files must be 100K in size or less.     </t>
  </si>
  <si>
    <t xml:space="preserve">A screenshot that displays some cool-looking debug info or other behind-the-scenes technology. Turning on collision volumes and velocity vectors often works well for this. This image can be no smaller than 800x600 and no larger than 1024x768. This file must be 100K in size or less.     </t>
  </si>
  <si>
    <t xml:space="preserve">A screenshot of the title screen (which might double as the main menu). This image should be as high resolution and as high quality as possible. Don't worry about file size for this one.     </t>
  </si>
  <si>
    <t xml:space="preserve">Three screenshots that capture visually interesting moments of gameplay. These images should be as high resolution and as high quality as possible. Don't worry about file size for these.     </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</si>
  <si>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</si>
  <si>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t>SUBMISSION FILES</t>
  </si>
  <si>
    <t>Installs and Runs</t>
  </si>
  <si>
    <t>No Development or Source Control Files Installed</t>
  </si>
  <si>
    <t>PC games must have a default install location of “[Program Files]\DigiPen\[GameName]”, but must allow the user to change the location if they wish.</t>
  </si>
  <si>
    <t>PC games must not create or modify files in the installation folder or other admin only directories—use the proper user files location instead (example: My Documents).</t>
  </si>
  <si>
    <t>The game must not be built in debug mode or use the debug version of any DLLs.</t>
  </si>
  <si>
    <t>PC games must by default add a shortcut to the desktop (with the same name as the game), but must allow the user to not create this shortcut if they wish. This shortcut must also function properly, of course—make sure you set the starting directory and test it.</t>
  </si>
  <si>
    <t>PC games must by default add a shortcut to the start menu in “Programs\DigiPen\[GameName]”. This can either be automatic or the user can be given the option not to add this shortcut. This shortcut must also function properly, of course—make sure you test it.</t>
  </si>
  <si>
    <t>Unless the user chooses not to add a shortcut to the start menu, PC games must add an uninstall shortcut to the start menu in “Programs\DigiPen\[GameName]”. This shortcut must also function properly, of course—make sure you test it.</t>
  </si>
  <si>
    <t>PC games must not show a windowed version or console window before launching in fullscreen, and must not show a console window before launching in windowed mode. The one exception is that a brief flicker (just a fraction of second) of a windowed mode with no window edges or title bars is allowed when launching in fullscreen (but never a console, not even briefly).</t>
  </si>
  <si>
    <t>The 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t>
  </si>
  <si>
    <t>The game must display the official DigiPen copyright on the game’s credits screen as described in the copyrights section of DigiPen Central at distance.digipen.edu.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</si>
  <si>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The game must have a credits screen that follows the instructions in the credits section of DigiPen Central at distance.digipen.edu.</t>
  </si>
  <si>
    <t>INSTALLATION, STARTUP, AND SHUTDOWN REQUIREMENTS</t>
  </si>
  <si>
    <t>Game Exit</t>
  </si>
  <si>
    <t>The game must shutdown properly, releasing all file handles and other resources. It must also not destabilize the OS in any way upon exit.</t>
  </si>
  <si>
    <t>Installs and runs properly (at least well enough to test the game) on at least one Windows 7 machine in Tesla or Edison (for PC games) or on the appropriate platform (for phone, tablet, etc. games). It only has to run on a single lab machine (or appropriate device) to meet this requirement, but you need to list specific machines (including machine ID, room, and row number) in the comments that you know it runs on. If you do not list any, it will be assumed to work on any machine (and the machines do have subtle differences). VR games, mobile games, console games, etc. will need to have arrangements made with the instructor to be graded. If the game is meant to be played as a networked game, the networking must work well enough to test the game.</t>
  </si>
  <si>
    <t>PC games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 All installed components must installed as silently as possible, without prompting and without being guarded by component version checks (progress bars and such are fine). If for some reason it is not actually possible to do a silent install for a given component, then silent installation is not required for that component only.</t>
  </si>
  <si>
    <t>The game must not display any debug text or other debug info (including a separate debug command windows or anything similar) by default. It’s okay to have something on the options screen that turns on debugging features. For a PC game, this also includes setting the window title properly and the name of the game in the installer (i.e., not "Framework", "GAM200 Project", "CS230 Project", etc.).</t>
  </si>
  <si>
    <t>Grading Cheat Codes</t>
  </si>
  <si>
    <t>Missing/Incomplete (-10% each)</t>
  </si>
  <si>
    <t>Mostly Complete (-2% each)</t>
  </si>
  <si>
    <t>Complete (+0% each)</t>
  </si>
  <si>
    <t>SUBMISSION FOLDER AND EMAIL</t>
  </si>
  <si>
    <t>Game Submission Folder</t>
  </si>
  <si>
    <t>Your entire submission must be copied to the "Game Submissions" folder on your networked drives list. Do not submit to the courses drive, or to your personal submission folder. Your submission must be in a folder named "GAM250_gamename" (or "GAM350_gamename", "GAM450_gamename", etc.). Do not put the section letter in the folder name and do not zip up or compress the folder (only the subfolders listed below are zipped).</t>
  </si>
  <si>
    <t>Submission Email</t>
  </si>
  <si>
    <t>After submitting, you must send a short email to ellen.beeman@digipen.edu, with the following subject line “GAM250 gamename Submitted” (or GAM350, GAM450, etc.). This email must be CCed to all other members of your team.</t>
  </si>
  <si>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sz val="10"/>
        <color rgb="FFFF0000"/>
        <rFont val="Calibri (Body)"/>
      </rPr>
      <t>Do not convert this file into an OpenOffice spreadsheet (or any other format), do not upload it to Google docs, and do not change it in any way (except to fill in the data for your game).</t>
    </r>
  </si>
  <si>
    <r>
      <t xml:space="preserve">A single file install for the game. </t>
    </r>
    <r>
      <rPr>
        <b/>
        <sz val="10"/>
        <color rgb="FFFF0000"/>
        <rFont val="Calibri (Body)"/>
      </rPr>
      <t xml:space="preserve">Make sure you test the installer. </t>
    </r>
    <r>
      <rPr>
        <sz val="10"/>
        <color rgb="FF000000"/>
        <rFont val="Calibri"/>
        <scheme val="minor"/>
      </rPr>
      <t>Non-PC games might have a different type of file--use the appropriate one for the game's platform.</t>
    </r>
  </si>
  <si>
    <t>Total Submission Score</t>
  </si>
  <si>
    <t>Not applicable or waived means it is not relevant for the project, but check with an instructor if you are not 100% sure this is the case.</t>
  </si>
  <si>
    <t>TECH</t>
  </si>
  <si>
    <t>Submission Timing</t>
  </si>
  <si>
    <t>Number of Days Submitted Early (+1% each, max of +3%)</t>
  </si>
  <si>
    <t>Number of Days Submitted Late (-5% each)</t>
  </si>
  <si>
    <t>Number of Resubmissions (-5% each)</t>
  </si>
  <si>
    <t>Raw Grade:</t>
  </si>
  <si>
    <t>These numbers are pulled from the other tabs in this spreadsheet of the same name.</t>
  </si>
  <si>
    <t>Every full-time member of the team, regardless of degree or role, gets the team project grade as their base grade for the project.</t>
  </si>
  <si>
    <t>It is always better to submit what you have and then resubmit later than it is to submit late.</t>
  </si>
  <si>
    <t>The student column pulls scores from the team's own assessment of the project, while the instructor column pulls score from the instructor's assessment. If there are any differences, you should ask your instructor about any differences you do not understand.</t>
  </si>
  <si>
    <t>Total Tech Score</t>
  </si>
  <si>
    <t>How good is the learning curve for the game? Are the controls/HUD correctly explained on a How to Play  or Controls screen (if needed)? Are the macro and micro goals of the game clear? Are the controls, HUD, and goals of the game actively taught well in the game itself, not just explained (a tutorial can work for this, but integrated into the regular game is better)? Is there a dynamic teaching system that only teaches what the player doesn't appear to understand? Are the goals of the game interlocked so well they subconsciously pull the player through the game? Are the player's goals conveyed in a particularly clever or innovative way?</t>
  </si>
  <si>
    <t>The game must exit appropriately. This is normally a "Quit Game" button on a pause menu, but could be different on some platforms, as long as it is clear and easy for a player to quit the game at any time (just hitting F4 or something similar is not adequate). For a PC game, the hitting the ESC key must give you an option to exit the game, either directly, or as an option on a menu that pops up. For a game using a gamepad, this needs to be the start button instead. In addition,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</si>
  <si>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A real installer is used to install the game (Inno, InstallShield, etc.--not just a zip file or anything similar). Installer must be a registered version that does not have an "Unregistered Version" pop-up. Mobile games, console games, etc. must have the appropriate "installer" for that platform. A custom icon for the installer is also required.</t>
  </si>
  <si>
    <t>Efficient Installation of Files</t>
  </si>
  <si>
    <t>The game must be efficient in its use of files it installs. Graphics and audio formats must be compressed (barring small files for particle sprites or sound effects), assets trees cannot be duplicated accidentally, unnecessary DLLs cannot be installed, etc. If your game is over 500mb, it will be assumed you are being inefficient unless you get a waiver from an instructor.</t>
  </si>
  <si>
    <t>Tools and Testing</t>
  </si>
  <si>
    <t>Customization and Accessibility</t>
  </si>
  <si>
    <t>How well-edited is the game? Are there very few typos, and no really obvious ones? In the game itself (not in the menus or credits), are there more than 100 words (either written or spoken)? Are those words really needed, or could you use less to get the same effect? Does all the text use good grammar and structure (barring cases where poor grammar or structure are used to good effect)? Note that getting a "great" or "exceptional" here is difficult unless you heavily cut down the number of words used, but still get a powerful effect from them.</t>
  </si>
  <si>
    <t>How good are the sound effects in the menus? Are there sounds for button-clicks, mouse-overs, transitions, etc.? Are they not just placeholders? Is there background audio while on menus? Does the audio pause or reduce in volume when on a menu? Is the volume mix appropriate? Is the audio appropriate and of good quality? Is it so good it greatly enhances the experience of the game?</t>
  </si>
  <si>
    <t>How good are the sound effects in the game itself? Are the SFX limited in number or placeholder in quality? Do they play properly and not interfere with each other? Is the volume mix appropriate? Are the SFX appropriate for the game and of good quality? Are there SFX 3D (if appropriate)? Are they so good they greatly enhance the experience of the game?</t>
  </si>
  <si>
    <t>How good is the user interface art? Is it just placeholder art? Are there animations, fades, etc.? Is the layout appropriate? Is it clear and easy to use? Is there a custom, animated cursor? Is it themed to fit the game? Is it so good it greatly enhances the experience of the game?</t>
  </si>
  <si>
    <t>VFX and Lighting</t>
  </si>
  <si>
    <t>How good are the VFX and lighting in the game itself? Are the VFX limited in number or placeholder in quality? Is the lighting or contrast good, so the game is easy to play? Are the VFX appropriate for the game and of good quality? Are there good shadows? Are there lots of VFX, even for smaller details in the background? Does the lighting evoke the correct emotions or mood? Are the VFX and lighting so good they greatly enhance the experience of the game?</t>
  </si>
  <si>
    <t>Characters and Animation</t>
  </si>
  <si>
    <t>Are there any additional art problems or features not accounted for in the items above? Serious problems can result in a broken or partial score for this item, such as visual artifacts and glitches. However, anything good, great, or exceptional about the art that is not accounted for in the items above can result in bonuses from this item.</t>
  </si>
  <si>
    <t>Environment and Props</t>
  </si>
  <si>
    <t>How good do the characters and their animations look? Are they just placeholder in quality? Are there few, if any, animations? Are there at least fade-ins or fade-outs when characters appear or disappear? Are the characters appropriate for the game and of good quality? Do the animations have weight? Do the characters pop from the background? Are there lots of varied animations of high quality? Do they greatly enhance the experience of the game or evoke a positive emotional response?</t>
  </si>
  <si>
    <t>How good do the environment and props look? Are they just placeholder in quality? Are there few, if any, props? Is there a decent background or skybox? Is the environment art appropriate for the game and of good quality? Are the props? Are there a lot of interesting props that add detail to the world? Are the environment and props dynamic and animated (including parallax layers and such)? Are there lots of different and interesting environments of high quality? Do they greatly enhance the experience of the game or evoke a positive emotional response?</t>
  </si>
  <si>
    <t>Total Audio Score</t>
  </si>
  <si>
    <t>SUBMISSION REQUIREMENTS</t>
  </si>
  <si>
    <t>The exact folder structure, files, and naming conventions listed below are mandatory. Do not use different names or formats. No .rtf files instead of .txt files, no leaving out the underscores, no .png files instead of .jpg files, etc. When the bolded term gamename appears below, substitute your game name (or a shortened version of it) with no spaces. Do not use your team name. A missing or incomplete on even one of these requirements will require you to resubmit, which incurs a -5% penalty.</t>
  </si>
  <si>
    <t>Total Art Score</t>
  </si>
  <si>
    <t>The game must have a set of cheat codes/buttons/etc. that allow the instructors to skip to more easily grade it.
*Show the credits (if your credits screen is easily accessible from a menu, you can state that in the comments instead, but make sure you say which screen it is on).
*Toggle from windowed mode to fullscreen (or back), using the F11 key (only needed for PC games).
*Mute music only (not all audio).
*Skip to the next level/wave/section (not needed if there is only one level/wave/section).
*Skip directly to the end of the game (even in a game that cannot be “won”, this cheat must jump the player forward to very “late” in the game).
*Turn on/off “god” mode. God mode must make the player invulnerable and do at least twice normal damage. (Only required for combat games.)
*An "I Lose" button. (Only required for games with player death or other lose conditions.)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t>
  </si>
  <si>
    <t>The game must not use trial versions of software (especially Unity or other engines). The Personal Edition of Unity is fine.</t>
  </si>
  <si>
    <t>The number of team members from any degree can be limited by the instructor.</t>
  </si>
  <si>
    <t>Loading Screens</t>
  </si>
  <si>
    <t>PC games must show a loading screen, or the DigiPen Logo, within 3 seconds of launch (on a lab machine). When loading a level or otherwise making a transition, a loading screen needs to be shown if it takes longer than 3 seconds. If a loading screen takes 20 seconds or more, this requirement is only "Mostly Complete" at best.</t>
  </si>
  <si>
    <t>PC games must either launch in fullscreen mode or have a launcher that allows you to choose the resolution (and windowed/fullscreen). This requirement is not met if the game cannot run in fullscreen. Note that fullscreen mode can be either "true" fullscreen or windowed fullscreen (with no borders, title bars, etc.). It does not have to do both. This will be tested on a lab machine, and the resolution of that lab machine must be supported cleanly (no clipping, stretching, or squashing problems). You can specify a particular lab machine in the comments for this test if you wish. If multiple common screen resolutions (at least three) are not supported, then this requirement is only "Mostly Complete" at best.</t>
  </si>
  <si>
    <t>PC games must handle CTRL-ALT-DEL and CTRL-TAB cleanly and never become unresponsive (except on loading screens). If the game is minimized, it must not use large amounts of CPU while in that state. Networked games must not become unresponsive when they are disconnected.</t>
  </si>
  <si>
    <t>Performance</t>
  </si>
  <si>
    <t>A game must have a consistently good enough frame rate to be playable, and must be stable enough to be played through the majority of the time. A framerate of at least 30 frames per second is generally required to get a "Complete" for this requirement, but a game can get a "Complete" if it crashes or soft-locks, as long as that only happens once.</t>
  </si>
  <si>
    <t>Confirmation of Destructive Action</t>
  </si>
  <si>
    <t>Any action that would cause the player to lose progress or otherwise be destructive (including exiting the game) must trigger a confirmation of destructive action dialog.</t>
  </si>
  <si>
    <t>Input Support</t>
  </si>
  <si>
    <t>Transitions</t>
  </si>
  <si>
    <t>Is the performance of the game really good in an impressive way (lots of 3D graphics, lots of particles, lots of impressive physics or AI, really low real-time network bandwidth, etc.)? Does it perform well on integrated video cards or other low-end machines? To get bonuses, you must describe what you have done and why it is impressive (in detail) in the comments section.</t>
  </si>
  <si>
    <t>Are there really good tools for creating content and testing the game? Are there sophisticated pipelines and editors, with lots of features and support for designers and artists? Is there an autoplay system for testing the game? A recording and playback system? A gameplay data-tracking system? A build server with build verification tests? To get bonuses, you must describe what you have done (in detail) in the comments section.</t>
  </si>
  <si>
    <t>Some Extras (+0.5% each)</t>
  </si>
  <si>
    <t>Lots of Extras (+1% each)</t>
  </si>
  <si>
    <t>Even if you have no extra technical elements at all, there are no penalties for this section.</t>
  </si>
  <si>
    <t>No Extras (+0% each)</t>
  </si>
  <si>
    <t>Engine Features</t>
  </si>
  <si>
    <t>Are there any additional technical features not accounted for in the items above? Anything really impressive or exceptional about the tech that is not accounted for in the items above can result in bonuses from this item. For example, handling switching between keyboard and gamepad dynamically for all control screens, input prompts, etc. in a really slick way. To get bonuses, you must describe what you have done (in detail) in the comments section.</t>
  </si>
  <si>
    <t>Does the game support lots of different configurations of hardware, platforms, and operating systems, beyond the base requirements for the class? Does it support widescreen? Does it support multiple monitors? Does it run on multiple versions of Windows (7, 8, and 10)? Does it run on other operating systems (MacOs, Linux) or platforms (mobile, consoles, etc.)? If it's a mobile game, does it run on different devices or platforms (iOS and Android, for example)? To get bonuses, you must describe the testing you have done (in detail) on different configurations in the comments section.</t>
  </si>
  <si>
    <t>Does the game have really good customization and accessibility options? Does the game provide important customization options (inverting the y-axis for a first-person shooter, for example)? Does it provide extensive customization options for graphics, audio, gameplay, performance, etc.? Does it allow rebinding of keys or other input? Does it provide options/technology that makes the game accessible to players who would have trouble playing with out it (color-blind options, for example)? Is the game localized into one or more other languages? To get bonuses, you must describe what you have done (in detail) in the comments section.</t>
  </si>
  <si>
    <t>Are various transitions in the game handled in a really slick manner? Can intro screens, cut-scenes, dialog, etc. be skipped with a single obvious key press, button, or mouse-click (as appropriate for the game)? Are loading screens and transitions animated? Are they slick and even interesting? Are they seamless (less than a second) and not even noticeable by a normal player? While you don't have to describe things in the comments to get bonuses for this, you should so the instructors do not miss anything you have done.</t>
  </si>
  <si>
    <t>Are there any really impressive or exceptional engine features (not just tools, testing, or pipeline features)? Examples include impressive graphics, physics, AI, networking, or other technology that significantly enhances the experience of the player. To get bonuses, you must describe what you have done (in detail) in the comments section.</t>
  </si>
  <si>
    <t>While most technical requirements are found on the submission tab, you can get bonuses for having extra technical elements above and beyond what is required. Note that you cannot get tech bonuses for things that a pre-made engine or full library just does for you; it has be from custom-build tech (or tech added to a pre-built engine).</t>
  </si>
  <si>
    <t>AUDIO</t>
  </si>
  <si>
    <t>ART</t>
  </si>
  <si>
    <t>DESIGN</t>
  </si>
  <si>
    <t>Engine Type (-5% to +5%)</t>
  </si>
  <si>
    <t>Gameplay Type (+0%)</t>
  </si>
  <si>
    <t>2 or 3</t>
  </si>
  <si>
    <t>How good is the camera? Does it behave strangely or get into problematic states? Does it move, rotate, and zoom smoothly? Does it handle occlusion decently? Does it move dynamically based on the player position, facing, and/or velocity? Are there interesting camera transitions when levels are loaded or when the player respawns? Are there compelling cinematic moments created through camera movement? If a game just has a static camera (and that is appropriate for the game), then mark this item as "Not Applicable".</t>
  </si>
  <si>
    <t>How well-crafted are the difficulty and complexity of the game? Is the game too difficult or too complex (in easy mode, if applicable) for an average player? Does the difficulty or complexity increase too quickly for an average player? Is the complexity of the game worth it for the depth of gameplay that it delivers? Does the difficulty increase and the complexity unfold in a well-crafted manner that enhances the experience of the average player? Is the difficultly dynamically altered based on what the player does in an interesting way? Is the depth of the gameplay much higher than the complexity needed to deliver it?</t>
  </si>
  <si>
    <t>How smoothly and seamlessly does the gameplay flow? Are any segments or episodes broken, incomplete, or problematic? Is the tempo of the gameplay too fast or too slow? Are there any strange or jarring transitions from segment to segment or episode to episode? Do the elements of the game combine in a variety of interesting ways to create a smooth flow (i.e., a good melody)? Are the transitions from segment to segment and episode to episode slick, polished, and interesting? Is the moment-to-moment gameplay deeply immersive? Does the gameplay, whether through narrative or otherwise, evoke a strong positive emotional response? Does it make an instructor laugh or cry?</t>
  </si>
  <si>
    <t xml:space="preserve">How engaging is the game between the beginning and the end? Are there less than three middle segments of game play? Is the player's engagement decreasing or not increasing? Does the game go for a significant stretch without being engaging? Does tension regularly build and then get released? Do the engagement peaks increase as the end of the game approaches? Does the game blend multiple types of engagement in an effective way? Is the core engagement of the game delivered so well that is addictive and difficult to stop playing? Are there one or more epic moments that will stick with the player after the experience is over? </t>
  </si>
  <si>
    <t>How good are the theme and setting of the game? Is the theme or setting inappropriate for a DigiPen game? Does the theme or setting actively work against the experience of the game? Is the theme or setting only partially realized due to a lack of resources? Are any backstory or other narrative details revealed cleanly in the normal flow of the game, not through exposition? Is the theme and setting evocative, interesting, or memorable, greatly enhancing the experience? Is the setting deep and rich with lots of interesting background to discover? Is a game just has an abstract theme, then mark this item as "Not Applicable".</t>
  </si>
  <si>
    <t>How good are the characters and dialog of the game? Are the characters or dialog inappropriate for a DigiPen game? Do the characters or dialog actively work against the experience of the game? Are there too many characters or too much dialog, so that the experience of the game is diluted? Do the characters or dialog fall into easy stereotypes of gender, race, etc.? Is there a female character whose primary personality trait is being feminine? Do the characters and dialog fit the game well and enhance the experience? Do the characters relate to each other in interesting ways? Are the backstories or other narrative details about the characters revealed cleanly in the normal flow of the game, not through exposition? Are one or more characters really interesting or memorable, greatly enhancing the experience?</t>
  </si>
  <si>
    <t>All input devices must be handled appropriately, based on the game's platform, and not have any strange or unstable behavior (such as not turning off vibration on a controller when the game is paused). If a non-default input device is expected to be used (gamepad on a PC, for example), there must be a screen during the load sequence that informs the player of the input device they should use. Supported input devices must work appropriately with any menus (such as sticks and dpads working to navigate menus from a gamepad). For a PC game, basic keyboard or mouse input must work enough so that submission requirements can be tested (but the game doesn't have to really be playable with them). The mouse cursor must be invisible if it is not used for menus or gameplay, and plugging in an input device must not disable keyboard/mouse input.</t>
  </si>
  <si>
    <t>ART ELEMENTS FOR TEAMS WITH A DEDICATED BFA TEAM</t>
  </si>
  <si>
    <t>Overall Visuals</t>
  </si>
  <si>
    <t>Environment and Backgrounds</t>
  </si>
  <si>
    <t>Environment Props</t>
  </si>
  <si>
    <t>Animation</t>
  </si>
  <si>
    <t>Lighting and Shadows</t>
  </si>
  <si>
    <t>Style Guide</t>
  </si>
  <si>
    <t>Visual FX</t>
  </si>
  <si>
    <t>UI and HUD</t>
  </si>
  <si>
    <t>Visual Feedback</t>
  </si>
  <si>
    <t>Game Trailer</t>
  </si>
  <si>
    <t xml:space="preserve">All the props necessary for basic gameplay are completed and the art style matches the backgrounds and characters well. The props that require animation were created with the required animation functionality. The props and world objects have a high level of artistic polish and show creative effort. </t>
  </si>
  <si>
    <t>All characters, have a full set of polished animations with weight, and are properly implemented. The characters don't feel floaty (unless required by the project), there are no noticeable feet sliding, and the characters behave as expected by the player. The transitions between animations are blended, and animations loop properly. Player feedback animations are implemented properly and triggered at the right time. The project may require an extensive set of animations per character and some of them should be memorable and/or would give the player a strong and positive emotional response. 
There is enough world animation to make the environmental playspace feel alive and immersive. All props with animation should have smooth animations with blends and proper loops. While the game is not paused and also not played, the environment feels alive, whether it is using animated lights, animated skybox, physics, procedural animation on geometry, particles FX, etc. Most of the UI should have simple animation on the interactable elements and on the elements that require feedback.  If the game requires a load of more than 3 seconds there needs to be an animated load icon that matches the games art style.</t>
  </si>
  <si>
    <t>Characters</t>
  </si>
  <si>
    <t>All environment elements fit the style of the project, follow or surpass the concept illustration, fit well together, and  have no obvious patterns repeating, unless required by the project or intended. Highly detailed environments may be needed to achieve the goals of the game and art direction, but are not "required" since not all project styles would support this.  However, the level of detail and finesse must match the intention outlined in the Style Guide. All backgrounds must be fully functional (e.g. with parallax working correctly for all the image planes). All backgrounds must seamlessly transition between each other and work well within the view of the camera's range of motion. This means there will be no harsh edges at the sides of the frame and that the camera accommodates the limits of the backgrounds as scoped.</t>
  </si>
  <si>
    <t>The character(s) in the project have a level of finish that fits the game style and follows or surpasses the concept illustration and character turnaround modelsheets. All characters are well designed, highly polished, have strong silhouettes, and have visible detail for the chosen scale and resolution of the game. The Player character is designed for quality animation and game performance. The sprites are the proper resolution, the edges are antialiased yet not blurry, the outline (if needed) is clean. Using proper color palette choices,  each character reads well against the background.</t>
  </si>
  <si>
    <t>The "lighting" must be consistent with all the characters and props and create a distinct sense of place and well defined space that supports the gameplay. Lighting may either be hand created or programmatically created but should in both cases be implemented at a high level of quality and fit the project as a whole. The light sources should be clear, consistent and at the appropriate intensities. Shadows should exist for characters, objects and environments unless it is against the chosen art style. The backgrounds, characters, props and gameplay elements are all distinguishable from each other and create a harmonious image. The lighting enhances the emotional context or mood of the game. The sense of lighting should represent the original intent of the Style Guide's reference and concept art.</t>
  </si>
  <si>
    <t>The Style Guide should be updated to support any important or relevant revisions in style or content. The Style Guide must follow all the requirements for the class and must be delivered as both a PowerPoint presentation and a PDF document. (The visuals of the game project will be assessed on the original vision and direction of the Style Guide.) The final Style Guide will be considered a showcase element that could be used within a professional portfolio.</t>
  </si>
  <si>
    <t xml:space="preserve">All menu UI and HUD elements are implemented using art assets which fit the game style. The font is consistent across all elements and is clear, legible and has full permissions secured for use in the game. (The font may be created from scratch or used with full permissions.) All selectable or interactable UI elements have state changes of some kind (size change, color shift, VFX, etc.) No noticeable graphical artifacts can be seen throughout any menu screens whether it is alpha transparencies, resolutions, animations, etc.  Slick animated transitions between menu screens and animation feedback may be implemented to enhance the user experience. All UI and HUD visuals are high quality and work well with the screen in regards to the chosen screen space and camera. </t>
  </si>
  <si>
    <t>The Game has visual feedback for all the major game events and most of the minor ones. This would be at least one form of visual feedback for every action the player can take and for every event the player must understand or react to. This requirement is not met if the player cannot tell that an important event or action happened due to lack of feedback. Two key feedback elements that must be in the game are success and failure states (you cannot just reset the game in a jarring manner or jump to a "Game Over" screen. The same applies to a "You Won!" screen.). The visual feedback in the game must give players a chance to process what has just happened or to understand that something is about to happen. A truly exceptional game will have polished feedback for even minor events and actions.</t>
  </si>
  <si>
    <t>This rubric only applies to art implemented and visible in the game. You cannot use art from sources external to DigiPen; you must use the DigiPen art libraries, create it yourself, or find an art student on the DigiPen Central BFA forums. You can always use clean, abstract art to give your game a good look without having a lot of artistic skill. If you have an official team of BFAs on your project, use the ART (with BFAs) tab, not this one (just leave everything marked as "untested" here).</t>
  </si>
  <si>
    <t>This rubric only applies to art implemented and visible in the game. You cannot use art from sources external to DigiPen; you must use the DigiPen art libraries or create it yourself. Only use this tab if you have an official teams of BFAs on your project, otherwise just use the regular ART tab (just leave everything here marked as "untested").</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</si>
  <si>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 If you have an official BAMSD on your project, use the AUDIO (with BAMSD) tab, not this one (just leave everything marked as "untested" here).</t>
  </si>
  <si>
    <t>AUDIO ELEMENTS FOR TEAMS WITH A DEDICATED BAMSD AUDIO LEAD</t>
  </si>
  <si>
    <t>This rubric only applies to audio implemented and audible in the game. You cannot use audio from sources external to DigiPen; you must use the DigiPen audio libraries or create it yourself. If you do not have an official BAMSD on your project, use the regular AUDIO tab, not this one (just leave everything marked as "untested" here).</t>
  </si>
  <si>
    <t>Logo/Title Sequence</t>
  </si>
  <si>
    <t>How good is the music and sound that accompanies the logo and title sequence? Is any music or sound missing, or clearly placeholder quality? Is the sound well-matched to the art style? Is the sound well-mixed? Does the sound transition seamlessly into the following game screen/state, without a noticeable change in overall volume or other jarring transition? Is the team logo accompanied by a synchronized, identifiable audio logo? Is the animation in the logo/title sequence matched by synchronized sound?</t>
  </si>
  <si>
    <t>Menus &amp; UI</t>
  </si>
  <si>
    <t>How good is the music and sound in the menus? Is any music or sound missing from any of the menus and sub-menus in the game, including the pause menu? Are the music and sound effects well-balanced? Are the UI sounds well-suited to the art style and well-synchronized with any animation? Is every animated event accompanied by synchronized sound of some kind? Is there any clever use of music or sound in the menus, such as the ability to play a melody using the UI, audio hints, or a musical mini-game?</t>
  </si>
  <si>
    <t>How does the audio behave when the game transitions from one state to another, such as menu to gameplay, or gameplay to menu? Does the sound flow seamlessly, or does it get cut off abruptly? Does the game ever inappropriately go completely silent? How does the audio behave when the game is paused, and when it's resumed? Is there an audible click or pop when you exit the game, or does the audio fade-out first? What do you hear after the end credits are finished?</t>
  </si>
  <si>
    <t>In-game Background Music and Ambience</t>
  </si>
  <si>
    <t>How good is the background music and ambience during game play? Does it suit the art style and mood of the game? Are any environments missing background music or ambience, or is any music or ambience obviously of placeholder quality? Does the game ever go completely silent? Can you tell when the background music or ambience loops, or are the loop points seamless and disguised? How is the mix? Is the background music and ambience mixed well with the sound effects and voice recordings? Does the music adapt to user input or game dynamics, and if so, does it do so elegantly or in an obvious way? Does the music feature recordings of live musical performances? Are the musical compositions well-composed and professionally produced? Does the game feature graphics or animations that react in some way to an aspect of the music, such as tempo, volume, or pitch?</t>
  </si>
  <si>
    <t>Environment Sound Design</t>
  </si>
  <si>
    <t>For all game environments, are there corresponding, supporting sound effects? Are they well-recorded and well-produced? How well do they suit the visual appearance of the environments? How evocative and dynamic are the environmental sounds? Are any of the environmental sounds obviously looped? Is there sufficient variety?</t>
  </si>
  <si>
    <t>Animation &amp; VFX Sound Design</t>
  </si>
  <si>
    <t>For all animations and visual effects, are there corresponding sound effects? Are they appropriate, impactful, and well-produced? Are the sounds well-timed and tightly synchronized with the animation? Do they match the animation? Do they accurately convey a sense of the visuals? Are any sounds familiar or recognizable as obviously coming from a sound effects library?</t>
  </si>
  <si>
    <t>Character and Weapon Sound Design</t>
  </si>
  <si>
    <t>For all characters and weapons, are there corresponding sound effects? Are they appropriate, impactful, well-produced, and well-timed? Do they suit the visuals? Do weapon sounds convey the relative power of the weapon? Do character sounds convey the appearance and personality of the character?</t>
  </si>
  <si>
    <t>Dialog and Narration</t>
  </si>
  <si>
    <t>For all voice recordings: Is there any missing or placeholder dialog? Is the script well-written, or does it contain unintentional grammatical errors or other evidence of poor writing? Are the voices well-recorded, or are there noticeable variations in volume, EQ, saturation, and/or recording quality? Is all dialog clear and intelligible, or are some words and phrases hard to understand? Are there discrepancies between voice recordings and matching on-screen text? How is the casting – is the character of the voice suitable to the role? How is the quality of the voice acting – amateur, acceptable, or professional? Do any lines of dialog overlap other dialog?</t>
  </si>
  <si>
    <t>Audio Feedback</t>
  </si>
  <si>
    <t xml:space="preserve">Do all game events have appropriate audio feedback? How well does the soundscape represent and support success? Failure? Collection of items? Danger? Completion of objectives? Change of game state? Is the audio feedback well-synchronized with the visuals? Does the audio feedback represent events or actions that are not otherwise apparent? </t>
  </si>
  <si>
    <t>Mix</t>
  </si>
  <si>
    <t>How is the overall mix? Are all sections the game well-balanced with regard to volume? Is any one section of the game inappropriately loud or quiet? Is it ever necessary to adjust the speaker volume after starting the game? Are any individual sound effects, voice recordings, or music tracks out of balance with other elements of the soundtrack? Do the dynamics support the narrative, intensity, and dramatic action?</t>
  </si>
  <si>
    <t>Cinematics and Cut-Scenes</t>
  </si>
  <si>
    <t>What is the quality of music, sound effects and voice recordings during cut-scenes and cinematic sequences? Is the soundscape well-mixed? Does the overall volume of the audio for the cut-scene match the overall volume preceding and succeeding it? Does it flow seamlessly into the cut-scene, and seamlessly back into the game? Are all sounds tightly synchronized?</t>
  </si>
  <si>
    <t>Credits Audio</t>
  </si>
  <si>
    <t>Are the credits accompanied by appropriate music? Is the music timed to the duration of the credits? What happens when the credits end?</t>
  </si>
  <si>
    <t>Game Trailer Soundtrack</t>
  </si>
  <si>
    <t>Are there any additional audio problems or features not accounted for in the items above? Serious problems can result in a broken or partial score for this item, such as audio pops or feedback. However, anything good, great, or exceptional about the audio that is not accounted for in the items above can result in bonuses from this item.</t>
  </si>
  <si>
    <t>Installer and Game Icons</t>
  </si>
  <si>
    <t>PC games must have a custom icon for the installer and the game itself after it is installed (including the desktop shortcut).</t>
  </si>
  <si>
    <t>For more details about the terminology used in this section (segment, episode, engagement, etc.), see faculty.digipen.edu/~bellinge. In particular, “level” does not always equal “episode”--make sure you know what constitutes and actual episode for your game.</t>
  </si>
  <si>
    <t>Controls and Camera</t>
  </si>
  <si>
    <t>How good are the controls (and/or interactive HUD) and camera? Do they behave strangely? Do they get in problematic states? Are they responsive and well-tuned? Does the camera move, rotate, and zoom smoothly? Are the controls not overly complicated (not using more buttons than needed)? Does the camera move dynamically based on the player's position, facing, and/or velocity? Are the controls completely immersive? Are there compelling cinematic moments created through camera movement? Are the controls or camera innovative in some way?</t>
  </si>
  <si>
    <t>Feedback</t>
  </si>
  <si>
    <t>How good is the feedback? Is the player ever surprised when a segment or episode is over? Is the player's progress shown in a clear way (checkpoints, episode numbers, wave numbers, narrative hints, etc.)? Is the player's status shown in a clear way (health, score, time left, buffs, etc.)? Is feedback for major actions/events (attacks, damage, death, victory, etc.) missing or limited? Is victory or defeat feedback jarring and sudden (instantly snapping the camera to a respawn point, instantly going to a game over screen, etc.)? Is feedback missing a needed audio or visual component? Is the status of enemies and objects shown clearly? Are major status changes conveyed clearly (health restored, level increased, money earned, etc.)? Is the player's progress and status integrated cleanly in the game itself, not just on the HUD? Is the feedback extensive, covering even minor elements? Does the feedback help create anticipation? Is the feedback itself rewarding for the player? Is the feedback done in a particularly clever or innovative way?</t>
  </si>
  <si>
    <t>How good is the learning curve for the game? Are the controls/HUD correctly explained on a How to Play  or Controls screen (if needed)? Are the macro and micro goals of the game clear? Is the game too difficult or too complex (in easy mode, if applicable) for an average player? Does the difficulty or complexity increase too quickly for an average player? Are the controls, HUD, and goals of the game actively taught well in the game itself, not just explained (a tutorial can work for this, but integrated into the regular game is better)?  Is the complexity of the game worth it for the depth of gameplay that it delivers? Is the difficultly dynamically altered based on what the player does in an interesting way? Is there a dynamic teaching system that only teaches what the player doesn't appear to understand? Are the goals of the game interlocked so well they subconsciously pull the player through the game? Are the player's goals conveyed in a particularly clever or innovative way?</t>
  </si>
  <si>
    <t>Theme, Setting, and Characters</t>
  </si>
  <si>
    <t>How good are the theme and setting of the game? How good are any characters or dialog? Is the theme, setting, characters, or dialog inappropriate for a DigiPen game? Does the theme, setting, characters, or dialog actively work against the experience of the game? Is the theme or setting only partially realized due to a lack of resources? Do the characters or dialog fall into easy stereotypes of gender, race, etc.? Are any backstory or other narrative details revealed cleanly in the normal flow of the game, not through exposition? Are the theme, setting, characters, and dialog interesting or memorable, greatly enhancing the experience? Is the setting deep and rich with lots of interesting background to discover? Is a game just has an abstract theme, then mark this item as "Not Applicable".</t>
  </si>
  <si>
    <t>ALL the key visual FX (effects needed to sell gameplay and/or key emotional beats) are well implemented, used in the correct place, with the right amount and for the right reason. The UI should be fully supported with visual FX. The way the visual FX look and are implemented is adding visual quality to the project and to the player's visual experience. Visual FX should be an important tool that's used to create visual feedback for the game. Visual effects may be created through 2D processes, 3D elements and particle systems and may even be created by the programmers and designers on your team. However the artists must take full responsibility for the art direction and final look of the VFX elements.</t>
  </si>
  <si>
    <r>
      <t>gamename</t>
    </r>
    <r>
      <rPr>
        <sz val="10"/>
        <color rgb="FF000000"/>
        <rFont val="Calibri"/>
        <scheme val="minor"/>
      </rPr>
      <t>_trailer.mp4</t>
    </r>
  </si>
  <si>
    <t xml:space="preserve">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
------------------
\styleguide         Contains the most updated version of the style guide for the project - both .pdf and Powerpoint versions
\characters        All character model/texture/sprite files (.psd.png, etc)
\animations       All character and environment animation files (Spine files, gifs, .png, etc.). 
\environment    All environment files, including props (.psd, .png, etc) and textures
\VFX                     All VFX files (any format – optional in first semester).
\menu_hud        All menu and hud art files – this may only be wireframes and flowcharts in the first semester (any format).
\concept             All final concept art, character poses, look and feel, concept illustrations, etc. (any format).
</t>
  </si>
  <si>
    <t>The final game trailer must meet all the requirements posted on the class Moodle and in the Post-Production rubric under the Submission Tab. The game trailer video must include the DigiPen logo, the team logo, game title, gameplay video, and cinematic trailer-style end credits. The game trailer should make you want to see more, or possibly purchase the game, after watching it. It should also give the viewer a good sense of the gameplay type. For Milestone 2, a first pass of this trailer should already be scripted and blocked in. For Milestone 3, an animatic version of this video, with some audio and a narration script (if needed) should already be complete.</t>
  </si>
  <si>
    <t xml:space="preserve">The overall visuals support the project as a whole. This means that the visuals are not only of high quality but they serve and support the core gameplay experience and fantasy. The art direction shows a high level of creative effort and artistic polish. There are few, if any, visual artifacts. The art style is not derivative and shows an effort toward creative expression or uniqueness. The visuals evoke a definite mood and/or emotional response. The art design is consistent across all elements.  The characters, props, backgrounds, UI, and visual effects all live within the same style and support the mythos of the game world you have created. </t>
  </si>
  <si>
    <t>[See Line 19 of the Submission tab for Game Trailer specifications.] How effective is the game trailer soundtrack? Does it have custom synchronized audio for the team logo? Are there any missing sound effects? Were sound effects captured from actual gameplay? Does it feature additional, "sweetened" sound effects for added impact? How good is the quality of the narration in writing, acting, recording, and production? Does it sound like something you'd hear in a movie theater? How is the mix of music, sound effects, and voice? Does the music follow the emotional contour of the video? How well is the music composed and produced?
Milestone 1, week 5: first pass MOV or mp4 file with placeholder video and scratch music and narration.
Milestone 2, week 9: an improved version with game capture and art assets, including DigiPen logo, team logo, and placeholder credits.
Milestone 3, week 14: final video, final soundtrack.</t>
  </si>
  <si>
    <r>
      <rPr>
        <b/>
        <sz val="10"/>
        <color theme="1"/>
        <rFont val="Calibri"/>
        <scheme val="minor"/>
      </rPr>
      <t>Non-Artist team submission requirements:</t>
    </r>
    <r>
      <rPr>
        <sz val="10"/>
        <color theme="1"/>
        <rFont val="Calibri"/>
        <scheme val="minor"/>
      </rPr>
      <t xml:space="preserve"> 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The beginning of the video must have one second of pure  black or white before fading in to the DigiPen logo, and it must fade out to black or white at the end, then hold the black or white screen for four seconds before ending the video.   
</t>
    </r>
    <r>
      <rPr>
        <b/>
        <sz val="10"/>
        <color theme="1"/>
        <rFont val="Calibri"/>
        <scheme val="minor"/>
      </rPr>
      <t>Art Team Submission Requirements:</t>
    </r>
    <r>
      <rPr>
        <sz val="10"/>
        <color theme="1"/>
        <rFont val="Calibri"/>
        <scheme val="minor"/>
      </rPr>
      <t xml:space="preserve">
Game trailer videos must conform to the following specifications:
• 1920 x 1080 resolution, .MOV or .mp4 format, 30 fps with H.264 encoding
o The H.264 encoding is necessary for Youtube and other online sites
• Fade-in from 1 sec of pure black at the beginning, and fade-out to black or white at the end. You should have 4 sec of pure black or white after the fade out. 
• Minimum duration 60 seconds, maximum duration 90 seconds. 60 seconds is the sweet spot to aim for.
• Video must begin with DigiPen logo followed by your team logo
• Your trailer must include a title and/or title sequence
• You are encouraged, but not required, to record a narrator
• Video must end with credits in cinematic trailer-style format (see example on Game Central for exact spec). The credits screen must contain DigiPen’s copyright notice as outlined on Game Central.
• If you have a registered Audio Lead (BAMSD or CSDA) on your team:
o Soundtrack must include in-game sound effects
o Soundtrack must include music
o Soundtrack must be well-mixed and well-produced
• Audio leads work with a designated video lead to produce and deliver a cinematic game trailer. Ideally, the video lead is an artist on the team who is familiar with a video editor such as Adobe Premiere
</t>
    </r>
  </si>
  <si>
    <t xml:space="preserve">A zipped file that contains a full archive of all the audio for the game. This must be a .zip file, not a rar or any other type of compressed file. It must include a text file list of all audio and everything listed below in the appropriate subfolders. 
\music: All music created for the game
\sfx: All sound effects created for the game
----------------
Teams with BAMSD or BSCSDA audio leads must submit the following additional two subfolders:
\audioguide    Contains the most updated version of the audio guide for the project.
\audiomiddleware   The entire middleware project directory, including subfolders for source files and all exported data and text files.
----------------
</t>
  </si>
  <si>
    <t>Studio 250</t>
  </si>
  <si>
    <t>Uncommon Concept</t>
  </si>
  <si>
    <t>Custom 2D Engine</t>
  </si>
  <si>
    <t>2D Gameplay</t>
  </si>
  <si>
    <t>Keyboard and Mouse</t>
  </si>
  <si>
    <t>Single Player</t>
  </si>
  <si>
    <t>Graded on DESIGN (with BAGDS) - Ellen</t>
  </si>
  <si>
    <t>Graded on ART - Ellen</t>
  </si>
  <si>
    <t>Graded on AUDIO - Ellen</t>
  </si>
  <si>
    <t>Pre-graded by Ellen on 3/9/18</t>
  </si>
  <si>
    <t>Decent</t>
  </si>
  <si>
    <t>Controls feel fine. I have very serious concerns about using the middle mouse button as a primary UI, please consider alternatives - Ellen</t>
  </si>
  <si>
    <t>Good</t>
  </si>
  <si>
    <t>Camera is fine. Please be careful with the multiple layers of star parallax - Ellen</t>
  </si>
  <si>
    <t>Missing</t>
  </si>
  <si>
    <t>Partial</t>
  </si>
  <si>
    <t>"How To Play" is in but has incorrect information about the arrow keys, also the middle button for shooting coins (not yet implemented). The game is very straightforward but you will need to tutorialize that you have to use the different mouse buttons to shoot different colors to kill different mobs. A single image at start of game could complete this requirement - Ellen</t>
  </si>
  <si>
    <t>No player or enemy death or victory yet. Please make sure you have a good transition between levels, for player death, and for the end of the game. No color on the mobs, so shooting different colors has no effect. Please try to find a way to both teach this mechanic and also create anticipation for when the mob is going to change to a new color. - Ellen</t>
  </si>
  <si>
    <t>Can't be tested at this point with no damage or death - Ellen</t>
  </si>
  <si>
    <t>You do need to make sure the player understands the two color mechanic when the game begins. You also need to implement Eric's levels ASAP to make sure that the mob density and also the AI traversing the level are both good - Ellen</t>
  </si>
  <si>
    <t>No ending at this time - Ellen</t>
  </si>
  <si>
    <t>Insufficient levels at this time - Ellen</t>
  </si>
  <si>
    <t>Abstract is working well with the extensive visual effects - Ellen</t>
  </si>
  <si>
    <t>Not Applicable</t>
  </si>
  <si>
    <t>No end of game at this point, victory or player death. No score. No coins collection. No player or enemy death - Ellen</t>
  </si>
  <si>
    <t>Great</t>
  </si>
  <si>
    <t>Good visual effects, especially on the player. But please do more! - Ellen</t>
  </si>
  <si>
    <t>Parallax star background works well. Please be careful not to induce motion sickness with parallax movement - Ellen</t>
  </si>
  <si>
    <t>Game font is fine - Ellen</t>
  </si>
  <si>
    <t xml:space="preserve">Needs a LOT of sound effects! </t>
  </si>
  <si>
    <t>Poor</t>
  </si>
  <si>
    <t>Menu looks great, and has highlighting. Please consider mouse controls on menu. No score implemented yet. - Ellen</t>
  </si>
  <si>
    <t>No Extras</t>
  </si>
  <si>
    <t>You may get a bonus here when you implement a LOT more VFX! - Ellen</t>
  </si>
  <si>
    <t>You will need good transitions between levels - Ellen</t>
  </si>
  <si>
    <t>This is fine, and it's great that you have SFX on the menu, but please make sure the balance between SFX and music is good. - Ellen</t>
  </si>
  <si>
    <t>Complete</t>
  </si>
  <si>
    <t>Game is currently incomplete, this will need to be re-graded when damage and death are implemented. Enemies need slight variation in their AI so they don't stack on each other. You will need good transitions between levels. - Ellen</t>
  </si>
  <si>
    <t>I'm leaving this as untested as I didn't get to closely review the menu, and the score and potentially tutorial text are missing  - Ellen</t>
  </si>
  <si>
    <t>GAM 2xx</t>
  </si>
  <si>
    <t>Design Lead</t>
  </si>
  <si>
    <t>Producer</t>
  </si>
  <si>
    <t>Eric Rushe</t>
  </si>
  <si>
    <t xml:space="preserve">There is a custom cursor in the form of the reticle, though it cannot be used on the menu yet. </t>
  </si>
  <si>
    <t>A few missing menu items, but no typos.</t>
  </si>
  <si>
    <t>There are sound effects in game, but not many and missing for some events.</t>
  </si>
  <si>
    <t>Some Extras</t>
  </si>
  <si>
    <t>Only tested on Windows (7 and 10) OS. Not building for other OS. Not a mobile game.</t>
  </si>
  <si>
    <t>Runs 30 FPS in Debug. Lots of particles, bloom, and parallax scrolling. Runs at 24 FPS under integrated graphics.</t>
  </si>
  <si>
    <t>Connor -4/12</t>
  </si>
  <si>
    <t>.vs folder installed in /data/glsl readme file in /data/sounds Connor -4/12</t>
  </si>
  <si>
    <t>Note: Will want to move debug info toggle to button other than delete, Connor -4/12</t>
  </si>
  <si>
    <t>Missing instructors digipen copyright executives president and library copyrights Connor -4/12</t>
  </si>
  <si>
    <t>No cheat codes listed Connor -4/12</t>
  </si>
  <si>
    <t>Exceptional</t>
  </si>
  <si>
    <t>Particles and effects! Bloom!</t>
  </si>
  <si>
    <t>Shift + ~ opens cheat menu</t>
  </si>
  <si>
    <t>Incomplete</t>
  </si>
  <si>
    <t>60 FPS on work machines</t>
  </si>
  <si>
    <t>Keyboard + Mouse</t>
  </si>
  <si>
    <t>2017 Visual Studio Redist</t>
  </si>
  <si>
    <t>Game does not modify files</t>
  </si>
  <si>
    <t>InnoScript</t>
  </si>
  <si>
    <t>Requires OpenGL 4.
Targets Windows 10, but may run on Windows 7</t>
  </si>
  <si>
    <t>JSON files and a level restart button</t>
  </si>
  <si>
    <t>added 4/16</t>
  </si>
  <si>
    <t>Game may only exit
from main menu,
but it is impossible to
return to main menu from game. 4/16 Game can exit from main menu and exit menu.</t>
  </si>
  <si>
    <t>We have a goalblock object that signifies changing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</si>
</sst>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2"/>
      <color theme="1"/>
      <name val="Calibri"/>
      <family val="2"/>
      <scheme val="minor"/>
    </font>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rgb="FF000000"/>
      <name val="Calibri"/>
      <scheme val="minor"/>
    </font>
    <font>
      <b/>
      <i/>
      <sz val="10"/>
      <color rgb="FF000000"/>
      <name val="Calibri"/>
      <scheme val="minor"/>
    </font>
    <font>
      <b/>
      <sz val="12"/>
      <color theme="1"/>
      <name val="Calibri"/>
      <family val="2"/>
      <scheme val="minor"/>
    </font>
    <font>
      <i/>
      <sz val="10"/>
      <color theme="1"/>
      <name val="Calibri"/>
      <scheme val="minor"/>
    </font>
    <font>
      <sz val="10"/>
      <color theme="0"/>
      <name val="Calibri"/>
      <scheme val="minor"/>
    </font>
    <font>
      <b/>
      <sz val="12"/>
      <color rgb="FFFFFFFF"/>
      <name val="Calibri"/>
      <family val="2"/>
      <scheme val="minor"/>
    </font>
    <font>
      <sz val="12"/>
      <color rgb="FF000000"/>
      <name val="Calibri"/>
      <scheme val="minor"/>
    </font>
    <font>
      <b/>
      <sz val="12"/>
      <color rgb="FF000000"/>
      <name val="Calibri"/>
      <scheme val="minor"/>
    </font>
    <font>
      <b/>
      <sz val="16"/>
      <color theme="1"/>
      <name val="Calibri (Body)"/>
    </font>
    <font>
      <sz val="16"/>
      <color theme="1"/>
      <name val="Calibri"/>
      <scheme val="minor"/>
    </font>
    <font>
      <b/>
      <sz val="12"/>
      <color rgb="FF000000"/>
      <name val="Calibri (Body)"/>
    </font>
    <font>
      <b/>
      <sz val="28"/>
      <color theme="1"/>
      <name val="Calibri"/>
      <scheme val="minor"/>
    </font>
    <font>
      <b/>
      <sz val="28"/>
      <color theme="0"/>
      <name val="Calibri"/>
      <scheme val="minor"/>
    </font>
    <font>
      <b/>
      <sz val="10"/>
      <color rgb="FFFF0000"/>
      <name val="Calibri (Body)"/>
    </font>
    <font>
      <sz val="12"/>
      <color theme="0"/>
      <name val="Calibri"/>
      <family val="2"/>
      <scheme val="minor"/>
    </font>
    <font>
      <b/>
      <sz val="12"/>
      <name val="Calibri"/>
      <family val="2"/>
      <scheme val="minor"/>
    </font>
    <font>
      <b/>
      <sz val="10"/>
      <color rgb="FF000000"/>
      <name val="Calibri"/>
      <family val="2"/>
      <scheme val="minor"/>
    </font>
    <font>
      <sz val="10"/>
      <color rgb="FF000000"/>
      <name val="Calibri"/>
      <family val="2"/>
      <scheme val="minor"/>
    </font>
  </fonts>
  <fills count="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theme="1"/>
        <bgColor indexed="64"/>
      </patternFill>
    </fill>
    <fill>
      <patternFill patternType="solid">
        <fgColor rgb="FFFFFFFF"/>
        <bgColor rgb="FF000000"/>
      </patternFill>
    </fill>
  </fills>
  <borders count="5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style="medium">
        <color rgb="FF000000"/>
      </bottom>
      <diagonal/>
    </border>
    <border>
      <left style="medium">
        <color rgb="FF000000"/>
      </left>
      <right style="medium">
        <color auto="1"/>
      </right>
      <top/>
      <bottom/>
      <diagonal/>
    </border>
    <border>
      <left style="medium">
        <color rgb="FF000000"/>
      </left>
      <right/>
      <top/>
      <bottom style="medium">
        <color auto="1"/>
      </bottom>
      <diagonal/>
    </border>
    <border>
      <left/>
      <right style="medium">
        <color rgb="FF000000"/>
      </right>
      <top/>
      <bottom style="medium">
        <color auto="1"/>
      </bottom>
      <diagonal/>
    </border>
    <border>
      <left style="medium">
        <color rgb="FF000000"/>
      </left>
      <right style="medium">
        <color auto="1"/>
      </right>
      <top/>
      <bottom style="medium">
        <color auto="1"/>
      </bottom>
      <diagonal/>
    </border>
    <border>
      <left/>
      <right style="medium">
        <color rgb="FF000000"/>
      </right>
      <top style="medium">
        <color auto="1"/>
      </top>
      <bottom style="medium">
        <color rgb="FF000000"/>
      </bottom>
      <diagonal/>
    </border>
    <border>
      <left style="medium">
        <color rgb="FF000000"/>
      </left>
      <right/>
      <top style="medium">
        <color auto="1"/>
      </top>
      <bottom style="medium">
        <color rgb="FF000000"/>
      </bottom>
      <diagonal/>
    </border>
    <border>
      <left style="medium">
        <color rgb="FF000000"/>
      </left>
      <right style="medium">
        <color auto="1"/>
      </right>
      <top style="medium">
        <color auto="1"/>
      </top>
      <bottom style="medium">
        <color rgb="FF000000"/>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66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278">
    <xf numFmtId="0" fontId="0" fillId="0" borderId="0" xfId="0"/>
    <xf numFmtId="0" fontId="0" fillId="4" borderId="0" xfId="0" applyFill="1" applyAlignment="1" applyProtection="1">
      <alignment vertical="center"/>
      <protection locked="0"/>
    </xf>
    <xf numFmtId="0" fontId="6" fillId="3" borderId="1" xfId="0" applyFont="1" applyFill="1" applyBorder="1" applyAlignment="1" applyProtection="1">
      <alignment horizontal="center" vertical="center" wrapText="1"/>
      <protection locked="0"/>
    </xf>
    <xf numFmtId="0" fontId="7" fillId="3" borderId="2" xfId="0" applyFont="1" applyFill="1" applyBorder="1" applyAlignment="1" applyProtection="1">
      <alignment horizontal="left" vertical="center" wrapText="1"/>
      <protection locked="0"/>
    </xf>
    <xf numFmtId="0" fontId="7" fillId="3" borderId="4" xfId="0" applyFont="1" applyFill="1" applyBorder="1" applyAlignment="1" applyProtection="1">
      <alignment horizontal="left" vertical="center" wrapText="1"/>
      <protection locked="0"/>
    </xf>
    <xf numFmtId="0" fontId="7" fillId="3" borderId="14" xfId="0" applyFont="1" applyFill="1" applyBorder="1" applyAlignment="1" applyProtection="1">
      <alignment horizontal="center" vertical="center" wrapText="1"/>
    </xf>
    <xf numFmtId="0" fontId="6" fillId="3" borderId="0" xfId="0" applyFont="1" applyFill="1" applyAlignment="1" applyProtection="1">
      <alignment horizontal="right" vertical="center" wrapText="1"/>
    </xf>
    <xf numFmtId="9" fontId="7" fillId="3" borderId="0" xfId="0" applyNumberFormat="1" applyFont="1" applyFill="1" applyAlignment="1" applyProtection="1">
      <alignment horizontal="center" vertical="center" wrapText="1"/>
    </xf>
    <xf numFmtId="0" fontId="16" fillId="3" borderId="0" xfId="0" applyFont="1" applyFill="1" applyAlignment="1" applyProtection="1">
      <alignment horizontal="left" vertical="center" wrapText="1"/>
    </xf>
    <xf numFmtId="0" fontId="7" fillId="3" borderId="2" xfId="0" applyFont="1" applyFill="1" applyBorder="1" applyAlignment="1" applyProtection="1">
      <alignment horizontal="center" vertical="center" wrapText="1"/>
      <protection locked="0"/>
    </xf>
    <xf numFmtId="0" fontId="7" fillId="3" borderId="14" xfId="0" applyFont="1" applyFill="1" applyBorder="1" applyAlignment="1" applyProtection="1">
      <alignment horizontal="center" vertical="center" wrapText="1"/>
      <protection locked="0"/>
    </xf>
    <xf numFmtId="9" fontId="7" fillId="3" borderId="46" xfId="0" applyNumberFormat="1" applyFont="1" applyFill="1" applyBorder="1" applyAlignment="1" applyProtection="1">
      <alignment horizontal="center" vertical="center" wrapText="1"/>
    </xf>
    <xf numFmtId="0" fontId="7" fillId="3" borderId="47" xfId="0" applyFont="1" applyFill="1" applyBorder="1" applyAlignment="1" applyProtection="1">
      <alignment horizontal="center" vertical="center" wrapText="1"/>
      <protection locked="0"/>
    </xf>
    <xf numFmtId="9" fontId="7" fillId="3" borderId="49" xfId="0" applyNumberFormat="1" applyFont="1" applyFill="1" applyBorder="1" applyAlignment="1" applyProtection="1">
      <alignment horizontal="center" vertical="center" wrapText="1"/>
    </xf>
    <xf numFmtId="9" fontId="7" fillId="3" borderId="46" xfId="0" quotePrefix="1" applyNumberFormat="1" applyFont="1" applyFill="1" applyBorder="1" applyAlignment="1" applyProtection="1">
      <alignment horizontal="center" vertical="center" wrapText="1"/>
    </xf>
    <xf numFmtId="9" fontId="7" fillId="3" borderId="49" xfId="0" quotePrefix="1" applyNumberFormat="1" applyFont="1" applyFill="1" applyBorder="1" applyAlignment="1" applyProtection="1">
      <alignment horizontal="center" vertical="center" wrapText="1"/>
    </xf>
    <xf numFmtId="9" fontId="5" fillId="2" borderId="52" xfId="0" applyNumberFormat="1" applyFont="1" applyFill="1" applyBorder="1" applyAlignment="1" applyProtection="1">
      <alignment horizontal="center" vertical="center" wrapText="1"/>
    </xf>
    <xf numFmtId="0" fontId="5" fillId="2" borderId="51" xfId="0" applyFont="1" applyFill="1" applyBorder="1" applyAlignment="1" applyProtection="1">
      <alignment horizontal="center" vertical="center" wrapText="1"/>
    </xf>
    <xf numFmtId="9" fontId="5" fillId="2" borderId="52" xfId="653" applyFont="1" applyFill="1" applyBorder="1" applyAlignment="1" applyProtection="1">
      <alignment horizontal="center" vertical="center" wrapText="1"/>
    </xf>
    <xf numFmtId="0" fontId="7" fillId="3" borderId="47" xfId="0" applyFont="1" applyFill="1" applyBorder="1" applyAlignment="1" applyProtection="1">
      <alignment horizontal="center" vertical="center" wrapText="1"/>
    </xf>
    <xf numFmtId="0" fontId="21" fillId="4" borderId="25" xfId="0" applyFont="1" applyFill="1" applyBorder="1" applyAlignment="1" applyProtection="1">
      <alignment vertical="center" wrapText="1"/>
    </xf>
    <xf numFmtId="0" fontId="0" fillId="4" borderId="0" xfId="0" applyFill="1" applyBorder="1" applyAlignment="1" applyProtection="1">
      <alignment vertical="center"/>
      <protection locked="0"/>
    </xf>
    <xf numFmtId="164" fontId="5" fillId="2" borderId="52" xfId="653" applyNumberFormat="1" applyFont="1" applyFill="1" applyBorder="1" applyAlignment="1" applyProtection="1">
      <alignment horizontal="center" vertical="center" wrapText="1"/>
    </xf>
    <xf numFmtId="9" fontId="11" fillId="5" borderId="16" xfId="0" applyNumberFormat="1" applyFont="1" applyFill="1" applyBorder="1" applyAlignment="1" applyProtection="1">
      <alignment horizontal="center" vertical="center" wrapText="1"/>
    </xf>
    <xf numFmtId="9" fontId="11" fillId="5" borderId="23" xfId="0" applyNumberFormat="1" applyFont="1" applyFill="1" applyBorder="1" applyAlignment="1" applyProtection="1">
      <alignment horizontal="center" vertical="center" wrapText="1"/>
    </xf>
    <xf numFmtId="164" fontId="3" fillId="4" borderId="16" xfId="0" applyNumberFormat="1" applyFont="1" applyFill="1" applyBorder="1" applyAlignment="1" applyProtection="1">
      <alignment horizontal="center" vertical="center" wrapText="1"/>
    </xf>
    <xf numFmtId="164" fontId="3" fillId="4" borderId="17" xfId="0" applyNumberFormat="1" applyFont="1" applyFill="1" applyBorder="1" applyAlignment="1" applyProtection="1">
      <alignment horizontal="center" vertical="center" wrapText="1"/>
    </xf>
    <xf numFmtId="164" fontId="3" fillId="4" borderId="18" xfId="0" applyNumberFormat="1" applyFont="1" applyFill="1" applyBorder="1" applyAlignment="1" applyProtection="1">
      <alignment horizontal="center" vertical="center" wrapText="1"/>
    </xf>
    <xf numFmtId="164" fontId="3" fillId="4" borderId="0" xfId="0" applyNumberFormat="1" applyFont="1" applyFill="1" applyBorder="1" applyAlignment="1" applyProtection="1">
      <alignment horizontal="center" vertical="center" wrapText="1"/>
    </xf>
    <xf numFmtId="0" fontId="5" fillId="4" borderId="0" xfId="0" applyFont="1" applyFill="1" applyBorder="1" applyAlignment="1" applyProtection="1">
      <alignment vertical="center" wrapText="1"/>
    </xf>
    <xf numFmtId="0" fontId="6" fillId="3" borderId="0" xfId="0" applyFont="1" applyFill="1" applyAlignment="1" applyProtection="1">
      <alignment horizontal="left" vertical="center" wrapText="1"/>
    </xf>
    <xf numFmtId="0" fontId="7" fillId="3" borderId="0" xfId="0" applyFont="1" applyFill="1" applyAlignment="1" applyProtection="1">
      <alignment horizontal="left" vertical="center" wrapText="1"/>
    </xf>
    <xf numFmtId="0" fontId="7" fillId="4" borderId="0" xfId="0" applyFont="1" applyFill="1" applyAlignment="1" applyProtection="1">
      <alignment horizontal="left" vertical="center" wrapText="1"/>
    </xf>
    <xf numFmtId="0" fontId="0" fillId="4" borderId="0" xfId="0" applyFill="1" applyAlignment="1" applyProtection="1">
      <alignment vertical="center"/>
    </xf>
    <xf numFmtId="0" fontId="12" fillId="4" borderId="0" xfId="0" applyFont="1" applyFill="1" applyBorder="1" applyAlignment="1" applyProtection="1">
      <alignment vertical="center" wrapText="1"/>
    </xf>
    <xf numFmtId="0" fontId="17" fillId="4" borderId="0" xfId="0" applyFont="1" applyFill="1" applyBorder="1" applyAlignment="1" applyProtection="1">
      <alignment horizontal="center" vertical="center" wrapText="1"/>
    </xf>
    <xf numFmtId="0" fontId="5" fillId="2" borderId="29" xfId="0" applyFont="1" applyFill="1" applyBorder="1" applyAlignment="1" applyProtection="1">
      <alignment horizontal="left" vertical="center" wrapText="1"/>
    </xf>
    <xf numFmtId="0" fontId="5" fillId="2" borderId="45" xfId="0"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9" fillId="3" borderId="0" xfId="0" applyFont="1" applyFill="1" applyBorder="1" applyAlignment="1" applyProtection="1">
      <alignment horizontal="center" vertical="center" wrapText="1"/>
    </xf>
    <xf numFmtId="0" fontId="7" fillId="3" borderId="27" xfId="0" applyFont="1" applyFill="1" applyBorder="1" applyAlignment="1" applyProtection="1">
      <alignment horizontal="left" vertical="center" wrapText="1"/>
    </xf>
    <xf numFmtId="0" fontId="5" fillId="2" borderId="1" xfId="0" applyFont="1" applyFill="1" applyBorder="1" applyAlignment="1" applyProtection="1">
      <alignment horizontal="center" vertical="center" wrapText="1"/>
    </xf>
    <xf numFmtId="0" fontId="5" fillId="2" borderId="1" xfId="0" applyFont="1" applyFill="1" applyBorder="1" applyAlignment="1" applyProtection="1">
      <alignment horizontal="left" vertical="center" wrapText="1"/>
    </xf>
    <xf numFmtId="0" fontId="7" fillId="3" borderId="24" xfId="0" applyFont="1" applyFill="1" applyBorder="1" applyAlignment="1" applyProtection="1">
      <alignment horizontal="left" vertical="center" wrapText="1"/>
    </xf>
    <xf numFmtId="0" fontId="3" fillId="4" borderId="0" xfId="0" applyFont="1" applyFill="1" applyAlignment="1" applyProtection="1">
      <alignment horizontal="center" vertical="center" wrapText="1"/>
    </xf>
    <xf numFmtId="0" fontId="8" fillId="4" borderId="0" xfId="0" applyFont="1" applyFill="1" applyBorder="1" applyAlignment="1" applyProtection="1">
      <alignment vertical="top" wrapText="1"/>
    </xf>
    <xf numFmtId="0" fontId="4" fillId="2" borderId="50" xfId="0" applyFont="1" applyFill="1" applyBorder="1" applyAlignment="1" applyProtection="1">
      <alignment horizontal="center" vertical="center" wrapText="1"/>
    </xf>
    <xf numFmtId="0" fontId="7" fillId="3" borderId="0" xfId="0" applyFont="1" applyFill="1" applyAlignment="1" applyProtection="1">
      <alignment horizontal="left" vertical="center"/>
    </xf>
    <xf numFmtId="0" fontId="6" fillId="4" borderId="35" xfId="0" applyFont="1" applyFill="1" applyBorder="1" applyAlignment="1" applyProtection="1">
      <alignment horizontal="left" vertical="center"/>
    </xf>
    <xf numFmtId="0" fontId="0" fillId="4" borderId="54" xfId="0" applyFill="1" applyBorder="1" applyAlignment="1" applyProtection="1">
      <alignment vertical="center"/>
    </xf>
    <xf numFmtId="0" fontId="0" fillId="4" borderId="55" xfId="0" applyFill="1" applyBorder="1" applyAlignment="1" applyProtection="1">
      <alignment vertical="center"/>
    </xf>
    <xf numFmtId="0" fontId="7" fillId="3" borderId="27" xfId="0" applyFont="1" applyFill="1" applyBorder="1" applyAlignment="1" applyProtection="1">
      <alignment horizontal="left" vertical="center"/>
    </xf>
    <xf numFmtId="0" fontId="7" fillId="3" borderId="0" xfId="0" applyFont="1" applyFill="1" applyBorder="1" applyAlignment="1" applyProtection="1">
      <alignment horizontal="left" vertical="center" wrapText="1"/>
    </xf>
    <xf numFmtId="0" fontId="16" fillId="3" borderId="0" xfId="0" applyFont="1" applyFill="1" applyBorder="1" applyAlignment="1" applyProtection="1">
      <alignment horizontal="center" vertical="center" wrapText="1"/>
    </xf>
    <xf numFmtId="0" fontId="7" fillId="4" borderId="38" xfId="0" applyFont="1" applyFill="1" applyBorder="1" applyAlignment="1" applyProtection="1">
      <alignment horizontal="left" vertical="center" indent="1"/>
    </xf>
    <xf numFmtId="0" fontId="0" fillId="4" borderId="0" xfId="0" applyFill="1" applyBorder="1" applyAlignment="1" applyProtection="1">
      <alignment vertical="center"/>
    </xf>
    <xf numFmtId="0" fontId="0" fillId="4" borderId="39" xfId="0" applyFill="1" applyBorder="1" applyAlignment="1" applyProtection="1">
      <alignment vertical="center"/>
    </xf>
    <xf numFmtId="0" fontId="5" fillId="0" borderId="0" xfId="0" applyFont="1" applyAlignment="1" applyProtection="1">
      <alignment horizontal="center" vertical="center" wrapText="1"/>
    </xf>
    <xf numFmtId="0" fontId="3" fillId="4" borderId="38" xfId="0" applyFont="1" applyFill="1" applyBorder="1" applyAlignment="1" applyProtection="1">
      <alignment horizontal="left" vertical="center" indent="1"/>
    </xf>
    <xf numFmtId="0" fontId="7" fillId="3" borderId="0" xfId="0" applyFont="1" applyFill="1" applyAlignment="1" applyProtection="1">
      <alignment horizontal="center" vertical="center" wrapText="1"/>
    </xf>
    <xf numFmtId="0" fontId="7" fillId="3" borderId="25" xfId="0" applyFont="1" applyFill="1" applyBorder="1" applyAlignment="1" applyProtection="1">
      <alignment horizontal="left" vertical="center" wrapText="1"/>
    </xf>
    <xf numFmtId="0" fontId="7" fillId="3" borderId="25" xfId="0" applyFont="1" applyFill="1" applyBorder="1" applyAlignment="1" applyProtection="1">
      <alignment horizontal="center" vertical="center" wrapText="1"/>
    </xf>
    <xf numFmtId="0" fontId="3" fillId="4" borderId="40" xfId="0" applyFont="1" applyFill="1" applyBorder="1" applyAlignment="1" applyProtection="1">
      <alignment horizontal="left" vertical="center" indent="1"/>
    </xf>
    <xf numFmtId="0" fontId="0" fillId="4" borderId="43" xfId="0" applyFill="1" applyBorder="1" applyAlignment="1" applyProtection="1">
      <alignment vertical="center"/>
    </xf>
    <xf numFmtId="0" fontId="0" fillId="4" borderId="41" xfId="0" applyFill="1" applyBorder="1" applyAlignment="1" applyProtection="1">
      <alignment vertical="center"/>
    </xf>
    <xf numFmtId="0" fontId="7" fillId="4" borderId="0" xfId="0" applyFont="1" applyFill="1" applyAlignment="1" applyProtection="1">
      <alignment horizontal="left" vertical="center"/>
    </xf>
    <xf numFmtId="0" fontId="11" fillId="5" borderId="16" xfId="0" applyFont="1" applyFill="1" applyBorder="1" applyAlignment="1" applyProtection="1">
      <alignment horizontal="center" vertical="center" wrapText="1"/>
    </xf>
    <xf numFmtId="0" fontId="11" fillId="5" borderId="23" xfId="0" applyFont="1" applyFill="1" applyBorder="1" applyAlignment="1" applyProtection="1">
      <alignment horizontal="center" vertical="center" wrapText="1"/>
    </xf>
    <xf numFmtId="0" fontId="11" fillId="5" borderId="21" xfId="0" applyFont="1" applyFill="1" applyBorder="1" applyAlignment="1" applyProtection="1">
      <alignment vertical="center" wrapText="1"/>
    </xf>
    <xf numFmtId="0" fontId="11" fillId="5" borderId="22" xfId="0" applyFont="1" applyFill="1" applyBorder="1" applyAlignment="1" applyProtection="1">
      <alignment vertical="center" wrapText="1"/>
    </xf>
    <xf numFmtId="0" fontId="3" fillId="4" borderId="21" xfId="0" applyFont="1" applyFill="1" applyBorder="1" applyAlignment="1" applyProtection="1">
      <alignment vertical="center" wrapText="1"/>
    </xf>
    <xf numFmtId="0" fontId="4" fillId="4" borderId="22" xfId="0" applyFont="1" applyFill="1" applyBorder="1" applyAlignment="1" applyProtection="1">
      <alignment vertical="center" wrapText="1"/>
    </xf>
    <xf numFmtId="0" fontId="3" fillId="4" borderId="27" xfId="0" applyFont="1" applyFill="1" applyBorder="1" applyAlignment="1" applyProtection="1">
      <alignment vertical="center" wrapText="1"/>
    </xf>
    <xf numFmtId="0" fontId="4" fillId="4" borderId="0" xfId="0" applyFont="1" applyFill="1" applyBorder="1" applyAlignment="1" applyProtection="1">
      <alignment vertical="center" wrapText="1"/>
    </xf>
    <xf numFmtId="0" fontId="3" fillId="4" borderId="24" xfId="0" applyFont="1" applyFill="1" applyBorder="1" applyAlignment="1" applyProtection="1">
      <alignment vertical="center" wrapText="1"/>
    </xf>
    <xf numFmtId="0" fontId="4" fillId="4" borderId="25" xfId="0" applyFont="1" applyFill="1" applyBorder="1" applyAlignment="1" applyProtection="1">
      <alignment vertical="center" wrapText="1"/>
    </xf>
    <xf numFmtId="0" fontId="4" fillId="4" borderId="22" xfId="0" applyFont="1" applyFill="1" applyBorder="1" applyAlignment="1" applyProtection="1">
      <alignment horizontal="right" vertical="center" wrapText="1"/>
    </xf>
    <xf numFmtId="9" fontId="4" fillId="4" borderId="0" xfId="653" applyFont="1" applyFill="1" applyBorder="1" applyAlignment="1" applyProtection="1">
      <alignment horizontal="center" vertical="center" wrapText="1"/>
    </xf>
    <xf numFmtId="0" fontId="4" fillId="4" borderId="0" xfId="0" applyFont="1" applyFill="1" applyBorder="1" applyAlignment="1" applyProtection="1">
      <alignment horizontal="right" vertical="center" wrapText="1"/>
    </xf>
    <xf numFmtId="0" fontId="4" fillId="4" borderId="0" xfId="0" applyFont="1" applyFill="1" applyBorder="1" applyAlignment="1" applyProtection="1">
      <alignment horizontal="center" vertical="center" wrapText="1"/>
    </xf>
    <xf numFmtId="0" fontId="11" fillId="4" borderId="0" xfId="0" applyFont="1" applyFill="1" applyBorder="1" applyAlignment="1" applyProtection="1">
      <alignment vertical="center" wrapText="1"/>
    </xf>
    <xf numFmtId="0" fontId="3" fillId="4" borderId="0" xfId="0" applyFont="1" applyFill="1" applyBorder="1" applyAlignment="1" applyProtection="1">
      <alignment vertical="center" wrapText="1"/>
    </xf>
    <xf numFmtId="0" fontId="7" fillId="3" borderId="0" xfId="0" quotePrefix="1" applyFont="1" applyFill="1" applyBorder="1" applyAlignment="1" applyProtection="1">
      <alignment horizontal="left" vertical="center"/>
    </xf>
    <xf numFmtId="0" fontId="3" fillId="0" borderId="0" xfId="0" applyFont="1" applyFill="1" applyBorder="1" applyAlignment="1" applyProtection="1">
      <alignment vertical="center" wrapText="1"/>
    </xf>
    <xf numFmtId="0" fontId="7" fillId="3" borderId="0" xfId="0" applyFont="1" applyFill="1" applyBorder="1" applyAlignment="1" applyProtection="1">
      <alignment vertical="top" wrapText="1"/>
    </xf>
    <xf numFmtId="0" fontId="6" fillId="3" borderId="0" xfId="0" applyFont="1" applyFill="1" applyBorder="1" applyAlignment="1" applyProtection="1">
      <alignment horizontal="center" vertical="center" wrapText="1"/>
    </xf>
    <xf numFmtId="0" fontId="0" fillId="4" borderId="0" xfId="0" applyFill="1" applyAlignment="1" applyProtection="1">
      <alignment horizontal="center" vertical="center"/>
    </xf>
    <xf numFmtId="0" fontId="5" fillId="2" borderId="1"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vertical="top" wrapText="1"/>
      <protection locked="0"/>
    </xf>
    <xf numFmtId="0" fontId="7" fillId="3" borderId="1" xfId="0" applyFont="1" applyFill="1" applyBorder="1" applyAlignment="1" applyProtection="1">
      <alignment horizontal="left" vertical="top" wrapText="1"/>
      <protection locked="0"/>
    </xf>
    <xf numFmtId="0" fontId="7" fillId="4" borderId="9" xfId="0" applyFont="1" applyFill="1" applyBorder="1" applyAlignment="1" applyProtection="1">
      <alignment horizontal="left" vertical="top" wrapText="1"/>
      <protection locked="0"/>
    </xf>
    <xf numFmtId="0" fontId="11" fillId="4" borderId="3" xfId="0" applyFont="1" applyFill="1" applyBorder="1" applyAlignment="1" applyProtection="1">
      <alignment horizontal="left" vertical="top" wrapText="1"/>
      <protection locked="0"/>
    </xf>
    <xf numFmtId="9" fontId="11" fillId="4" borderId="3" xfId="653" applyFont="1" applyFill="1" applyBorder="1" applyAlignment="1" applyProtection="1">
      <alignment horizontal="center" vertical="top" wrapText="1"/>
      <protection locked="0"/>
    </xf>
    <xf numFmtId="0" fontId="14" fillId="0" borderId="3" xfId="0" applyFont="1" applyBorder="1" applyAlignment="1" applyProtection="1">
      <alignment vertical="top" wrapText="1"/>
      <protection locked="0"/>
    </xf>
    <xf numFmtId="0" fontId="5" fillId="2" borderId="1" xfId="0" applyFont="1" applyFill="1" applyBorder="1" applyAlignment="1" applyProtection="1">
      <alignment horizontal="left" vertical="top" wrapText="1"/>
    </xf>
    <xf numFmtId="0" fontId="5" fillId="2" borderId="1" xfId="0" applyFont="1" applyFill="1" applyBorder="1" applyAlignment="1" applyProtection="1">
      <alignment horizontal="center" vertical="top" wrapText="1"/>
    </xf>
    <xf numFmtId="0" fontId="7" fillId="3" borderId="1" xfId="0" applyFont="1" applyFill="1" applyBorder="1" applyAlignment="1" applyProtection="1">
      <alignment horizontal="left" vertical="top" wrapText="1"/>
    </xf>
    <xf numFmtId="0" fontId="7" fillId="3" borderId="1" xfId="0" applyFont="1" applyFill="1" applyBorder="1" applyAlignment="1" applyProtection="1">
      <alignment horizontal="center" vertical="top" wrapText="1"/>
    </xf>
    <xf numFmtId="0" fontId="11" fillId="5" borderId="1" xfId="0" applyFont="1" applyFill="1" applyBorder="1" applyAlignment="1" applyProtection="1">
      <alignment horizontal="left" vertical="top" wrapText="1"/>
    </xf>
    <xf numFmtId="164" fontId="11" fillId="5" borderId="1" xfId="653" applyNumberFormat="1" applyFont="1" applyFill="1" applyBorder="1" applyAlignment="1" applyProtection="1">
      <alignment horizontal="center" vertical="top" wrapText="1"/>
    </xf>
    <xf numFmtId="0" fontId="0" fillId="4" borderId="0" xfId="0" applyFill="1" applyProtection="1">
      <protection locked="0"/>
    </xf>
    <xf numFmtId="0" fontId="7"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left" vertical="top" wrapText="1"/>
      <protection locked="0"/>
    </xf>
    <xf numFmtId="0" fontId="6" fillId="4" borderId="11"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6" fillId="4" borderId="34" xfId="0" applyFont="1" applyFill="1" applyBorder="1" applyAlignment="1" applyProtection="1">
      <alignment horizontal="left" vertical="top" wrapText="1"/>
      <protection locked="0"/>
    </xf>
    <xf numFmtId="0" fontId="0" fillId="4" borderId="34" xfId="0" applyFill="1" applyBorder="1" applyAlignment="1" applyProtection="1">
      <alignment vertical="center"/>
      <protection locked="0"/>
    </xf>
    <xf numFmtId="0" fontId="6" fillId="4" borderId="34" xfId="0" applyFont="1" applyFill="1" applyBorder="1" applyAlignment="1" applyProtection="1">
      <alignment vertical="top" wrapText="1"/>
      <protection locked="0"/>
    </xf>
    <xf numFmtId="0" fontId="7" fillId="4" borderId="34" xfId="0" applyFont="1" applyFill="1" applyBorder="1" applyAlignment="1" applyProtection="1">
      <alignment horizontal="left" vertical="top" wrapText="1"/>
      <protection locked="0"/>
    </xf>
    <xf numFmtId="0" fontId="6" fillId="4" borderId="0" xfId="0" applyFont="1" applyFill="1" applyBorder="1" applyAlignment="1" applyProtection="1">
      <alignment vertical="top" wrapText="1"/>
      <protection locked="0"/>
    </xf>
    <xf numFmtId="0" fontId="0" fillId="4" borderId="1" xfId="0" applyFill="1" applyBorder="1" applyAlignment="1" applyProtection="1">
      <alignment vertical="center"/>
      <protection locked="0"/>
    </xf>
    <xf numFmtId="0" fontId="5" fillId="2" borderId="11" xfId="0" applyFont="1" applyFill="1" applyBorder="1" applyAlignment="1" applyProtection="1">
      <alignment horizontal="left" vertical="top" wrapText="1"/>
      <protection locked="0"/>
    </xf>
    <xf numFmtId="0" fontId="5" fillId="2" borderId="11" xfId="0" applyFont="1" applyFill="1" applyBorder="1" applyAlignment="1" applyProtection="1">
      <alignment horizontal="center" vertical="top" wrapText="1"/>
      <protection locked="0"/>
    </xf>
    <xf numFmtId="0" fontId="14" fillId="0" borderId="34" xfId="0" applyFont="1" applyBorder="1" applyAlignment="1">
      <alignment vertical="top" wrapText="1"/>
    </xf>
    <xf numFmtId="0" fontId="7" fillId="3" borderId="34" xfId="0" applyFont="1" applyFill="1" applyBorder="1" applyAlignment="1" applyProtection="1">
      <alignment horizontal="left" vertical="top" wrapText="1"/>
      <protection locked="0"/>
    </xf>
    <xf numFmtId="0" fontId="27" fillId="0" borderId="34" xfId="0" applyFont="1" applyBorder="1" applyAlignment="1">
      <alignment vertical="top" wrapText="1"/>
    </xf>
    <xf numFmtId="0" fontId="26" fillId="0" borderId="0" xfId="0" applyFont="1" applyFill="1" applyAlignment="1" applyProtection="1">
      <alignment vertical="center"/>
      <protection locked="0"/>
    </xf>
    <xf numFmtId="0" fontId="28" fillId="4" borderId="34" xfId="0" applyFont="1" applyFill="1" applyBorder="1" applyAlignment="1" applyProtection="1">
      <alignment horizontal="left" vertical="top" wrapText="1"/>
      <protection locked="0"/>
    </xf>
    <xf numFmtId="0" fontId="0" fillId="4" borderId="1" xfId="0" applyFill="1" applyBorder="1" applyAlignment="1" applyProtection="1">
      <alignment vertical="center" wrapText="1"/>
      <protection locked="0"/>
    </xf>
    <xf numFmtId="0" fontId="3" fillId="4" borderId="27" xfId="0" applyFont="1" applyFill="1" applyBorder="1" applyAlignment="1" applyProtection="1">
      <alignment horizontal="left" vertical="top" wrapText="1" indent="1"/>
    </xf>
    <xf numFmtId="0" fontId="3" fillId="4" borderId="0" xfId="0" applyFont="1" applyFill="1" applyBorder="1" applyAlignment="1" applyProtection="1">
      <alignment horizontal="left" vertical="top" wrapText="1" indent="1"/>
    </xf>
    <xf numFmtId="0" fontId="3" fillId="4" borderId="32" xfId="0" applyFont="1" applyFill="1" applyBorder="1" applyAlignment="1" applyProtection="1">
      <alignment horizontal="left" vertical="top" wrapText="1" indent="1"/>
    </xf>
    <xf numFmtId="0" fontId="17" fillId="2" borderId="19" xfId="0" applyFont="1" applyFill="1" applyBorder="1" applyAlignment="1" applyProtection="1">
      <alignment horizontal="center" vertical="center" wrapText="1"/>
    </xf>
    <xf numFmtId="0" fontId="17" fillId="2" borderId="33" xfId="0" applyFont="1" applyFill="1" applyBorder="1" applyAlignment="1" applyProtection="1">
      <alignment horizontal="center" vertical="center" wrapText="1"/>
    </xf>
    <xf numFmtId="0" fontId="17" fillId="2" borderId="20" xfId="0" applyFont="1" applyFill="1" applyBorder="1" applyAlignment="1" applyProtection="1">
      <alignment horizontal="center" vertical="center" wrapText="1"/>
    </xf>
    <xf numFmtId="0" fontId="17" fillId="2" borderId="29" xfId="0" applyFont="1" applyFill="1" applyBorder="1" applyAlignment="1" applyProtection="1">
      <alignment horizontal="center" vertical="center" wrapText="1"/>
    </xf>
    <xf numFmtId="0" fontId="17" fillId="2" borderId="45" xfId="0" applyFont="1" applyFill="1" applyBorder="1" applyAlignment="1" applyProtection="1">
      <alignment horizontal="center" vertical="center" wrapText="1"/>
    </xf>
    <xf numFmtId="0" fontId="17" fillId="2" borderId="30" xfId="0" applyFont="1" applyFill="1" applyBorder="1" applyAlignment="1" applyProtection="1">
      <alignment horizontal="center" vertical="center" wrapText="1"/>
    </xf>
    <xf numFmtId="0" fontId="22" fillId="3" borderId="28"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31" xfId="0" applyFont="1" applyFill="1" applyBorder="1" applyAlignment="1" applyProtection="1">
      <alignment horizontal="center" vertical="center" wrapText="1"/>
      <protection locked="0"/>
    </xf>
    <xf numFmtId="0" fontId="12" fillId="3" borderId="24" xfId="0" applyFont="1" applyFill="1" applyBorder="1" applyAlignment="1" applyProtection="1">
      <alignment horizontal="center" vertical="center" wrapText="1"/>
      <protection locked="0"/>
    </xf>
    <xf numFmtId="0" fontId="12" fillId="3" borderId="25" xfId="0" applyFont="1" applyFill="1" applyBorder="1" applyAlignment="1" applyProtection="1">
      <alignment horizontal="center" vertical="center" wrapText="1"/>
      <protection locked="0"/>
    </xf>
    <xf numFmtId="0" fontId="12" fillId="3" borderId="26" xfId="0" applyFont="1" applyFill="1" applyBorder="1" applyAlignment="1" applyProtection="1">
      <alignment horizontal="center" vertical="center" wrapText="1"/>
      <protection locked="0"/>
    </xf>
    <xf numFmtId="0" fontId="19" fillId="3" borderId="28" xfId="0" applyFont="1" applyFill="1" applyBorder="1" applyAlignment="1" applyProtection="1">
      <alignment horizontal="center" vertical="center" wrapText="1"/>
      <protection locked="0"/>
    </xf>
    <xf numFmtId="0" fontId="19" fillId="3" borderId="31" xfId="0" applyFont="1" applyFill="1" applyBorder="1" applyAlignment="1" applyProtection="1">
      <alignment horizontal="center" vertical="center" wrapText="1"/>
      <protection locked="0"/>
    </xf>
    <xf numFmtId="0" fontId="19" fillId="3" borderId="24" xfId="0" applyFont="1" applyFill="1" applyBorder="1" applyAlignment="1" applyProtection="1">
      <alignment horizontal="center" vertical="center" wrapText="1"/>
      <protection locked="0"/>
    </xf>
    <xf numFmtId="0" fontId="19" fillId="3" borderId="26" xfId="0" applyFont="1" applyFill="1" applyBorder="1" applyAlignment="1" applyProtection="1">
      <alignment horizontal="center" vertical="center" wrapText="1"/>
      <protection locked="0"/>
    </xf>
    <xf numFmtId="0" fontId="7" fillId="3" borderId="14" xfId="0" applyFont="1" applyFill="1" applyBorder="1" applyAlignment="1" applyProtection="1">
      <alignment horizontal="center" vertical="center" wrapText="1"/>
      <protection locked="0"/>
    </xf>
    <xf numFmtId="0" fontId="7" fillId="3" borderId="0" xfId="0" applyFont="1" applyFill="1" applyBorder="1" applyAlignment="1" applyProtection="1">
      <alignment horizontal="center" vertical="center" wrapText="1"/>
      <protection locked="0"/>
    </xf>
    <xf numFmtId="0" fontId="7" fillId="3" borderId="15"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xf>
    <xf numFmtId="0" fontId="5" fillId="2" borderId="3" xfId="0" applyFont="1" applyFill="1" applyBorder="1" applyAlignment="1" applyProtection="1">
      <alignment horizontal="center" vertical="center" wrapText="1"/>
    </xf>
    <xf numFmtId="0" fontId="5" fillId="2" borderId="4" xfId="0" applyFont="1" applyFill="1" applyBorder="1" applyAlignment="1" applyProtection="1">
      <alignment horizontal="center" vertical="center" wrapText="1"/>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3" borderId="47" xfId="0" applyFont="1" applyFill="1" applyBorder="1" applyAlignment="1" applyProtection="1">
      <alignment horizontal="center" vertical="center" wrapText="1"/>
      <protection locked="0"/>
    </xf>
    <xf numFmtId="0" fontId="7" fillId="3" borderId="25" xfId="0" applyFont="1" applyFill="1" applyBorder="1" applyAlignment="1" applyProtection="1">
      <alignment horizontal="center" vertical="center" wrapText="1"/>
      <protection locked="0"/>
    </xf>
    <xf numFmtId="0" fontId="7" fillId="3" borderId="48" xfId="0" applyFont="1" applyFill="1" applyBorder="1" applyAlignment="1" applyProtection="1">
      <alignment horizontal="center" vertical="center" wrapText="1"/>
      <protection locked="0"/>
    </xf>
    <xf numFmtId="0" fontId="5" fillId="2" borderId="45" xfId="0" applyFont="1" applyFill="1" applyBorder="1" applyAlignment="1" applyProtection="1">
      <alignment horizontal="right" vertical="center" wrapText="1"/>
    </xf>
    <xf numFmtId="0" fontId="5" fillId="2" borderId="50" xfId="0" applyFont="1" applyFill="1" applyBorder="1" applyAlignment="1" applyProtection="1">
      <alignment horizontal="right" vertical="center" wrapText="1"/>
    </xf>
    <xf numFmtId="0" fontId="15" fillId="4" borderId="22" xfId="0" applyFont="1" applyFill="1" applyBorder="1" applyAlignment="1" applyProtection="1">
      <alignment horizontal="left" vertical="center" wrapText="1"/>
    </xf>
    <xf numFmtId="0" fontId="15" fillId="4" borderId="0" xfId="0" applyFont="1" applyFill="1" applyBorder="1" applyAlignment="1" applyProtection="1">
      <alignment horizontal="left" vertical="center" wrapText="1"/>
    </xf>
    <xf numFmtId="0" fontId="11" fillId="5" borderId="21" xfId="0" applyFont="1" applyFill="1" applyBorder="1" applyAlignment="1" applyProtection="1">
      <alignment horizontal="center" vertical="center"/>
    </xf>
    <xf numFmtId="0" fontId="11" fillId="5" borderId="22" xfId="0" applyFont="1" applyFill="1" applyBorder="1" applyAlignment="1" applyProtection="1">
      <alignment horizontal="center" vertical="center"/>
    </xf>
    <xf numFmtId="0" fontId="11" fillId="5" borderId="23" xfId="0" applyFont="1" applyFill="1" applyBorder="1" applyAlignment="1" applyProtection="1">
      <alignment horizontal="center" vertical="center"/>
    </xf>
    <xf numFmtId="0" fontId="3" fillId="4" borderId="27" xfId="0" applyFont="1" applyFill="1" applyBorder="1" applyAlignment="1" applyProtection="1">
      <alignment horizontal="left" vertical="center" wrapText="1"/>
    </xf>
    <xf numFmtId="0" fontId="3" fillId="4" borderId="0" xfId="0" applyFont="1" applyFill="1" applyBorder="1" applyAlignment="1" applyProtection="1">
      <alignment horizontal="left" vertical="center" wrapText="1"/>
    </xf>
    <xf numFmtId="0" fontId="3" fillId="4" borderId="32" xfId="0" applyFont="1" applyFill="1" applyBorder="1" applyAlignment="1" applyProtection="1">
      <alignment horizontal="left" vertical="center" wrapText="1"/>
    </xf>
    <xf numFmtId="0" fontId="7" fillId="4" borderId="36" xfId="0" applyFont="1" applyFill="1" applyBorder="1" applyAlignment="1" applyProtection="1">
      <alignment horizontal="left" vertical="center" wrapText="1"/>
    </xf>
    <xf numFmtId="0" fontId="7" fillId="4" borderId="53" xfId="0" applyFont="1" applyFill="1" applyBorder="1" applyAlignment="1" applyProtection="1">
      <alignment horizontal="left" vertical="center" wrapText="1"/>
    </xf>
    <xf numFmtId="0" fontId="7" fillId="4" borderId="37" xfId="0" applyFont="1" applyFill="1" applyBorder="1" applyAlignment="1" applyProtection="1">
      <alignment horizontal="left" vertical="center" wrapText="1"/>
    </xf>
    <xf numFmtId="0" fontId="7" fillId="4" borderId="38" xfId="0" applyFont="1" applyFill="1" applyBorder="1" applyAlignment="1" applyProtection="1">
      <alignment horizontal="left" vertical="center" wrapText="1"/>
    </xf>
    <xf numFmtId="0" fontId="7" fillId="4" borderId="0" xfId="0" applyFont="1" applyFill="1" applyBorder="1" applyAlignment="1" applyProtection="1">
      <alignment horizontal="left" vertical="center" wrapText="1"/>
    </xf>
    <xf numFmtId="0" fontId="7" fillId="4" borderId="39" xfId="0" applyFont="1" applyFill="1" applyBorder="1" applyAlignment="1" applyProtection="1">
      <alignment horizontal="left" vertical="center" wrapText="1"/>
    </xf>
    <xf numFmtId="0" fontId="7" fillId="4" borderId="40" xfId="0" applyFont="1" applyFill="1" applyBorder="1" applyAlignment="1" applyProtection="1">
      <alignment horizontal="left" vertical="center" wrapText="1"/>
    </xf>
    <xf numFmtId="0" fontId="7" fillId="4" borderId="43" xfId="0" applyFont="1" applyFill="1" applyBorder="1" applyAlignment="1" applyProtection="1">
      <alignment horizontal="left" vertical="center" wrapText="1"/>
    </xf>
    <xf numFmtId="0" fontId="7" fillId="4" borderId="41" xfId="0" applyFont="1" applyFill="1" applyBorder="1" applyAlignment="1" applyProtection="1">
      <alignment horizontal="left" vertical="center" wrapText="1"/>
    </xf>
    <xf numFmtId="0" fontId="8" fillId="4" borderId="22" xfId="0" applyFont="1" applyFill="1" applyBorder="1" applyAlignment="1" applyProtection="1">
      <alignment horizontal="left" vertical="top" wrapText="1"/>
    </xf>
    <xf numFmtId="0" fontId="8" fillId="4" borderId="0" xfId="0" applyFont="1" applyFill="1" applyBorder="1" applyAlignment="1" applyProtection="1">
      <alignment horizontal="left" vertical="top" wrapText="1"/>
    </xf>
    <xf numFmtId="0" fontId="3" fillId="4" borderId="24" xfId="0" applyFont="1" applyFill="1" applyBorder="1" applyAlignment="1" applyProtection="1">
      <alignment horizontal="left" vertical="center" wrapText="1"/>
    </xf>
    <xf numFmtId="0" fontId="3" fillId="4" borderId="25" xfId="0" applyFont="1" applyFill="1" applyBorder="1" applyAlignment="1" applyProtection="1">
      <alignment horizontal="left" vertical="center" wrapText="1"/>
    </xf>
    <xf numFmtId="0" fontId="3" fillId="4" borderId="26" xfId="0" applyFont="1" applyFill="1" applyBorder="1" applyAlignment="1" applyProtection="1">
      <alignment horizontal="left" vertical="center" wrapText="1"/>
    </xf>
    <xf numFmtId="0" fontId="20" fillId="4" borderId="0" xfId="0" applyFont="1" applyFill="1" applyAlignment="1" applyProtection="1">
      <alignment horizontal="center" vertical="center" wrapText="1"/>
    </xf>
    <xf numFmtId="0" fontId="21" fillId="4" borderId="0" xfId="0" applyFont="1" applyFill="1" applyBorder="1" applyAlignment="1" applyProtection="1">
      <alignment horizontal="center" vertical="center" wrapText="1"/>
    </xf>
    <xf numFmtId="0" fontId="3" fillId="4" borderId="21" xfId="0" applyFont="1" applyFill="1" applyBorder="1" applyAlignment="1" applyProtection="1">
      <alignment horizontal="left" vertical="top" wrapText="1"/>
    </xf>
    <xf numFmtId="0" fontId="3" fillId="4" borderId="22" xfId="0" applyFont="1" applyFill="1" applyBorder="1" applyAlignment="1" applyProtection="1">
      <alignment horizontal="left" vertical="top" wrapText="1"/>
    </xf>
    <xf numFmtId="0" fontId="3" fillId="4" borderId="23" xfId="0" applyFont="1" applyFill="1" applyBorder="1" applyAlignment="1" applyProtection="1">
      <alignment horizontal="left" vertical="top" wrapText="1"/>
    </xf>
    <xf numFmtId="0" fontId="3" fillId="4" borderId="27" xfId="0" applyFont="1" applyFill="1" applyBorder="1" applyAlignment="1" applyProtection="1">
      <alignment horizontal="left" vertical="top" wrapText="1"/>
    </xf>
    <xf numFmtId="0" fontId="3" fillId="4" borderId="0" xfId="0" applyFont="1" applyFill="1" applyBorder="1" applyAlignment="1" applyProtection="1">
      <alignment horizontal="left" vertical="top" wrapText="1"/>
    </xf>
    <xf numFmtId="0" fontId="3" fillId="4" borderId="32" xfId="0" applyFont="1" applyFill="1" applyBorder="1" applyAlignment="1" applyProtection="1">
      <alignment horizontal="left" vertical="top" wrapText="1"/>
    </xf>
    <xf numFmtId="0" fontId="3" fillId="4" borderId="24" xfId="0" applyFont="1" applyFill="1" applyBorder="1" applyAlignment="1" applyProtection="1">
      <alignment horizontal="left" vertical="top" wrapText="1" indent="1"/>
    </xf>
    <xf numFmtId="0" fontId="3" fillId="4" borderId="25" xfId="0" applyFont="1" applyFill="1" applyBorder="1" applyAlignment="1" applyProtection="1">
      <alignment horizontal="left" vertical="top" wrapText="1" indent="1"/>
    </xf>
    <xf numFmtId="0" fontId="3" fillId="4" borderId="26" xfId="0" applyFont="1" applyFill="1" applyBorder="1" applyAlignment="1" applyProtection="1">
      <alignment horizontal="left" vertical="top" wrapText="1" indent="1"/>
    </xf>
    <xf numFmtId="0" fontId="3" fillId="4" borderId="42" xfId="0" applyFont="1" applyFill="1" applyBorder="1" applyAlignment="1" applyProtection="1">
      <alignment horizontal="left" vertical="center" wrapText="1"/>
    </xf>
    <xf numFmtId="0" fontId="3" fillId="4" borderId="43" xfId="0" applyFont="1" applyFill="1" applyBorder="1" applyAlignment="1" applyProtection="1">
      <alignment horizontal="left" vertical="center" wrapText="1"/>
    </xf>
    <xf numFmtId="0" fontId="3" fillId="4" borderId="44" xfId="0" applyFont="1" applyFill="1" applyBorder="1" applyAlignment="1" applyProtection="1">
      <alignment horizontal="left" vertical="center" wrapText="1"/>
    </xf>
    <xf numFmtId="0" fontId="21" fillId="4" borderId="25" xfId="0" applyFont="1" applyFill="1" applyBorder="1" applyAlignment="1" applyProtection="1">
      <alignment horizontal="center" vertical="center" wrapText="1"/>
    </xf>
    <xf numFmtId="0" fontId="8" fillId="3" borderId="0" xfId="0" applyFont="1" applyFill="1" applyBorder="1" applyAlignment="1" applyProtection="1">
      <alignment horizontal="left" vertical="center" wrapText="1"/>
    </xf>
    <xf numFmtId="0" fontId="11" fillId="5" borderId="2" xfId="0" applyFont="1" applyFill="1" applyBorder="1" applyAlignment="1" applyProtection="1">
      <alignment horizontal="right" vertical="center" wrapText="1" indent="1"/>
    </xf>
    <xf numFmtId="0" fontId="11" fillId="5" borderId="3" xfId="0" applyFont="1" applyFill="1" applyBorder="1" applyAlignment="1" applyProtection="1">
      <alignment horizontal="right" vertical="center" wrapText="1" indent="1"/>
    </xf>
    <xf numFmtId="0" fontId="11" fillId="5" borderId="4" xfId="0" applyFont="1" applyFill="1" applyBorder="1" applyAlignment="1" applyProtection="1">
      <alignment horizontal="right" vertical="center" wrapText="1" indent="1"/>
    </xf>
    <xf numFmtId="0" fontId="7" fillId="3" borderId="2" xfId="0" applyFont="1"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11" fillId="5" borderId="19" xfId="0" applyFont="1" applyFill="1" applyBorder="1" applyAlignment="1" applyProtection="1">
      <alignment horizontal="center" vertical="top"/>
    </xf>
    <xf numFmtId="0" fontId="11" fillId="5" borderId="33" xfId="0" applyFont="1" applyFill="1" applyBorder="1" applyAlignment="1" applyProtection="1">
      <alignment horizontal="center" vertical="top"/>
    </xf>
    <xf numFmtId="0" fontId="11" fillId="5" borderId="20" xfId="0" applyFont="1" applyFill="1" applyBorder="1" applyAlignment="1" applyProtection="1">
      <alignment horizontal="center" vertical="top"/>
    </xf>
    <xf numFmtId="9" fontId="23" fillId="4" borderId="21" xfId="0" applyNumberFormat="1" applyFont="1" applyFill="1" applyBorder="1" applyAlignment="1" applyProtection="1">
      <alignment horizontal="center" vertical="center" wrapText="1"/>
    </xf>
    <xf numFmtId="9" fontId="23" fillId="4" borderId="23" xfId="0" applyNumberFormat="1" applyFont="1" applyFill="1" applyBorder="1" applyAlignment="1" applyProtection="1">
      <alignment horizontal="center" vertical="center" wrapText="1"/>
    </xf>
    <xf numFmtId="9" fontId="23" fillId="4" borderId="27" xfId="0" applyNumberFormat="1" applyFont="1" applyFill="1" applyBorder="1" applyAlignment="1" applyProtection="1">
      <alignment horizontal="center" vertical="center" wrapText="1"/>
    </xf>
    <xf numFmtId="9" fontId="23" fillId="4" borderId="32" xfId="0" applyNumberFormat="1" applyFont="1" applyFill="1" applyBorder="1" applyAlignment="1" applyProtection="1">
      <alignment horizontal="center" vertical="center" wrapText="1"/>
    </xf>
    <xf numFmtId="9" fontId="23" fillId="4" borderId="24" xfId="0" applyNumberFormat="1" applyFont="1" applyFill="1" applyBorder="1" applyAlignment="1" applyProtection="1">
      <alignment horizontal="center" vertical="center" wrapText="1"/>
    </xf>
    <xf numFmtId="9" fontId="23" fillId="4" borderId="26" xfId="0" applyNumberFormat="1" applyFont="1" applyFill="1" applyBorder="1" applyAlignment="1" applyProtection="1">
      <alignment horizontal="center" vertical="center" wrapText="1"/>
    </xf>
    <xf numFmtId="0" fontId="24" fillId="5" borderId="21" xfId="0" applyFont="1" applyFill="1" applyBorder="1" applyAlignment="1" applyProtection="1">
      <alignment horizontal="center" vertical="center" wrapText="1"/>
    </xf>
    <xf numFmtId="0" fontId="24" fillId="5" borderId="22" xfId="0" applyFont="1" applyFill="1" applyBorder="1" applyAlignment="1" applyProtection="1">
      <alignment horizontal="center" vertical="center" wrapText="1"/>
    </xf>
    <xf numFmtId="0" fontId="24" fillId="5" borderId="23" xfId="0" applyFont="1" applyFill="1" applyBorder="1" applyAlignment="1" applyProtection="1">
      <alignment horizontal="center" vertical="center" wrapText="1"/>
    </xf>
    <xf numFmtId="0" fontId="24" fillId="5" borderId="27" xfId="0" applyFont="1" applyFill="1" applyBorder="1" applyAlignment="1" applyProtection="1">
      <alignment horizontal="center" vertical="center" wrapText="1"/>
    </xf>
    <xf numFmtId="0" fontId="24" fillId="5" borderId="0" xfId="0" applyFont="1" applyFill="1" applyBorder="1" applyAlignment="1" applyProtection="1">
      <alignment horizontal="center" vertical="center" wrapText="1"/>
    </xf>
    <xf numFmtId="0" fontId="24" fillId="5" borderId="32" xfId="0" applyFont="1" applyFill="1" applyBorder="1" applyAlignment="1" applyProtection="1">
      <alignment horizontal="center" vertical="center" wrapText="1"/>
    </xf>
    <xf numFmtId="0" fontId="24" fillId="5" borderId="24" xfId="0" applyFont="1" applyFill="1" applyBorder="1" applyAlignment="1" applyProtection="1">
      <alignment horizontal="center" vertical="center" wrapText="1"/>
    </xf>
    <xf numFmtId="0" fontId="24" fillId="5" borderId="25" xfId="0" applyFont="1" applyFill="1" applyBorder="1" applyAlignment="1" applyProtection="1">
      <alignment horizontal="center" vertical="center" wrapText="1"/>
    </xf>
    <xf numFmtId="0" fontId="24" fillId="5" borderId="26" xfId="0" applyFont="1" applyFill="1" applyBorder="1" applyAlignment="1" applyProtection="1">
      <alignment horizontal="center" vertical="center" wrapText="1"/>
    </xf>
    <xf numFmtId="0" fontId="8" fillId="4" borderId="53" xfId="0" applyFont="1" applyFill="1" applyBorder="1" applyAlignment="1" applyProtection="1">
      <alignment horizontal="center" vertical="top" wrapText="1"/>
    </xf>
    <xf numFmtId="0" fontId="8" fillId="4" borderId="0" xfId="0" applyFont="1" applyFill="1" applyAlignment="1" applyProtection="1">
      <alignment horizontal="center" vertical="top" wrapText="1"/>
    </xf>
    <xf numFmtId="0" fontId="6" fillId="3" borderId="22" xfId="0" applyFont="1" applyFill="1" applyBorder="1" applyAlignment="1" applyProtection="1">
      <alignment horizontal="right" vertical="center" wrapText="1"/>
    </xf>
    <xf numFmtId="0" fontId="8" fillId="3" borderId="0" xfId="0" applyFont="1" applyFill="1" applyBorder="1" applyAlignment="1" applyProtection="1">
      <alignment horizontal="center" vertical="center" wrapText="1"/>
    </xf>
    <xf numFmtId="0" fontId="15" fillId="4" borderId="22" xfId="0" applyFont="1" applyFill="1" applyBorder="1" applyAlignment="1" applyProtection="1">
      <alignment horizontal="left" vertical="top" wrapText="1"/>
    </xf>
    <xf numFmtId="0" fontId="15" fillId="4" borderId="0" xfId="0" applyFont="1" applyFill="1" applyBorder="1" applyAlignment="1" applyProtection="1">
      <alignment horizontal="left" vertical="top" wrapText="1"/>
    </xf>
    <xf numFmtId="0" fontId="3" fillId="4" borderId="36" xfId="0" applyFont="1" applyFill="1" applyBorder="1" applyAlignment="1" applyProtection="1">
      <alignment horizontal="left" vertical="top" wrapText="1"/>
    </xf>
    <xf numFmtId="0" fontId="3" fillId="4" borderId="53" xfId="0" applyFont="1" applyFill="1" applyBorder="1" applyAlignment="1" applyProtection="1">
      <alignment horizontal="left" vertical="top"/>
    </xf>
    <xf numFmtId="0" fontId="3" fillId="4" borderId="37" xfId="0" applyFont="1" applyFill="1" applyBorder="1" applyAlignment="1" applyProtection="1">
      <alignment horizontal="left" vertical="top"/>
    </xf>
    <xf numFmtId="0" fontId="3" fillId="4" borderId="38" xfId="0" applyFont="1" applyFill="1" applyBorder="1" applyAlignment="1" applyProtection="1">
      <alignment horizontal="left" vertical="top"/>
    </xf>
    <xf numFmtId="0" fontId="3" fillId="4" borderId="0" xfId="0" applyFont="1" applyFill="1" applyBorder="1" applyAlignment="1" applyProtection="1">
      <alignment horizontal="left" vertical="top"/>
    </xf>
    <xf numFmtId="0" fontId="3" fillId="4" borderId="39" xfId="0" applyFont="1" applyFill="1" applyBorder="1" applyAlignment="1" applyProtection="1">
      <alignment horizontal="left" vertical="top"/>
    </xf>
    <xf numFmtId="0" fontId="3" fillId="4" borderId="40" xfId="0" applyFont="1" applyFill="1" applyBorder="1" applyAlignment="1" applyProtection="1">
      <alignment horizontal="left" vertical="top"/>
    </xf>
    <xf numFmtId="0" fontId="3" fillId="4" borderId="43" xfId="0" applyFont="1" applyFill="1" applyBorder="1" applyAlignment="1" applyProtection="1">
      <alignment horizontal="left" vertical="top"/>
    </xf>
    <xf numFmtId="0" fontId="3" fillId="4" borderId="41" xfId="0" applyFont="1" applyFill="1" applyBorder="1" applyAlignment="1" applyProtection="1">
      <alignment horizontal="left" vertical="top"/>
    </xf>
    <xf numFmtId="0" fontId="8" fillId="3" borderId="22" xfId="0" applyFont="1" applyFill="1" applyBorder="1" applyAlignment="1" applyProtection="1">
      <alignment horizontal="left" vertical="top" wrapText="1"/>
    </xf>
    <xf numFmtId="0" fontId="8" fillId="3" borderId="0" xfId="0" applyFont="1" applyFill="1" applyBorder="1" applyAlignment="1" applyProtection="1">
      <alignment horizontal="left" vertical="top" wrapText="1"/>
    </xf>
    <xf numFmtId="0" fontId="7" fillId="4" borderId="36" xfId="0" applyFont="1" applyFill="1" applyBorder="1" applyAlignment="1" applyProtection="1">
      <alignment horizontal="left" vertical="top" wrapText="1"/>
    </xf>
    <xf numFmtId="0" fontId="7" fillId="4" borderId="53" xfId="0" applyFont="1" applyFill="1" applyBorder="1" applyAlignment="1" applyProtection="1">
      <alignment horizontal="left" vertical="top" wrapText="1"/>
    </xf>
    <xf numFmtId="0" fontId="7" fillId="4" borderId="37" xfId="0" applyFont="1" applyFill="1" applyBorder="1" applyAlignment="1" applyProtection="1">
      <alignment horizontal="left" vertical="top" wrapText="1"/>
    </xf>
    <xf numFmtId="0" fontId="7" fillId="4" borderId="38" xfId="0" applyFont="1" applyFill="1" applyBorder="1" applyAlignment="1" applyProtection="1">
      <alignment horizontal="left" vertical="top" wrapText="1"/>
    </xf>
    <xf numFmtId="0" fontId="7" fillId="4" borderId="0" xfId="0" applyFont="1" applyFill="1" applyBorder="1" applyAlignment="1" applyProtection="1">
      <alignment horizontal="left" vertical="top" wrapText="1"/>
    </xf>
    <xf numFmtId="0" fontId="7" fillId="4" borderId="39" xfId="0" applyFont="1" applyFill="1" applyBorder="1" applyAlignment="1" applyProtection="1">
      <alignment horizontal="left" vertical="top" wrapText="1"/>
    </xf>
    <xf numFmtId="0" fontId="7" fillId="4" borderId="40" xfId="0" applyFont="1" applyFill="1" applyBorder="1" applyAlignment="1" applyProtection="1">
      <alignment horizontal="left" vertical="top" wrapText="1"/>
    </xf>
    <xf numFmtId="0" fontId="7" fillId="4" borderId="43" xfId="0" applyFont="1" applyFill="1" applyBorder="1" applyAlignment="1" applyProtection="1">
      <alignment horizontal="left" vertical="top" wrapText="1"/>
    </xf>
    <xf numFmtId="0" fontId="7" fillId="4" borderId="41" xfId="0" applyFont="1" applyFill="1" applyBorder="1" applyAlignment="1" applyProtection="1">
      <alignment horizontal="left" vertical="top" wrapText="1"/>
    </xf>
    <xf numFmtId="0" fontId="7" fillId="3" borderId="2" xfId="0" applyFont="1" applyFill="1" applyBorder="1" applyAlignment="1" applyProtection="1">
      <alignment horizontal="left" vertical="top" wrapText="1"/>
      <protection locked="0"/>
    </xf>
    <xf numFmtId="0" fontId="7" fillId="3" borderId="4" xfId="0" applyFont="1" applyFill="1" applyBorder="1" applyAlignment="1" applyProtection="1">
      <alignment horizontal="left" vertical="top" wrapText="1"/>
      <protection locked="0"/>
    </xf>
    <xf numFmtId="0" fontId="17" fillId="2" borderId="2" xfId="0" applyFont="1" applyFill="1" applyBorder="1" applyAlignment="1" applyProtection="1">
      <alignment horizontal="left" vertical="top" wrapText="1"/>
      <protection locked="0"/>
    </xf>
    <xf numFmtId="0" fontId="17" fillId="2" borderId="3" xfId="0" applyFont="1" applyFill="1" applyBorder="1" applyAlignment="1" applyProtection="1">
      <alignment horizontal="left" vertical="top" wrapText="1"/>
      <protection locked="0"/>
    </xf>
    <xf numFmtId="0" fontId="17" fillId="2" borderId="4" xfId="0" applyFont="1" applyFill="1" applyBorder="1" applyAlignment="1" applyProtection="1">
      <alignment horizontal="left" vertical="top"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2"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5" xfId="0" applyFont="1" applyFill="1" applyBorder="1" applyAlignment="1" applyProtection="1">
      <alignment horizontal="left" vertical="top" wrapText="1"/>
      <protection locked="0"/>
    </xf>
    <xf numFmtId="0" fontId="18" fillId="3" borderId="6" xfId="0" applyFont="1" applyFill="1" applyBorder="1" applyAlignment="1" applyProtection="1">
      <alignment horizontal="left" vertical="top" wrapText="1"/>
      <protection locked="0"/>
    </xf>
    <xf numFmtId="0" fontId="18" fillId="3" borderId="7" xfId="0" applyFont="1" applyFill="1" applyBorder="1" applyAlignment="1" applyProtection="1">
      <alignment horizontal="left" vertical="top" wrapText="1"/>
      <protection locked="0"/>
    </xf>
    <xf numFmtId="0" fontId="18" fillId="3" borderId="14" xfId="0" applyFont="1" applyFill="1" applyBorder="1" applyAlignment="1" applyProtection="1">
      <alignment horizontal="left" vertical="top" wrapText="1"/>
      <protection locked="0"/>
    </xf>
    <xf numFmtId="0" fontId="18" fillId="3" borderId="0" xfId="0" applyFont="1" applyFill="1" applyBorder="1" applyAlignment="1" applyProtection="1">
      <alignment horizontal="left" vertical="top" wrapText="1"/>
      <protection locked="0"/>
    </xf>
    <xf numFmtId="0" fontId="18" fillId="3" borderId="15" xfId="0" applyFont="1" applyFill="1" applyBorder="1" applyAlignment="1" applyProtection="1">
      <alignment horizontal="left" vertical="top" wrapText="1"/>
      <protection locked="0"/>
    </xf>
    <xf numFmtId="0" fontId="18" fillId="3" borderId="8"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10" xfId="0" applyFont="1" applyFill="1" applyBorder="1" applyAlignment="1" applyProtection="1">
      <alignment horizontal="left" vertical="top" wrapText="1"/>
      <protection locked="0"/>
    </xf>
    <xf numFmtId="0" fontId="5" fillId="2" borderId="3" xfId="0" applyFont="1" applyFill="1" applyBorder="1" applyAlignment="1" applyProtection="1">
      <alignment horizontal="left" vertical="top" wrapText="1"/>
      <protection locked="0"/>
    </xf>
    <xf numFmtId="0" fontId="3" fillId="4" borderId="19" xfId="0" applyFont="1" applyFill="1" applyBorder="1" applyAlignment="1" applyProtection="1">
      <alignment horizontal="left" vertical="top" wrapText="1"/>
      <protection locked="0"/>
    </xf>
    <xf numFmtId="0" fontId="3" fillId="4" borderId="20" xfId="0" applyFont="1" applyFill="1" applyBorder="1" applyAlignment="1" applyProtection="1">
      <alignment horizontal="left" vertical="top" wrapText="1"/>
      <protection locked="0"/>
    </xf>
    <xf numFmtId="0" fontId="3" fillId="4" borderId="34" xfId="0" applyFont="1" applyFill="1" applyBorder="1" applyAlignment="1" applyProtection="1">
      <alignment horizontal="left" vertical="top" wrapText="1"/>
      <protection locked="0"/>
    </xf>
    <xf numFmtId="0" fontId="29" fillId="3" borderId="29" xfId="0" applyFont="1" applyFill="1" applyBorder="1" applyAlignment="1" applyProtection="1">
      <alignment horizontal="left" vertical="top" wrapText="1"/>
      <protection locked="0"/>
    </xf>
    <xf numFmtId="0" fontId="7" fillId="3" borderId="30" xfId="0" applyFont="1" applyFill="1" applyBorder="1" applyAlignment="1" applyProtection="1">
      <alignment horizontal="left" vertical="top" wrapText="1"/>
      <protection locked="0"/>
    </xf>
    <xf numFmtId="0" fontId="5" fillId="2" borderId="5" xfId="0" applyFont="1" applyFill="1" applyBorder="1" applyAlignment="1" applyProtection="1">
      <alignment horizontal="left" vertical="top" wrapText="1"/>
      <protection locked="0"/>
    </xf>
    <xf numFmtId="0" fontId="5" fillId="2" borderId="6" xfId="0" applyFont="1" applyFill="1" applyBorder="1" applyAlignment="1" applyProtection="1">
      <alignment horizontal="left" vertical="top" wrapText="1"/>
      <protection locked="0"/>
    </xf>
    <xf numFmtId="0" fontId="5" fillId="2" borderId="7" xfId="0" applyFont="1" applyFill="1" applyBorder="1" applyAlignment="1" applyProtection="1">
      <alignment horizontal="left" vertical="top" wrapText="1"/>
      <protection locked="0"/>
    </xf>
    <xf numFmtId="0" fontId="29" fillId="3" borderId="34" xfId="0" applyFont="1" applyFill="1" applyBorder="1" applyAlignment="1" applyProtection="1">
      <alignment horizontal="left" vertical="top" wrapText="1"/>
      <protection locked="0"/>
    </xf>
    <xf numFmtId="0" fontId="7" fillId="3" borderId="34" xfId="0" applyFont="1" applyFill="1" applyBorder="1" applyAlignment="1" applyProtection="1">
      <alignment horizontal="left" vertical="top" wrapText="1"/>
      <protection locked="0"/>
    </xf>
    <xf numFmtId="0" fontId="7" fillId="6" borderId="2" xfId="0" applyFont="1" applyFill="1" applyBorder="1" applyAlignment="1" applyProtection="1">
      <alignment horizontal="left" vertical="top" wrapText="1"/>
      <protection locked="0"/>
    </xf>
    <xf numFmtId="0" fontId="7" fillId="6" borderId="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29" fillId="3" borderId="5" xfId="0" applyFont="1" applyFill="1" applyBorder="1" applyAlignment="1" applyProtection="1">
      <alignment horizontal="left" vertical="top" wrapText="1"/>
      <protection locked="0"/>
    </xf>
    <xf numFmtId="0" fontId="29" fillId="3" borderId="7" xfId="0" applyFont="1" applyFill="1" applyBorder="1" applyAlignment="1" applyProtection="1">
      <alignment horizontal="left" vertical="top" wrapText="1"/>
      <protection locked="0"/>
    </xf>
    <xf numFmtId="0" fontId="29" fillId="3" borderId="2"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protection locked="0"/>
    </xf>
    <xf numFmtId="0" fontId="3" fillId="4" borderId="2" xfId="0" applyFont="1" applyFill="1" applyBorder="1" applyAlignment="1" applyProtection="1">
      <alignment horizontal="left" vertical="top" wrapText="1"/>
      <protection locked="0"/>
    </xf>
    <xf numFmtId="0" fontId="3" fillId="4" borderId="4" xfId="0" applyFont="1" applyFill="1" applyBorder="1" applyAlignment="1" applyProtection="1">
      <alignment horizontal="left" vertical="top" wrapText="1"/>
      <protection locked="0"/>
    </xf>
  </cellXfs>
  <cellStyles count="6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60" builtinId="9" hidden="1"/>
    <cellStyle name="Followed Hyperlink" xfId="662" builtinId="9" hidden="1"/>
    <cellStyle name="Followed Hyperlink" xfId="6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9" builtinId="8" hidden="1"/>
    <cellStyle name="Hyperlink" xfId="661" builtinId="8" hidden="1"/>
    <cellStyle name="Hyperlink" xfId="663" builtinId="8" hidden="1"/>
    <cellStyle name="Normal" xfId="0" builtinId="0"/>
    <cellStyle name="Normal 2" xfId="658" xr:uid="{00000000-0005-0000-0000-000097020000}"/>
    <cellStyle name="Percent" xfId="653" builtinId="5"/>
  </cellStyles>
  <dxfs count="437">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val="0"/>
        <color theme="0"/>
      </font>
      <fill>
        <patternFill>
          <bgColor theme="0"/>
        </patternFill>
      </fill>
      <border>
        <left/>
        <right/>
        <top/>
        <bottom/>
      </border>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008000"/>
      <color rgb="FFE7DB3D"/>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53"/>
  <sheetViews>
    <sheetView topLeftCell="A6" zoomScaleNormal="100" zoomScalePageLayoutView="130" workbookViewId="0">
      <selection activeCell="H32" sqref="H32:I33"/>
    </sheetView>
  </sheetViews>
  <sheetFormatPr defaultColWidth="10.875" defaultRowHeight="14.1" customHeight="1"/>
  <cols>
    <col min="1" max="4" width="10.875" style="33"/>
    <col min="5" max="5" width="26.375" style="33" customWidth="1"/>
    <col min="6" max="6" width="9.625" style="33" customWidth="1"/>
    <col min="7" max="7" width="3.625" style="33" customWidth="1"/>
    <col min="8" max="8" width="28.5" style="33" customWidth="1"/>
    <col min="9" max="9" width="15.125" style="33" customWidth="1"/>
    <col min="10" max="10" width="6.5" style="33" customWidth="1"/>
    <col min="11" max="11" width="7.875" style="33" customWidth="1"/>
    <col min="12" max="12" width="7.875" style="86" bestFit="1" customWidth="1"/>
    <col min="13" max="13" width="3.625" style="33" customWidth="1"/>
    <col min="14" max="17" width="10.875" style="33"/>
    <col min="18" max="18" width="11.125" style="33" customWidth="1"/>
    <col min="19" max="16384" width="10.875" style="33"/>
  </cols>
  <sheetData>
    <row r="1" spans="1:16" ht="16.5" thickBot="1">
      <c r="A1" s="125" t="s">
        <v>0</v>
      </c>
      <c r="B1" s="126"/>
      <c r="C1" s="127"/>
      <c r="D1" s="29"/>
      <c r="E1" s="125" t="s">
        <v>1</v>
      </c>
      <c r="F1" s="127"/>
      <c r="G1" s="30"/>
      <c r="H1" s="122" t="s">
        <v>43</v>
      </c>
      <c r="I1" s="123"/>
      <c r="J1" s="123"/>
      <c r="K1" s="123"/>
      <c r="L1" s="124"/>
      <c r="M1" s="31"/>
      <c r="N1" s="32"/>
    </row>
    <row r="2" spans="1:16" ht="14.1" customHeight="1" thickBot="1">
      <c r="A2" s="128"/>
      <c r="B2" s="129"/>
      <c r="C2" s="130"/>
      <c r="D2" s="34"/>
      <c r="E2" s="134" t="s">
        <v>330</v>
      </c>
      <c r="F2" s="135"/>
      <c r="G2" s="30"/>
      <c r="H2" s="35"/>
      <c r="I2" s="35"/>
      <c r="J2" s="35"/>
      <c r="K2" s="35"/>
      <c r="L2" s="35"/>
      <c r="M2" s="31"/>
      <c r="N2" s="32"/>
    </row>
    <row r="3" spans="1:16" ht="14.1" customHeight="1" thickBot="1">
      <c r="A3" s="131"/>
      <c r="B3" s="132"/>
      <c r="C3" s="133"/>
      <c r="D3" s="34"/>
      <c r="E3" s="136"/>
      <c r="F3" s="137"/>
      <c r="G3" s="30"/>
      <c r="H3" s="36" t="s">
        <v>134</v>
      </c>
      <c r="I3" s="37"/>
      <c r="J3" s="150" t="s">
        <v>133</v>
      </c>
      <c r="K3" s="151"/>
      <c r="L3" s="16">
        <v>0.75</v>
      </c>
      <c r="M3" s="31"/>
      <c r="N3" s="32"/>
    </row>
    <row r="4" spans="1:16" ht="14.1" customHeight="1" thickBot="1">
      <c r="A4" s="38"/>
      <c r="B4" s="38"/>
      <c r="C4" s="38"/>
      <c r="D4" s="34"/>
      <c r="E4" s="39"/>
      <c r="F4" s="39"/>
      <c r="G4" s="30"/>
      <c r="H4" s="40" t="s">
        <v>136</v>
      </c>
      <c r="I4" s="144" t="s">
        <v>331</v>
      </c>
      <c r="J4" s="145"/>
      <c r="K4" s="146"/>
      <c r="L4" s="11">
        <f>IF(LEFT(I4,5)="Stock",0,IF(LEFT(I4,8)="Uncommon",0.02,IF(LEFT(I4,8)="Somewhat",0.04,IF(LEFT(I4,6)="Fairly",0.06,IF(LEFT(I4,6)="Really",0.08,IF(LEFT(I4,5)="Truly",0.1,0))))))</f>
        <v>0.02</v>
      </c>
      <c r="M4" s="31"/>
      <c r="N4" s="160" t="s">
        <v>120</v>
      </c>
      <c r="O4" s="161"/>
      <c r="P4" s="162"/>
    </row>
    <row r="5" spans="1:16" ht="14.1" customHeight="1" thickBot="1">
      <c r="A5" s="141" t="s">
        <v>4</v>
      </c>
      <c r="B5" s="142"/>
      <c r="C5" s="142"/>
      <c r="D5" s="142"/>
      <c r="E5" s="142"/>
      <c r="F5" s="143"/>
      <c r="G5" s="30"/>
      <c r="H5" s="40" t="s">
        <v>252</v>
      </c>
      <c r="I5" s="138" t="s">
        <v>332</v>
      </c>
      <c r="J5" s="139"/>
      <c r="K5" s="140"/>
      <c r="L5" s="11">
        <f>IF(LEFT(I5,4)="Comm",-0.05,IF(LEFT(I5,9)="Custom 2D",IF(RIGHT(I5,7)="Physics",0.02,0.05),IF(LEFT(I5,9)="Custom 3D",IF(RIGHT(I5,7)="Physics",0.05,0.1),0)))</f>
        <v>0.05</v>
      </c>
      <c r="M5" s="31"/>
      <c r="N5" s="163"/>
      <c r="O5" s="164"/>
      <c r="P5" s="165"/>
    </row>
    <row r="6" spans="1:16" ht="14.1" customHeight="1" thickBot="1">
      <c r="A6" s="41" t="s">
        <v>7</v>
      </c>
      <c r="B6" s="41" t="s">
        <v>8</v>
      </c>
      <c r="C6" s="41" t="s">
        <v>66</v>
      </c>
      <c r="D6" s="41" t="s">
        <v>67</v>
      </c>
      <c r="E6" s="42" t="s">
        <v>9</v>
      </c>
      <c r="F6" s="42" t="s">
        <v>10</v>
      </c>
      <c r="G6" s="30"/>
      <c r="H6" s="40" t="s">
        <v>253</v>
      </c>
      <c r="I6" s="138" t="s">
        <v>333</v>
      </c>
      <c r="J6" s="139"/>
      <c r="K6" s="140"/>
      <c r="L6" s="11">
        <f>IF(I6="2.5D Gameplay",0.02,IF(I6="3D Gameplay",0.05,0))</f>
        <v>0</v>
      </c>
      <c r="M6" s="31"/>
      <c r="N6" s="163"/>
      <c r="O6" s="164"/>
      <c r="P6" s="165"/>
    </row>
    <row r="7" spans="1:16" ht="14.1" customHeight="1" thickBot="1">
      <c r="A7" s="2" t="s">
        <v>369</v>
      </c>
      <c r="B7" s="2" t="s">
        <v>111</v>
      </c>
      <c r="C7" s="9" t="s">
        <v>370</v>
      </c>
      <c r="D7" s="9" t="s">
        <v>371</v>
      </c>
      <c r="E7" s="3" t="s">
        <v>372</v>
      </c>
      <c r="F7" s="4"/>
      <c r="G7" s="8">
        <f>IF(OR($A7="NONE",$F7="(exempt)"),0,IF(OR($A7="OTHER",$A7="CG 3xx",$C7="CONTRACTOR",$D7="CONTRACTOR",$F7="(partial)"),1,2))</f>
        <v>2</v>
      </c>
      <c r="H7" s="40" t="s">
        <v>2</v>
      </c>
      <c r="I7" s="138" t="s">
        <v>334</v>
      </c>
      <c r="J7" s="139"/>
      <c r="K7" s="140"/>
      <c r="L7" s="14" t="s">
        <v>57</v>
      </c>
      <c r="M7" s="31"/>
      <c r="N7" s="163"/>
      <c r="O7" s="164"/>
      <c r="P7" s="165"/>
    </row>
    <row r="8" spans="1:16" ht="14.1" customHeight="1" thickBot="1">
      <c r="A8" s="2" t="s">
        <v>369</v>
      </c>
      <c r="B8" s="2"/>
      <c r="C8" s="9"/>
      <c r="D8" s="9"/>
      <c r="E8" s="3"/>
      <c r="F8" s="4"/>
      <c r="G8" s="8">
        <f t="shared" ref="G8:G25" si="0">IF(OR($A8="NONE",$F8="(exempt)"),0,IF(OR($A8="OTHER",$A8="CG 3xx",$C8="CONTRACTOR",$D8="CONTRACTOR",$F8="(partial)"),1,2))</f>
        <v>2</v>
      </c>
      <c r="H8" s="43" t="s">
        <v>3</v>
      </c>
      <c r="I8" s="147" t="s">
        <v>335</v>
      </c>
      <c r="J8" s="148"/>
      <c r="K8" s="149"/>
      <c r="L8" s="15" t="s">
        <v>57</v>
      </c>
      <c r="M8" s="31"/>
      <c r="N8" s="166"/>
      <c r="O8" s="167"/>
      <c r="P8" s="168"/>
    </row>
    <row r="9" spans="1:16" ht="14.1" customHeight="1" thickBot="1">
      <c r="A9" s="2" t="s">
        <v>369</v>
      </c>
      <c r="B9" s="2"/>
      <c r="C9" s="9"/>
      <c r="D9" s="9"/>
      <c r="E9" s="3"/>
      <c r="F9" s="4"/>
      <c r="G9" s="8">
        <f t="shared" si="0"/>
        <v>2</v>
      </c>
      <c r="H9" s="169" t="s">
        <v>135</v>
      </c>
      <c r="I9" s="169"/>
      <c r="J9" s="169"/>
      <c r="K9" s="6" t="s">
        <v>11</v>
      </c>
      <c r="L9" s="7">
        <f>SUM(L3:L6)</f>
        <v>0.82000000000000006</v>
      </c>
      <c r="M9" s="31"/>
      <c r="N9" s="32"/>
    </row>
    <row r="10" spans="1:16" ht="14.1" customHeight="1" thickBot="1">
      <c r="A10" s="2" t="s">
        <v>369</v>
      </c>
      <c r="B10" s="2"/>
      <c r="C10" s="9"/>
      <c r="D10" s="9"/>
      <c r="E10" s="3"/>
      <c r="F10" s="4"/>
      <c r="G10" s="8">
        <f t="shared" si="0"/>
        <v>2</v>
      </c>
      <c r="H10" s="170"/>
      <c r="I10" s="170"/>
      <c r="J10" s="170"/>
      <c r="K10" s="44"/>
      <c r="L10" s="174" t="s">
        <v>132</v>
      </c>
      <c r="M10" s="31"/>
      <c r="N10" s="32"/>
    </row>
    <row r="11" spans="1:16" ht="14.1" customHeight="1" thickBot="1">
      <c r="A11" s="2" t="s">
        <v>369</v>
      </c>
      <c r="B11" s="2"/>
      <c r="C11" s="9"/>
      <c r="D11" s="9"/>
      <c r="E11" s="3"/>
      <c r="F11" s="4"/>
      <c r="G11" s="8">
        <f t="shared" si="0"/>
        <v>2</v>
      </c>
      <c r="H11" s="45"/>
      <c r="I11" s="45"/>
      <c r="J11" s="45"/>
      <c r="L11" s="175"/>
      <c r="M11" s="31"/>
      <c r="N11" s="32"/>
    </row>
    <row r="12" spans="1:16" ht="14.1" customHeight="1" thickBot="1">
      <c r="A12" s="2"/>
      <c r="B12" s="2"/>
      <c r="C12" s="9"/>
      <c r="D12" s="9"/>
      <c r="E12" s="3"/>
      <c r="F12" s="4"/>
      <c r="G12" s="8">
        <f t="shared" si="0"/>
        <v>2</v>
      </c>
      <c r="H12" s="36" t="s">
        <v>5</v>
      </c>
      <c r="I12" s="37"/>
      <c r="J12" s="46" t="s">
        <v>72</v>
      </c>
      <c r="K12" s="17" t="s">
        <v>6</v>
      </c>
      <c r="L12" s="18">
        <f>L9</f>
        <v>0.82000000000000006</v>
      </c>
      <c r="M12" s="47"/>
      <c r="N12" s="48" t="s">
        <v>147</v>
      </c>
      <c r="O12" s="49"/>
      <c r="P12" s="50"/>
    </row>
    <row r="13" spans="1:16" ht="14.1" customHeight="1" thickBot="1">
      <c r="A13" s="2"/>
      <c r="B13" s="2"/>
      <c r="C13" s="9"/>
      <c r="D13" s="9"/>
      <c r="E13" s="3"/>
      <c r="F13" s="4"/>
      <c r="G13" s="8">
        <f t="shared" si="0"/>
        <v>2</v>
      </c>
      <c r="H13" s="51" t="s">
        <v>111</v>
      </c>
      <c r="I13" s="52"/>
      <c r="J13" s="53"/>
      <c r="K13" s="5">
        <f t="shared" ref="K13:K20" si="1">SUMPRODUCT(($B$7:$B$25=$H13)*($G$7:$G$25=2))</f>
        <v>1</v>
      </c>
      <c r="L13" s="11">
        <f>MIN(0,2*(1-K13)/100)</f>
        <v>0</v>
      </c>
      <c r="M13" s="47"/>
      <c r="N13" s="54" t="s">
        <v>146</v>
      </c>
      <c r="O13" s="55"/>
      <c r="P13" s="56"/>
    </row>
    <row r="14" spans="1:16" ht="14.1" customHeight="1" thickBot="1">
      <c r="A14" s="2"/>
      <c r="B14" s="2"/>
      <c r="C14" s="9"/>
      <c r="D14" s="9"/>
      <c r="E14" s="3"/>
      <c r="F14" s="4"/>
      <c r="G14" s="8">
        <f t="shared" si="0"/>
        <v>2</v>
      </c>
      <c r="H14" s="51" t="s">
        <v>114</v>
      </c>
      <c r="I14" s="52"/>
      <c r="J14" s="53"/>
      <c r="K14" s="5">
        <f t="shared" si="1"/>
        <v>0</v>
      </c>
      <c r="L14" s="11">
        <f t="shared" ref="L14:L20" si="2">MIN(0,2*(1-K14)/100)</f>
        <v>0</v>
      </c>
      <c r="M14" s="31"/>
      <c r="N14" s="54">
        <v>1</v>
      </c>
      <c r="O14" s="55"/>
      <c r="P14" s="56"/>
    </row>
    <row r="15" spans="1:16" ht="14.1" customHeight="1" thickBot="1">
      <c r="A15" s="2"/>
      <c r="B15" s="2"/>
      <c r="C15" s="9"/>
      <c r="D15" s="9"/>
      <c r="E15" s="3"/>
      <c r="F15" s="4"/>
      <c r="G15" s="8">
        <f t="shared" si="0"/>
        <v>2</v>
      </c>
      <c r="H15" s="51" t="s">
        <v>115</v>
      </c>
      <c r="I15" s="52"/>
      <c r="J15" s="53"/>
      <c r="K15" s="5">
        <f t="shared" si="1"/>
        <v>0</v>
      </c>
      <c r="L15" s="11">
        <f t="shared" si="2"/>
        <v>0</v>
      </c>
      <c r="M15" s="47"/>
      <c r="N15" s="54" t="s">
        <v>254</v>
      </c>
      <c r="O15" s="55"/>
      <c r="P15" s="56"/>
    </row>
    <row r="16" spans="1:16" ht="14.1" customHeight="1" thickBot="1">
      <c r="A16" s="2"/>
      <c r="B16" s="2"/>
      <c r="C16" s="9"/>
      <c r="D16" s="9"/>
      <c r="E16" s="3"/>
      <c r="F16" s="4"/>
      <c r="G16" s="8">
        <f t="shared" si="0"/>
        <v>2</v>
      </c>
      <c r="H16" s="51" t="s">
        <v>113</v>
      </c>
      <c r="I16" s="52"/>
      <c r="J16" s="53"/>
      <c r="K16" s="5">
        <f t="shared" si="1"/>
        <v>0</v>
      </c>
      <c r="L16" s="11">
        <f t="shared" si="2"/>
        <v>0</v>
      </c>
      <c r="M16" s="31"/>
      <c r="N16" s="54" t="s">
        <v>145</v>
      </c>
      <c r="O16" s="55"/>
      <c r="P16" s="56"/>
    </row>
    <row r="17" spans="1:16" ht="14.1" customHeight="1" thickBot="1">
      <c r="A17" s="2"/>
      <c r="B17" s="2"/>
      <c r="C17" s="9"/>
      <c r="D17" s="9"/>
      <c r="E17" s="3"/>
      <c r="F17" s="4"/>
      <c r="G17" s="8">
        <f t="shared" si="0"/>
        <v>2</v>
      </c>
      <c r="H17" s="51" t="s">
        <v>110</v>
      </c>
      <c r="I17" s="52"/>
      <c r="J17" s="53"/>
      <c r="K17" s="5">
        <f t="shared" si="1"/>
        <v>0</v>
      </c>
      <c r="L17" s="11">
        <f t="shared" si="2"/>
        <v>0</v>
      </c>
      <c r="M17" s="57"/>
      <c r="N17" s="58" t="s">
        <v>145</v>
      </c>
      <c r="O17" s="55"/>
      <c r="P17" s="56"/>
    </row>
    <row r="18" spans="1:16" ht="14.1" customHeight="1" thickBot="1">
      <c r="A18" s="2"/>
      <c r="B18" s="2"/>
      <c r="C18" s="9"/>
      <c r="D18" s="9"/>
      <c r="E18" s="3"/>
      <c r="F18" s="4"/>
      <c r="G18" s="8">
        <f t="shared" si="0"/>
        <v>2</v>
      </c>
      <c r="H18" s="51" t="s">
        <v>112</v>
      </c>
      <c r="I18" s="52"/>
      <c r="J18" s="53"/>
      <c r="K18" s="5">
        <f t="shared" si="1"/>
        <v>0</v>
      </c>
      <c r="L18" s="11">
        <f t="shared" si="2"/>
        <v>0</v>
      </c>
      <c r="M18" s="59"/>
      <c r="N18" s="58">
        <v>1</v>
      </c>
      <c r="O18" s="55"/>
      <c r="P18" s="56"/>
    </row>
    <row r="19" spans="1:16" ht="14.1" customHeight="1" thickBot="1">
      <c r="A19" s="2"/>
      <c r="B19" s="2"/>
      <c r="C19" s="9"/>
      <c r="D19" s="9"/>
      <c r="E19" s="3"/>
      <c r="F19" s="4"/>
      <c r="G19" s="8">
        <f t="shared" si="0"/>
        <v>2</v>
      </c>
      <c r="H19" s="51" t="s">
        <v>109</v>
      </c>
      <c r="I19" s="52"/>
      <c r="J19" s="53"/>
      <c r="K19" s="5">
        <f t="shared" si="1"/>
        <v>0</v>
      </c>
      <c r="L19" s="11">
        <f t="shared" si="2"/>
        <v>0</v>
      </c>
      <c r="M19" s="59"/>
      <c r="N19" s="58" t="s">
        <v>146</v>
      </c>
      <c r="O19" s="55"/>
      <c r="P19" s="56"/>
    </row>
    <row r="20" spans="1:16" ht="14.1" customHeight="1" thickBot="1">
      <c r="A20" s="2"/>
      <c r="B20" s="2"/>
      <c r="C20" s="9"/>
      <c r="D20" s="9"/>
      <c r="E20" s="3"/>
      <c r="F20" s="4"/>
      <c r="G20" s="8">
        <f t="shared" si="0"/>
        <v>2</v>
      </c>
      <c r="H20" s="51" t="s">
        <v>116</v>
      </c>
      <c r="I20" s="52"/>
      <c r="J20" s="53"/>
      <c r="K20" s="5">
        <f t="shared" si="1"/>
        <v>0</v>
      </c>
      <c r="L20" s="11">
        <f t="shared" si="2"/>
        <v>0</v>
      </c>
      <c r="M20" s="59"/>
      <c r="N20" s="58" t="s">
        <v>146</v>
      </c>
      <c r="O20" s="55"/>
      <c r="P20" s="56"/>
    </row>
    <row r="21" spans="1:16" ht="14.1" customHeight="1" thickBot="1">
      <c r="A21" s="2"/>
      <c r="B21" s="2"/>
      <c r="C21" s="9"/>
      <c r="D21" s="9"/>
      <c r="E21" s="3"/>
      <c r="F21" s="4"/>
      <c r="G21" s="8">
        <f t="shared" si="0"/>
        <v>2</v>
      </c>
      <c r="H21" s="43" t="s">
        <v>117</v>
      </c>
      <c r="I21" s="60"/>
      <c r="J21" s="61"/>
      <c r="K21" s="19">
        <f>COUNTIF($G$7:$G$25,1)</f>
        <v>0</v>
      </c>
      <c r="L21" s="13">
        <f>MIN(0,(1-K21)/100)</f>
        <v>0</v>
      </c>
      <c r="M21" s="31"/>
      <c r="N21" s="62" t="s">
        <v>148</v>
      </c>
      <c r="O21" s="63"/>
      <c r="P21" s="64"/>
    </row>
    <row r="22" spans="1:16" ht="14.1" customHeight="1" thickBot="1">
      <c r="A22" s="2"/>
      <c r="B22" s="2"/>
      <c r="C22" s="9"/>
      <c r="D22" s="9"/>
      <c r="E22" s="3"/>
      <c r="F22" s="4"/>
      <c r="G22" s="8">
        <f t="shared" si="0"/>
        <v>2</v>
      </c>
      <c r="H22" s="189" t="s">
        <v>141</v>
      </c>
      <c r="I22" s="189"/>
      <c r="J22" s="189"/>
      <c r="K22" s="6" t="s">
        <v>11</v>
      </c>
      <c r="L22" s="7">
        <f>SUM(L12:L21)</f>
        <v>0.82000000000000006</v>
      </c>
      <c r="M22" s="31"/>
      <c r="N22" s="213" t="s">
        <v>225</v>
      </c>
      <c r="O22" s="213"/>
      <c r="P22" s="213"/>
    </row>
    <row r="23" spans="1:16" ht="14.1" customHeight="1" thickBot="1">
      <c r="A23" s="2"/>
      <c r="B23" s="2"/>
      <c r="C23" s="9"/>
      <c r="D23" s="9"/>
      <c r="E23" s="3"/>
      <c r="F23" s="4"/>
      <c r="G23" s="8">
        <f t="shared" si="0"/>
        <v>2</v>
      </c>
      <c r="H23" s="189"/>
      <c r="I23" s="189"/>
      <c r="J23" s="189"/>
      <c r="K23" s="174"/>
      <c r="L23" s="174" t="s">
        <v>132</v>
      </c>
      <c r="M23" s="31"/>
      <c r="N23" s="214"/>
      <c r="O23" s="214"/>
      <c r="P23" s="214"/>
    </row>
    <row r="24" spans="1:16" ht="14.1" customHeight="1" thickBot="1">
      <c r="A24" s="2"/>
      <c r="B24" s="2"/>
      <c r="C24" s="9"/>
      <c r="D24" s="9"/>
      <c r="E24" s="3"/>
      <c r="F24" s="4"/>
      <c r="G24" s="8">
        <f t="shared" si="0"/>
        <v>2</v>
      </c>
      <c r="H24" s="31"/>
      <c r="I24" s="31"/>
      <c r="J24" s="31"/>
      <c r="K24" s="188"/>
      <c r="L24" s="188"/>
      <c r="M24" s="31"/>
      <c r="N24" s="65"/>
    </row>
    <row r="25" spans="1:16" ht="14.1" customHeight="1" thickBot="1">
      <c r="A25" s="2"/>
      <c r="B25" s="2"/>
      <c r="C25" s="9"/>
      <c r="D25" s="9"/>
      <c r="E25" s="3"/>
      <c r="F25" s="4"/>
      <c r="G25" s="8">
        <f t="shared" si="0"/>
        <v>2</v>
      </c>
      <c r="H25" s="31"/>
      <c r="I25" s="31"/>
      <c r="J25" s="31"/>
      <c r="K25" s="66" t="s">
        <v>15</v>
      </c>
      <c r="L25" s="67" t="s">
        <v>16</v>
      </c>
      <c r="M25" s="31"/>
      <c r="N25" s="65"/>
    </row>
    <row r="26" spans="1:16" ht="14.1" customHeight="1" thickBot="1">
      <c r="A26" s="190" t="s">
        <v>71</v>
      </c>
      <c r="B26" s="191"/>
      <c r="C26" s="191"/>
      <c r="D26" s="192"/>
      <c r="E26" s="193"/>
      <c r="F26" s="194"/>
      <c r="G26" s="31"/>
      <c r="H26" s="68" t="s">
        <v>143</v>
      </c>
      <c r="I26" s="69"/>
      <c r="J26" s="69"/>
      <c r="K26" s="23">
        <f>L22</f>
        <v>0.82000000000000006</v>
      </c>
      <c r="L26" s="24">
        <f>L22</f>
        <v>0.82000000000000006</v>
      </c>
      <c r="M26" s="31"/>
      <c r="N26" s="230" t="s">
        <v>199</v>
      </c>
      <c r="O26" s="231"/>
      <c r="P26" s="232"/>
    </row>
    <row r="27" spans="1:16" ht="14.1" customHeight="1" thickBot="1">
      <c r="B27" s="30"/>
      <c r="C27" s="30"/>
      <c r="D27" s="30"/>
      <c r="E27" s="30"/>
      <c r="F27" s="30"/>
      <c r="G27" s="30"/>
      <c r="H27" s="70" t="s">
        <v>121</v>
      </c>
      <c r="I27" s="71"/>
      <c r="J27" s="71"/>
      <c r="K27" s="25">
        <f>DESIGN!E8+'DESIGN (with BAGDs)'!E8</f>
        <v>-5.5E-2</v>
      </c>
      <c r="L27" s="25">
        <f>DESIGN!F8+'DESIGN (with BAGDs)'!F8</f>
        <v>-0.63500000000000012</v>
      </c>
      <c r="M27" s="31"/>
      <c r="N27" s="233"/>
      <c r="O27" s="234"/>
      <c r="P27" s="235"/>
    </row>
    <row r="28" spans="1:16" ht="14.1" customHeight="1" thickBot="1">
      <c r="A28" s="195" t="s">
        <v>58</v>
      </c>
      <c r="B28" s="196"/>
      <c r="C28" s="196"/>
      <c r="D28" s="196"/>
      <c r="E28" s="196"/>
      <c r="F28" s="197"/>
      <c r="H28" s="72" t="s">
        <v>137</v>
      </c>
      <c r="I28" s="73"/>
      <c r="J28" s="73"/>
      <c r="K28" s="26">
        <f>ART!E8+'ART (with BFAs)'!E8</f>
        <v>0</v>
      </c>
      <c r="L28" s="26">
        <f>ART!F8+'ART (with BFAs)'!F8</f>
        <v>-0.01</v>
      </c>
      <c r="M28" s="31"/>
      <c r="N28" s="233"/>
      <c r="O28" s="234"/>
      <c r="P28" s="235"/>
    </row>
    <row r="29" spans="1:16" ht="14.1" customHeight="1">
      <c r="A29" s="176" t="s">
        <v>60</v>
      </c>
      <c r="B29" s="177"/>
      <c r="C29" s="177"/>
      <c r="D29" s="177"/>
      <c r="E29" s="177"/>
      <c r="F29" s="178"/>
      <c r="H29" s="72" t="s">
        <v>138</v>
      </c>
      <c r="I29" s="73"/>
      <c r="J29" s="73"/>
      <c r="K29" s="26">
        <f>AUDIO!E8+'AUDIO (with BAMSD)'!E8</f>
        <v>-0.02</v>
      </c>
      <c r="L29" s="26">
        <f>AUDIO!F8+'AUDIO (with BAMSD)'!F8</f>
        <v>-0.1</v>
      </c>
      <c r="M29" s="31"/>
      <c r="N29" s="233"/>
      <c r="O29" s="234"/>
      <c r="P29" s="235"/>
    </row>
    <row r="30" spans="1:16" ht="14.1" customHeight="1">
      <c r="A30" s="179"/>
      <c r="B30" s="180"/>
      <c r="C30" s="180"/>
      <c r="D30" s="180"/>
      <c r="E30" s="180"/>
      <c r="F30" s="181"/>
      <c r="H30" s="72" t="s">
        <v>140</v>
      </c>
      <c r="I30" s="73"/>
      <c r="J30" s="73"/>
      <c r="K30" s="26">
        <f>TECH!E6</f>
        <v>1.4999999999999999E-2</v>
      </c>
      <c r="L30" s="26">
        <f>TECH!F6</f>
        <v>0</v>
      </c>
      <c r="M30" s="31"/>
      <c r="N30" s="233"/>
      <c r="O30" s="234"/>
      <c r="P30" s="235"/>
    </row>
    <row r="31" spans="1:16" ht="14.1" customHeight="1" thickBot="1">
      <c r="A31" s="119" t="s">
        <v>61</v>
      </c>
      <c r="B31" s="120"/>
      <c r="C31" s="120"/>
      <c r="D31" s="120"/>
      <c r="E31" s="120"/>
      <c r="F31" s="121"/>
      <c r="H31" s="74" t="s">
        <v>139</v>
      </c>
      <c r="I31" s="75"/>
      <c r="J31" s="75"/>
      <c r="K31" s="27">
        <f>SUBMISSION!E5</f>
        <v>-0.2</v>
      </c>
      <c r="L31" s="27">
        <f>SUBMISSION!F5</f>
        <v>-0.4</v>
      </c>
      <c r="M31" s="31"/>
      <c r="N31" s="236"/>
      <c r="O31" s="237"/>
      <c r="P31" s="238"/>
    </row>
    <row r="32" spans="1:16" ht="14.1" customHeight="1">
      <c r="A32" s="119" t="s">
        <v>62</v>
      </c>
      <c r="B32" s="120"/>
      <c r="C32" s="120"/>
      <c r="D32" s="120"/>
      <c r="E32" s="120"/>
      <c r="F32" s="121"/>
      <c r="H32" s="217" t="s">
        <v>196</v>
      </c>
      <c r="I32" s="217"/>
      <c r="J32" s="76" t="s">
        <v>11</v>
      </c>
      <c r="K32" s="28">
        <f>MAX(0,SUM(K26:K31))</f>
        <v>0.56000000000000005</v>
      </c>
      <c r="L32" s="28">
        <f>MAX(0,SUM(L26:L31))</f>
        <v>0</v>
      </c>
      <c r="M32" s="31"/>
      <c r="N32" s="32"/>
    </row>
    <row r="33" spans="1:16" ht="14.1" customHeight="1">
      <c r="A33" s="119" t="s">
        <v>63</v>
      </c>
      <c r="B33" s="120"/>
      <c r="C33" s="120"/>
      <c r="D33" s="120"/>
      <c r="E33" s="120"/>
      <c r="F33" s="121"/>
      <c r="H33" s="218"/>
      <c r="I33" s="218"/>
      <c r="J33" s="73"/>
      <c r="K33" s="77"/>
      <c r="L33" s="174" t="s">
        <v>132</v>
      </c>
      <c r="M33" s="31"/>
      <c r="N33" s="32"/>
    </row>
    <row r="34" spans="1:16" ht="14.1" customHeight="1" thickBot="1">
      <c r="A34" s="119" t="s">
        <v>64</v>
      </c>
      <c r="B34" s="120"/>
      <c r="C34" s="120"/>
      <c r="D34" s="120"/>
      <c r="E34" s="120"/>
      <c r="F34" s="121"/>
      <c r="H34" s="73"/>
      <c r="I34" s="78"/>
      <c r="J34" s="78"/>
      <c r="K34" s="77"/>
      <c r="L34" s="188"/>
      <c r="M34" s="31"/>
      <c r="N34" s="32"/>
    </row>
    <row r="35" spans="1:16" ht="14.1" customHeight="1" thickBot="1">
      <c r="A35" s="119" t="s">
        <v>65</v>
      </c>
      <c r="B35" s="120"/>
      <c r="C35" s="120"/>
      <c r="D35" s="120"/>
      <c r="E35" s="120"/>
      <c r="F35" s="121"/>
      <c r="H35" s="36" t="s">
        <v>191</v>
      </c>
      <c r="I35" s="37"/>
      <c r="J35" s="46" t="s">
        <v>72</v>
      </c>
      <c r="K35" s="17" t="s">
        <v>6</v>
      </c>
      <c r="L35" s="22">
        <f>L32</f>
        <v>0</v>
      </c>
      <c r="M35" s="31"/>
      <c r="N35" s="160" t="s">
        <v>142</v>
      </c>
      <c r="O35" s="161"/>
      <c r="P35" s="162"/>
    </row>
    <row r="36" spans="1:16" ht="14.1" customHeight="1" thickBot="1">
      <c r="A36" s="182"/>
      <c r="B36" s="183"/>
      <c r="C36" s="183"/>
      <c r="D36" s="183"/>
      <c r="E36" s="183"/>
      <c r="F36" s="184"/>
      <c r="H36" s="51" t="s">
        <v>192</v>
      </c>
      <c r="I36" s="52"/>
      <c r="J36" s="53"/>
      <c r="K36" s="10">
        <v>0</v>
      </c>
      <c r="L36" s="11">
        <f>MIN(0.03,K36/100)</f>
        <v>0</v>
      </c>
      <c r="M36" s="31"/>
      <c r="N36" s="163"/>
      <c r="O36" s="164"/>
      <c r="P36" s="165"/>
    </row>
    <row r="37" spans="1:16" ht="14.1" customHeight="1" thickBot="1">
      <c r="H37" s="51" t="s">
        <v>193</v>
      </c>
      <c r="I37" s="52"/>
      <c r="J37" s="53"/>
      <c r="K37" s="10">
        <v>0</v>
      </c>
      <c r="L37" s="11">
        <f>-K37/20</f>
        <v>0</v>
      </c>
      <c r="M37" s="31"/>
      <c r="N37" s="163"/>
      <c r="O37" s="164"/>
      <c r="P37" s="165"/>
    </row>
    <row r="38" spans="1:16" ht="16.5" thickBot="1">
      <c r="A38" s="154" t="s">
        <v>59</v>
      </c>
      <c r="B38" s="155"/>
      <c r="C38" s="155"/>
      <c r="D38" s="155"/>
      <c r="E38" s="155"/>
      <c r="F38" s="156"/>
      <c r="H38" s="43" t="s">
        <v>194</v>
      </c>
      <c r="I38" s="60"/>
      <c r="J38" s="61"/>
      <c r="K38" s="12">
        <v>0</v>
      </c>
      <c r="L38" s="13">
        <f>-K38/20</f>
        <v>0</v>
      </c>
      <c r="M38" s="31"/>
      <c r="N38" s="163"/>
      <c r="O38" s="164"/>
      <c r="P38" s="165"/>
    </row>
    <row r="39" spans="1:16" ht="14.1" customHeight="1">
      <c r="A39" s="157" t="s">
        <v>69</v>
      </c>
      <c r="B39" s="158"/>
      <c r="C39" s="158"/>
      <c r="D39" s="158"/>
      <c r="E39" s="158"/>
      <c r="F39" s="159"/>
      <c r="H39" s="228" t="s">
        <v>198</v>
      </c>
      <c r="I39" s="228"/>
      <c r="J39" s="215" t="s">
        <v>195</v>
      </c>
      <c r="K39" s="215"/>
      <c r="L39" s="7">
        <f>MAX(0,SUM(L35:L38))</f>
        <v>0</v>
      </c>
      <c r="N39" s="166"/>
      <c r="O39" s="167"/>
      <c r="P39" s="168"/>
    </row>
    <row r="40" spans="1:16" ht="14.1" customHeight="1">
      <c r="A40" s="185"/>
      <c r="B40" s="186"/>
      <c r="C40" s="186"/>
      <c r="D40" s="186"/>
      <c r="E40" s="186"/>
      <c r="F40" s="187"/>
      <c r="H40" s="229"/>
      <c r="I40" s="229"/>
      <c r="J40" s="216"/>
      <c r="K40" s="216"/>
      <c r="L40" s="174" t="s">
        <v>132</v>
      </c>
    </row>
    <row r="41" spans="1:16" ht="14.1" customHeight="1" thickBot="1">
      <c r="A41" s="157" t="s">
        <v>128</v>
      </c>
      <c r="B41" s="158"/>
      <c r="C41" s="158"/>
      <c r="D41" s="158"/>
      <c r="E41" s="158"/>
      <c r="F41" s="159"/>
      <c r="H41" s="31"/>
      <c r="I41" s="31"/>
      <c r="J41" s="31"/>
      <c r="K41" s="20"/>
      <c r="L41" s="188"/>
    </row>
    <row r="42" spans="1:16" ht="14.1" customHeight="1">
      <c r="A42" s="157" t="s">
        <v>73</v>
      </c>
      <c r="B42" s="158"/>
      <c r="C42" s="158"/>
      <c r="D42" s="158"/>
      <c r="E42" s="158"/>
      <c r="F42" s="159"/>
      <c r="H42" s="204" t="s">
        <v>144</v>
      </c>
      <c r="I42" s="205"/>
      <c r="J42" s="206"/>
      <c r="K42" s="198">
        <f>MAX(0,MIN(1,IF($L39 &lt;= 0.95, ROUND($L39,2), FLOOR((0.95+($L39-0.95)/5),0.01))))</f>
        <v>0</v>
      </c>
      <c r="L42" s="199"/>
      <c r="N42" s="219" t="s">
        <v>197</v>
      </c>
      <c r="O42" s="220"/>
      <c r="P42" s="221"/>
    </row>
    <row r="43" spans="1:16" ht="15.75">
      <c r="A43" s="157" t="s">
        <v>129</v>
      </c>
      <c r="B43" s="158"/>
      <c r="C43" s="158"/>
      <c r="D43" s="158"/>
      <c r="E43" s="158"/>
      <c r="F43" s="159"/>
      <c r="H43" s="207"/>
      <c r="I43" s="208"/>
      <c r="J43" s="209"/>
      <c r="K43" s="200"/>
      <c r="L43" s="201"/>
      <c r="N43" s="222"/>
      <c r="O43" s="223"/>
      <c r="P43" s="224"/>
    </row>
    <row r="44" spans="1:16" ht="14.1" customHeight="1" thickBot="1">
      <c r="A44" s="171" t="s">
        <v>130</v>
      </c>
      <c r="B44" s="172"/>
      <c r="C44" s="172"/>
      <c r="D44" s="172"/>
      <c r="E44" s="172"/>
      <c r="F44" s="173"/>
      <c r="H44" s="210"/>
      <c r="I44" s="211"/>
      <c r="J44" s="212"/>
      <c r="K44" s="202"/>
      <c r="L44" s="203"/>
      <c r="N44" s="225"/>
      <c r="O44" s="226"/>
      <c r="P44" s="227"/>
    </row>
    <row r="45" spans="1:16" ht="14.1" customHeight="1">
      <c r="A45" s="152" t="s">
        <v>68</v>
      </c>
      <c r="B45" s="152"/>
      <c r="C45" s="152"/>
      <c r="D45" s="152"/>
      <c r="E45" s="152"/>
      <c r="F45" s="152"/>
      <c r="H45" s="73"/>
      <c r="I45" s="73"/>
      <c r="J45" s="73"/>
      <c r="K45" s="73"/>
      <c r="L45" s="79"/>
    </row>
    <row r="46" spans="1:16" ht="14.1" customHeight="1">
      <c r="A46" s="153"/>
      <c r="B46" s="153"/>
      <c r="C46" s="153"/>
      <c r="D46" s="153"/>
      <c r="E46" s="153"/>
      <c r="F46" s="153"/>
      <c r="H46" s="158"/>
      <c r="I46" s="158"/>
      <c r="J46" s="158"/>
      <c r="K46" s="158"/>
      <c r="L46" s="158"/>
    </row>
    <row r="47" spans="1:16" ht="14.1" customHeight="1">
      <c r="H47" s="158"/>
      <c r="I47" s="158"/>
      <c r="J47" s="158"/>
      <c r="K47" s="158"/>
      <c r="L47" s="158"/>
    </row>
    <row r="48" spans="1:16" ht="14.1" customHeight="1">
      <c r="H48" s="158"/>
      <c r="I48" s="158"/>
      <c r="J48" s="158"/>
      <c r="K48" s="158"/>
      <c r="L48" s="158"/>
    </row>
    <row r="49" spans="8:12" ht="14.1" customHeight="1">
      <c r="H49" s="80"/>
      <c r="I49" s="80"/>
      <c r="J49" s="80"/>
      <c r="K49" s="81"/>
      <c r="L49" s="82"/>
    </row>
    <row r="50" spans="8:12" ht="27" customHeight="1">
      <c r="H50" s="80"/>
      <c r="I50" s="80"/>
      <c r="J50" s="80"/>
      <c r="K50" s="81"/>
      <c r="L50" s="82"/>
    </row>
    <row r="51" spans="8:12" ht="14.1" customHeight="1">
      <c r="H51" s="80"/>
      <c r="I51" s="80"/>
      <c r="J51" s="80"/>
      <c r="K51" s="81"/>
      <c r="L51" s="82"/>
    </row>
    <row r="52" spans="8:12" ht="14.1" customHeight="1">
      <c r="H52" s="80"/>
      <c r="I52" s="80"/>
      <c r="J52" s="80"/>
      <c r="K52" s="83"/>
      <c r="L52" s="82"/>
    </row>
    <row r="53" spans="8:12" ht="14.1" customHeight="1">
      <c r="H53" s="84"/>
      <c r="I53" s="84"/>
      <c r="J53" s="84"/>
      <c r="K53" s="85"/>
      <c r="L53" s="82"/>
    </row>
  </sheetData>
  <sortState ref="H6:H15">
    <sortCondition ref="H6"/>
  </sortState>
  <mergeCells count="47">
    <mergeCell ref="H42:J44"/>
    <mergeCell ref="H46:L48"/>
    <mergeCell ref="N22:P23"/>
    <mergeCell ref="L40:L41"/>
    <mergeCell ref="N35:P39"/>
    <mergeCell ref="J39:K39"/>
    <mergeCell ref="J40:K40"/>
    <mergeCell ref="L33:L34"/>
    <mergeCell ref="H32:I33"/>
    <mergeCell ref="N42:P44"/>
    <mergeCell ref="H39:I40"/>
    <mergeCell ref="N26:P31"/>
    <mergeCell ref="K23:K24"/>
    <mergeCell ref="N4:P8"/>
    <mergeCell ref="H9:J10"/>
    <mergeCell ref="A44:F44"/>
    <mergeCell ref="L10:L11"/>
    <mergeCell ref="A29:F30"/>
    <mergeCell ref="A35:F36"/>
    <mergeCell ref="A39:F40"/>
    <mergeCell ref="L23:L24"/>
    <mergeCell ref="H22:J23"/>
    <mergeCell ref="A26:D26"/>
    <mergeCell ref="E26:F26"/>
    <mergeCell ref="A34:F34"/>
    <mergeCell ref="A28:F28"/>
    <mergeCell ref="A31:F31"/>
    <mergeCell ref="A32:F32"/>
    <mergeCell ref="K42:L44"/>
    <mergeCell ref="A45:F46"/>
    <mergeCell ref="A38:F38"/>
    <mergeCell ref="A41:F41"/>
    <mergeCell ref="A42:F42"/>
    <mergeCell ref="A43:F43"/>
    <mergeCell ref="A33:F33"/>
    <mergeCell ref="H1:L1"/>
    <mergeCell ref="A1:C1"/>
    <mergeCell ref="E1:F1"/>
    <mergeCell ref="A2:C3"/>
    <mergeCell ref="E2:F3"/>
    <mergeCell ref="I5:K5"/>
    <mergeCell ref="I6:K6"/>
    <mergeCell ref="I7:K7"/>
    <mergeCell ref="A5:F5"/>
    <mergeCell ref="I4:K4"/>
    <mergeCell ref="I8:K8"/>
    <mergeCell ref="J3:K3"/>
  </mergeCells>
  <dataValidations count="9">
    <dataValidation type="list" allowBlank="1" showInputMessage="1" sqref="I8" xr:uid="{00000000-0002-0000-0000-000000000000}">
      <formula1>"Single Player, Two Players, Three Players, Four Players, Many Players, Single Player Networked, Two Players Networked, Three Players Networked, Four Players Networked, Many Players Networked"</formula1>
    </dataValidation>
    <dataValidation type="list" showInputMessage="1" showErrorMessage="1" sqref="I5:K5" xr:uid="{00000000-0002-0000-0000-000001000000}">
      <formula1>"Commercial Engine,Custom 2D Engine"</formula1>
    </dataValidation>
    <dataValidation type="list" allowBlank="1" showInputMessage="1" sqref="I7" xr:uid="{00000000-0002-0000-0000-000002000000}">
      <formula1>"Keyboard Only, Mouse Only, Keyboard and Mouse, Gamepad, Razor Hydra, Oculus Rift, Vive, Mobile, Tablet, Other (specify)"</formula1>
    </dataValidation>
    <dataValidation type="list" showInputMessage="1" showErrorMessage="1" sqref="I4:K4" xr:uid="{00000000-0002-0000-0000-000003000000}">
      <formula1>"Stock Concept, Uncommon Concept, Somewhat Original, Fairly Original, Really Original, Truly Innovative"</formula1>
    </dataValidation>
    <dataValidation type="list" allowBlank="1" showInputMessage="1" showErrorMessage="1" sqref="I6:K6" xr:uid="{00000000-0002-0000-0000-000004000000}">
      <formula1>"2D Gameplay"</formula1>
    </dataValidation>
    <dataValidation type="list" allowBlank="1" showInputMessage="1" showErrorMessage="1" sqref="C7:D25" xr:uid="{00000000-0002-0000-0000-000005000000}">
      <formula1>"Director, Producer, Technical Lead, Design Lead, Art Lead, Audio Lead, Programmer, Designer, Artist, Contractor"</formula1>
    </dataValidation>
    <dataValidation type="list" allowBlank="1" showInputMessage="1" showErrorMessage="1" sqref="B7:B25" xr:uid="{00000000-0002-0000-0000-000006000000}">
      <formula1>"BAGD,BAMSD,BFA,BSCE,BSCS,BSCSDA,BSCSGD,BSCSRTIS,MFA,MSCS"</formula1>
    </dataValidation>
    <dataValidation type="list" allowBlank="1" showInputMessage="1" showErrorMessage="1" sqref="F7:F25" xr:uid="{00000000-0002-0000-0000-000007000000}">
      <formula1>"(partial),(exempt)"</formula1>
    </dataValidation>
    <dataValidation type="list" allowBlank="1" showInputMessage="1" showErrorMessage="1" sqref="A7:A25" xr:uid="{00000000-0002-0000-0000-000008000000}">
      <formula1>"GAM 2xx,GAM 3xx,GAM 4xx,GAM 5xx,PRJ 2xx,PRJ 3xx,PRJ 4xx,PRJ 5xx,MUS 2xx,MUS 3xx,MUS 4xx,CG 3xx,OTHER,NONE"</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G19"/>
  <sheetViews>
    <sheetView topLeftCell="A31" zoomScale="130" zoomScaleNormal="130" zoomScalePageLayoutView="130" workbookViewId="0">
      <selection activeCell="G11" sqref="G1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41" t="s">
        <v>251</v>
      </c>
      <c r="B1" s="242"/>
      <c r="C1" s="243"/>
      <c r="D1" s="94" t="s">
        <v>78</v>
      </c>
      <c r="E1" s="95" t="str">
        <f>""&amp;COUNTIF(E$10:E$91,"Untested")&amp;" Untested"</f>
        <v>9 Untested</v>
      </c>
      <c r="F1" s="95" t="str">
        <f>""&amp;COUNTIF(F$10:F$91,"Untested")&amp;" Untested"</f>
        <v>9 Untested</v>
      </c>
      <c r="G1" s="87" t="s">
        <v>79</v>
      </c>
    </row>
    <row r="2" spans="1:7" ht="17.100000000000001" customHeight="1" thickBot="1">
      <c r="A2" s="249" t="s">
        <v>314</v>
      </c>
      <c r="B2" s="250"/>
      <c r="C2" s="251"/>
      <c r="D2" s="96" t="s">
        <v>126</v>
      </c>
      <c r="E2" s="97">
        <f>COUNTIF($E$10:$E$91,"Missing")+COUNTIF($E$10:$E$91,"Broken")</f>
        <v>0</v>
      </c>
      <c r="F2" s="97">
        <f>COUNTIF($F$10:$F$91,"Missing")+COUNTIF($F$10:$F$91,"Broken")</f>
        <v>0</v>
      </c>
      <c r="G2" s="246" t="s">
        <v>131</v>
      </c>
    </row>
    <row r="3" spans="1:7" ht="16.5" thickBot="1">
      <c r="A3" s="252"/>
      <c r="B3" s="253"/>
      <c r="C3" s="254"/>
      <c r="D3" s="96" t="s">
        <v>125</v>
      </c>
      <c r="E3" s="97">
        <f>COUNTIF($E$10:$E$91,"Poor")+COUNTIF($E$10:$E$91,"Partial")</f>
        <v>0</v>
      </c>
      <c r="F3" s="97">
        <f>COUNTIF($F$10:$F$91,"Poor")+COUNTIF($F$10:$F$91,"Partial")</f>
        <v>0</v>
      </c>
      <c r="G3" s="247"/>
    </row>
    <row r="4" spans="1:7" ht="16.5" thickBot="1">
      <c r="A4" s="252"/>
      <c r="B4" s="253"/>
      <c r="C4" s="254"/>
      <c r="D4" s="96" t="s">
        <v>127</v>
      </c>
      <c r="E4" s="97">
        <f>COUNTIF($E$10:$E$91,"Decent")</f>
        <v>0</v>
      </c>
      <c r="F4" s="97">
        <f>COUNTIF($F$10:$F$91,"Decent")</f>
        <v>0</v>
      </c>
      <c r="G4" s="247"/>
    </row>
    <row r="5" spans="1:7" ht="16.5" thickBot="1">
      <c r="A5" s="252"/>
      <c r="B5" s="253"/>
      <c r="C5" s="254"/>
      <c r="D5" s="96" t="s">
        <v>149</v>
      </c>
      <c r="E5" s="97">
        <f>COUNTIF($E$10:$E$91,"Good")</f>
        <v>0</v>
      </c>
      <c r="F5" s="97">
        <f>COUNTIF($F$10:$F$91,"Good")</f>
        <v>0</v>
      </c>
      <c r="G5" s="247"/>
    </row>
    <row r="6" spans="1:7" ht="16.5" thickBot="1">
      <c r="A6" s="252"/>
      <c r="B6" s="253"/>
      <c r="C6" s="254"/>
      <c r="D6" s="96" t="s">
        <v>124</v>
      </c>
      <c r="E6" s="97">
        <f>COUNTIF($E$10:$E$91,"Great")</f>
        <v>0</v>
      </c>
      <c r="F6" s="97">
        <f>COUNTIF($F$10:$F$91,"Great")</f>
        <v>0</v>
      </c>
      <c r="G6" s="247"/>
    </row>
    <row r="7" spans="1:7" ht="16.5" thickBot="1">
      <c r="A7" s="252"/>
      <c r="B7" s="253"/>
      <c r="C7" s="254"/>
      <c r="D7" s="96" t="s">
        <v>123</v>
      </c>
      <c r="E7" s="97">
        <f>COUNTIF($E$10:$E$91,"Exceptional")</f>
        <v>0</v>
      </c>
      <c r="F7" s="97">
        <f>COUNTIF($F$10:$F$91,"Exceptional")</f>
        <v>0</v>
      </c>
      <c r="G7" s="247"/>
    </row>
    <row r="8" spans="1:7" ht="16.5" thickBot="1">
      <c r="A8" s="255"/>
      <c r="B8" s="256"/>
      <c r="C8" s="257"/>
      <c r="D8" s="98" t="s">
        <v>122</v>
      </c>
      <c r="E8" s="99">
        <f>E2*(-0.1)+E3*(-0.02)+E5*0.005+E6*0.01+E7*0.02</f>
        <v>0</v>
      </c>
      <c r="F8" s="99">
        <f>F2*(-0.1)+F3*(-0.02)+F5*0.005+F6*0.01+F7*0.02</f>
        <v>0</v>
      </c>
      <c r="G8" s="248"/>
    </row>
    <row r="9" spans="1:7" s="21" customFormat="1" ht="8.1" customHeight="1" thickBot="1">
      <c r="A9" s="90"/>
      <c r="B9" s="90"/>
      <c r="C9" s="90"/>
      <c r="D9" s="91"/>
      <c r="E9" s="92"/>
      <c r="F9" s="92"/>
      <c r="G9" s="90"/>
    </row>
    <row r="10" spans="1:7" ht="16.5" thickBot="1">
      <c r="A10" s="244" t="s">
        <v>77</v>
      </c>
      <c r="B10" s="245"/>
      <c r="C10" s="87"/>
      <c r="D10" s="87" t="s">
        <v>31</v>
      </c>
      <c r="E10" s="88" t="s">
        <v>15</v>
      </c>
      <c r="F10" s="88" t="s">
        <v>16</v>
      </c>
      <c r="G10" s="87" t="s">
        <v>32</v>
      </c>
    </row>
    <row r="11" spans="1:7" ht="72" customHeight="1" thickBot="1">
      <c r="A11" s="93" t="s">
        <v>315</v>
      </c>
      <c r="B11" s="239" t="s">
        <v>316</v>
      </c>
      <c r="C11" s="240"/>
      <c r="D11" s="89"/>
      <c r="E11" s="87" t="s">
        <v>14</v>
      </c>
      <c r="F11" s="87" t="s">
        <v>14</v>
      </c>
      <c r="G11" s="89" t="s">
        <v>336</v>
      </c>
    </row>
    <row r="12" spans="1:7" ht="111.95" customHeight="1" thickBot="1">
      <c r="A12" s="93" t="s">
        <v>317</v>
      </c>
      <c r="B12" s="239" t="s">
        <v>318</v>
      </c>
      <c r="C12" s="240"/>
      <c r="D12" s="89"/>
      <c r="E12" s="87" t="s">
        <v>14</v>
      </c>
      <c r="F12" s="87" t="s">
        <v>14</v>
      </c>
      <c r="G12" s="89"/>
    </row>
    <row r="13" spans="1:7" ht="111.95" customHeight="1" thickBot="1">
      <c r="A13" s="93" t="s">
        <v>84</v>
      </c>
      <c r="B13" s="239" t="s">
        <v>319</v>
      </c>
      <c r="C13" s="240"/>
      <c r="D13" s="89"/>
      <c r="E13" s="87" t="s">
        <v>14</v>
      </c>
      <c r="F13" s="87" t="s">
        <v>14</v>
      </c>
      <c r="G13" s="89"/>
    </row>
    <row r="14" spans="1:7" ht="45" customHeight="1" thickBot="1">
      <c r="A14" s="93" t="s">
        <v>87</v>
      </c>
      <c r="B14" s="239" t="s">
        <v>88</v>
      </c>
      <c r="C14" s="240"/>
      <c r="D14" s="89"/>
      <c r="E14" s="87" t="s">
        <v>14</v>
      </c>
      <c r="F14" s="87" t="s">
        <v>14</v>
      </c>
      <c r="G14" s="89"/>
    </row>
    <row r="15" spans="1:7" ht="72.95" customHeight="1" thickBot="1">
      <c r="A15" s="93" t="s">
        <v>91</v>
      </c>
      <c r="B15" s="239" t="s">
        <v>258</v>
      </c>
      <c r="C15" s="240"/>
      <c r="D15" s="89"/>
      <c r="E15" s="87" t="s">
        <v>14</v>
      </c>
      <c r="F15" s="87" t="s">
        <v>14</v>
      </c>
      <c r="G15" s="89"/>
    </row>
    <row r="16" spans="1:7" ht="59.1" customHeight="1" thickBot="1">
      <c r="A16" s="93" t="s">
        <v>89</v>
      </c>
      <c r="B16" s="239" t="s">
        <v>90</v>
      </c>
      <c r="C16" s="240"/>
      <c r="D16" s="89"/>
      <c r="E16" s="87" t="s">
        <v>14</v>
      </c>
      <c r="F16" s="87" t="s">
        <v>14</v>
      </c>
      <c r="G16" s="89"/>
    </row>
    <row r="17" spans="1:7" ht="87" customHeight="1" thickBot="1">
      <c r="A17" s="93" t="s">
        <v>320</v>
      </c>
      <c r="B17" s="239" t="s">
        <v>321</v>
      </c>
      <c r="C17" s="240"/>
      <c r="D17" s="89"/>
      <c r="E17" s="87" t="s">
        <v>14</v>
      </c>
      <c r="F17" s="87" t="s">
        <v>14</v>
      </c>
      <c r="G17" s="89"/>
    </row>
    <row r="18" spans="1:7" ht="74.099999999999994" customHeight="1" thickBot="1">
      <c r="A18" s="93" t="s">
        <v>94</v>
      </c>
      <c r="B18" s="239" t="s">
        <v>208</v>
      </c>
      <c r="C18" s="240"/>
      <c r="D18" s="89"/>
      <c r="E18" s="87" t="s">
        <v>14</v>
      </c>
      <c r="F18" s="87" t="s">
        <v>14</v>
      </c>
      <c r="G18" s="89"/>
    </row>
    <row r="19" spans="1:7" ht="45.95" customHeight="1" thickBot="1">
      <c r="A19" s="93" t="s">
        <v>95</v>
      </c>
      <c r="B19" s="239" t="s">
        <v>96</v>
      </c>
      <c r="C19" s="240"/>
      <c r="D19" s="89"/>
      <c r="E19" s="87" t="s">
        <v>14</v>
      </c>
      <c r="F19" s="87" t="s">
        <v>14</v>
      </c>
      <c r="G19" s="89"/>
    </row>
  </sheetData>
  <mergeCells count="13">
    <mergeCell ref="A1:C1"/>
    <mergeCell ref="B12:C12"/>
    <mergeCell ref="A10:B10"/>
    <mergeCell ref="B11:C11"/>
    <mergeCell ref="G2:G8"/>
    <mergeCell ref="A2:C8"/>
    <mergeCell ref="B13:C13"/>
    <mergeCell ref="B19:C19"/>
    <mergeCell ref="B18:C18"/>
    <mergeCell ref="B14:C14"/>
    <mergeCell ref="B15:C15"/>
    <mergeCell ref="B16:C16"/>
    <mergeCell ref="B17:C17"/>
  </mergeCells>
  <conditionalFormatting sqref="A20:A92">
    <cfRule type="beginsWith" dxfId="436" priority="2868" stopIfTrue="1" operator="beginsWith" text="Exceptional">
      <formula>LEFT(A20,LEN("Exceptional"))="Exceptional"</formula>
    </cfRule>
    <cfRule type="beginsWith" dxfId="435" priority="2869" stopIfTrue="1" operator="beginsWith" text="Professional">
      <formula>LEFT(A20,LEN("Professional"))="Professional"</formula>
    </cfRule>
    <cfRule type="beginsWith" dxfId="434" priority="2870" stopIfTrue="1" operator="beginsWith" text="Advanced">
      <formula>LEFT(A20,LEN("Advanced"))="Advanced"</formula>
    </cfRule>
    <cfRule type="beginsWith" dxfId="433" priority="2871" stopIfTrue="1" operator="beginsWith" text="Intermediate">
      <formula>LEFT(A20,LEN("Intermediate"))="Intermediate"</formula>
    </cfRule>
    <cfRule type="beginsWith" dxfId="432" priority="2872" stopIfTrue="1" operator="beginsWith" text="Basic">
      <formula>LEFT(A20,LEN("Basic"))="Basic"</formula>
    </cfRule>
    <cfRule type="beginsWith" dxfId="431" priority="2873" stopIfTrue="1" operator="beginsWith" text="Required">
      <formula>LEFT(A20,LEN("Required"))="Required"</formula>
    </cfRule>
    <cfRule type="notContainsBlanks" dxfId="430" priority="2874" stopIfTrue="1">
      <formula>LEN(TRIM(A20))&gt;0</formula>
    </cfRule>
  </conditionalFormatting>
  <conditionalFormatting sqref="E20:F92">
    <cfRule type="beginsWith" dxfId="429" priority="2861" stopIfTrue="1" operator="beginsWith" text="Not Applicable">
      <formula>LEFT(E20,LEN("Not Applicable"))="Not Applicable"</formula>
    </cfRule>
    <cfRule type="beginsWith" dxfId="428" priority="2862" stopIfTrue="1" operator="beginsWith" text="Waived">
      <formula>LEFT(E20,LEN("Waived"))="Waived"</formula>
    </cfRule>
    <cfRule type="beginsWith" dxfId="427" priority="2863" stopIfTrue="1" operator="beginsWith" text="Pre-Passed">
      <formula>LEFT(E20,LEN("Pre-Passed"))="Pre-Passed"</formula>
    </cfRule>
    <cfRule type="beginsWith" dxfId="426" priority="2864" stopIfTrue="1" operator="beginsWith" text="Completed">
      <formula>LEFT(E20,LEN("Completed"))="Completed"</formula>
    </cfRule>
    <cfRule type="beginsWith" dxfId="425" priority="2865" stopIfTrue="1" operator="beginsWith" text="Partial">
      <formula>LEFT(E20,LEN("Partial"))="Partial"</formula>
    </cfRule>
    <cfRule type="beginsWith" dxfId="424" priority="2866" stopIfTrue="1" operator="beginsWith" text="Missing">
      <formula>LEFT(E20,LEN("Missing"))="Missing"</formula>
    </cfRule>
    <cfRule type="beginsWith" dxfId="423" priority="2867" stopIfTrue="1" operator="beginsWith" text="Untested">
      <formula>LEFT(E20,LEN("Untested"))="Untested"</formula>
    </cfRule>
    <cfRule type="notContainsBlanks" dxfId="422" priority="2875" stopIfTrue="1">
      <formula>LEN(TRIM(E20))&gt;0</formula>
    </cfRule>
  </conditionalFormatting>
  <conditionalFormatting sqref="E10">
    <cfRule type="beginsWith" dxfId="421" priority="983" stopIfTrue="1" operator="beginsWith" text="Not Applicable">
      <formula>LEFT(E10,LEN("Not Applicable"))="Not Applicable"</formula>
    </cfRule>
    <cfRule type="beginsWith" dxfId="420" priority="984" stopIfTrue="1" operator="beginsWith" text="Waived">
      <formula>LEFT(E10,LEN("Waived"))="Waived"</formula>
    </cfRule>
    <cfRule type="beginsWith" dxfId="419" priority="985" stopIfTrue="1" operator="beginsWith" text="Pre-Passed">
      <formula>LEFT(E10,LEN("Pre-Passed"))="Pre-Passed"</formula>
    </cfRule>
    <cfRule type="beginsWith" dxfId="418" priority="986" stopIfTrue="1" operator="beginsWith" text="Completed">
      <formula>LEFT(E10,LEN("Completed"))="Completed"</formula>
    </cfRule>
    <cfRule type="beginsWith" dxfId="417" priority="987" stopIfTrue="1" operator="beginsWith" text="Partial">
      <formula>LEFT(E10,LEN("Partial"))="Partial"</formula>
    </cfRule>
    <cfRule type="beginsWith" dxfId="416" priority="988" stopIfTrue="1" operator="beginsWith" text="Missing">
      <formula>LEFT(E10,LEN("Missing"))="Missing"</formula>
    </cfRule>
    <cfRule type="beginsWith" dxfId="415" priority="989" stopIfTrue="1" operator="beginsWith" text="Untested">
      <formula>LEFT(E10,LEN("Untested"))="Untested"</formula>
    </cfRule>
    <cfRule type="notContainsBlanks" dxfId="414" priority="990" stopIfTrue="1">
      <formula>LEN(TRIM(E10))&gt;0</formula>
    </cfRule>
  </conditionalFormatting>
  <conditionalFormatting sqref="F10">
    <cfRule type="beginsWith" dxfId="413" priority="676" stopIfTrue="1" operator="beginsWith" text="Not Applicable">
      <formula>LEFT(F10,LEN("Not Applicable"))="Not Applicable"</formula>
    </cfRule>
    <cfRule type="beginsWith" dxfId="412" priority="677" stopIfTrue="1" operator="beginsWith" text="Waived">
      <formula>LEFT(F10,LEN("Waived"))="Waived"</formula>
    </cfRule>
    <cfRule type="beginsWith" dxfId="411" priority="678" stopIfTrue="1" operator="beginsWith" text="Pre-Passed">
      <formula>LEFT(F10,LEN("Pre-Passed"))="Pre-Passed"</formula>
    </cfRule>
    <cfRule type="beginsWith" dxfId="410" priority="679" stopIfTrue="1" operator="beginsWith" text="Completed">
      <formula>LEFT(F10,LEN("Completed"))="Completed"</formula>
    </cfRule>
    <cfRule type="beginsWith" dxfId="409" priority="680" stopIfTrue="1" operator="beginsWith" text="Partial">
      <formula>LEFT(F10,LEN("Partial"))="Partial"</formula>
    </cfRule>
    <cfRule type="beginsWith" dxfId="408" priority="681" stopIfTrue="1" operator="beginsWith" text="Missing">
      <formula>LEFT(F10,LEN("Missing"))="Missing"</formula>
    </cfRule>
    <cfRule type="beginsWith" dxfId="407" priority="682" stopIfTrue="1" operator="beginsWith" text="Untested">
      <formula>LEFT(F10,LEN("Untested"))="Untested"</formula>
    </cfRule>
    <cfRule type="notContainsBlanks" dxfId="406" priority="683" stopIfTrue="1">
      <formula>LEN(TRIM(F10))&gt;0</formula>
    </cfRule>
  </conditionalFormatting>
  <conditionalFormatting sqref="E11:F19">
    <cfRule type="beginsWith" dxfId="405" priority="338" stopIfTrue="1" operator="beginsWith" text="Not Applicable">
      <formula>LEFT(E11,LEN("Not Applicable"))="Not Applicable"</formula>
    </cfRule>
    <cfRule type="beginsWith" dxfId="404" priority="339" stopIfTrue="1" operator="beginsWith" text="Waived">
      <formula>LEFT(E11,LEN("Waived"))="Waived"</formula>
    </cfRule>
    <cfRule type="beginsWith" dxfId="403" priority="340" stopIfTrue="1" operator="beginsWith" text="Broken">
      <formula>LEFT(E11,LEN("Broken"))="Broken"</formula>
    </cfRule>
    <cfRule type="beginsWith" dxfId="402" priority="341" stopIfTrue="1" operator="beginsWith" text="Decent">
      <formula>LEFT(E11,LEN("Decent"))="Decent"</formula>
    </cfRule>
    <cfRule type="beginsWith" dxfId="401" priority="342" stopIfTrue="1" operator="beginsWith" text="Poor">
      <formula>LEFT(E11,LEN("Poor"))="Poor"</formula>
    </cfRule>
    <cfRule type="beginsWith" dxfId="400" priority="343" stopIfTrue="1" operator="beginsWith" text="Missing">
      <formula>LEFT(E11,LEN("Missing"))="Missing"</formula>
    </cfRule>
    <cfRule type="beginsWith" dxfId="399" priority="344" stopIfTrue="1" operator="beginsWith" text="Untested">
      <formula>LEFT(E11,LEN("Untested"))="Untested"</formula>
    </cfRule>
    <cfRule type="notContainsBlanks" dxfId="398" priority="345" stopIfTrue="1">
      <formula>LEN(TRIM(E11))&gt;0</formula>
    </cfRule>
  </conditionalFormatting>
  <conditionalFormatting sqref="E11:F19">
    <cfRule type="beginsWith" dxfId="397" priority="317" operator="beginsWith" text="Partial">
      <formula>LEFT(E11,LEN("Partial"))="Partial"</formula>
    </cfRule>
    <cfRule type="beginsWith" dxfId="396" priority="335" stopIfTrue="1" operator="beginsWith" text="Exceptional">
      <formula>LEFT(E11,LEN("Exceptional"))="Exceptional"</formula>
    </cfRule>
    <cfRule type="beginsWith" dxfId="395" priority="336" stopIfTrue="1" operator="beginsWith" text="Great">
      <formula>LEFT(E11,LEN("Great"))="Great"</formula>
    </cfRule>
    <cfRule type="beginsWith" dxfId="394" priority="337" stopIfTrue="1" operator="beginsWith" text="Good">
      <formula>LEFT(E11,LEN("Good"))="Good"</formula>
    </cfRule>
  </conditionalFormatting>
  <dataValidations count="1">
    <dataValidation type="list" showInputMessage="1" showErrorMessage="1" sqref="E11:F19" xr:uid="{00000000-0002-0000-0100-000000000000}">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4"/>
  <sheetViews>
    <sheetView topLeftCell="A21" zoomScale="110" zoomScaleNormal="110" zoomScalePageLayoutView="130" workbookViewId="0">
      <selection activeCell="B17" sqref="B17:C17"/>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8" ht="16.5" thickBot="1">
      <c r="A1" s="241" t="s">
        <v>251</v>
      </c>
      <c r="B1" s="242"/>
      <c r="C1" s="243"/>
      <c r="D1" s="94" t="s">
        <v>78</v>
      </c>
      <c r="E1" s="95" t="str">
        <f>""&amp;COUNTIF(E$10:E$96,"Untested")&amp;" Untested"</f>
        <v>0 Untested</v>
      </c>
      <c r="F1" s="95" t="str">
        <f>""&amp;COUNTIF(F$10:F$96,"Untested")&amp;" Untested"</f>
        <v>1 Untested</v>
      </c>
      <c r="G1" s="87" t="s">
        <v>79</v>
      </c>
    </row>
    <row r="2" spans="1:8" ht="17.100000000000001" customHeight="1" thickBot="1">
      <c r="A2" s="249" t="s">
        <v>314</v>
      </c>
      <c r="B2" s="250"/>
      <c r="C2" s="251"/>
      <c r="D2" s="96" t="s">
        <v>126</v>
      </c>
      <c r="E2" s="97">
        <f>COUNTIF($E$10:$E$96,"Missing")+COUNTIF($E$10:$E$96,"Broken")</f>
        <v>0</v>
      </c>
      <c r="F2" s="97">
        <f>COUNTIF($F$10:$F$96,"Missing")+COUNTIF($F$10:$F$96,"Broken")</f>
        <v>6</v>
      </c>
      <c r="G2" s="246" t="s">
        <v>131</v>
      </c>
    </row>
    <row r="3" spans="1:8" ht="16.5" thickBot="1">
      <c r="A3" s="252"/>
      <c r="B3" s="253"/>
      <c r="C3" s="254"/>
      <c r="D3" s="96" t="s">
        <v>125</v>
      </c>
      <c r="E3" s="97">
        <f>COUNTIF($E$10:$E$96,"Poor")+COUNTIF($E$10:$E$96,"Partial")</f>
        <v>3</v>
      </c>
      <c r="F3" s="97">
        <f>COUNTIF($F$10:$F$96,"Poor")+COUNTIF($F$10:$F$96,"Partial")</f>
        <v>2</v>
      </c>
      <c r="G3" s="247"/>
    </row>
    <row r="4" spans="1:8" ht="16.5" thickBot="1">
      <c r="A4" s="252"/>
      <c r="B4" s="253"/>
      <c r="C4" s="254"/>
      <c r="D4" s="96" t="s">
        <v>127</v>
      </c>
      <c r="E4" s="97">
        <f>COUNTIF($E$10:$E$96,"Decent")</f>
        <v>8</v>
      </c>
      <c r="F4" s="97">
        <f>COUNTIF($F$10:$F$96,"Decent")</f>
        <v>2</v>
      </c>
      <c r="G4" s="247"/>
    </row>
    <row r="5" spans="1:8" ht="16.5" thickBot="1">
      <c r="A5" s="252"/>
      <c r="B5" s="253"/>
      <c r="C5" s="254"/>
      <c r="D5" s="96" t="s">
        <v>149</v>
      </c>
      <c r="E5" s="97">
        <f>COUNTIF($E$10:$E$96,"Good")</f>
        <v>1</v>
      </c>
      <c r="F5" s="97">
        <f>COUNTIF($F$10:$F$96,"Good")</f>
        <v>1</v>
      </c>
      <c r="G5" s="247"/>
    </row>
    <row r="6" spans="1:8" ht="16.5" thickBot="1">
      <c r="A6" s="252"/>
      <c r="B6" s="253"/>
      <c r="C6" s="254"/>
      <c r="D6" s="96" t="s">
        <v>124</v>
      </c>
      <c r="E6" s="97">
        <f>COUNTIF($E$10:$E$96,"Great")</f>
        <v>0</v>
      </c>
      <c r="F6" s="97">
        <f>COUNTIF($F$10:$F$96,"Great")</f>
        <v>0</v>
      </c>
      <c r="G6" s="247"/>
    </row>
    <row r="7" spans="1:8" ht="16.5" thickBot="1">
      <c r="A7" s="252"/>
      <c r="B7" s="253"/>
      <c r="C7" s="254"/>
      <c r="D7" s="96" t="s">
        <v>123</v>
      </c>
      <c r="E7" s="97">
        <f>COUNTIF($E$10:$E$96,"Exceptional")</f>
        <v>0</v>
      </c>
      <c r="F7" s="97">
        <f>COUNTIF($F$10:$F$96,"Exceptional")</f>
        <v>0</v>
      </c>
      <c r="G7" s="247"/>
    </row>
    <row r="8" spans="1:8" ht="16.5" thickBot="1">
      <c r="A8" s="255"/>
      <c r="B8" s="256"/>
      <c r="C8" s="257"/>
      <c r="D8" s="98" t="s">
        <v>122</v>
      </c>
      <c r="E8" s="99">
        <f>E2*(-0.1)+E3*(-0.02)+E5*0.005+E6*0.01+E7*0.02</f>
        <v>-5.5E-2</v>
      </c>
      <c r="F8" s="99">
        <f>F2*(-0.1)+F3*(-0.02)+F5*0.005+F6*0.01+F7*0.02</f>
        <v>-0.63500000000000012</v>
      </c>
      <c r="G8" s="248"/>
    </row>
    <row r="9" spans="1:8" s="21" customFormat="1" ht="8.1" customHeight="1" thickBot="1">
      <c r="A9" s="90"/>
      <c r="B9" s="90"/>
      <c r="C9" s="90"/>
      <c r="D9" s="91"/>
      <c r="E9" s="92"/>
      <c r="F9" s="92"/>
      <c r="G9" s="90"/>
    </row>
    <row r="10" spans="1:8" ht="16.5" thickBot="1">
      <c r="A10" s="244" t="s">
        <v>77</v>
      </c>
      <c r="B10" s="245"/>
      <c r="C10" s="87"/>
      <c r="D10" s="87" t="s">
        <v>31</v>
      </c>
      <c r="E10" s="88" t="s">
        <v>15</v>
      </c>
      <c r="F10" s="88" t="s">
        <v>16</v>
      </c>
      <c r="G10" s="87" t="s">
        <v>32</v>
      </c>
    </row>
    <row r="11" spans="1:8" ht="64.5" thickBot="1">
      <c r="A11" s="93" t="s">
        <v>74</v>
      </c>
      <c r="B11" s="239" t="s">
        <v>75</v>
      </c>
      <c r="C11" s="240"/>
      <c r="D11" s="89"/>
      <c r="E11" s="87" t="s">
        <v>340</v>
      </c>
      <c r="F11" s="87" t="s">
        <v>340</v>
      </c>
      <c r="G11" s="89" t="s">
        <v>341</v>
      </c>
      <c r="H11" s="1" t="s">
        <v>339</v>
      </c>
    </row>
    <row r="12" spans="1:8" ht="60" customHeight="1" thickBot="1">
      <c r="A12" s="93" t="s">
        <v>76</v>
      </c>
      <c r="B12" s="239" t="s">
        <v>255</v>
      </c>
      <c r="C12" s="240"/>
      <c r="D12" s="89"/>
      <c r="E12" s="87" t="s">
        <v>342</v>
      </c>
      <c r="F12" s="87" t="s">
        <v>342</v>
      </c>
      <c r="G12" s="89" t="s">
        <v>343</v>
      </c>
    </row>
    <row r="13" spans="1:8" ht="87" customHeight="1" thickBot="1">
      <c r="A13" s="93" t="s">
        <v>80</v>
      </c>
      <c r="B13" s="239" t="s">
        <v>83</v>
      </c>
      <c r="C13" s="240"/>
      <c r="D13" s="89"/>
      <c r="E13" s="87" t="s">
        <v>340</v>
      </c>
      <c r="F13" s="87" t="s">
        <v>344</v>
      </c>
      <c r="G13" s="89" t="s">
        <v>354</v>
      </c>
    </row>
    <row r="14" spans="1:8" ht="153.75" thickBot="1">
      <c r="A14" s="93" t="s">
        <v>81</v>
      </c>
      <c r="B14" s="239" t="s">
        <v>82</v>
      </c>
      <c r="C14" s="240"/>
      <c r="D14" s="89"/>
      <c r="E14" s="87" t="s">
        <v>340</v>
      </c>
      <c r="F14" s="87" t="s">
        <v>344</v>
      </c>
      <c r="G14" s="89" t="s">
        <v>347</v>
      </c>
    </row>
    <row r="15" spans="1:8" ht="153.75" thickBot="1">
      <c r="A15" s="93" t="s">
        <v>84</v>
      </c>
      <c r="B15" s="239" t="s">
        <v>201</v>
      </c>
      <c r="C15" s="240"/>
      <c r="D15" s="89"/>
      <c r="E15" s="87" t="s">
        <v>340</v>
      </c>
      <c r="F15" s="87" t="s">
        <v>345</v>
      </c>
      <c r="G15" s="89" t="s">
        <v>346</v>
      </c>
    </row>
    <row r="16" spans="1:8" ht="71.099999999999994" customHeight="1" thickBot="1">
      <c r="A16" s="93" t="s">
        <v>85</v>
      </c>
      <c r="B16" s="239" t="s">
        <v>256</v>
      </c>
      <c r="C16" s="240"/>
      <c r="D16" s="89"/>
      <c r="E16" s="87" t="s">
        <v>345</v>
      </c>
      <c r="F16" s="87" t="s">
        <v>344</v>
      </c>
      <c r="G16" s="89" t="s">
        <v>348</v>
      </c>
    </row>
    <row r="17" spans="1:7" ht="102.75" thickBot="1">
      <c r="A17" s="93" t="s">
        <v>86</v>
      </c>
      <c r="B17" s="239" t="s">
        <v>257</v>
      </c>
      <c r="C17" s="240"/>
      <c r="D17" s="89"/>
      <c r="E17" s="87" t="s">
        <v>345</v>
      </c>
      <c r="F17" s="87" t="s">
        <v>344</v>
      </c>
      <c r="G17" s="89" t="s">
        <v>367</v>
      </c>
    </row>
    <row r="18" spans="1:7" ht="102.75" thickBot="1">
      <c r="A18" s="93" t="s">
        <v>87</v>
      </c>
      <c r="B18" s="239" t="s">
        <v>88</v>
      </c>
      <c r="C18" s="240"/>
      <c r="D18" s="89"/>
      <c r="E18" s="87" t="s">
        <v>345</v>
      </c>
      <c r="F18" s="87" t="s">
        <v>345</v>
      </c>
      <c r="G18" s="89" t="s">
        <v>349</v>
      </c>
    </row>
    <row r="19" spans="1:7" ht="72.95" customHeight="1" thickBot="1">
      <c r="A19" s="93" t="s">
        <v>91</v>
      </c>
      <c r="B19" s="239" t="s">
        <v>258</v>
      </c>
      <c r="C19" s="240"/>
      <c r="D19" s="89"/>
      <c r="E19" s="87" t="s">
        <v>340</v>
      </c>
      <c r="F19" s="87" t="s">
        <v>344</v>
      </c>
      <c r="G19" s="89" t="s">
        <v>351</v>
      </c>
    </row>
    <row r="20" spans="1:7" ht="59.1" customHeight="1" thickBot="1">
      <c r="A20" s="93" t="s">
        <v>89</v>
      </c>
      <c r="B20" s="239" t="s">
        <v>90</v>
      </c>
      <c r="C20" s="240"/>
      <c r="D20" s="89"/>
      <c r="E20" s="87" t="s">
        <v>340</v>
      </c>
      <c r="F20" s="87" t="s">
        <v>344</v>
      </c>
      <c r="G20" s="89" t="s">
        <v>350</v>
      </c>
    </row>
    <row r="21" spans="1:7" ht="72.95" customHeight="1" thickBot="1">
      <c r="A21" s="93" t="s">
        <v>92</v>
      </c>
      <c r="B21" s="239" t="s">
        <v>259</v>
      </c>
      <c r="C21" s="240"/>
      <c r="D21" s="89"/>
      <c r="E21" s="87" t="s">
        <v>340</v>
      </c>
      <c r="F21" s="87" t="s">
        <v>340</v>
      </c>
      <c r="G21" s="89" t="s">
        <v>352</v>
      </c>
    </row>
    <row r="22" spans="1:7" ht="102" customHeight="1" thickBot="1">
      <c r="A22" s="93" t="s">
        <v>93</v>
      </c>
      <c r="B22" s="239" t="s">
        <v>260</v>
      </c>
      <c r="C22" s="240"/>
      <c r="D22" s="89"/>
      <c r="E22" s="87" t="s">
        <v>353</v>
      </c>
      <c r="F22" s="87" t="s">
        <v>353</v>
      </c>
      <c r="G22" s="89" t="s">
        <v>339</v>
      </c>
    </row>
    <row r="23" spans="1:7" ht="74.099999999999994" customHeight="1" thickBot="1">
      <c r="A23" s="93" t="s">
        <v>94</v>
      </c>
      <c r="B23" s="239" t="s">
        <v>208</v>
      </c>
      <c r="C23" s="240"/>
      <c r="D23" s="89" t="s">
        <v>374</v>
      </c>
      <c r="E23" s="87" t="s">
        <v>340</v>
      </c>
      <c r="F23" s="87" t="s">
        <v>14</v>
      </c>
      <c r="G23" s="89" t="s">
        <v>368</v>
      </c>
    </row>
    <row r="24" spans="1:7" ht="45.95" customHeight="1" thickBot="1">
      <c r="A24" s="93" t="s">
        <v>95</v>
      </c>
      <c r="B24" s="239" t="s">
        <v>96</v>
      </c>
      <c r="C24" s="240"/>
      <c r="D24" s="89"/>
      <c r="E24" s="87" t="s">
        <v>353</v>
      </c>
      <c r="F24" s="87" t="s">
        <v>353</v>
      </c>
      <c r="G24" s="89"/>
    </row>
  </sheetData>
  <mergeCells count="18">
    <mergeCell ref="B24:C24"/>
    <mergeCell ref="B13:C13"/>
    <mergeCell ref="B14:C14"/>
    <mergeCell ref="B15:C15"/>
    <mergeCell ref="B16:C16"/>
    <mergeCell ref="B17:C17"/>
    <mergeCell ref="B18:C18"/>
    <mergeCell ref="B19:C19"/>
    <mergeCell ref="B20:C20"/>
    <mergeCell ref="B21:C21"/>
    <mergeCell ref="B22:C22"/>
    <mergeCell ref="B23:C23"/>
    <mergeCell ref="B12:C12"/>
    <mergeCell ref="A1:C1"/>
    <mergeCell ref="A2:C8"/>
    <mergeCell ref="G2:G8"/>
    <mergeCell ref="A10:B10"/>
    <mergeCell ref="B11:C11"/>
  </mergeCells>
  <conditionalFormatting sqref="A25:A97">
    <cfRule type="beginsWith" dxfId="393" priority="40" stopIfTrue="1" operator="beginsWith" text="Exceptional">
      <formula>LEFT(A25,LEN("Exceptional"))="Exceptional"</formula>
    </cfRule>
    <cfRule type="beginsWith" dxfId="392" priority="41" stopIfTrue="1" operator="beginsWith" text="Professional">
      <formula>LEFT(A25,LEN("Professional"))="Professional"</formula>
    </cfRule>
    <cfRule type="beginsWith" dxfId="391" priority="42" stopIfTrue="1" operator="beginsWith" text="Advanced">
      <formula>LEFT(A25,LEN("Advanced"))="Advanced"</formula>
    </cfRule>
    <cfRule type="beginsWith" dxfId="390" priority="43" stopIfTrue="1" operator="beginsWith" text="Intermediate">
      <formula>LEFT(A25,LEN("Intermediate"))="Intermediate"</formula>
    </cfRule>
    <cfRule type="beginsWith" dxfId="389" priority="44" stopIfTrue="1" operator="beginsWith" text="Basic">
      <formula>LEFT(A25,LEN("Basic"))="Basic"</formula>
    </cfRule>
    <cfRule type="beginsWith" dxfId="388" priority="45" stopIfTrue="1" operator="beginsWith" text="Required">
      <formula>LEFT(A25,LEN("Required"))="Required"</formula>
    </cfRule>
    <cfRule type="notContainsBlanks" dxfId="387" priority="46" stopIfTrue="1">
      <formula>LEN(TRIM(A25))&gt;0</formula>
    </cfRule>
  </conditionalFormatting>
  <conditionalFormatting sqref="E25:F97">
    <cfRule type="beginsWith" dxfId="386" priority="33" stopIfTrue="1" operator="beginsWith" text="Not Applicable">
      <formula>LEFT(E25,LEN("Not Applicable"))="Not Applicable"</formula>
    </cfRule>
    <cfRule type="beginsWith" dxfId="385" priority="34" stopIfTrue="1" operator="beginsWith" text="Waived">
      <formula>LEFT(E25,LEN("Waived"))="Waived"</formula>
    </cfRule>
    <cfRule type="beginsWith" dxfId="384" priority="35" stopIfTrue="1" operator="beginsWith" text="Pre-Passed">
      <formula>LEFT(E25,LEN("Pre-Passed"))="Pre-Passed"</formula>
    </cfRule>
    <cfRule type="beginsWith" dxfId="383" priority="36" stopIfTrue="1" operator="beginsWith" text="Completed">
      <formula>LEFT(E25,LEN("Completed"))="Completed"</formula>
    </cfRule>
    <cfRule type="beginsWith" dxfId="382" priority="37" stopIfTrue="1" operator="beginsWith" text="Partial">
      <formula>LEFT(E25,LEN("Partial"))="Partial"</formula>
    </cfRule>
    <cfRule type="beginsWith" dxfId="381" priority="38" stopIfTrue="1" operator="beginsWith" text="Missing">
      <formula>LEFT(E25,LEN("Missing"))="Missing"</formula>
    </cfRule>
    <cfRule type="beginsWith" dxfId="380" priority="39" stopIfTrue="1" operator="beginsWith" text="Untested">
      <formula>LEFT(E25,LEN("Untested"))="Untested"</formula>
    </cfRule>
    <cfRule type="notContainsBlanks" dxfId="379" priority="47" stopIfTrue="1">
      <formula>LEN(TRIM(E25))&gt;0</formula>
    </cfRule>
  </conditionalFormatting>
  <conditionalFormatting sqref="E10">
    <cfRule type="beginsWith" dxfId="378" priority="25" stopIfTrue="1" operator="beginsWith" text="Not Applicable">
      <formula>LEFT(E10,LEN("Not Applicable"))="Not Applicable"</formula>
    </cfRule>
    <cfRule type="beginsWith" dxfId="377" priority="26" stopIfTrue="1" operator="beginsWith" text="Waived">
      <formula>LEFT(E10,LEN("Waived"))="Waived"</formula>
    </cfRule>
    <cfRule type="beginsWith" dxfId="376" priority="27" stopIfTrue="1" operator="beginsWith" text="Pre-Passed">
      <formula>LEFT(E10,LEN("Pre-Passed"))="Pre-Passed"</formula>
    </cfRule>
    <cfRule type="beginsWith" dxfId="375" priority="28" stopIfTrue="1" operator="beginsWith" text="Completed">
      <formula>LEFT(E10,LEN("Completed"))="Completed"</formula>
    </cfRule>
    <cfRule type="beginsWith" dxfId="374" priority="29" stopIfTrue="1" operator="beginsWith" text="Partial">
      <formula>LEFT(E10,LEN("Partial"))="Partial"</formula>
    </cfRule>
    <cfRule type="beginsWith" dxfId="373" priority="30" stopIfTrue="1" operator="beginsWith" text="Missing">
      <formula>LEFT(E10,LEN("Missing"))="Missing"</formula>
    </cfRule>
    <cfRule type="beginsWith" dxfId="372" priority="31" stopIfTrue="1" operator="beginsWith" text="Untested">
      <formula>LEFT(E10,LEN("Untested"))="Untested"</formula>
    </cfRule>
    <cfRule type="notContainsBlanks" dxfId="371" priority="32" stopIfTrue="1">
      <formula>LEN(TRIM(E10))&gt;0</formula>
    </cfRule>
  </conditionalFormatting>
  <conditionalFormatting sqref="F10">
    <cfRule type="beginsWith" dxfId="370" priority="17" stopIfTrue="1" operator="beginsWith" text="Not Applicable">
      <formula>LEFT(F10,LEN("Not Applicable"))="Not Applicable"</formula>
    </cfRule>
    <cfRule type="beginsWith" dxfId="369" priority="18" stopIfTrue="1" operator="beginsWith" text="Waived">
      <formula>LEFT(F10,LEN("Waived"))="Waived"</formula>
    </cfRule>
    <cfRule type="beginsWith" dxfId="368" priority="19" stopIfTrue="1" operator="beginsWith" text="Pre-Passed">
      <formula>LEFT(F10,LEN("Pre-Passed"))="Pre-Passed"</formula>
    </cfRule>
    <cfRule type="beginsWith" dxfId="367" priority="20" stopIfTrue="1" operator="beginsWith" text="Completed">
      <formula>LEFT(F10,LEN("Completed"))="Completed"</formula>
    </cfRule>
    <cfRule type="beginsWith" dxfId="366" priority="21" stopIfTrue="1" operator="beginsWith" text="Partial">
      <formula>LEFT(F10,LEN("Partial"))="Partial"</formula>
    </cfRule>
    <cfRule type="beginsWith" dxfId="365" priority="22" stopIfTrue="1" operator="beginsWith" text="Missing">
      <formula>LEFT(F10,LEN("Missing"))="Missing"</formula>
    </cfRule>
    <cfRule type="beginsWith" dxfId="364" priority="23" stopIfTrue="1" operator="beginsWith" text="Untested">
      <formula>LEFT(F10,LEN("Untested"))="Untested"</formula>
    </cfRule>
    <cfRule type="notContainsBlanks" dxfId="363" priority="24" stopIfTrue="1">
      <formula>LEN(TRIM(F10))&gt;0</formula>
    </cfRule>
  </conditionalFormatting>
  <conditionalFormatting sqref="E11:F24">
    <cfRule type="beginsWith" dxfId="362" priority="9" stopIfTrue="1" operator="beginsWith" text="Not Applicable">
      <formula>LEFT(E11,LEN("Not Applicable"))="Not Applicable"</formula>
    </cfRule>
    <cfRule type="beginsWith" dxfId="361" priority="10" stopIfTrue="1" operator="beginsWith" text="Waived">
      <formula>LEFT(E11,LEN("Waived"))="Waived"</formula>
    </cfRule>
    <cfRule type="beginsWith" dxfId="360" priority="11" stopIfTrue="1" operator="beginsWith" text="Broken">
      <formula>LEFT(E11,LEN("Broken"))="Broken"</formula>
    </cfRule>
    <cfRule type="beginsWith" dxfId="359" priority="12" stopIfTrue="1" operator="beginsWith" text="Decent">
      <formula>LEFT(E11,LEN("Decent"))="Decent"</formula>
    </cfRule>
    <cfRule type="beginsWith" dxfId="358" priority="13" stopIfTrue="1" operator="beginsWith" text="Poor">
      <formula>LEFT(E11,LEN("Poor"))="Poor"</formula>
    </cfRule>
    <cfRule type="beginsWith" dxfId="357" priority="14" stopIfTrue="1" operator="beginsWith" text="Missing">
      <formula>LEFT(E11,LEN("Missing"))="Missing"</formula>
    </cfRule>
    <cfRule type="beginsWith" dxfId="356" priority="15" stopIfTrue="1" operator="beginsWith" text="Untested">
      <formula>LEFT(E11,LEN("Untested"))="Untested"</formula>
    </cfRule>
    <cfRule type="notContainsBlanks" dxfId="355" priority="16" stopIfTrue="1">
      <formula>LEN(TRIM(E11))&gt;0</formula>
    </cfRule>
  </conditionalFormatting>
  <conditionalFormatting sqref="F11:F24">
    <cfRule type="beginsWith" dxfId="354" priority="5" operator="beginsWith" text="Partial">
      <formula>LEFT(F11,LEN("Partial"))="Partial"</formula>
    </cfRule>
    <cfRule type="beginsWith" dxfId="353" priority="6" stopIfTrue="1" operator="beginsWith" text="Exceptional">
      <formula>LEFT(F11,LEN("Exceptional"))="Exceptional"</formula>
    </cfRule>
    <cfRule type="beginsWith" dxfId="352" priority="7" stopIfTrue="1" operator="beginsWith" text="Great">
      <formula>LEFT(F11,LEN("Great"))="Great"</formula>
    </cfRule>
    <cfRule type="beginsWith" dxfId="351" priority="8" stopIfTrue="1" operator="beginsWith" text="Good">
      <formula>LEFT(F11,LEN("Good"))="Good"</formula>
    </cfRule>
  </conditionalFormatting>
  <conditionalFormatting sqref="E11:F24">
    <cfRule type="beginsWith" dxfId="350" priority="1" operator="beginsWith" text="Partial">
      <formula>LEFT(E11,LEN("Partial"))="Partial"</formula>
    </cfRule>
    <cfRule type="beginsWith" dxfId="349" priority="2" stopIfTrue="1" operator="beginsWith" text="Exceptional">
      <formula>LEFT(E11,LEN("Exceptional"))="Exceptional"</formula>
    </cfRule>
    <cfRule type="beginsWith" dxfId="348" priority="3" stopIfTrue="1" operator="beginsWith" text="Great">
      <formula>LEFT(E11,LEN("Great"))="Great"</formula>
    </cfRule>
    <cfRule type="beginsWith" dxfId="347" priority="4" stopIfTrue="1" operator="beginsWith" text="Good">
      <formula>LEFT(E11,LEN("Good"))="Good"</formula>
    </cfRule>
  </conditionalFormatting>
  <dataValidations count="1">
    <dataValidation type="list" showInputMessage="1" showErrorMessage="1" sqref="E11:F24" xr:uid="{00000000-0002-0000-0200-000000000000}">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H118"/>
  <sheetViews>
    <sheetView topLeftCell="A7" zoomScale="130" zoomScaleNormal="130" zoomScalePageLayoutView="130" workbookViewId="0">
      <selection activeCell="D12" sqref="D12"/>
    </sheetView>
  </sheetViews>
  <sheetFormatPr defaultColWidth="10.875" defaultRowHeight="15.75"/>
  <cols>
    <col min="1" max="1" width="13.37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8" ht="16.5" thickBot="1">
      <c r="A1" s="241" t="s">
        <v>250</v>
      </c>
      <c r="B1" s="242"/>
      <c r="C1" s="243"/>
      <c r="D1" s="94" t="s">
        <v>78</v>
      </c>
      <c r="E1" s="95" t="str">
        <f>""&amp;COUNTIF(E$3:E$61,"Untested")&amp;" Untested"</f>
        <v>0 Untested</v>
      </c>
      <c r="F1" s="95" t="str">
        <f>""&amp;COUNTIF(F$3:F$61,"Untested")&amp;" Untested"</f>
        <v>0 Untested</v>
      </c>
      <c r="G1" s="87" t="s">
        <v>79</v>
      </c>
      <c r="H1" s="116"/>
    </row>
    <row r="2" spans="1:8" ht="17.100000000000001" customHeight="1" thickBot="1">
      <c r="A2" s="249" t="s">
        <v>282</v>
      </c>
      <c r="B2" s="250"/>
      <c r="C2" s="251"/>
      <c r="D2" s="96" t="s">
        <v>126</v>
      </c>
      <c r="E2" s="97">
        <f>COUNTIF($E$10:$E$61,"Missing")+COUNTIF($E$10:$E$61,"Broken")</f>
        <v>0</v>
      </c>
      <c r="F2" s="97">
        <f>COUNTIF($F$10:$F$61,"Missing")+COUNTIF($F$10:$F$61,"Broken")</f>
        <v>0</v>
      </c>
      <c r="G2" s="246" t="s">
        <v>131</v>
      </c>
    </row>
    <row r="3" spans="1:8" ht="16.5" thickBot="1">
      <c r="A3" s="252"/>
      <c r="B3" s="253"/>
      <c r="C3" s="254"/>
      <c r="D3" s="96" t="s">
        <v>125</v>
      </c>
      <c r="E3" s="97">
        <f>COUNTIF($E$10:$E$61,"Poor")+COUNTIF($E$10:$E$61,"Partial")</f>
        <v>1</v>
      </c>
      <c r="F3" s="97">
        <f>COUNTIF($F$10:$F$61,"Poor")+COUNTIF($F$10:$F$61,"Partial")</f>
        <v>1</v>
      </c>
      <c r="G3" s="247"/>
    </row>
    <row r="4" spans="1:8" ht="16.5" thickBot="1">
      <c r="A4" s="252"/>
      <c r="B4" s="253"/>
      <c r="C4" s="254"/>
      <c r="D4" s="96" t="s">
        <v>127</v>
      </c>
      <c r="E4" s="97">
        <f>COUNTIF($E$10:$E$61,"Decent")</f>
        <v>2</v>
      </c>
      <c r="F4" s="97">
        <f>COUNTIF($F$10:$F$61,"Decent")</f>
        <v>2</v>
      </c>
      <c r="G4" s="247"/>
    </row>
    <row r="5" spans="1:8" ht="16.5" thickBot="1">
      <c r="A5" s="252"/>
      <c r="B5" s="253"/>
      <c r="C5" s="254"/>
      <c r="D5" s="96" t="s">
        <v>149</v>
      </c>
      <c r="E5" s="97">
        <f>COUNTIF($E$10:$E$61,"Good")</f>
        <v>0</v>
      </c>
      <c r="F5" s="97">
        <f>COUNTIF($F$10:$F$61,"Good")</f>
        <v>0</v>
      </c>
      <c r="G5" s="247"/>
    </row>
    <row r="6" spans="1:8" ht="16.5" thickBot="1">
      <c r="A6" s="252"/>
      <c r="B6" s="253"/>
      <c r="C6" s="254"/>
      <c r="D6" s="96" t="s">
        <v>124</v>
      </c>
      <c r="E6" s="97">
        <f>COUNTIF($E$10:$E$61,"Great")</f>
        <v>0</v>
      </c>
      <c r="F6" s="97">
        <f>COUNTIF($F$10:$F$61,"Great")</f>
        <v>1</v>
      </c>
      <c r="G6" s="247"/>
    </row>
    <row r="7" spans="1:8" ht="16.5" thickBot="1">
      <c r="A7" s="252"/>
      <c r="B7" s="253"/>
      <c r="C7" s="254"/>
      <c r="D7" s="96" t="s">
        <v>123</v>
      </c>
      <c r="E7" s="97">
        <f>COUNTIF($E$10:$E$61,"Exceptional")</f>
        <v>1</v>
      </c>
      <c r="F7" s="97">
        <f>COUNTIF($F$10:$F$61,"Exceptional")</f>
        <v>0</v>
      </c>
      <c r="G7" s="247"/>
    </row>
    <row r="8" spans="1:8" ht="16.5" thickBot="1">
      <c r="A8" s="255"/>
      <c r="B8" s="256"/>
      <c r="C8" s="257"/>
      <c r="D8" s="98" t="s">
        <v>222</v>
      </c>
      <c r="E8" s="99">
        <f>E2*(-0.1)+E3*(-0.02)+E5*0.005+E6*0.01+E7*0.02</f>
        <v>0</v>
      </c>
      <c r="F8" s="99">
        <f>F2*(-0.1)+F3*(-0.02)+F5*0.005+F6*0.01+F7*0.02</f>
        <v>-0.01</v>
      </c>
      <c r="G8" s="248"/>
    </row>
    <row r="9" spans="1:8" s="21" customFormat="1" ht="8.1" customHeight="1" thickBot="1">
      <c r="A9" s="90"/>
      <c r="B9" s="90"/>
      <c r="C9" s="90"/>
      <c r="D9" s="91"/>
      <c r="E9" s="92"/>
      <c r="F9" s="92"/>
      <c r="G9" s="90"/>
    </row>
    <row r="10" spans="1:8" ht="16.5" thickBot="1">
      <c r="A10" s="244" t="s">
        <v>105</v>
      </c>
      <c r="B10" s="258"/>
      <c r="C10" s="245"/>
      <c r="D10" s="87" t="s">
        <v>31</v>
      </c>
      <c r="E10" s="88" t="s">
        <v>15</v>
      </c>
      <c r="F10" s="88" t="s">
        <v>16</v>
      </c>
      <c r="G10" s="87" t="s">
        <v>32</v>
      </c>
    </row>
    <row r="11" spans="1:8" ht="51.75" thickBot="1">
      <c r="A11" s="93" t="s">
        <v>106</v>
      </c>
      <c r="B11" s="239" t="s">
        <v>211</v>
      </c>
      <c r="C11" s="240"/>
      <c r="D11" s="89" t="s">
        <v>373</v>
      </c>
      <c r="E11" s="87" t="s">
        <v>360</v>
      </c>
      <c r="F11" s="87" t="s">
        <v>360</v>
      </c>
      <c r="G11" s="89" t="s">
        <v>361</v>
      </c>
      <c r="H11" s="1" t="s">
        <v>339</v>
      </c>
    </row>
    <row r="12" spans="1:8" ht="59.1" customHeight="1" thickBot="1">
      <c r="A12" s="93" t="s">
        <v>212</v>
      </c>
      <c r="B12" s="239" t="s">
        <v>213</v>
      </c>
      <c r="C12" s="240"/>
      <c r="D12" s="89"/>
      <c r="E12" s="87" t="s">
        <v>384</v>
      </c>
      <c r="F12" s="87" t="s">
        <v>355</v>
      </c>
      <c r="G12" s="89" t="s">
        <v>356</v>
      </c>
    </row>
    <row r="13" spans="1:8" ht="57" customHeight="1" thickBot="1">
      <c r="A13" s="93" t="s">
        <v>214</v>
      </c>
      <c r="B13" s="239" t="s">
        <v>217</v>
      </c>
      <c r="C13" s="240"/>
      <c r="D13" s="89"/>
      <c r="E13" s="87" t="s">
        <v>353</v>
      </c>
      <c r="F13" s="87" t="s">
        <v>353</v>
      </c>
      <c r="G13" s="89"/>
    </row>
    <row r="14" spans="1:8" ht="72" customHeight="1" thickBot="1">
      <c r="A14" s="93" t="s">
        <v>216</v>
      </c>
      <c r="B14" s="239" t="s">
        <v>218</v>
      </c>
      <c r="C14" s="240"/>
      <c r="D14" s="89"/>
      <c r="E14" s="87" t="s">
        <v>340</v>
      </c>
      <c r="F14" s="87" t="s">
        <v>340</v>
      </c>
      <c r="G14" s="89" t="s">
        <v>357</v>
      </c>
    </row>
    <row r="15" spans="1:8" ht="56.1" customHeight="1" thickBot="1">
      <c r="A15" s="93" t="s">
        <v>107</v>
      </c>
      <c r="B15" s="239" t="s">
        <v>108</v>
      </c>
      <c r="C15" s="240"/>
      <c r="D15" s="89"/>
      <c r="E15" s="87" t="s">
        <v>340</v>
      </c>
      <c r="F15" s="87" t="s">
        <v>340</v>
      </c>
      <c r="G15" s="89" t="s">
        <v>358</v>
      </c>
    </row>
    <row r="16" spans="1:8" ht="42.95" customHeight="1" thickBot="1">
      <c r="A16" s="93" t="s">
        <v>95</v>
      </c>
      <c r="B16" s="239" t="s">
        <v>215</v>
      </c>
      <c r="C16" s="240"/>
      <c r="D16" s="89"/>
      <c r="E16" s="87" t="s">
        <v>353</v>
      </c>
      <c r="F16" s="87" t="s">
        <v>353</v>
      </c>
      <c r="G16" s="89"/>
    </row>
    <row r="25" ht="17.100000000000001" customHeight="1"/>
    <row r="34" ht="17.100000000000001" customHeight="1"/>
    <row r="49" spans="1:8" s="100" customFormat="1">
      <c r="A49" s="1"/>
      <c r="B49" s="1"/>
      <c r="C49" s="1"/>
      <c r="D49" s="1"/>
      <c r="E49" s="1"/>
      <c r="F49" s="1"/>
      <c r="G49" s="1"/>
      <c r="H49" s="1"/>
    </row>
    <row r="50" spans="1:8" s="100" customFormat="1">
      <c r="A50" s="1"/>
      <c r="B50" s="1"/>
      <c r="C50" s="1"/>
      <c r="D50" s="1"/>
      <c r="E50" s="1"/>
      <c r="F50" s="1"/>
      <c r="G50" s="1"/>
      <c r="H50" s="1"/>
    </row>
    <row r="51" spans="1:8" s="100" customFormat="1">
      <c r="A51" s="1"/>
      <c r="B51" s="1"/>
      <c r="C51" s="1"/>
      <c r="D51" s="1"/>
      <c r="E51" s="1"/>
      <c r="F51" s="1"/>
      <c r="G51" s="1"/>
      <c r="H51" s="1"/>
    </row>
    <row r="52" spans="1:8" s="100" customFormat="1">
      <c r="A52" s="1"/>
      <c r="B52" s="1"/>
      <c r="C52" s="1"/>
      <c r="D52" s="1"/>
      <c r="E52" s="1"/>
      <c r="F52" s="1"/>
      <c r="G52" s="1"/>
      <c r="H52" s="1"/>
    </row>
    <row r="53" spans="1:8" s="100" customFormat="1">
      <c r="A53" s="1"/>
      <c r="B53" s="1"/>
      <c r="C53" s="1"/>
      <c r="D53" s="1"/>
      <c r="E53" s="1"/>
      <c r="F53" s="1"/>
      <c r="G53" s="1"/>
      <c r="H53" s="1"/>
    </row>
    <row r="54" spans="1:8" s="100" customFormat="1">
      <c r="A54" s="1"/>
      <c r="B54" s="1"/>
      <c r="C54" s="1"/>
      <c r="D54" s="1"/>
      <c r="E54" s="1"/>
      <c r="F54" s="1"/>
      <c r="G54" s="1"/>
      <c r="H54" s="1"/>
    </row>
    <row r="55" spans="1:8" s="100" customFormat="1">
      <c r="A55" s="1"/>
      <c r="B55" s="1"/>
      <c r="C55" s="1"/>
      <c r="D55" s="1"/>
      <c r="E55" s="1"/>
      <c r="F55" s="1"/>
      <c r="G55" s="1"/>
      <c r="H55" s="1"/>
    </row>
    <row r="56" spans="1:8" s="100" customFormat="1">
      <c r="A56" s="1"/>
      <c r="B56" s="1"/>
      <c r="C56" s="1"/>
      <c r="D56" s="1"/>
      <c r="E56" s="1"/>
      <c r="F56" s="1"/>
      <c r="G56" s="1"/>
      <c r="H56" s="1"/>
    </row>
    <row r="57" spans="1:8" s="100" customFormat="1">
      <c r="A57" s="1"/>
      <c r="B57" s="1"/>
      <c r="C57" s="1"/>
      <c r="D57" s="1"/>
      <c r="E57" s="1"/>
      <c r="F57" s="1"/>
      <c r="G57" s="1"/>
      <c r="H57" s="1"/>
    </row>
    <row r="58" spans="1:8" s="100" customFormat="1">
      <c r="A58" s="1"/>
      <c r="B58" s="1"/>
      <c r="C58" s="1"/>
      <c r="D58" s="1"/>
      <c r="E58" s="1"/>
      <c r="F58" s="1"/>
      <c r="G58" s="1"/>
      <c r="H58" s="1"/>
    </row>
    <row r="59" spans="1:8" s="100" customFormat="1">
      <c r="A59" s="1"/>
      <c r="B59" s="1"/>
      <c r="C59" s="1"/>
      <c r="D59" s="1"/>
      <c r="E59" s="1"/>
      <c r="F59" s="1"/>
      <c r="G59" s="1"/>
      <c r="H59" s="1"/>
    </row>
    <row r="60" spans="1:8" s="100" customFormat="1">
      <c r="A60" s="1"/>
      <c r="B60" s="1"/>
      <c r="C60" s="1"/>
      <c r="D60" s="1"/>
      <c r="E60" s="1"/>
      <c r="F60" s="1"/>
      <c r="G60" s="1"/>
      <c r="H60" s="1"/>
    </row>
    <row r="61" spans="1:8" s="100" customFormat="1">
      <c r="A61" s="1"/>
      <c r="B61" s="1"/>
      <c r="C61" s="1"/>
      <c r="D61" s="1"/>
      <c r="E61" s="1"/>
      <c r="F61" s="1"/>
      <c r="G61" s="1"/>
      <c r="H61" s="1"/>
    </row>
    <row r="62" spans="1:8" s="100" customFormat="1">
      <c r="A62" s="1"/>
      <c r="B62" s="1"/>
      <c r="C62" s="1"/>
      <c r="D62" s="1"/>
      <c r="E62" s="1"/>
      <c r="F62" s="1"/>
      <c r="G62" s="1"/>
      <c r="H62" s="1"/>
    </row>
    <row r="63" spans="1:8" s="100" customFormat="1">
      <c r="A63" s="1"/>
      <c r="B63" s="1"/>
      <c r="C63" s="1"/>
      <c r="D63" s="1"/>
      <c r="E63" s="1"/>
      <c r="F63" s="1"/>
      <c r="G63" s="1"/>
      <c r="H63" s="1"/>
    </row>
    <row r="64" spans="1:8" s="100" customFormat="1">
      <c r="A64" s="1"/>
      <c r="B64" s="1"/>
      <c r="C64" s="1"/>
      <c r="D64" s="1"/>
      <c r="E64" s="1"/>
      <c r="F64" s="1"/>
      <c r="G64" s="1"/>
      <c r="H64" s="1"/>
    </row>
    <row r="65" spans="1:8" s="100" customFormat="1">
      <c r="A65" s="1"/>
      <c r="B65" s="1"/>
      <c r="C65" s="1"/>
      <c r="D65" s="1"/>
      <c r="E65" s="1"/>
      <c r="F65" s="1"/>
      <c r="G65" s="1"/>
      <c r="H65" s="1"/>
    </row>
    <row r="66" spans="1:8" s="100" customFormat="1">
      <c r="A66" s="1"/>
      <c r="B66" s="1"/>
      <c r="C66" s="1"/>
      <c r="D66" s="1"/>
      <c r="E66" s="1"/>
      <c r="F66" s="1"/>
      <c r="G66" s="1"/>
      <c r="H66" s="1"/>
    </row>
    <row r="67" spans="1:8" s="100" customFormat="1">
      <c r="A67" s="1"/>
      <c r="B67" s="1"/>
      <c r="C67" s="1"/>
      <c r="D67" s="1"/>
      <c r="E67" s="1"/>
      <c r="F67" s="1"/>
      <c r="G67" s="1"/>
      <c r="H67" s="1"/>
    </row>
    <row r="68" spans="1:8" s="100" customFormat="1">
      <c r="A68" s="1"/>
      <c r="B68" s="1"/>
      <c r="C68" s="1"/>
      <c r="D68" s="1"/>
      <c r="E68" s="1"/>
      <c r="F68" s="1"/>
      <c r="G68" s="1"/>
      <c r="H68" s="1"/>
    </row>
    <row r="69" spans="1:8" s="100" customFormat="1">
      <c r="A69" s="1"/>
      <c r="B69" s="1"/>
      <c r="C69" s="1"/>
      <c r="D69" s="1"/>
      <c r="E69" s="1"/>
      <c r="F69" s="1"/>
      <c r="G69" s="1"/>
      <c r="H69" s="1"/>
    </row>
    <row r="70" spans="1:8" s="100" customFormat="1">
      <c r="A70" s="1"/>
      <c r="B70" s="1"/>
      <c r="C70" s="1"/>
      <c r="D70" s="1"/>
      <c r="E70" s="1"/>
      <c r="F70" s="1"/>
      <c r="G70" s="1"/>
      <c r="H70" s="1"/>
    </row>
    <row r="71" spans="1:8" s="100" customFormat="1"/>
    <row r="72" spans="1:8" s="100" customFormat="1"/>
    <row r="73" spans="1:8" s="100" customFormat="1"/>
    <row r="74" spans="1:8" s="100" customFormat="1"/>
    <row r="75" spans="1:8" s="100" customFormat="1"/>
    <row r="76" spans="1:8" s="100" customFormat="1"/>
    <row r="77" spans="1:8" s="100" customFormat="1"/>
    <row r="78" spans="1:8" s="100" customFormat="1"/>
    <row r="79" spans="1:8" s="100" customFormat="1"/>
    <row r="80" spans="1:8" s="100" customFormat="1"/>
    <row r="81" s="100" customFormat="1"/>
    <row r="82" s="100" customFormat="1"/>
    <row r="83" s="100" customFormat="1"/>
    <row r="84" s="100" customFormat="1"/>
    <row r="85" s="100" customFormat="1"/>
    <row r="86" s="100" customFormat="1"/>
    <row r="87" s="100" customFormat="1"/>
    <row r="88" s="100" customFormat="1"/>
    <row r="89" s="100" customFormat="1"/>
    <row r="90" s="100" customFormat="1"/>
    <row r="91" s="100" customFormat="1"/>
    <row r="92" s="100" customFormat="1"/>
    <row r="93" s="100" customFormat="1"/>
    <row r="94" s="100" customFormat="1"/>
    <row r="95" s="100" customFormat="1"/>
    <row r="96" s="100" customFormat="1"/>
    <row r="97" s="100" customFormat="1"/>
    <row r="98" s="100" customFormat="1"/>
    <row r="99" s="100" customFormat="1"/>
    <row r="100" s="100" customFormat="1"/>
    <row r="101" s="100" customFormat="1"/>
    <row r="102" s="100" customFormat="1"/>
    <row r="103" s="100" customFormat="1"/>
    <row r="104" s="100" customFormat="1"/>
    <row r="105" s="100" customFormat="1"/>
    <row r="106" s="100" customFormat="1"/>
    <row r="107" s="100" customFormat="1"/>
    <row r="108" s="100" customFormat="1"/>
    <row r="109" s="100" customFormat="1"/>
    <row r="110" s="100" customFormat="1"/>
    <row r="111" s="100" customFormat="1"/>
    <row r="112" s="100" customFormat="1"/>
    <row r="113" s="100" customFormat="1"/>
    <row r="114" s="100" customFormat="1"/>
    <row r="115" s="100" customFormat="1"/>
    <row r="116" s="100" customFormat="1"/>
    <row r="117" s="100" customFormat="1"/>
    <row r="118" s="100" customFormat="1"/>
  </sheetData>
  <mergeCells count="10">
    <mergeCell ref="B12:C12"/>
    <mergeCell ref="B14:C14"/>
    <mergeCell ref="B15:C15"/>
    <mergeCell ref="B16:C16"/>
    <mergeCell ref="B13:C13"/>
    <mergeCell ref="A10:C10"/>
    <mergeCell ref="B11:C11"/>
    <mergeCell ref="A1:C1"/>
    <mergeCell ref="A2:C8"/>
    <mergeCell ref="G2:G8"/>
  </mergeCells>
  <conditionalFormatting sqref="E17:F243">
    <cfRule type="beginsWith" dxfId="346" priority="1879" stopIfTrue="1" operator="beginsWith" text="Not Applicable">
      <formula>LEFT(E17,LEN("Not Applicable"))="Not Applicable"</formula>
    </cfRule>
    <cfRule type="beginsWith" dxfId="345" priority="1880" stopIfTrue="1" operator="beginsWith" text="Waived">
      <formula>LEFT(E17,LEN("Waived"))="Waived"</formula>
    </cfRule>
    <cfRule type="beginsWith" dxfId="344" priority="1881" stopIfTrue="1" operator="beginsWith" text="Pre-Passed">
      <formula>LEFT(E17,LEN("Pre-Passed"))="Pre-Passed"</formula>
    </cfRule>
    <cfRule type="beginsWith" dxfId="343" priority="1882" stopIfTrue="1" operator="beginsWith" text="Completed">
      <formula>LEFT(E17,LEN("Completed"))="Completed"</formula>
    </cfRule>
    <cfRule type="beginsWith" dxfId="342" priority="1883" stopIfTrue="1" operator="beginsWith" text="Partial">
      <formula>LEFT(E17,LEN("Partial"))="Partial"</formula>
    </cfRule>
    <cfRule type="beginsWith" dxfId="341" priority="1884" stopIfTrue="1" operator="beginsWith" text="Missing">
      <formula>LEFT(E17,LEN("Missing"))="Missing"</formula>
    </cfRule>
    <cfRule type="beginsWith" dxfId="340" priority="1885" stopIfTrue="1" operator="beginsWith" text="Untested">
      <formula>LEFT(E17,LEN("Untested"))="Untested"</formula>
    </cfRule>
    <cfRule type="notContainsBlanks" dxfId="339" priority="1893" stopIfTrue="1">
      <formula>LEN(TRIM(E17))&gt;0</formula>
    </cfRule>
  </conditionalFormatting>
  <conditionalFormatting sqref="A17:A243">
    <cfRule type="beginsWith" dxfId="338" priority="1886" stopIfTrue="1" operator="beginsWith" text="Exceptional">
      <formula>LEFT(A17,LEN("Exceptional"))="Exceptional"</formula>
    </cfRule>
    <cfRule type="beginsWith" dxfId="337" priority="1887" stopIfTrue="1" operator="beginsWith" text="Professional">
      <formula>LEFT(A17,LEN("Professional"))="Professional"</formula>
    </cfRule>
    <cfRule type="beginsWith" dxfId="336" priority="1888" stopIfTrue="1" operator="beginsWith" text="Advanced">
      <formula>LEFT(A17,LEN("Advanced"))="Advanced"</formula>
    </cfRule>
    <cfRule type="beginsWith" dxfId="335" priority="1889" stopIfTrue="1" operator="beginsWith" text="Intermediate">
      <formula>LEFT(A17,LEN("Intermediate"))="Intermediate"</formula>
    </cfRule>
    <cfRule type="beginsWith" dxfId="334" priority="1890" stopIfTrue="1" operator="beginsWith" text="Basic">
      <formula>LEFT(A17,LEN("Basic"))="Basic"</formula>
    </cfRule>
    <cfRule type="beginsWith" dxfId="333" priority="1891" stopIfTrue="1" operator="beginsWith" text="Required">
      <formula>LEFT(A17,LEN("Required"))="Required"</formula>
    </cfRule>
    <cfRule type="notContainsBlanks" dxfId="332" priority="1892" stopIfTrue="1">
      <formula>LEN(TRIM(A17))&gt;0</formula>
    </cfRule>
  </conditionalFormatting>
  <conditionalFormatting sqref="E10">
    <cfRule type="beginsWith" dxfId="331" priority="535" stopIfTrue="1" operator="beginsWith" text="Not Applicable">
      <formula>LEFT(E10,LEN("Not Applicable"))="Not Applicable"</formula>
    </cfRule>
    <cfRule type="beginsWith" dxfId="330" priority="536" stopIfTrue="1" operator="beginsWith" text="Waived">
      <formula>LEFT(E10,LEN("Waived"))="Waived"</formula>
    </cfRule>
    <cfRule type="beginsWith" dxfId="329" priority="537" stopIfTrue="1" operator="beginsWith" text="Pre-Passed">
      <formula>LEFT(E10,LEN("Pre-Passed"))="Pre-Passed"</formula>
    </cfRule>
    <cfRule type="beginsWith" dxfId="328" priority="538" stopIfTrue="1" operator="beginsWith" text="Completed">
      <formula>LEFT(E10,LEN("Completed"))="Completed"</formula>
    </cfRule>
    <cfRule type="beginsWith" dxfId="327" priority="539" stopIfTrue="1" operator="beginsWith" text="Partial">
      <formula>LEFT(E10,LEN("Partial"))="Partial"</formula>
    </cfRule>
    <cfRule type="beginsWith" dxfId="326" priority="540" stopIfTrue="1" operator="beginsWith" text="Missing">
      <formula>LEFT(E10,LEN("Missing"))="Missing"</formula>
    </cfRule>
    <cfRule type="beginsWith" dxfId="325" priority="541" stopIfTrue="1" operator="beginsWith" text="Untested">
      <formula>LEFT(E10,LEN("Untested"))="Untested"</formula>
    </cfRule>
    <cfRule type="notContainsBlanks" dxfId="324" priority="542" stopIfTrue="1">
      <formula>LEN(TRIM(E10))&gt;0</formula>
    </cfRule>
  </conditionalFormatting>
  <conditionalFormatting sqref="F10">
    <cfRule type="beginsWith" dxfId="323" priority="527" stopIfTrue="1" operator="beginsWith" text="Not Applicable">
      <formula>LEFT(F10,LEN("Not Applicable"))="Not Applicable"</formula>
    </cfRule>
    <cfRule type="beginsWith" dxfId="322" priority="528" stopIfTrue="1" operator="beginsWith" text="Waived">
      <formula>LEFT(F10,LEN("Waived"))="Waived"</formula>
    </cfRule>
    <cfRule type="beginsWith" dxfId="321" priority="529" stopIfTrue="1" operator="beginsWith" text="Pre-Passed">
      <formula>LEFT(F10,LEN("Pre-Passed"))="Pre-Passed"</formula>
    </cfRule>
    <cfRule type="beginsWith" dxfId="320" priority="530" stopIfTrue="1" operator="beginsWith" text="Completed">
      <formula>LEFT(F10,LEN("Completed"))="Completed"</formula>
    </cfRule>
    <cfRule type="beginsWith" dxfId="319" priority="531" stopIfTrue="1" operator="beginsWith" text="Partial">
      <formula>LEFT(F10,LEN("Partial"))="Partial"</formula>
    </cfRule>
    <cfRule type="beginsWith" dxfId="318" priority="532" stopIfTrue="1" operator="beginsWith" text="Missing">
      <formula>LEFT(F10,LEN("Missing"))="Missing"</formula>
    </cfRule>
    <cfRule type="beginsWith" dxfId="317" priority="533" stopIfTrue="1" operator="beginsWith" text="Untested">
      <formula>LEFT(F10,LEN("Untested"))="Untested"</formula>
    </cfRule>
    <cfRule type="notContainsBlanks" dxfId="316" priority="534" stopIfTrue="1">
      <formula>LEN(TRIM(F10))&gt;0</formula>
    </cfRule>
  </conditionalFormatting>
  <conditionalFormatting sqref="A10:G10 A14:D16 G14:G16 A11:D12 G11:G12">
    <cfRule type="expression" dxfId="315" priority="203" stopIfTrue="1">
      <formula>IF(#REF! &gt; 0, TRUE, FALSE)</formula>
    </cfRule>
  </conditionalFormatting>
  <conditionalFormatting sqref="A13:D13 G13">
    <cfRule type="expression" dxfId="314" priority="152" stopIfTrue="1">
      <formula>IF(#REF! &gt; 0, TRUE, FALSE)</formula>
    </cfRule>
  </conditionalFormatting>
  <conditionalFormatting sqref="A10:XFD10 A11:D16 G11:XFD16">
    <cfRule type="expression" dxfId="313" priority="13" stopIfTrue="1">
      <formula>"H1&gt;0"</formula>
    </cfRule>
  </conditionalFormatting>
  <conditionalFormatting sqref="E11:F16">
    <cfRule type="beginsWith" dxfId="312" priority="5" stopIfTrue="1" operator="beginsWith" text="Not Applicable">
      <formula>LEFT(E11,LEN("Not Applicable"))="Not Applicable"</formula>
    </cfRule>
    <cfRule type="beginsWith" dxfId="311" priority="6" stopIfTrue="1" operator="beginsWith" text="Waived">
      <formula>LEFT(E11,LEN("Waived"))="Waived"</formula>
    </cfRule>
    <cfRule type="beginsWith" dxfId="310" priority="7" stopIfTrue="1" operator="beginsWith" text="Broken">
      <formula>LEFT(E11,LEN("Broken"))="Broken"</formula>
    </cfRule>
    <cfRule type="beginsWith" dxfId="309" priority="8" stopIfTrue="1" operator="beginsWith" text="Decent">
      <formula>LEFT(E11,LEN("Decent"))="Decent"</formula>
    </cfRule>
    <cfRule type="beginsWith" dxfId="308" priority="9" stopIfTrue="1" operator="beginsWith" text="Poor">
      <formula>LEFT(E11,LEN("Poor"))="Poor"</formula>
    </cfRule>
    <cfRule type="beginsWith" dxfId="307" priority="10" stopIfTrue="1" operator="beginsWith" text="Missing">
      <formula>LEFT(E11,LEN("Missing"))="Missing"</formula>
    </cfRule>
    <cfRule type="beginsWith" dxfId="306" priority="11" stopIfTrue="1" operator="beginsWith" text="Untested">
      <formula>LEFT(E11,LEN("Untested"))="Untested"</formula>
    </cfRule>
    <cfRule type="notContainsBlanks" dxfId="305" priority="12" stopIfTrue="1">
      <formula>LEN(TRIM(E11))&gt;0</formula>
    </cfRule>
  </conditionalFormatting>
  <conditionalFormatting sqref="E11:F16">
    <cfRule type="beginsWith" dxfId="304" priority="1" operator="beginsWith" text="Partial">
      <formula>LEFT(E11,LEN("Partial"))="Partial"</formula>
    </cfRule>
    <cfRule type="beginsWith" dxfId="303" priority="2" stopIfTrue="1" operator="beginsWith" text="Exceptional">
      <formula>LEFT(E11,LEN("Exceptional"))="Exceptional"</formula>
    </cfRule>
    <cfRule type="beginsWith" dxfId="302" priority="3" stopIfTrue="1" operator="beginsWith" text="Great">
      <formula>LEFT(E11,LEN("Great"))="Great"</formula>
    </cfRule>
    <cfRule type="beginsWith" dxfId="301" priority="4" stopIfTrue="1" operator="beginsWith" text="Good">
      <formula>LEFT(E11,LEN("Good"))="Good"</formula>
    </cfRule>
  </conditionalFormatting>
  <dataValidations count="2">
    <dataValidation type="list" showInputMessage="1" showErrorMessage="1" sqref="E102:F104 E111:F118 E106:F109 E80:F100 E71:F78" xr:uid="{00000000-0002-0000-0300-000000000000}">
      <formula1>"Untested, Missing, Partial, Completed, Waived, Not Applicable"</formula1>
    </dataValidation>
    <dataValidation type="list" showInputMessage="1" showErrorMessage="1" sqref="E11:F16" xr:uid="{00000000-0002-0000-0300-000001000000}">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28"/>
  <sheetViews>
    <sheetView topLeftCell="A4" zoomScale="130" zoomScaleNormal="130" zoomScalePageLayoutView="130" workbookViewId="0">
      <selection activeCell="G11" sqref="G11"/>
    </sheetView>
  </sheetViews>
  <sheetFormatPr defaultColWidth="10.875" defaultRowHeight="15.75"/>
  <cols>
    <col min="1" max="1" width="13.37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8" ht="16.5" thickBot="1">
      <c r="A1" s="241" t="s">
        <v>250</v>
      </c>
      <c r="B1" s="242"/>
      <c r="C1" s="243"/>
      <c r="D1" s="94" t="s">
        <v>78</v>
      </c>
      <c r="E1" s="95" t="str">
        <f>""&amp;COUNTIF(E$10:E$71,"Untested")&amp;" Untested"</f>
        <v>12 Untested</v>
      </c>
      <c r="F1" s="95" t="str">
        <f>""&amp;COUNTIF(F$10:F$71,"Untested")&amp;" Untested"</f>
        <v>12 Untested</v>
      </c>
      <c r="G1" s="87" t="s">
        <v>79</v>
      </c>
      <c r="H1" s="116"/>
    </row>
    <row r="2" spans="1:8" ht="17.100000000000001" customHeight="1" thickBot="1">
      <c r="A2" s="249" t="s">
        <v>283</v>
      </c>
      <c r="B2" s="250"/>
      <c r="C2" s="251"/>
      <c r="D2" s="96" t="s">
        <v>126</v>
      </c>
      <c r="E2" s="97">
        <f>COUNTIF($E$10:$E$71,"Missing")+COUNTIF($E$10:$E$71,"Broken")</f>
        <v>0</v>
      </c>
      <c r="F2" s="97">
        <f>COUNTIF($F$10:$F$71,"Missing")+COUNTIF($F$10:$F$71,"Broken")</f>
        <v>0</v>
      </c>
      <c r="G2" s="246" t="s">
        <v>131</v>
      </c>
    </row>
    <row r="3" spans="1:8" ht="16.5" thickBot="1">
      <c r="A3" s="252"/>
      <c r="B3" s="253"/>
      <c r="C3" s="254"/>
      <c r="D3" s="96" t="s">
        <v>125</v>
      </c>
      <c r="E3" s="97">
        <f>COUNTIF($E$10:$E$71,"Poor")+COUNTIF($E$10:$E$71,"Partial")</f>
        <v>0</v>
      </c>
      <c r="F3" s="97">
        <f>COUNTIF($F$10:$F$71,"Poor")+COUNTIF($F$10:$F$71,"Partial")</f>
        <v>0</v>
      </c>
      <c r="G3" s="247"/>
    </row>
    <row r="4" spans="1:8" ht="16.5" thickBot="1">
      <c r="A4" s="252"/>
      <c r="B4" s="253"/>
      <c r="C4" s="254"/>
      <c r="D4" s="96" t="s">
        <v>127</v>
      </c>
      <c r="E4" s="97">
        <f>COUNTIF($E$10:$E$71,"Decent")</f>
        <v>0</v>
      </c>
      <c r="F4" s="97">
        <f>COUNTIF($F$10:$F$71,"Decent")</f>
        <v>0</v>
      </c>
      <c r="G4" s="247"/>
    </row>
    <row r="5" spans="1:8" ht="16.5" thickBot="1">
      <c r="A5" s="252"/>
      <c r="B5" s="253"/>
      <c r="C5" s="254"/>
      <c r="D5" s="96" t="s">
        <v>149</v>
      </c>
      <c r="E5" s="97">
        <f>COUNTIF($E$10:$E$71,"Good")</f>
        <v>0</v>
      </c>
      <c r="F5" s="97">
        <f>COUNTIF($F$10:$F$71,"Good")</f>
        <v>0</v>
      </c>
      <c r="G5" s="247"/>
    </row>
    <row r="6" spans="1:8" ht="16.5" thickBot="1">
      <c r="A6" s="252"/>
      <c r="B6" s="253"/>
      <c r="C6" s="254"/>
      <c r="D6" s="96" t="s">
        <v>124</v>
      </c>
      <c r="E6" s="97">
        <f>COUNTIF($E$10:$E$71,"Great")</f>
        <v>0</v>
      </c>
      <c r="F6" s="97">
        <f>COUNTIF($F$10:$F$71,"Great")</f>
        <v>0</v>
      </c>
      <c r="G6" s="247"/>
    </row>
    <row r="7" spans="1:8" ht="16.5" thickBot="1">
      <c r="A7" s="252"/>
      <c r="B7" s="253"/>
      <c r="C7" s="254"/>
      <c r="D7" s="96" t="s">
        <v>123</v>
      </c>
      <c r="E7" s="97">
        <f>COUNTIF($E$10:$E$71,"Exceptional")</f>
        <v>0</v>
      </c>
      <c r="F7" s="97">
        <f>COUNTIF($F$10:$F$71,"Exceptional")</f>
        <v>0</v>
      </c>
      <c r="G7" s="247"/>
    </row>
    <row r="8" spans="1:8" ht="16.5" thickBot="1">
      <c r="A8" s="255"/>
      <c r="B8" s="256"/>
      <c r="C8" s="257"/>
      <c r="D8" s="98" t="s">
        <v>222</v>
      </c>
      <c r="E8" s="99">
        <f>E2*(-0.1)+E3*(-0.02)+E5*0.005+E6*0.01+E7*0.02</f>
        <v>0</v>
      </c>
      <c r="F8" s="99">
        <f>F2*(-0.1)+F3*(-0.02)+F5*0.005+F6*0.01+F7*0.02</f>
        <v>0</v>
      </c>
      <c r="G8" s="248"/>
    </row>
    <row r="9" spans="1:8" s="21" customFormat="1" ht="8.1" customHeight="1" thickBot="1">
      <c r="A9" s="90"/>
      <c r="B9" s="90"/>
      <c r="C9" s="90"/>
      <c r="D9" s="91"/>
      <c r="E9" s="92"/>
      <c r="F9" s="92"/>
      <c r="G9" s="90"/>
    </row>
    <row r="10" spans="1:8" ht="16.5" thickBot="1">
      <c r="A10" s="264" t="s">
        <v>262</v>
      </c>
      <c r="B10" s="265"/>
      <c r="C10" s="266"/>
      <c r="D10" s="111" t="s">
        <v>31</v>
      </c>
      <c r="E10" s="112" t="s">
        <v>15</v>
      </c>
      <c r="F10" s="112" t="s">
        <v>16</v>
      </c>
      <c r="G10" s="111" t="s">
        <v>32</v>
      </c>
    </row>
    <row r="11" spans="1:8" ht="72" customHeight="1" thickBot="1">
      <c r="A11" s="113" t="s">
        <v>263</v>
      </c>
      <c r="B11" s="267" t="s">
        <v>326</v>
      </c>
      <c r="C11" s="268"/>
      <c r="D11" s="114"/>
      <c r="E11" s="87" t="s">
        <v>14</v>
      </c>
      <c r="F11" s="87" t="s">
        <v>14</v>
      </c>
      <c r="G11" s="114" t="s">
        <v>337</v>
      </c>
    </row>
    <row r="12" spans="1:8" ht="99" customHeight="1" thickBot="1">
      <c r="A12" s="113" t="s">
        <v>264</v>
      </c>
      <c r="B12" s="268" t="s">
        <v>276</v>
      </c>
      <c r="C12" s="268"/>
      <c r="D12" s="114"/>
      <c r="E12" s="87" t="s">
        <v>14</v>
      </c>
      <c r="F12" s="87" t="s">
        <v>14</v>
      </c>
      <c r="G12" s="114"/>
    </row>
    <row r="13" spans="1:8" ht="42.95" customHeight="1" thickBot="1">
      <c r="A13" s="113" t="s">
        <v>265</v>
      </c>
      <c r="B13" s="268" t="s">
        <v>273</v>
      </c>
      <c r="C13" s="268"/>
      <c r="D13" s="114"/>
      <c r="E13" s="87" t="s">
        <v>14</v>
      </c>
      <c r="F13" s="87" t="s">
        <v>14</v>
      </c>
      <c r="G13" s="114"/>
    </row>
    <row r="14" spans="1:8" ht="72.95" customHeight="1" thickBot="1">
      <c r="A14" s="113" t="s">
        <v>275</v>
      </c>
      <c r="B14" s="268" t="s">
        <v>277</v>
      </c>
      <c r="C14" s="268"/>
      <c r="D14" s="114"/>
      <c r="E14" s="87" t="s">
        <v>14</v>
      </c>
      <c r="F14" s="87" t="s">
        <v>14</v>
      </c>
      <c r="G14" s="114"/>
    </row>
    <row r="15" spans="1:8" ht="74.099999999999994" customHeight="1" thickBot="1">
      <c r="A15" s="113" t="s">
        <v>266</v>
      </c>
      <c r="B15" s="268" t="s">
        <v>274</v>
      </c>
      <c r="C15" s="268"/>
      <c r="D15" s="114"/>
      <c r="E15" s="87" t="s">
        <v>14</v>
      </c>
      <c r="F15" s="87" t="s">
        <v>14</v>
      </c>
      <c r="G15" s="114"/>
    </row>
    <row r="16" spans="1:8" ht="99" customHeight="1" thickBot="1">
      <c r="A16" s="113" t="s">
        <v>267</v>
      </c>
      <c r="B16" s="268" t="s">
        <v>278</v>
      </c>
      <c r="C16" s="268"/>
      <c r="D16" s="114"/>
      <c r="E16" s="87" t="s">
        <v>14</v>
      </c>
      <c r="F16" s="87" t="s">
        <v>14</v>
      </c>
      <c r="G16" s="114"/>
    </row>
    <row r="17" spans="1:7" ht="57" customHeight="1" thickBot="1">
      <c r="A17" s="113" t="s">
        <v>268</v>
      </c>
      <c r="B17" s="261" t="s">
        <v>279</v>
      </c>
      <c r="C17" s="261"/>
      <c r="D17" s="106"/>
      <c r="E17" s="87" t="s">
        <v>14</v>
      </c>
      <c r="F17" s="87" t="s">
        <v>14</v>
      </c>
      <c r="G17" s="106"/>
    </row>
    <row r="18" spans="1:7" ht="86.1" customHeight="1" thickBot="1">
      <c r="A18" s="113" t="s">
        <v>269</v>
      </c>
      <c r="B18" s="259" t="s">
        <v>322</v>
      </c>
      <c r="C18" s="260"/>
      <c r="D18" s="106"/>
      <c r="E18" s="87" t="s">
        <v>14</v>
      </c>
      <c r="F18" s="87" t="s">
        <v>14</v>
      </c>
      <c r="G18" s="106"/>
    </row>
    <row r="19" spans="1:7" ht="86.1" customHeight="1" thickBot="1">
      <c r="A19" s="113" t="s">
        <v>270</v>
      </c>
      <c r="B19" s="261" t="s">
        <v>280</v>
      </c>
      <c r="C19" s="261"/>
      <c r="D19" s="106"/>
      <c r="E19" s="87" t="s">
        <v>14</v>
      </c>
      <c r="F19" s="87" t="s">
        <v>14</v>
      </c>
      <c r="G19" s="106"/>
    </row>
    <row r="20" spans="1:7" ht="99" customHeight="1" thickBot="1">
      <c r="A20" s="115" t="s">
        <v>271</v>
      </c>
      <c r="B20" s="261" t="s">
        <v>281</v>
      </c>
      <c r="C20" s="261"/>
      <c r="D20" s="106"/>
      <c r="E20" s="87" t="s">
        <v>14</v>
      </c>
      <c r="F20" s="87" t="s">
        <v>14</v>
      </c>
      <c r="G20" s="106"/>
    </row>
    <row r="21" spans="1:7" ht="78.75" customHeight="1" thickBot="1">
      <c r="A21" s="113" t="s">
        <v>272</v>
      </c>
      <c r="B21" s="262" t="s">
        <v>325</v>
      </c>
      <c r="C21" s="263"/>
      <c r="D21" s="106"/>
      <c r="E21" s="87" t="s">
        <v>14</v>
      </c>
      <c r="F21" s="87" t="s">
        <v>14</v>
      </c>
      <c r="G21" s="106"/>
    </row>
    <row r="22" spans="1:7" ht="42.95" customHeight="1" thickBot="1">
      <c r="A22" s="93" t="s">
        <v>95</v>
      </c>
      <c r="B22" s="239" t="s">
        <v>215</v>
      </c>
      <c r="C22" s="240"/>
      <c r="D22" s="89"/>
      <c r="E22" s="87" t="s">
        <v>14</v>
      </c>
      <c r="F22" s="87" t="s">
        <v>14</v>
      </c>
      <c r="G22" s="89"/>
    </row>
    <row r="35" ht="17.100000000000001" customHeight="1"/>
    <row r="44" ht="17.100000000000001" customHeight="1"/>
    <row r="59" spans="1:8" s="100" customFormat="1">
      <c r="A59" s="1"/>
      <c r="B59" s="1"/>
      <c r="C59" s="1"/>
      <c r="D59" s="1"/>
      <c r="E59" s="1"/>
      <c r="F59" s="1"/>
      <c r="G59" s="1"/>
      <c r="H59" s="1"/>
    </row>
    <row r="60" spans="1:8" s="100" customFormat="1">
      <c r="A60" s="1"/>
      <c r="B60" s="1"/>
      <c r="C60" s="1"/>
      <c r="D60" s="1"/>
      <c r="E60" s="1"/>
      <c r="F60" s="1"/>
      <c r="G60" s="1"/>
      <c r="H60" s="1"/>
    </row>
    <row r="61" spans="1:8" s="100" customFormat="1">
      <c r="A61" s="1"/>
      <c r="B61" s="1"/>
      <c r="C61" s="1"/>
      <c r="D61" s="1"/>
      <c r="E61" s="1"/>
      <c r="F61" s="1"/>
      <c r="G61" s="1"/>
      <c r="H61" s="1"/>
    </row>
    <row r="62" spans="1:8" s="100" customFormat="1">
      <c r="A62" s="1"/>
      <c r="B62" s="1"/>
      <c r="C62" s="1"/>
      <c r="D62" s="1"/>
      <c r="E62" s="1"/>
      <c r="F62" s="1"/>
      <c r="G62" s="1"/>
      <c r="H62" s="1"/>
    </row>
    <row r="63" spans="1:8" s="100" customFormat="1">
      <c r="A63" s="1"/>
      <c r="B63" s="1"/>
      <c r="C63" s="1"/>
      <c r="D63" s="1"/>
      <c r="E63" s="1"/>
      <c r="F63" s="1"/>
      <c r="G63" s="1"/>
      <c r="H63" s="1"/>
    </row>
    <row r="64" spans="1:8" s="100" customFormat="1">
      <c r="A64" s="1"/>
      <c r="B64" s="1"/>
      <c r="C64" s="1"/>
      <c r="D64" s="1"/>
      <c r="E64" s="1"/>
      <c r="F64" s="1"/>
      <c r="G64" s="1"/>
      <c r="H64" s="1"/>
    </row>
    <row r="65" spans="1:8" s="100" customFormat="1">
      <c r="A65" s="1"/>
      <c r="B65" s="1"/>
      <c r="C65" s="1"/>
      <c r="D65" s="1"/>
      <c r="E65" s="1"/>
      <c r="F65" s="1"/>
      <c r="G65" s="1"/>
      <c r="H65" s="1"/>
    </row>
    <row r="66" spans="1:8" s="100" customFormat="1">
      <c r="A66" s="1"/>
      <c r="B66" s="1"/>
      <c r="C66" s="1"/>
      <c r="D66" s="1"/>
      <c r="E66" s="1"/>
      <c r="F66" s="1"/>
      <c r="G66" s="1"/>
      <c r="H66" s="1"/>
    </row>
    <row r="67" spans="1:8" s="100" customFormat="1">
      <c r="A67" s="1"/>
      <c r="B67" s="1"/>
      <c r="C67" s="1"/>
      <c r="D67" s="1"/>
      <c r="E67" s="1"/>
      <c r="F67" s="1"/>
      <c r="G67" s="1"/>
      <c r="H67" s="1"/>
    </row>
    <row r="68" spans="1:8" s="100" customFormat="1">
      <c r="A68" s="1"/>
      <c r="B68" s="1"/>
      <c r="C68" s="1"/>
      <c r="D68" s="1"/>
      <c r="E68" s="1"/>
      <c r="F68" s="1"/>
      <c r="G68" s="1"/>
      <c r="H68" s="1"/>
    </row>
    <row r="69" spans="1:8" s="100" customFormat="1">
      <c r="A69" s="1"/>
      <c r="B69" s="1"/>
      <c r="C69" s="1"/>
      <c r="D69" s="1"/>
      <c r="E69" s="1"/>
      <c r="F69" s="1"/>
      <c r="G69" s="1"/>
      <c r="H69" s="1"/>
    </row>
    <row r="70" spans="1:8" s="100" customFormat="1">
      <c r="A70" s="1"/>
      <c r="B70" s="1"/>
      <c r="C70" s="1"/>
      <c r="D70" s="1"/>
      <c r="E70" s="1"/>
      <c r="F70" s="1"/>
      <c r="G70" s="1"/>
      <c r="H70" s="1"/>
    </row>
    <row r="71" spans="1:8" s="100" customFormat="1">
      <c r="A71" s="1"/>
      <c r="B71" s="1"/>
      <c r="C71" s="1"/>
      <c r="D71" s="1"/>
      <c r="E71" s="1"/>
      <c r="F71" s="1"/>
      <c r="G71" s="1"/>
      <c r="H71" s="1"/>
    </row>
    <row r="72" spans="1:8" s="100" customFormat="1">
      <c r="A72" s="1"/>
      <c r="B72" s="1"/>
      <c r="C72" s="1"/>
      <c r="D72" s="1"/>
      <c r="E72" s="1"/>
      <c r="F72" s="1"/>
      <c r="G72" s="1"/>
      <c r="H72" s="1"/>
    </row>
    <row r="73" spans="1:8" s="100" customFormat="1">
      <c r="A73" s="1"/>
      <c r="B73" s="1"/>
      <c r="C73" s="1"/>
      <c r="D73" s="1"/>
      <c r="E73" s="1"/>
      <c r="F73" s="1"/>
      <c r="G73" s="1"/>
      <c r="H73" s="1"/>
    </row>
    <row r="74" spans="1:8" s="100" customFormat="1">
      <c r="A74" s="1"/>
      <c r="B74" s="1"/>
      <c r="C74" s="1"/>
      <c r="D74" s="1"/>
      <c r="E74" s="1"/>
      <c r="F74" s="1"/>
      <c r="G74" s="1"/>
      <c r="H74" s="1"/>
    </row>
    <row r="75" spans="1:8" s="100" customFormat="1">
      <c r="A75" s="1"/>
      <c r="B75" s="1"/>
      <c r="C75" s="1"/>
      <c r="D75" s="1"/>
      <c r="E75" s="1"/>
      <c r="F75" s="1"/>
      <c r="G75" s="1"/>
      <c r="H75" s="1"/>
    </row>
    <row r="76" spans="1:8" s="100" customFormat="1">
      <c r="A76" s="1"/>
      <c r="B76" s="1"/>
      <c r="C76" s="1"/>
      <c r="D76" s="1"/>
      <c r="E76" s="1"/>
      <c r="F76" s="1"/>
      <c r="G76" s="1"/>
      <c r="H76" s="1"/>
    </row>
    <row r="77" spans="1:8" s="100" customFormat="1">
      <c r="A77" s="1"/>
      <c r="B77" s="1"/>
      <c r="C77" s="1"/>
      <c r="D77" s="1"/>
      <c r="E77" s="1"/>
      <c r="F77" s="1"/>
      <c r="G77" s="1"/>
      <c r="H77" s="1"/>
    </row>
    <row r="78" spans="1:8" s="100" customFormat="1">
      <c r="A78" s="1"/>
      <c r="B78" s="1"/>
      <c r="C78" s="1"/>
      <c r="D78" s="1"/>
      <c r="E78" s="1"/>
      <c r="F78" s="1"/>
      <c r="G78" s="1"/>
      <c r="H78" s="1"/>
    </row>
    <row r="79" spans="1:8" s="100" customFormat="1">
      <c r="A79" s="1"/>
      <c r="B79" s="1"/>
      <c r="C79" s="1"/>
      <c r="D79" s="1"/>
      <c r="E79" s="1"/>
      <c r="F79" s="1"/>
      <c r="G79" s="1"/>
      <c r="H79" s="1"/>
    </row>
    <row r="80" spans="1:8" s="100" customFormat="1">
      <c r="A80" s="1"/>
      <c r="B80" s="1"/>
      <c r="C80" s="1"/>
      <c r="D80" s="1"/>
      <c r="E80" s="1"/>
      <c r="F80" s="1"/>
      <c r="G80" s="1"/>
      <c r="H80" s="1"/>
    </row>
    <row r="81" s="100" customFormat="1"/>
    <row r="82" s="100" customFormat="1"/>
    <row r="83" s="100" customFormat="1"/>
    <row r="84" s="100" customFormat="1"/>
    <row r="85" s="100" customFormat="1"/>
    <row r="86" s="100" customFormat="1"/>
    <row r="87" s="100" customFormat="1"/>
    <row r="88" s="100" customFormat="1"/>
    <row r="89" s="100" customFormat="1"/>
    <row r="90" s="100" customFormat="1"/>
    <row r="91" s="100" customFormat="1"/>
    <row r="92" s="100" customFormat="1"/>
    <row r="93" s="100" customFormat="1"/>
    <row r="94" s="100" customFormat="1"/>
    <row r="95" s="100" customFormat="1"/>
    <row r="96" s="100" customFormat="1"/>
    <row r="97" s="100" customFormat="1"/>
    <row r="98" s="100" customFormat="1"/>
    <row r="99" s="100" customFormat="1"/>
    <row r="100" s="100" customFormat="1"/>
    <row r="101" s="100" customFormat="1"/>
    <row r="102" s="100" customFormat="1"/>
    <row r="103" s="100" customFormat="1"/>
    <row r="104" s="100" customFormat="1"/>
    <row r="105" s="100" customFormat="1"/>
    <row r="106" s="100" customFormat="1"/>
    <row r="107" s="100" customFormat="1"/>
    <row r="108" s="100" customFormat="1"/>
    <row r="109" s="100" customFormat="1"/>
    <row r="110" s="100" customFormat="1"/>
    <row r="111" s="100" customFormat="1"/>
    <row r="112" s="100" customFormat="1"/>
    <row r="113" s="100" customFormat="1"/>
    <row r="114" s="100" customFormat="1"/>
    <row r="115" s="100" customFormat="1"/>
    <row r="116" s="100" customFormat="1"/>
    <row r="117" s="100" customFormat="1"/>
    <row r="118" s="100" customFormat="1"/>
    <row r="119" s="100" customFormat="1"/>
    <row r="120" s="100" customFormat="1"/>
    <row r="121" s="100" customFormat="1"/>
    <row r="122" s="100" customFormat="1"/>
    <row r="123" s="100" customFormat="1"/>
    <row r="124" s="100" customFormat="1"/>
    <row r="125" s="100" customFormat="1"/>
    <row r="126" s="100" customFormat="1"/>
    <row r="127" s="100" customFormat="1"/>
    <row r="128" s="100" customFormat="1"/>
  </sheetData>
  <mergeCells count="16">
    <mergeCell ref="G2:G8"/>
    <mergeCell ref="B17:C17"/>
    <mergeCell ref="A10:C10"/>
    <mergeCell ref="B11:C11"/>
    <mergeCell ref="A1:C1"/>
    <mergeCell ref="A2:C8"/>
    <mergeCell ref="B12:C12"/>
    <mergeCell ref="B13:C13"/>
    <mergeCell ref="B14:C14"/>
    <mergeCell ref="B15:C15"/>
    <mergeCell ref="B16:C16"/>
    <mergeCell ref="B18:C18"/>
    <mergeCell ref="B19:C19"/>
    <mergeCell ref="B20:C20"/>
    <mergeCell ref="B21:C21"/>
    <mergeCell ref="B22:C22"/>
  </mergeCells>
  <conditionalFormatting sqref="E81:F253">
    <cfRule type="beginsWith" dxfId="300" priority="249" stopIfTrue="1" operator="beginsWith" text="Not Applicable">
      <formula>LEFT(E81,LEN("Not Applicable"))="Not Applicable"</formula>
    </cfRule>
    <cfRule type="beginsWith" dxfId="299" priority="250" stopIfTrue="1" operator="beginsWith" text="Waived">
      <formula>LEFT(E81,LEN("Waived"))="Waived"</formula>
    </cfRule>
    <cfRule type="beginsWith" dxfId="298" priority="251" stopIfTrue="1" operator="beginsWith" text="Pre-Passed">
      <formula>LEFT(E81,LEN("Pre-Passed"))="Pre-Passed"</formula>
    </cfRule>
    <cfRule type="beginsWith" dxfId="297" priority="252" stopIfTrue="1" operator="beginsWith" text="Completed">
      <formula>LEFT(E81,LEN("Completed"))="Completed"</formula>
    </cfRule>
    <cfRule type="beginsWith" dxfId="296" priority="253" stopIfTrue="1" operator="beginsWith" text="Partial">
      <formula>LEFT(E81,LEN("Partial"))="Partial"</formula>
    </cfRule>
    <cfRule type="beginsWith" dxfId="295" priority="254" stopIfTrue="1" operator="beginsWith" text="Missing">
      <formula>LEFT(E81,LEN("Missing"))="Missing"</formula>
    </cfRule>
    <cfRule type="beginsWith" dxfId="294" priority="255" stopIfTrue="1" operator="beginsWith" text="Untested">
      <formula>LEFT(E81,LEN("Untested"))="Untested"</formula>
    </cfRule>
    <cfRule type="notContainsBlanks" dxfId="293" priority="263" stopIfTrue="1">
      <formula>LEN(TRIM(E81))&gt;0</formula>
    </cfRule>
  </conditionalFormatting>
  <conditionalFormatting sqref="A81:A253">
    <cfRule type="beginsWith" dxfId="292" priority="256" stopIfTrue="1" operator="beginsWith" text="Exceptional">
      <formula>LEFT(A81,LEN("Exceptional"))="Exceptional"</formula>
    </cfRule>
    <cfRule type="beginsWith" dxfId="291" priority="257" stopIfTrue="1" operator="beginsWith" text="Professional">
      <formula>LEFT(A81,LEN("Professional"))="Professional"</formula>
    </cfRule>
    <cfRule type="beginsWith" dxfId="290" priority="258" stopIfTrue="1" operator="beginsWith" text="Advanced">
      <formula>LEFT(A81,LEN("Advanced"))="Advanced"</formula>
    </cfRule>
    <cfRule type="beginsWith" dxfId="289" priority="259" stopIfTrue="1" operator="beginsWith" text="Intermediate">
      <formula>LEFT(A81,LEN("Intermediate"))="Intermediate"</formula>
    </cfRule>
    <cfRule type="beginsWith" dxfId="288" priority="260" stopIfTrue="1" operator="beginsWith" text="Basic">
      <formula>LEFT(A81,LEN("Basic"))="Basic"</formula>
    </cfRule>
    <cfRule type="beginsWith" dxfId="287" priority="261" stopIfTrue="1" operator="beginsWith" text="Required">
      <formula>LEFT(A81,LEN("Required"))="Required"</formula>
    </cfRule>
    <cfRule type="notContainsBlanks" dxfId="286" priority="262" stopIfTrue="1">
      <formula>LEN(TRIM(A81))&gt;0</formula>
    </cfRule>
  </conditionalFormatting>
  <conditionalFormatting sqref="A23:A80">
    <cfRule type="beginsWith" dxfId="285" priority="241" stopIfTrue="1" operator="beginsWith" text="Exceptional">
      <formula>LEFT(A23,LEN("Exceptional"))="Exceptional"</formula>
    </cfRule>
    <cfRule type="beginsWith" dxfId="284" priority="242" stopIfTrue="1" operator="beginsWith" text="Professional">
      <formula>LEFT(A23,LEN("Professional"))="Professional"</formula>
    </cfRule>
    <cfRule type="beginsWith" dxfId="283" priority="243" stopIfTrue="1" operator="beginsWith" text="Advanced">
      <formula>LEFT(A23,LEN("Advanced"))="Advanced"</formula>
    </cfRule>
    <cfRule type="beginsWith" dxfId="282" priority="244" stopIfTrue="1" operator="beginsWith" text="Intermediate">
      <formula>LEFT(A23,LEN("Intermediate"))="Intermediate"</formula>
    </cfRule>
    <cfRule type="beginsWith" dxfId="281" priority="245" stopIfTrue="1" operator="beginsWith" text="Basic">
      <formula>LEFT(A23,LEN("Basic"))="Basic"</formula>
    </cfRule>
    <cfRule type="beginsWith" dxfId="280" priority="246" stopIfTrue="1" operator="beginsWith" text="Required">
      <formula>LEFT(A23,LEN("Required"))="Required"</formula>
    </cfRule>
    <cfRule type="notContainsBlanks" dxfId="279" priority="247" stopIfTrue="1">
      <formula>LEN(TRIM(A23))&gt;0</formula>
    </cfRule>
  </conditionalFormatting>
  <conditionalFormatting sqref="E23:F80">
    <cfRule type="beginsWith" dxfId="278" priority="234" stopIfTrue="1" operator="beginsWith" text="Not Applicable">
      <formula>LEFT(E23,LEN("Not Applicable"))="Not Applicable"</formula>
    </cfRule>
    <cfRule type="beginsWith" dxfId="277" priority="235" stopIfTrue="1" operator="beginsWith" text="Waived">
      <formula>LEFT(E23,LEN("Waived"))="Waived"</formula>
    </cfRule>
    <cfRule type="beginsWith" dxfId="276" priority="236" stopIfTrue="1" operator="beginsWith" text="Pre-Passed">
      <formula>LEFT(E23,LEN("Pre-Passed"))="Pre-Passed"</formula>
    </cfRule>
    <cfRule type="beginsWith" dxfId="275" priority="237" stopIfTrue="1" operator="beginsWith" text="Completed">
      <formula>LEFT(E23,LEN("Completed"))="Completed"</formula>
    </cfRule>
    <cfRule type="beginsWith" dxfId="274" priority="238" stopIfTrue="1" operator="beginsWith" text="Partial">
      <formula>LEFT(E23,LEN("Partial"))="Partial"</formula>
    </cfRule>
    <cfRule type="beginsWith" dxfId="273" priority="239" stopIfTrue="1" operator="beginsWith" text="Missing">
      <formula>LEFT(E23,LEN("Missing"))="Missing"</formula>
    </cfRule>
    <cfRule type="beginsWith" dxfId="272" priority="240" stopIfTrue="1" operator="beginsWith" text="Untested">
      <formula>LEFT(E23,LEN("Untested"))="Untested"</formula>
    </cfRule>
    <cfRule type="notContainsBlanks" dxfId="271" priority="248" stopIfTrue="1">
      <formula>LEN(TRIM(E23))&gt;0</formula>
    </cfRule>
  </conditionalFormatting>
  <conditionalFormatting sqref="E10">
    <cfRule type="beginsWith" dxfId="270" priority="129" stopIfTrue="1" operator="beginsWith" text="Not Applicable">
      <formula>LEFT(E10,LEN("Not Applicable"))="Not Applicable"</formula>
    </cfRule>
    <cfRule type="beginsWith" dxfId="269" priority="130" stopIfTrue="1" operator="beginsWith" text="Waived">
      <formula>LEFT(E10,LEN("Waived"))="Waived"</formula>
    </cfRule>
    <cfRule type="beginsWith" dxfId="268" priority="131" stopIfTrue="1" operator="beginsWith" text="Pre-Passed">
      <formula>LEFT(E10,LEN("Pre-Passed"))="Pre-Passed"</formula>
    </cfRule>
    <cfRule type="beginsWith" dxfId="267" priority="132" stopIfTrue="1" operator="beginsWith" text="Completed">
      <formula>LEFT(E10,LEN("Completed"))="Completed"</formula>
    </cfRule>
    <cfRule type="beginsWith" dxfId="266" priority="133" stopIfTrue="1" operator="beginsWith" text="Partial">
      <formula>LEFT(E10,LEN("Partial"))="Partial"</formula>
    </cfRule>
    <cfRule type="beginsWith" dxfId="265" priority="134" stopIfTrue="1" operator="beginsWith" text="Missing">
      <formula>LEFT(E10,LEN("Missing"))="Missing"</formula>
    </cfRule>
    <cfRule type="beginsWith" dxfId="264" priority="135" stopIfTrue="1" operator="beginsWith" text="Untested">
      <formula>LEFT(E10,LEN("Untested"))="Untested"</formula>
    </cfRule>
    <cfRule type="notContainsBlanks" dxfId="263" priority="136" stopIfTrue="1">
      <formula>LEN(TRIM(E10))&gt;0</formula>
    </cfRule>
  </conditionalFormatting>
  <conditionalFormatting sqref="F10">
    <cfRule type="beginsWith" dxfId="262" priority="121" stopIfTrue="1" operator="beginsWith" text="Not Applicable">
      <formula>LEFT(F10,LEN("Not Applicable"))="Not Applicable"</formula>
    </cfRule>
    <cfRule type="beginsWith" dxfId="261" priority="122" stopIfTrue="1" operator="beginsWith" text="Waived">
      <formula>LEFT(F10,LEN("Waived"))="Waived"</formula>
    </cfRule>
    <cfRule type="beginsWith" dxfId="260" priority="123" stopIfTrue="1" operator="beginsWith" text="Pre-Passed">
      <formula>LEFT(F10,LEN("Pre-Passed"))="Pre-Passed"</formula>
    </cfRule>
    <cfRule type="beginsWith" dxfId="259" priority="124" stopIfTrue="1" operator="beginsWith" text="Completed">
      <formula>LEFT(F10,LEN("Completed"))="Completed"</formula>
    </cfRule>
    <cfRule type="beginsWith" dxfId="258" priority="125" stopIfTrue="1" operator="beginsWith" text="Partial">
      <formula>LEFT(F10,LEN("Partial"))="Partial"</formula>
    </cfRule>
    <cfRule type="beginsWith" dxfId="257" priority="126" stopIfTrue="1" operator="beginsWith" text="Missing">
      <formula>LEFT(F10,LEN("Missing"))="Missing"</formula>
    </cfRule>
    <cfRule type="beginsWith" dxfId="256" priority="127" stopIfTrue="1" operator="beginsWith" text="Untested">
      <formula>LEFT(F10,LEN("Untested"))="Untested"</formula>
    </cfRule>
    <cfRule type="notContainsBlanks" dxfId="255" priority="128" stopIfTrue="1">
      <formula>LEN(TRIM(F10))&gt;0</formula>
    </cfRule>
  </conditionalFormatting>
  <conditionalFormatting sqref="A10:G10 B14:D16 G14:G16 B11:D12 G11:G12">
    <cfRule type="expression" dxfId="254" priority="53" stopIfTrue="1">
      <formula>IF(#REF! &gt; 0, TRUE, FALSE)</formula>
    </cfRule>
  </conditionalFormatting>
  <conditionalFormatting sqref="B13:D13 G13">
    <cfRule type="expression" dxfId="253" priority="40" stopIfTrue="1">
      <formula>IF(#REF! &gt; 0, TRUE, FALSE)</formula>
    </cfRule>
  </conditionalFormatting>
  <conditionalFormatting sqref="B21">
    <cfRule type="expression" dxfId="252" priority="39" stopIfTrue="1">
      <formula>IF(#REF! &gt; 0, TRUE, FALSE)</formula>
    </cfRule>
  </conditionalFormatting>
  <conditionalFormatting sqref="A22:D22 G22">
    <cfRule type="expression" dxfId="251" priority="14" stopIfTrue="1">
      <formula>IF(#REF! &gt; 0, TRUE, FALSE)</formula>
    </cfRule>
  </conditionalFormatting>
  <conditionalFormatting sqref="E11:F22">
    <cfRule type="beginsWith" dxfId="250" priority="5" stopIfTrue="1" operator="beginsWith" text="Not Applicable">
      <formula>LEFT(E11,LEN("Not Applicable"))="Not Applicable"</formula>
    </cfRule>
    <cfRule type="beginsWith" dxfId="249" priority="6" stopIfTrue="1" operator="beginsWith" text="Waived">
      <formula>LEFT(E11,LEN("Waived"))="Waived"</formula>
    </cfRule>
    <cfRule type="beginsWith" dxfId="248" priority="7" stopIfTrue="1" operator="beginsWith" text="Broken">
      <formula>LEFT(E11,LEN("Broken"))="Broken"</formula>
    </cfRule>
    <cfRule type="beginsWith" dxfId="247" priority="8" stopIfTrue="1" operator="beginsWith" text="Decent">
      <formula>LEFT(E11,LEN("Decent"))="Decent"</formula>
    </cfRule>
    <cfRule type="beginsWith" dxfId="246" priority="9" stopIfTrue="1" operator="beginsWith" text="Poor">
      <formula>LEFT(E11,LEN("Poor"))="Poor"</formula>
    </cfRule>
    <cfRule type="beginsWith" dxfId="245" priority="10" stopIfTrue="1" operator="beginsWith" text="Missing">
      <formula>LEFT(E11,LEN("Missing"))="Missing"</formula>
    </cfRule>
    <cfRule type="beginsWith" dxfId="244" priority="11" stopIfTrue="1" operator="beginsWith" text="Untested">
      <formula>LEFT(E11,LEN("Untested"))="Untested"</formula>
    </cfRule>
    <cfRule type="notContainsBlanks" dxfId="243" priority="12" stopIfTrue="1">
      <formula>LEN(TRIM(E11))&gt;0</formula>
    </cfRule>
  </conditionalFormatting>
  <conditionalFormatting sqref="E11:F22">
    <cfRule type="beginsWith" dxfId="242" priority="1" operator="beginsWith" text="Partial">
      <formula>LEFT(E11,LEN("Partial"))="Partial"</formula>
    </cfRule>
    <cfRule type="beginsWith" dxfId="241" priority="2" stopIfTrue="1" operator="beginsWith" text="Exceptional">
      <formula>LEFT(E11,LEN("Exceptional"))="Exceptional"</formula>
    </cfRule>
    <cfRule type="beginsWith" dxfId="240" priority="3" stopIfTrue="1" operator="beginsWith" text="Great">
      <formula>LEFT(E11,LEN("Great"))="Great"</formula>
    </cfRule>
    <cfRule type="beginsWith" dxfId="239" priority="4" stopIfTrue="1" operator="beginsWith" text="Good">
      <formula>LEFT(E11,LEN("Good"))="Good"</formula>
    </cfRule>
  </conditionalFormatting>
  <dataValidations count="2">
    <dataValidation type="list" showInputMessage="1" showErrorMessage="1" sqref="E11:F22" xr:uid="{00000000-0002-0000-0400-000000000000}">
      <formula1>"Untested, Not Applicable, Waived, Missing, Broken, Partial, Poor, Decent, Good, Great, Exceptional"</formula1>
    </dataValidation>
    <dataValidation type="list" showInputMessage="1" showErrorMessage="1" sqref="E112:F114 E121:F128 E116:F119 E90:F110 E81:F88" xr:uid="{00000000-0002-0000-0400-000001000000}">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15"/>
  <sheetViews>
    <sheetView topLeftCell="B6" zoomScale="130" zoomScaleNormal="130" zoomScalePageLayoutView="130" workbookViewId="0">
      <selection activeCell="E12" sqref="E12"/>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8" ht="16.5" thickBot="1">
      <c r="A1" s="241" t="s">
        <v>249</v>
      </c>
      <c r="B1" s="242"/>
      <c r="C1" s="243"/>
      <c r="D1" s="94" t="s">
        <v>78</v>
      </c>
      <c r="E1" s="95" t="str">
        <f>""&amp;COUNTIF(E$3:E$72,"Untested")&amp;" Untested"</f>
        <v>0 Untested</v>
      </c>
      <c r="F1" s="95" t="str">
        <f>""&amp;COUNTIF(F$3:F$72,"Untested")&amp;" Untested"</f>
        <v>0 Untested</v>
      </c>
      <c r="G1" s="87" t="s">
        <v>79</v>
      </c>
    </row>
    <row r="2" spans="1:8" ht="17.100000000000001" customHeight="1" thickBot="1">
      <c r="A2" s="249" t="s">
        <v>284</v>
      </c>
      <c r="B2" s="250"/>
      <c r="C2" s="251"/>
      <c r="D2" s="96" t="s">
        <v>126</v>
      </c>
      <c r="E2" s="97">
        <f>COUNTIF($E$10:$E$72,"Missing")+COUNTIF($E$10:$E$72,"Broken")</f>
        <v>0</v>
      </c>
      <c r="F2" s="97">
        <f>COUNTIF($F$10:$F$72,"Missing")+COUNTIF($F$10:$F$72,"Broken")</f>
        <v>1</v>
      </c>
      <c r="G2" s="246" t="s">
        <v>131</v>
      </c>
    </row>
    <row r="3" spans="1:8" ht="16.5" thickBot="1">
      <c r="A3" s="252"/>
      <c r="B3" s="253"/>
      <c r="C3" s="254"/>
      <c r="D3" s="96" t="s">
        <v>125</v>
      </c>
      <c r="E3" s="97">
        <f>COUNTIF($E$10:$E$72,"Poor")+COUNTIF($E$10:$E$72,"Partial")</f>
        <v>1</v>
      </c>
      <c r="F3" s="97">
        <f>COUNTIF($F$10:$F$72,"Poor")+COUNTIF($F$10:$F$72,"Partial")</f>
        <v>0</v>
      </c>
      <c r="G3" s="247"/>
    </row>
    <row r="4" spans="1:8" ht="16.5" thickBot="1">
      <c r="A4" s="252"/>
      <c r="B4" s="253"/>
      <c r="C4" s="254"/>
      <c r="D4" s="96" t="s">
        <v>127</v>
      </c>
      <c r="E4" s="97">
        <f>COUNTIF($E$10:$E$72,"Decent")</f>
        <v>2</v>
      </c>
      <c r="F4" s="97">
        <f>COUNTIF($F$10:$F$72,"Decent")</f>
        <v>2</v>
      </c>
      <c r="G4" s="247"/>
    </row>
    <row r="5" spans="1:8" ht="16.5" thickBot="1">
      <c r="A5" s="252"/>
      <c r="B5" s="253"/>
      <c r="C5" s="254"/>
      <c r="D5" s="96" t="s">
        <v>149</v>
      </c>
      <c r="E5" s="97">
        <f>COUNTIF($E$10:$E$72,"Good")</f>
        <v>0</v>
      </c>
      <c r="F5" s="97">
        <f>COUNTIF($F$10:$F$72,"Good")</f>
        <v>0</v>
      </c>
      <c r="G5" s="247"/>
    </row>
    <row r="6" spans="1:8" ht="16.5" thickBot="1">
      <c r="A6" s="252"/>
      <c r="B6" s="253"/>
      <c r="C6" s="254"/>
      <c r="D6" s="96" t="s">
        <v>124</v>
      </c>
      <c r="E6" s="97">
        <f>COUNTIF($E$10:$E$72,"Great")</f>
        <v>0</v>
      </c>
      <c r="F6" s="97">
        <f>COUNTIF($F$10:$F$72,"Great")</f>
        <v>0</v>
      </c>
      <c r="G6" s="247"/>
    </row>
    <row r="7" spans="1:8" ht="16.5" thickBot="1">
      <c r="A7" s="252"/>
      <c r="B7" s="253"/>
      <c r="C7" s="254"/>
      <c r="D7" s="96" t="s">
        <v>123</v>
      </c>
      <c r="E7" s="97">
        <f>COUNTIF($E$10:$E$72,"Exceptional")</f>
        <v>0</v>
      </c>
      <c r="F7" s="97">
        <f>COUNTIF($F$10:$F$72,"Exceptional")</f>
        <v>0</v>
      </c>
      <c r="G7" s="247"/>
    </row>
    <row r="8" spans="1:8" ht="16.5" thickBot="1">
      <c r="A8" s="255"/>
      <c r="B8" s="256"/>
      <c r="C8" s="257"/>
      <c r="D8" s="98" t="s">
        <v>219</v>
      </c>
      <c r="E8" s="99">
        <f>E2*(-0.1)+E3*(-0.02)+E5*0.005+E6*0.01+E7*0.02</f>
        <v>-0.02</v>
      </c>
      <c r="F8" s="99">
        <f>F2*(-0.1)+F3*(-0.02)+F5*0.005+F6*0.01+F7*0.02</f>
        <v>-0.1</v>
      </c>
      <c r="G8" s="248"/>
    </row>
    <row r="9" spans="1:8" s="21" customFormat="1" ht="8.1" customHeight="1" thickBot="1">
      <c r="A9" s="90"/>
      <c r="B9" s="90"/>
      <c r="C9" s="90"/>
      <c r="D9" s="91"/>
      <c r="E9" s="92"/>
      <c r="F9" s="92"/>
      <c r="G9" s="90"/>
    </row>
    <row r="10" spans="1:8" ht="17.100000000000001" customHeight="1" thickBot="1">
      <c r="A10" s="244" t="s">
        <v>101</v>
      </c>
      <c r="B10" s="258"/>
      <c r="C10" s="245"/>
      <c r="D10" s="87" t="s">
        <v>31</v>
      </c>
      <c r="E10" s="88" t="s">
        <v>15</v>
      </c>
      <c r="F10" s="88" t="s">
        <v>16</v>
      </c>
      <c r="G10" s="87" t="s">
        <v>32</v>
      </c>
    </row>
    <row r="11" spans="1:8" ht="64.5" thickBot="1">
      <c r="A11" s="93" t="s">
        <v>97</v>
      </c>
      <c r="B11" s="239" t="s">
        <v>209</v>
      </c>
      <c r="C11" s="240"/>
      <c r="D11" s="89"/>
      <c r="E11" s="87" t="s">
        <v>340</v>
      </c>
      <c r="F11" s="87" t="s">
        <v>340</v>
      </c>
      <c r="G11" s="89" t="s">
        <v>365</v>
      </c>
      <c r="H11" s="1" t="s">
        <v>339</v>
      </c>
    </row>
    <row r="12" spans="1:8" ht="45" customHeight="1" thickBot="1">
      <c r="A12" s="93" t="s">
        <v>98</v>
      </c>
      <c r="B12" s="239" t="s">
        <v>210</v>
      </c>
      <c r="C12" s="240"/>
      <c r="D12" s="89" t="s">
        <v>375</v>
      </c>
      <c r="E12" s="87" t="s">
        <v>345</v>
      </c>
      <c r="F12" s="87" t="s">
        <v>344</v>
      </c>
      <c r="G12" s="89" t="s">
        <v>359</v>
      </c>
    </row>
    <row r="13" spans="1:8" ht="59.1" customHeight="1" thickBot="1">
      <c r="A13" s="93" t="s">
        <v>99</v>
      </c>
      <c r="B13" s="239" t="s">
        <v>102</v>
      </c>
      <c r="C13" s="240"/>
      <c r="D13" s="89"/>
      <c r="E13" s="87" t="s">
        <v>340</v>
      </c>
      <c r="F13" s="87" t="s">
        <v>340</v>
      </c>
      <c r="G13" s="89"/>
    </row>
    <row r="14" spans="1:8" ht="45" customHeight="1" thickBot="1">
      <c r="A14" s="93" t="s">
        <v>100</v>
      </c>
      <c r="B14" s="239" t="s">
        <v>103</v>
      </c>
      <c r="C14" s="240"/>
      <c r="D14" s="89"/>
      <c r="E14" s="87" t="s">
        <v>353</v>
      </c>
      <c r="F14" s="87" t="s">
        <v>353</v>
      </c>
      <c r="G14" s="89"/>
    </row>
    <row r="15" spans="1:8" ht="45.95" customHeight="1" thickBot="1">
      <c r="A15" s="93" t="s">
        <v>95</v>
      </c>
      <c r="B15" s="239" t="s">
        <v>104</v>
      </c>
      <c r="C15" s="240"/>
      <c r="D15" s="89"/>
      <c r="E15" s="87" t="s">
        <v>353</v>
      </c>
      <c r="F15" s="87" t="s">
        <v>353</v>
      </c>
      <c r="G15" s="89"/>
    </row>
  </sheetData>
  <mergeCells count="9">
    <mergeCell ref="B14:C14"/>
    <mergeCell ref="B15:C15"/>
    <mergeCell ref="A1:C1"/>
    <mergeCell ref="A2:C8"/>
    <mergeCell ref="G2:G8"/>
    <mergeCell ref="B11:C11"/>
    <mergeCell ref="B12:C12"/>
    <mergeCell ref="A10:C10"/>
    <mergeCell ref="B13:C13"/>
  </mergeCells>
  <conditionalFormatting sqref="A16:A88">
    <cfRule type="beginsWith" dxfId="238" priority="434" stopIfTrue="1" operator="beginsWith" text="Exceptional">
      <formula>LEFT(A16,LEN("Exceptional"))="Exceptional"</formula>
    </cfRule>
    <cfRule type="beginsWith" dxfId="237" priority="435" stopIfTrue="1" operator="beginsWith" text="Professional">
      <formula>LEFT(A16,LEN("Professional"))="Professional"</formula>
    </cfRule>
    <cfRule type="beginsWith" dxfId="236" priority="436" stopIfTrue="1" operator="beginsWith" text="Advanced">
      <formula>LEFT(A16,LEN("Advanced"))="Advanced"</formula>
    </cfRule>
    <cfRule type="beginsWith" dxfId="235" priority="437" stopIfTrue="1" operator="beginsWith" text="Intermediate">
      <formula>LEFT(A16,LEN("Intermediate"))="Intermediate"</formula>
    </cfRule>
    <cfRule type="beginsWith" dxfId="234" priority="438" stopIfTrue="1" operator="beginsWith" text="Basic">
      <formula>LEFT(A16,LEN("Basic"))="Basic"</formula>
    </cfRule>
    <cfRule type="beginsWith" dxfId="233" priority="439" stopIfTrue="1" operator="beginsWith" text="Required">
      <formula>LEFT(A16,LEN("Required"))="Required"</formula>
    </cfRule>
    <cfRule type="notContainsBlanks" dxfId="232" priority="440" stopIfTrue="1">
      <formula>LEN(TRIM(A16))&gt;0</formula>
    </cfRule>
  </conditionalFormatting>
  <conditionalFormatting sqref="E16:F88">
    <cfRule type="beginsWith" dxfId="231" priority="427" stopIfTrue="1" operator="beginsWith" text="Not Applicable">
      <formula>LEFT(E16,LEN("Not Applicable"))="Not Applicable"</formula>
    </cfRule>
    <cfRule type="beginsWith" dxfId="230" priority="428" stopIfTrue="1" operator="beginsWith" text="Waived">
      <formula>LEFT(E16,LEN("Waived"))="Waived"</formula>
    </cfRule>
    <cfRule type="beginsWith" dxfId="229" priority="429" stopIfTrue="1" operator="beginsWith" text="Pre-Passed">
      <formula>LEFT(E16,LEN("Pre-Passed"))="Pre-Passed"</formula>
    </cfRule>
    <cfRule type="beginsWith" dxfId="228" priority="430" stopIfTrue="1" operator="beginsWith" text="Completed">
      <formula>LEFT(E16,LEN("Completed"))="Completed"</formula>
    </cfRule>
    <cfRule type="beginsWith" dxfId="227" priority="431" stopIfTrue="1" operator="beginsWith" text="Partial">
      <formula>LEFT(E16,LEN("Partial"))="Partial"</formula>
    </cfRule>
    <cfRule type="beginsWith" dxfId="226" priority="432" stopIfTrue="1" operator="beginsWith" text="Missing">
      <formula>LEFT(E16,LEN("Missing"))="Missing"</formula>
    </cfRule>
    <cfRule type="beginsWith" dxfId="225" priority="433" stopIfTrue="1" operator="beginsWith" text="Untested">
      <formula>LEFT(E16,LEN("Untested"))="Untested"</formula>
    </cfRule>
    <cfRule type="notContainsBlanks" dxfId="224" priority="441" stopIfTrue="1">
      <formula>LEN(TRIM(E16))&gt;0</formula>
    </cfRule>
  </conditionalFormatting>
  <conditionalFormatting sqref="E10">
    <cfRule type="beginsWith" dxfId="223" priority="419" stopIfTrue="1" operator="beginsWith" text="Not Applicable">
      <formula>LEFT(E10,LEN("Not Applicable"))="Not Applicable"</formula>
    </cfRule>
    <cfRule type="beginsWith" dxfId="222" priority="420" stopIfTrue="1" operator="beginsWith" text="Waived">
      <formula>LEFT(E10,LEN("Waived"))="Waived"</formula>
    </cfRule>
    <cfRule type="beginsWith" dxfId="221" priority="421" stopIfTrue="1" operator="beginsWith" text="Pre-Passed">
      <formula>LEFT(E10,LEN("Pre-Passed"))="Pre-Passed"</formula>
    </cfRule>
    <cfRule type="beginsWith" dxfId="220" priority="422" stopIfTrue="1" operator="beginsWith" text="Completed">
      <formula>LEFT(E10,LEN("Completed"))="Completed"</formula>
    </cfRule>
    <cfRule type="beginsWith" dxfId="219" priority="423" stopIfTrue="1" operator="beginsWith" text="Partial">
      <formula>LEFT(E10,LEN("Partial"))="Partial"</formula>
    </cfRule>
    <cfRule type="beginsWith" dxfId="218" priority="424" stopIfTrue="1" operator="beginsWith" text="Missing">
      <formula>LEFT(E10,LEN("Missing"))="Missing"</formula>
    </cfRule>
    <cfRule type="beginsWith" dxfId="217" priority="425" stopIfTrue="1" operator="beginsWith" text="Untested">
      <formula>LEFT(E10,LEN("Untested"))="Untested"</formula>
    </cfRule>
    <cfRule type="notContainsBlanks" dxfId="216" priority="426" stopIfTrue="1">
      <formula>LEN(TRIM(E10))&gt;0</formula>
    </cfRule>
  </conditionalFormatting>
  <conditionalFormatting sqref="F10">
    <cfRule type="beginsWith" dxfId="215" priority="411" stopIfTrue="1" operator="beginsWith" text="Not Applicable">
      <formula>LEFT(F10,LEN("Not Applicable"))="Not Applicable"</formula>
    </cfRule>
    <cfRule type="beginsWith" dxfId="214" priority="412" stopIfTrue="1" operator="beginsWith" text="Waived">
      <formula>LEFT(F10,LEN("Waived"))="Waived"</formula>
    </cfRule>
    <cfRule type="beginsWith" dxfId="213" priority="413" stopIfTrue="1" operator="beginsWith" text="Pre-Passed">
      <formula>LEFT(F10,LEN("Pre-Passed"))="Pre-Passed"</formula>
    </cfRule>
    <cfRule type="beginsWith" dxfId="212" priority="414" stopIfTrue="1" operator="beginsWith" text="Completed">
      <formula>LEFT(F10,LEN("Completed"))="Completed"</formula>
    </cfRule>
    <cfRule type="beginsWith" dxfId="211" priority="415" stopIfTrue="1" operator="beginsWith" text="Partial">
      <formula>LEFT(F10,LEN("Partial"))="Partial"</formula>
    </cfRule>
    <cfRule type="beginsWith" dxfId="210" priority="416" stopIfTrue="1" operator="beginsWith" text="Missing">
      <formula>LEFT(F10,LEN("Missing"))="Missing"</formula>
    </cfRule>
    <cfRule type="beginsWith" dxfId="209" priority="417" stopIfTrue="1" operator="beginsWith" text="Untested">
      <formula>LEFT(F10,LEN("Untested"))="Untested"</formula>
    </cfRule>
    <cfRule type="notContainsBlanks" dxfId="208" priority="418" stopIfTrue="1">
      <formula>LEN(TRIM(F10))&gt;0</formula>
    </cfRule>
  </conditionalFormatting>
  <conditionalFormatting sqref="A10:G10 A11:D15 G11:G15">
    <cfRule type="expression" dxfId="207" priority="39" stopIfTrue="1">
      <formula>IF(#REF! &gt; 0, TRUE, FALSE)</formula>
    </cfRule>
  </conditionalFormatting>
  <conditionalFormatting sqref="E11:F15">
    <cfRule type="beginsWith" dxfId="206" priority="5" stopIfTrue="1" operator="beginsWith" text="Not Applicable">
      <formula>LEFT(E11,LEN("Not Applicable"))="Not Applicable"</formula>
    </cfRule>
    <cfRule type="beginsWith" dxfId="205" priority="6" stopIfTrue="1" operator="beginsWith" text="Waived">
      <formula>LEFT(E11,LEN("Waived"))="Waived"</formula>
    </cfRule>
    <cfRule type="beginsWith" dxfId="204" priority="7" stopIfTrue="1" operator="beginsWith" text="Broken">
      <formula>LEFT(E11,LEN("Broken"))="Broken"</formula>
    </cfRule>
    <cfRule type="beginsWith" dxfId="203" priority="8" stopIfTrue="1" operator="beginsWith" text="Decent">
      <formula>LEFT(E11,LEN("Decent"))="Decent"</formula>
    </cfRule>
    <cfRule type="beginsWith" dxfId="202" priority="9" stopIfTrue="1" operator="beginsWith" text="Poor">
      <formula>LEFT(E11,LEN("Poor"))="Poor"</formula>
    </cfRule>
    <cfRule type="beginsWith" dxfId="201" priority="10" stopIfTrue="1" operator="beginsWith" text="Missing">
      <formula>LEFT(E11,LEN("Missing"))="Missing"</formula>
    </cfRule>
    <cfRule type="beginsWith" dxfId="200" priority="11" stopIfTrue="1" operator="beginsWith" text="Untested">
      <formula>LEFT(E11,LEN("Untested"))="Untested"</formula>
    </cfRule>
    <cfRule type="notContainsBlanks" dxfId="199" priority="12" stopIfTrue="1">
      <formula>LEN(TRIM(E11))&gt;0</formula>
    </cfRule>
  </conditionalFormatting>
  <conditionalFormatting sqref="E11:F15">
    <cfRule type="beginsWith" dxfId="198" priority="1" operator="beginsWith" text="Partial">
      <formula>LEFT(E11,LEN("Partial"))="Partial"</formula>
    </cfRule>
    <cfRule type="beginsWith" dxfId="197" priority="2" stopIfTrue="1" operator="beginsWith" text="Exceptional">
      <formula>LEFT(E11,LEN("Exceptional"))="Exceptional"</formula>
    </cfRule>
    <cfRule type="beginsWith" dxfId="196" priority="3" stopIfTrue="1" operator="beginsWith" text="Great">
      <formula>LEFT(E11,LEN("Great"))="Great"</formula>
    </cfRule>
    <cfRule type="beginsWith" dxfId="195" priority="4" stopIfTrue="1" operator="beginsWith" text="Good">
      <formula>LEFT(E11,LEN("Good"))="Good"</formula>
    </cfRule>
  </conditionalFormatting>
  <dataValidations count="1">
    <dataValidation type="list" showInputMessage="1" showErrorMessage="1" sqref="E11:F15" xr:uid="{00000000-0002-0000-0500-000000000000}">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4"/>
  <sheetViews>
    <sheetView topLeftCell="B7" zoomScale="130" zoomScaleNormal="130" zoomScalePageLayoutView="130" workbookViewId="0">
      <selection activeCell="G11" sqref="G1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41" t="s">
        <v>249</v>
      </c>
      <c r="B1" s="242"/>
      <c r="C1" s="243"/>
      <c r="D1" s="94" t="s">
        <v>78</v>
      </c>
      <c r="E1" s="95" t="str">
        <f>""&amp;COUNTIF(E$3:E$71,"Untested")&amp;" Untested"</f>
        <v>14 Untested</v>
      </c>
      <c r="F1" s="95" t="str">
        <f>""&amp;COUNTIF(F$3:F$71,"Untested")&amp;" Untested"</f>
        <v>14 Untested</v>
      </c>
      <c r="G1" s="87" t="s">
        <v>79</v>
      </c>
    </row>
    <row r="2" spans="1:7" ht="17.100000000000001" customHeight="1" thickBot="1">
      <c r="A2" s="249" t="s">
        <v>286</v>
      </c>
      <c r="B2" s="250"/>
      <c r="C2" s="251"/>
      <c r="D2" s="96" t="s">
        <v>126</v>
      </c>
      <c r="E2" s="97">
        <f>COUNTIF($E$10:$E$71,"Missing")+COUNTIF($E$10:$E$71,"Broken")</f>
        <v>0</v>
      </c>
      <c r="F2" s="97">
        <f>COUNTIF($F$10:$F$71,"Missing")+COUNTIF($F$10:$F$71,"Broken")</f>
        <v>0</v>
      </c>
      <c r="G2" s="246" t="s">
        <v>131</v>
      </c>
    </row>
    <row r="3" spans="1:7" ht="16.5" thickBot="1">
      <c r="A3" s="252"/>
      <c r="B3" s="253"/>
      <c r="C3" s="254"/>
      <c r="D3" s="96" t="s">
        <v>125</v>
      </c>
      <c r="E3" s="97">
        <f>COUNTIF($E$10:$E$71,"Poor")+COUNTIF($E$10:$E$71,"Partial")</f>
        <v>0</v>
      </c>
      <c r="F3" s="97">
        <f>COUNTIF($F$10:$F$71,"Poor")+COUNTIF($F$10:$F$71,"Partial")</f>
        <v>0</v>
      </c>
      <c r="G3" s="247"/>
    </row>
    <row r="4" spans="1:7" ht="16.5" thickBot="1">
      <c r="A4" s="252"/>
      <c r="B4" s="253"/>
      <c r="C4" s="254"/>
      <c r="D4" s="96" t="s">
        <v>127</v>
      </c>
      <c r="E4" s="97">
        <f>COUNTIF($E$10:$E$71,"Decent")</f>
        <v>0</v>
      </c>
      <c r="F4" s="97">
        <f>COUNTIF($F$10:$F$71,"Decent")</f>
        <v>0</v>
      </c>
      <c r="G4" s="247"/>
    </row>
    <row r="5" spans="1:7" ht="16.5" thickBot="1">
      <c r="A5" s="252"/>
      <c r="B5" s="253"/>
      <c r="C5" s="254"/>
      <c r="D5" s="96" t="s">
        <v>149</v>
      </c>
      <c r="E5" s="97">
        <f>COUNTIF($E$10:$E$71,"Good")</f>
        <v>0</v>
      </c>
      <c r="F5" s="97">
        <f>COUNTIF($F$10:$F$71,"Good")</f>
        <v>0</v>
      </c>
      <c r="G5" s="247"/>
    </row>
    <row r="6" spans="1:7" ht="16.5" thickBot="1">
      <c r="A6" s="252"/>
      <c r="B6" s="253"/>
      <c r="C6" s="254"/>
      <c r="D6" s="96" t="s">
        <v>124</v>
      </c>
      <c r="E6" s="97">
        <f>COUNTIF($E$10:$E$71,"Great")</f>
        <v>0</v>
      </c>
      <c r="F6" s="97">
        <f>COUNTIF($F$10:$F$71,"Great")</f>
        <v>0</v>
      </c>
      <c r="G6" s="247"/>
    </row>
    <row r="7" spans="1:7" ht="16.5" thickBot="1">
      <c r="A7" s="252"/>
      <c r="B7" s="253"/>
      <c r="C7" s="254"/>
      <c r="D7" s="96" t="s">
        <v>123</v>
      </c>
      <c r="E7" s="97">
        <f>COUNTIF($E$10:$E$71,"Exceptional")</f>
        <v>0</v>
      </c>
      <c r="F7" s="97">
        <f>COUNTIF($F$10:$F$71,"Exceptional")</f>
        <v>0</v>
      </c>
      <c r="G7" s="247"/>
    </row>
    <row r="8" spans="1:7" ht="16.5" thickBot="1">
      <c r="A8" s="255"/>
      <c r="B8" s="256"/>
      <c r="C8" s="257"/>
      <c r="D8" s="98" t="s">
        <v>219</v>
      </c>
      <c r="E8" s="99">
        <f>E2*(-0.1)+E3*(-0.02)+E5*0.005+E6*0.01+E7*0.02</f>
        <v>0</v>
      </c>
      <c r="F8" s="99">
        <f>F2*(-0.1)+F3*(-0.02)+F5*0.005+F6*0.01+F7*0.02</f>
        <v>0</v>
      </c>
      <c r="G8" s="248"/>
    </row>
    <row r="9" spans="1:7" s="21" customFormat="1" ht="8.1" customHeight="1" thickBot="1">
      <c r="A9" s="90"/>
      <c r="B9" s="90"/>
      <c r="C9" s="90"/>
      <c r="D9" s="91"/>
      <c r="E9" s="92"/>
      <c r="F9" s="92"/>
      <c r="G9" s="90"/>
    </row>
    <row r="10" spans="1:7" ht="17.100000000000001" customHeight="1" thickBot="1">
      <c r="A10" s="244" t="s">
        <v>285</v>
      </c>
      <c r="B10" s="258"/>
      <c r="C10" s="245"/>
      <c r="D10" s="87" t="s">
        <v>31</v>
      </c>
      <c r="E10" s="88" t="s">
        <v>15</v>
      </c>
      <c r="F10" s="88" t="s">
        <v>16</v>
      </c>
      <c r="G10" s="87" t="s">
        <v>32</v>
      </c>
    </row>
    <row r="11" spans="1:7" ht="59.1" customHeight="1" thickBot="1">
      <c r="A11" s="93" t="s">
        <v>287</v>
      </c>
      <c r="B11" s="239" t="s">
        <v>288</v>
      </c>
      <c r="C11" s="240"/>
      <c r="D11" s="89"/>
      <c r="E11" s="87" t="s">
        <v>14</v>
      </c>
      <c r="F11" s="87" t="s">
        <v>14</v>
      </c>
      <c r="G11" s="89" t="s">
        <v>338</v>
      </c>
    </row>
    <row r="12" spans="1:7" ht="59.1" customHeight="1" thickBot="1">
      <c r="A12" s="93" t="s">
        <v>289</v>
      </c>
      <c r="B12" s="239" t="s">
        <v>290</v>
      </c>
      <c r="C12" s="240"/>
      <c r="D12" s="89"/>
      <c r="E12" s="87" t="s">
        <v>14</v>
      </c>
      <c r="F12" s="87" t="s">
        <v>14</v>
      </c>
      <c r="G12" s="89"/>
    </row>
    <row r="13" spans="1:7" ht="59.1" customHeight="1" thickBot="1">
      <c r="A13" s="93" t="s">
        <v>235</v>
      </c>
      <c r="B13" s="239" t="s">
        <v>291</v>
      </c>
      <c r="C13" s="240"/>
      <c r="D13" s="89"/>
      <c r="E13" s="87" t="s">
        <v>14</v>
      </c>
      <c r="F13" s="87" t="s">
        <v>14</v>
      </c>
      <c r="G13" s="89"/>
    </row>
    <row r="14" spans="1:7" ht="99.95" customHeight="1" thickBot="1">
      <c r="A14" s="93" t="s">
        <v>292</v>
      </c>
      <c r="B14" s="239" t="s">
        <v>293</v>
      </c>
      <c r="C14" s="240"/>
      <c r="D14" s="89"/>
      <c r="E14" s="87" t="s">
        <v>14</v>
      </c>
      <c r="F14" s="87" t="s">
        <v>14</v>
      </c>
      <c r="G14" s="89"/>
    </row>
    <row r="15" spans="1:7" ht="45" customHeight="1" thickBot="1">
      <c r="A15" s="93" t="s">
        <v>294</v>
      </c>
      <c r="B15" s="239" t="s">
        <v>295</v>
      </c>
      <c r="C15" s="240"/>
      <c r="D15" s="89"/>
      <c r="E15" s="87" t="s">
        <v>14</v>
      </c>
      <c r="F15" s="87" t="s">
        <v>14</v>
      </c>
      <c r="G15" s="89"/>
    </row>
    <row r="16" spans="1:7" ht="48" thickBot="1">
      <c r="A16" s="93" t="s">
        <v>296</v>
      </c>
      <c r="B16" s="239" t="s">
        <v>297</v>
      </c>
      <c r="C16" s="240"/>
      <c r="D16" s="89"/>
      <c r="E16" s="87" t="s">
        <v>14</v>
      </c>
      <c r="F16" s="87" t="s">
        <v>14</v>
      </c>
      <c r="G16" s="89"/>
    </row>
    <row r="17" spans="1:7" ht="48" thickBot="1">
      <c r="A17" s="93" t="s">
        <v>298</v>
      </c>
      <c r="B17" s="239" t="s">
        <v>299</v>
      </c>
      <c r="C17" s="240"/>
      <c r="D17" s="89"/>
      <c r="E17" s="87" t="s">
        <v>14</v>
      </c>
      <c r="F17" s="87" t="s">
        <v>14</v>
      </c>
      <c r="G17" s="89"/>
    </row>
    <row r="18" spans="1:7" ht="72" customHeight="1" thickBot="1">
      <c r="A18" s="93" t="s">
        <v>300</v>
      </c>
      <c r="B18" s="239" t="s">
        <v>301</v>
      </c>
      <c r="C18" s="240"/>
      <c r="D18" s="89"/>
      <c r="E18" s="87" t="s">
        <v>14</v>
      </c>
      <c r="F18" s="87" t="s">
        <v>14</v>
      </c>
      <c r="G18" s="89"/>
    </row>
    <row r="19" spans="1:7" ht="42.95" customHeight="1" thickBot="1">
      <c r="A19" s="93" t="s">
        <v>302</v>
      </c>
      <c r="B19" s="239" t="s">
        <v>303</v>
      </c>
      <c r="C19" s="240"/>
      <c r="D19" s="89"/>
      <c r="E19" s="87" t="s">
        <v>14</v>
      </c>
      <c r="F19" s="87" t="s">
        <v>14</v>
      </c>
      <c r="G19" s="89"/>
    </row>
    <row r="20" spans="1:7" ht="57.95" customHeight="1" thickBot="1">
      <c r="A20" s="93" t="s">
        <v>304</v>
      </c>
      <c r="B20" s="239" t="s">
        <v>305</v>
      </c>
      <c r="C20" s="240"/>
      <c r="D20" s="89"/>
      <c r="E20" s="87" t="s">
        <v>14</v>
      </c>
      <c r="F20" s="87" t="s">
        <v>14</v>
      </c>
      <c r="G20" s="89"/>
    </row>
    <row r="21" spans="1:7" ht="45.95" customHeight="1" thickBot="1">
      <c r="A21" s="93" t="s">
        <v>306</v>
      </c>
      <c r="B21" s="239" t="s">
        <v>307</v>
      </c>
      <c r="C21" s="240"/>
      <c r="D21" s="89"/>
      <c r="E21" s="87" t="s">
        <v>14</v>
      </c>
      <c r="F21" s="87" t="s">
        <v>14</v>
      </c>
      <c r="G21" s="89"/>
    </row>
    <row r="22" spans="1:7" ht="30" customHeight="1" thickBot="1">
      <c r="A22" s="93" t="s">
        <v>308</v>
      </c>
      <c r="B22" s="239" t="s">
        <v>309</v>
      </c>
      <c r="C22" s="240"/>
      <c r="D22" s="89"/>
      <c r="E22" s="87" t="s">
        <v>14</v>
      </c>
      <c r="F22" s="87" t="s">
        <v>14</v>
      </c>
      <c r="G22" s="89"/>
    </row>
    <row r="23" spans="1:7" ht="111.95" customHeight="1" thickBot="1">
      <c r="A23" s="93" t="s">
        <v>310</v>
      </c>
      <c r="B23" s="239" t="s">
        <v>327</v>
      </c>
      <c r="C23" s="240"/>
      <c r="D23" s="89"/>
      <c r="E23" s="87" t="s">
        <v>14</v>
      </c>
      <c r="F23" s="87" t="s">
        <v>14</v>
      </c>
      <c r="G23" s="89"/>
    </row>
    <row r="24" spans="1:7" ht="44.1" customHeight="1" thickBot="1">
      <c r="A24" s="93" t="s">
        <v>95</v>
      </c>
      <c r="B24" s="269" t="s">
        <v>311</v>
      </c>
      <c r="C24" s="270"/>
      <c r="D24" s="89"/>
      <c r="E24" s="87" t="s">
        <v>14</v>
      </c>
      <c r="F24" s="87" t="s">
        <v>14</v>
      </c>
      <c r="G24" s="89"/>
    </row>
  </sheetData>
  <mergeCells count="18">
    <mergeCell ref="B12:C12"/>
    <mergeCell ref="A1:C1"/>
    <mergeCell ref="A2:C8"/>
    <mergeCell ref="G2:G8"/>
    <mergeCell ref="A10:C10"/>
    <mergeCell ref="B11:C11"/>
    <mergeCell ref="B13:C13"/>
    <mergeCell ref="B14:C14"/>
    <mergeCell ref="B15:C15"/>
    <mergeCell ref="B16:C16"/>
    <mergeCell ref="B17:C17"/>
    <mergeCell ref="B24:C24"/>
    <mergeCell ref="B18:C18"/>
    <mergeCell ref="B19:C19"/>
    <mergeCell ref="B20:C20"/>
    <mergeCell ref="B21:C21"/>
    <mergeCell ref="B22:C22"/>
    <mergeCell ref="B23:C23"/>
  </mergeCells>
  <conditionalFormatting sqref="A25:A87">
    <cfRule type="beginsWith" dxfId="194" priority="175" stopIfTrue="1" operator="beginsWith" text="Exceptional">
      <formula>LEFT(A25,LEN("Exceptional"))="Exceptional"</formula>
    </cfRule>
    <cfRule type="beginsWith" dxfId="193" priority="176" stopIfTrue="1" operator="beginsWith" text="Professional">
      <formula>LEFT(A25,LEN("Professional"))="Professional"</formula>
    </cfRule>
    <cfRule type="beginsWith" dxfId="192" priority="177" stopIfTrue="1" operator="beginsWith" text="Advanced">
      <formula>LEFT(A25,LEN("Advanced"))="Advanced"</formula>
    </cfRule>
    <cfRule type="beginsWith" dxfId="191" priority="178" stopIfTrue="1" operator="beginsWith" text="Intermediate">
      <formula>LEFT(A25,LEN("Intermediate"))="Intermediate"</formula>
    </cfRule>
    <cfRule type="beginsWith" dxfId="190" priority="179" stopIfTrue="1" operator="beginsWith" text="Basic">
      <formula>LEFT(A25,LEN("Basic"))="Basic"</formula>
    </cfRule>
    <cfRule type="beginsWith" dxfId="189" priority="180" stopIfTrue="1" operator="beginsWith" text="Required">
      <formula>LEFT(A25,LEN("Required"))="Required"</formula>
    </cfRule>
    <cfRule type="notContainsBlanks" dxfId="188" priority="181" stopIfTrue="1">
      <formula>LEN(TRIM(A25))&gt;0</formula>
    </cfRule>
  </conditionalFormatting>
  <conditionalFormatting sqref="E25:F87">
    <cfRule type="beginsWith" dxfId="187" priority="168" stopIfTrue="1" operator="beginsWith" text="Not Applicable">
      <formula>LEFT(E25,LEN("Not Applicable"))="Not Applicable"</formula>
    </cfRule>
    <cfRule type="beginsWith" dxfId="186" priority="169" stopIfTrue="1" operator="beginsWith" text="Waived">
      <formula>LEFT(E25,LEN("Waived"))="Waived"</formula>
    </cfRule>
    <cfRule type="beginsWith" dxfId="185" priority="170" stopIfTrue="1" operator="beginsWith" text="Pre-Passed">
      <formula>LEFT(E25,LEN("Pre-Passed"))="Pre-Passed"</formula>
    </cfRule>
    <cfRule type="beginsWith" dxfId="184" priority="171" stopIfTrue="1" operator="beginsWith" text="Completed">
      <formula>LEFT(E25,LEN("Completed"))="Completed"</formula>
    </cfRule>
    <cfRule type="beginsWith" dxfId="183" priority="172" stopIfTrue="1" operator="beginsWith" text="Partial">
      <formula>LEFT(E25,LEN("Partial"))="Partial"</formula>
    </cfRule>
    <cfRule type="beginsWith" dxfId="182" priority="173" stopIfTrue="1" operator="beginsWith" text="Missing">
      <formula>LEFT(E25,LEN("Missing"))="Missing"</formula>
    </cfRule>
    <cfRule type="beginsWith" dxfId="181" priority="174" stopIfTrue="1" operator="beginsWith" text="Untested">
      <formula>LEFT(E25,LEN("Untested"))="Untested"</formula>
    </cfRule>
    <cfRule type="notContainsBlanks" dxfId="180" priority="182" stopIfTrue="1">
      <formula>LEN(TRIM(E25))&gt;0</formula>
    </cfRule>
  </conditionalFormatting>
  <conditionalFormatting sqref="E10">
    <cfRule type="beginsWith" dxfId="179" priority="160" stopIfTrue="1" operator="beginsWith" text="Not Applicable">
      <formula>LEFT(E10,LEN("Not Applicable"))="Not Applicable"</formula>
    </cfRule>
    <cfRule type="beginsWith" dxfId="178" priority="161" stopIfTrue="1" operator="beginsWith" text="Waived">
      <formula>LEFT(E10,LEN("Waived"))="Waived"</formula>
    </cfRule>
    <cfRule type="beginsWith" dxfId="177" priority="162" stopIfTrue="1" operator="beginsWith" text="Pre-Passed">
      <formula>LEFT(E10,LEN("Pre-Passed"))="Pre-Passed"</formula>
    </cfRule>
    <cfRule type="beginsWith" dxfId="176" priority="163" stopIfTrue="1" operator="beginsWith" text="Completed">
      <formula>LEFT(E10,LEN("Completed"))="Completed"</formula>
    </cfRule>
    <cfRule type="beginsWith" dxfId="175" priority="164" stopIfTrue="1" operator="beginsWith" text="Partial">
      <formula>LEFT(E10,LEN("Partial"))="Partial"</formula>
    </cfRule>
    <cfRule type="beginsWith" dxfId="174" priority="165" stopIfTrue="1" operator="beginsWith" text="Missing">
      <formula>LEFT(E10,LEN("Missing"))="Missing"</formula>
    </cfRule>
    <cfRule type="beginsWith" dxfId="173" priority="166" stopIfTrue="1" operator="beginsWith" text="Untested">
      <formula>LEFT(E10,LEN("Untested"))="Untested"</formula>
    </cfRule>
    <cfRule type="notContainsBlanks" dxfId="172" priority="167" stopIfTrue="1">
      <formula>LEN(TRIM(E10))&gt;0</formula>
    </cfRule>
  </conditionalFormatting>
  <conditionalFormatting sqref="F10">
    <cfRule type="beginsWith" dxfId="171" priority="152" stopIfTrue="1" operator="beginsWith" text="Not Applicable">
      <formula>LEFT(F10,LEN("Not Applicable"))="Not Applicable"</formula>
    </cfRule>
    <cfRule type="beginsWith" dxfId="170" priority="153" stopIfTrue="1" operator="beginsWith" text="Waived">
      <formula>LEFT(F10,LEN("Waived"))="Waived"</formula>
    </cfRule>
    <cfRule type="beginsWith" dxfId="169" priority="154" stopIfTrue="1" operator="beginsWith" text="Pre-Passed">
      <formula>LEFT(F10,LEN("Pre-Passed"))="Pre-Passed"</formula>
    </cfRule>
    <cfRule type="beginsWith" dxfId="168" priority="155" stopIfTrue="1" operator="beginsWith" text="Completed">
      <formula>LEFT(F10,LEN("Completed"))="Completed"</formula>
    </cfRule>
    <cfRule type="beginsWith" dxfId="167" priority="156" stopIfTrue="1" operator="beginsWith" text="Partial">
      <formula>LEFT(F10,LEN("Partial"))="Partial"</formula>
    </cfRule>
    <cfRule type="beginsWith" dxfId="166" priority="157" stopIfTrue="1" operator="beginsWith" text="Missing">
      <formula>LEFT(F10,LEN("Missing"))="Missing"</formula>
    </cfRule>
    <cfRule type="beginsWith" dxfId="165" priority="158" stopIfTrue="1" operator="beginsWith" text="Untested">
      <formula>LEFT(F10,LEN("Untested"))="Untested"</formula>
    </cfRule>
    <cfRule type="notContainsBlanks" dxfId="164" priority="159" stopIfTrue="1">
      <formula>LEN(TRIM(F10))&gt;0</formula>
    </cfRule>
  </conditionalFormatting>
  <conditionalFormatting sqref="E11:F24">
    <cfRule type="beginsWith" dxfId="163" priority="121" stopIfTrue="1" operator="beginsWith" text="Not Applicable">
      <formula>LEFT(E11,LEN("Not Applicable"))="Not Applicable"</formula>
    </cfRule>
    <cfRule type="beginsWith" dxfId="162" priority="122" stopIfTrue="1" operator="beginsWith" text="Waived">
      <formula>LEFT(E11,LEN("Waived"))="Waived"</formula>
    </cfRule>
    <cfRule type="beginsWith" dxfId="161" priority="123" stopIfTrue="1" operator="beginsWith" text="Broken">
      <formula>LEFT(E11,LEN("Broken"))="Broken"</formula>
    </cfRule>
    <cfRule type="beginsWith" dxfId="160" priority="124" stopIfTrue="1" operator="beginsWith" text="Decent">
      <formula>LEFT(E11,LEN("Decent"))="Decent"</formula>
    </cfRule>
    <cfRule type="beginsWith" dxfId="159" priority="125" stopIfTrue="1" operator="beginsWith" text="Poor">
      <formula>LEFT(E11,LEN("Poor"))="Poor"</formula>
    </cfRule>
    <cfRule type="beginsWith" dxfId="158" priority="126" stopIfTrue="1" operator="beginsWith" text="Missing">
      <formula>LEFT(E11,LEN("Missing"))="Missing"</formula>
    </cfRule>
    <cfRule type="beginsWith" dxfId="157" priority="127" stopIfTrue="1" operator="beginsWith" text="Untested">
      <formula>LEFT(E11,LEN("Untested"))="Untested"</formula>
    </cfRule>
    <cfRule type="notContainsBlanks" dxfId="156" priority="128" stopIfTrue="1">
      <formula>LEN(TRIM(E11))&gt;0</formula>
    </cfRule>
  </conditionalFormatting>
  <conditionalFormatting sqref="E11:F24">
    <cfRule type="beginsWith" dxfId="155" priority="114" operator="beginsWith" text="Partial">
      <formula>LEFT(E11,LEN("Partial"))="Partial"</formula>
    </cfRule>
    <cfRule type="beginsWith" dxfId="154" priority="118" stopIfTrue="1" operator="beginsWith" text="Exceptional">
      <formula>LEFT(E11,LEN("Exceptional"))="Exceptional"</formula>
    </cfRule>
    <cfRule type="beginsWith" dxfId="153" priority="119" stopIfTrue="1" operator="beginsWith" text="Great">
      <formula>LEFT(E11,LEN("Great"))="Great"</formula>
    </cfRule>
    <cfRule type="beginsWith" dxfId="152" priority="120" stopIfTrue="1" operator="beginsWith" text="Good">
      <formula>LEFT(E11,LEN("Good"))="Good"</formula>
    </cfRule>
  </conditionalFormatting>
  <conditionalFormatting sqref="A10:G10 D11:D24 G11:G24">
    <cfRule type="expression" dxfId="151" priority="36" stopIfTrue="1">
      <formula>IF(#REF! &gt; 0, TRUE, FALSE)</formula>
    </cfRule>
  </conditionalFormatting>
  <conditionalFormatting sqref="B11:C11">
    <cfRule type="expression" dxfId="150" priority="23" stopIfTrue="1">
      <formula>IF(#REF! &gt; 0, TRUE, FALSE)</formula>
    </cfRule>
  </conditionalFormatting>
  <conditionalFormatting sqref="B12:C12">
    <cfRule type="expression" dxfId="149" priority="22" stopIfTrue="1">
      <formula>IF(#REF! &gt; 0, TRUE, FALSE)</formula>
    </cfRule>
  </conditionalFormatting>
  <conditionalFormatting sqref="B13:C13">
    <cfRule type="expression" dxfId="148" priority="21" stopIfTrue="1">
      <formula>IF(#REF! &gt; 0, TRUE, FALSE)</formula>
    </cfRule>
  </conditionalFormatting>
  <conditionalFormatting sqref="B14:C14 B15:B16">
    <cfRule type="expression" dxfId="147" priority="20" stopIfTrue="1">
      <formula>IF(#REF! &gt; 0, TRUE, FALSE)</formula>
    </cfRule>
  </conditionalFormatting>
  <conditionalFormatting sqref="B19:C19 B20">
    <cfRule type="expression" dxfId="146" priority="19" stopIfTrue="1">
      <formula>IF(#REF! &gt; 0, TRUE, FALSE)</formula>
    </cfRule>
  </conditionalFormatting>
  <conditionalFormatting sqref="B21:C21">
    <cfRule type="expression" dxfId="145" priority="18" stopIfTrue="1">
      <formula>IF(#REF! &gt; 0, TRUE, FALSE)</formula>
    </cfRule>
  </conditionalFormatting>
  <conditionalFormatting sqref="B22:C22">
    <cfRule type="expression" dxfId="144" priority="17" stopIfTrue="1">
      <formula>IF(#REF! &gt; 0, TRUE, FALSE)</formula>
    </cfRule>
  </conditionalFormatting>
  <conditionalFormatting sqref="B18:C18">
    <cfRule type="expression" dxfId="143" priority="16" stopIfTrue="1">
      <formula>IF(#REF! &gt; 0, TRUE, FALSE)</formula>
    </cfRule>
  </conditionalFormatting>
  <conditionalFormatting sqref="B23:C23">
    <cfRule type="expression" dxfId="142" priority="15" stopIfTrue="1">
      <formula>IF(#REF! &gt; 0, TRUE, FALSE)</formula>
    </cfRule>
  </conditionalFormatting>
  <conditionalFormatting sqref="A24">
    <cfRule type="expression" dxfId="141" priority="13" stopIfTrue="1">
      <formula>IF(#REF! &gt; 0, TRUE, FALSE)</formula>
    </cfRule>
  </conditionalFormatting>
  <conditionalFormatting sqref="A11">
    <cfRule type="expression" dxfId="140" priority="12" stopIfTrue="1">
      <formula>IF(#REF! &gt; 0, TRUE, FALSE)</formula>
    </cfRule>
  </conditionalFormatting>
  <conditionalFormatting sqref="A12">
    <cfRule type="expression" dxfId="139" priority="11" stopIfTrue="1">
      <formula>IF(#REF! &gt; 0, TRUE, FALSE)</formula>
    </cfRule>
  </conditionalFormatting>
  <conditionalFormatting sqref="A13">
    <cfRule type="expression" dxfId="138" priority="10" stopIfTrue="1">
      <formula>IF(#REF! &gt; 0, TRUE, FALSE)</formula>
    </cfRule>
  </conditionalFormatting>
  <conditionalFormatting sqref="A14:A16">
    <cfRule type="expression" dxfId="137" priority="9" stopIfTrue="1">
      <formula>IF(#REF! &gt; 0, TRUE, FALSE)</formula>
    </cfRule>
  </conditionalFormatting>
  <conditionalFormatting sqref="A21">
    <cfRule type="expression" dxfId="136" priority="8" stopIfTrue="1">
      <formula>IF(#REF! &gt; 0, TRUE, FALSE)</formula>
    </cfRule>
  </conditionalFormatting>
  <conditionalFormatting sqref="A22">
    <cfRule type="expression" dxfId="135" priority="7" stopIfTrue="1">
      <formula>IF(#REF! &gt; 0, TRUE, FALSE)</formula>
    </cfRule>
  </conditionalFormatting>
  <conditionalFormatting sqref="A18">
    <cfRule type="expression" dxfId="134" priority="6" stopIfTrue="1">
      <formula>IF(#REF! &gt; 0, TRUE, FALSE)</formula>
    </cfRule>
  </conditionalFormatting>
  <conditionalFormatting sqref="A23">
    <cfRule type="expression" dxfId="133" priority="5" stopIfTrue="1">
      <formula>IF(#REF! &gt; 0, TRUE, FALSE)</formula>
    </cfRule>
  </conditionalFormatting>
  <conditionalFormatting sqref="A19:A20">
    <cfRule type="expression" dxfId="132" priority="3" stopIfTrue="1">
      <formula>IF(#REF! &gt; 0, TRUE, FALSE)</formula>
    </cfRule>
  </conditionalFormatting>
  <conditionalFormatting sqref="A17">
    <cfRule type="expression" dxfId="131" priority="2" stopIfTrue="1">
      <formula>IF(#REF! &gt; 0, TRUE, FALSE)</formula>
    </cfRule>
  </conditionalFormatting>
  <conditionalFormatting sqref="B17">
    <cfRule type="expression" dxfId="130" priority="1" stopIfTrue="1">
      <formula>IF(#REF! &gt; 0, TRUE, FALSE)</formula>
    </cfRule>
  </conditionalFormatting>
  <dataValidations disablePrompts="1" count="1">
    <dataValidation type="list" showInputMessage="1" showErrorMessage="1" sqref="E11:F24" xr:uid="{00000000-0002-0000-0600-000000000000}">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5"/>
  <sheetViews>
    <sheetView topLeftCell="A12" zoomScale="130" zoomScaleNormal="130" zoomScalePageLayoutView="130" workbookViewId="0">
      <selection activeCell="D12" sqref="D12"/>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8" ht="16.5" thickBot="1">
      <c r="A1" s="241" t="s">
        <v>190</v>
      </c>
      <c r="B1" s="242"/>
      <c r="C1" s="243"/>
      <c r="D1" s="94" t="s">
        <v>78</v>
      </c>
      <c r="E1" s="95" t="str">
        <f>""&amp;COUNTIF(E$8:E$81,"Untested")&amp;" Untested"</f>
        <v>0 Untested</v>
      </c>
      <c r="F1" s="95" t="str">
        <f>""&amp;COUNTIF(F$8:F$81,"Untested")&amp;" Untested"</f>
        <v>1 Untested</v>
      </c>
      <c r="G1" s="87" t="s">
        <v>79</v>
      </c>
    </row>
    <row r="2" spans="1:8" ht="17.100000000000001" customHeight="1" thickBot="1">
      <c r="A2" s="249" t="s">
        <v>248</v>
      </c>
      <c r="B2" s="250"/>
      <c r="C2" s="251"/>
      <c r="D2" s="96" t="s">
        <v>241</v>
      </c>
      <c r="E2" s="97">
        <f>COUNTIF($E$8:$E$81,"No Extras")</f>
        <v>4</v>
      </c>
      <c r="F2" s="97">
        <f>COUNTIF($F$8:$F$81,"No Extras")</f>
        <v>6</v>
      </c>
      <c r="G2" s="246" t="s">
        <v>240</v>
      </c>
    </row>
    <row r="3" spans="1:8" ht="16.5" thickBot="1">
      <c r="A3" s="252"/>
      <c r="B3" s="253"/>
      <c r="C3" s="254"/>
      <c r="D3" s="96" t="s">
        <v>238</v>
      </c>
      <c r="E3" s="97">
        <f>COUNTIF($E$8:$E$81,"Some Extras")</f>
        <v>3</v>
      </c>
      <c r="F3" s="97">
        <f>COUNTIF($F$8:$F$81,"Some Extras")</f>
        <v>0</v>
      </c>
      <c r="G3" s="247"/>
    </row>
    <row r="4" spans="1:8" ht="16.5" thickBot="1">
      <c r="A4" s="252"/>
      <c r="B4" s="253"/>
      <c r="C4" s="254"/>
      <c r="D4" s="96" t="s">
        <v>239</v>
      </c>
      <c r="E4" s="97">
        <f>COUNTIF($E$8:$E$81,"Lots of Extras")</f>
        <v>0</v>
      </c>
      <c r="F4" s="97">
        <f>COUNTIF($F$8:$F$81,"Lots of Extras")</f>
        <v>0</v>
      </c>
      <c r="G4" s="247"/>
    </row>
    <row r="5" spans="1:8" ht="16.5" thickBot="1">
      <c r="A5" s="252"/>
      <c r="B5" s="253"/>
      <c r="C5" s="254"/>
      <c r="D5" s="96" t="s">
        <v>123</v>
      </c>
      <c r="E5" s="97">
        <f>COUNTIF($E$8:$E$81,"Exceptional")</f>
        <v>0</v>
      </c>
      <c r="F5" s="97">
        <f>COUNTIF($F$8:$F$81,"Exceptional")</f>
        <v>0</v>
      </c>
      <c r="G5" s="247"/>
    </row>
    <row r="6" spans="1:8" ht="16.5" thickBot="1">
      <c r="A6" s="255"/>
      <c r="B6" s="256"/>
      <c r="C6" s="257"/>
      <c r="D6" s="98" t="s">
        <v>200</v>
      </c>
      <c r="E6" s="99">
        <f>E3*0.005+E4*0.01+E5*0.02</f>
        <v>1.4999999999999999E-2</v>
      </c>
      <c r="F6" s="99">
        <f>F3*0.005+F4*0.01+F5*0.02</f>
        <v>0</v>
      </c>
      <c r="G6" s="248"/>
    </row>
    <row r="7" spans="1:8" s="21" customFormat="1" ht="8.1" customHeight="1" thickBot="1">
      <c r="A7" s="90"/>
      <c r="B7" s="90"/>
      <c r="C7" s="90"/>
      <c r="D7" s="91"/>
      <c r="E7" s="92"/>
      <c r="F7" s="92"/>
      <c r="G7" s="90"/>
    </row>
    <row r="8" spans="1:8" ht="16.5" thickBot="1">
      <c r="A8" s="244" t="s">
        <v>118</v>
      </c>
      <c r="B8" s="245"/>
      <c r="C8" s="87"/>
      <c r="D8" s="87" t="s">
        <v>31</v>
      </c>
      <c r="E8" s="88" t="s">
        <v>15</v>
      </c>
      <c r="F8" s="88" t="s">
        <v>16</v>
      </c>
      <c r="G8" s="87" t="s">
        <v>32</v>
      </c>
    </row>
    <row r="9" spans="1:8" ht="72" customHeight="1" thickBot="1">
      <c r="A9" s="93" t="s">
        <v>119</v>
      </c>
      <c r="B9" s="239" t="s">
        <v>244</v>
      </c>
      <c r="C9" s="240"/>
      <c r="D9" s="89" t="s">
        <v>377</v>
      </c>
      <c r="E9" s="87" t="s">
        <v>376</v>
      </c>
      <c r="F9" s="87" t="s">
        <v>362</v>
      </c>
      <c r="G9" s="89"/>
      <c r="H9" s="1" t="s">
        <v>339</v>
      </c>
    </row>
    <row r="10" spans="1:8" ht="55.5" customHeight="1" thickBot="1">
      <c r="A10" s="93" t="s">
        <v>230</v>
      </c>
      <c r="B10" s="239" t="s">
        <v>236</v>
      </c>
      <c r="C10" s="240"/>
      <c r="D10" s="89" t="s">
        <v>378</v>
      </c>
      <c r="E10" s="87" t="s">
        <v>376</v>
      </c>
      <c r="F10" s="87" t="s">
        <v>362</v>
      </c>
      <c r="G10" s="89" t="s">
        <v>363</v>
      </c>
    </row>
    <row r="11" spans="1:8" ht="72" customHeight="1" thickBot="1">
      <c r="A11" s="93" t="s">
        <v>207</v>
      </c>
      <c r="B11" s="239" t="s">
        <v>245</v>
      </c>
      <c r="C11" s="240"/>
      <c r="D11" s="89"/>
      <c r="E11" s="87" t="s">
        <v>362</v>
      </c>
      <c r="F11" s="87" t="s">
        <v>362</v>
      </c>
      <c r="G11" s="89"/>
    </row>
    <row r="12" spans="1:8" ht="59.1" customHeight="1" thickBot="1">
      <c r="A12" s="93" t="s">
        <v>235</v>
      </c>
      <c r="B12" s="239" t="s">
        <v>246</v>
      </c>
      <c r="C12" s="240"/>
      <c r="D12" s="89" t="s">
        <v>397</v>
      </c>
      <c r="E12" s="87" t="s">
        <v>362</v>
      </c>
      <c r="F12" s="87" t="s">
        <v>14</v>
      </c>
      <c r="G12" s="89" t="s">
        <v>364</v>
      </c>
    </row>
    <row r="13" spans="1:8" ht="45" customHeight="1" thickBot="1">
      <c r="A13" s="93" t="s">
        <v>242</v>
      </c>
      <c r="B13" s="239" t="s">
        <v>247</v>
      </c>
      <c r="C13" s="240"/>
      <c r="D13" s="89"/>
      <c r="E13" s="87" t="s">
        <v>362</v>
      </c>
      <c r="F13" s="87" t="s">
        <v>362</v>
      </c>
      <c r="G13" s="89"/>
    </row>
    <row r="14" spans="1:8" ht="57.95" customHeight="1" thickBot="1">
      <c r="A14" s="93" t="s">
        <v>206</v>
      </c>
      <c r="B14" s="239" t="s">
        <v>237</v>
      </c>
      <c r="C14" s="240"/>
      <c r="D14" s="89" t="s">
        <v>394</v>
      </c>
      <c r="E14" s="87" t="s">
        <v>362</v>
      </c>
      <c r="F14" s="87" t="s">
        <v>362</v>
      </c>
      <c r="G14" s="89"/>
    </row>
    <row r="15" spans="1:8" ht="59.1" customHeight="1" thickBot="1">
      <c r="A15" s="93" t="s">
        <v>95</v>
      </c>
      <c r="B15" s="239" t="s">
        <v>243</v>
      </c>
      <c r="C15" s="240"/>
      <c r="D15" s="89" t="s">
        <v>385</v>
      </c>
      <c r="E15" s="87" t="s">
        <v>376</v>
      </c>
      <c r="F15" s="87" t="s">
        <v>362</v>
      </c>
      <c r="G15" s="89"/>
    </row>
  </sheetData>
  <mergeCells count="11">
    <mergeCell ref="A1:C1"/>
    <mergeCell ref="A2:C6"/>
    <mergeCell ref="G2:G6"/>
    <mergeCell ref="A8:B8"/>
    <mergeCell ref="B9:C9"/>
    <mergeCell ref="B15:C15"/>
    <mergeCell ref="B12:C12"/>
    <mergeCell ref="B10:C10"/>
    <mergeCell ref="B11:C11"/>
    <mergeCell ref="B14:C14"/>
    <mergeCell ref="B13:C13"/>
  </mergeCells>
  <conditionalFormatting sqref="A16:A84">
    <cfRule type="beginsWith" dxfId="129" priority="751" stopIfTrue="1" operator="beginsWith" text="Exceptional">
      <formula>LEFT(A16,LEN("Exceptional"))="Exceptional"</formula>
    </cfRule>
    <cfRule type="beginsWith" dxfId="128" priority="752" stopIfTrue="1" operator="beginsWith" text="Professional">
      <formula>LEFT(A16,LEN("Professional"))="Professional"</formula>
    </cfRule>
    <cfRule type="beginsWith" dxfId="127" priority="753" stopIfTrue="1" operator="beginsWith" text="Advanced">
      <formula>LEFT(A16,LEN("Advanced"))="Advanced"</formula>
    </cfRule>
    <cfRule type="beginsWith" dxfId="126" priority="754" stopIfTrue="1" operator="beginsWith" text="Intermediate">
      <formula>LEFT(A16,LEN("Intermediate"))="Intermediate"</formula>
    </cfRule>
    <cfRule type="beginsWith" dxfId="125" priority="755" stopIfTrue="1" operator="beginsWith" text="Basic">
      <formula>LEFT(A16,LEN("Basic"))="Basic"</formula>
    </cfRule>
    <cfRule type="beginsWith" dxfId="124" priority="756" stopIfTrue="1" operator="beginsWith" text="Required">
      <formula>LEFT(A16,LEN("Required"))="Required"</formula>
    </cfRule>
    <cfRule type="notContainsBlanks" dxfId="123" priority="757" stopIfTrue="1">
      <formula>LEN(TRIM(A16))&gt;0</formula>
    </cfRule>
  </conditionalFormatting>
  <conditionalFormatting sqref="E16:F84">
    <cfRule type="beginsWith" dxfId="122" priority="744" stopIfTrue="1" operator="beginsWith" text="Not Applicable">
      <formula>LEFT(E16,LEN("Not Applicable"))="Not Applicable"</formula>
    </cfRule>
    <cfRule type="beginsWith" dxfId="121" priority="745" stopIfTrue="1" operator="beginsWith" text="Waived">
      <formula>LEFT(E16,LEN("Waived"))="Waived"</formula>
    </cfRule>
    <cfRule type="beginsWith" dxfId="120" priority="746" stopIfTrue="1" operator="beginsWith" text="Pre-Passed">
      <formula>LEFT(E16,LEN("Pre-Passed"))="Pre-Passed"</formula>
    </cfRule>
    <cfRule type="beginsWith" dxfId="119" priority="747" stopIfTrue="1" operator="beginsWith" text="Completed">
      <formula>LEFT(E16,LEN("Completed"))="Completed"</formula>
    </cfRule>
    <cfRule type="beginsWith" dxfId="118" priority="748" stopIfTrue="1" operator="beginsWith" text="Partial">
      <formula>LEFT(E16,LEN("Partial"))="Partial"</formula>
    </cfRule>
    <cfRule type="beginsWith" dxfId="117" priority="749" stopIfTrue="1" operator="beginsWith" text="Missing">
      <formula>LEFT(E16,LEN("Missing"))="Missing"</formula>
    </cfRule>
    <cfRule type="beginsWith" dxfId="116" priority="750" stopIfTrue="1" operator="beginsWith" text="Untested">
      <formula>LEFT(E16,LEN("Untested"))="Untested"</formula>
    </cfRule>
    <cfRule type="notContainsBlanks" dxfId="115" priority="758" stopIfTrue="1">
      <formula>LEN(TRIM(E16))&gt;0</formula>
    </cfRule>
  </conditionalFormatting>
  <conditionalFormatting sqref="E8">
    <cfRule type="beginsWith" dxfId="114" priority="736" stopIfTrue="1" operator="beginsWith" text="Not Applicable">
      <formula>LEFT(E8,LEN("Not Applicable"))="Not Applicable"</formula>
    </cfRule>
    <cfRule type="beginsWith" dxfId="113" priority="737" stopIfTrue="1" operator="beginsWith" text="Waived">
      <formula>LEFT(E8,LEN("Waived"))="Waived"</formula>
    </cfRule>
    <cfRule type="beginsWith" dxfId="112" priority="738" stopIfTrue="1" operator="beginsWith" text="Pre-Passed">
      <formula>LEFT(E8,LEN("Pre-Passed"))="Pre-Passed"</formula>
    </cfRule>
    <cfRule type="beginsWith" dxfId="111" priority="739" stopIfTrue="1" operator="beginsWith" text="Completed">
      <formula>LEFT(E8,LEN("Completed"))="Completed"</formula>
    </cfRule>
    <cfRule type="beginsWith" dxfId="110" priority="740" stopIfTrue="1" operator="beginsWith" text="Partial">
      <formula>LEFT(E8,LEN("Partial"))="Partial"</formula>
    </cfRule>
    <cfRule type="beginsWith" dxfId="109" priority="741" stopIfTrue="1" operator="beginsWith" text="Missing">
      <formula>LEFT(E8,LEN("Missing"))="Missing"</formula>
    </cfRule>
    <cfRule type="beginsWith" dxfId="108" priority="742" stopIfTrue="1" operator="beginsWith" text="Untested">
      <formula>LEFT(E8,LEN("Untested"))="Untested"</formula>
    </cfRule>
    <cfRule type="notContainsBlanks" dxfId="107" priority="743" stopIfTrue="1">
      <formula>LEN(TRIM(E8))&gt;0</formula>
    </cfRule>
  </conditionalFormatting>
  <conditionalFormatting sqref="F8">
    <cfRule type="beginsWith" dxfId="106" priority="728" stopIfTrue="1" operator="beginsWith" text="Not Applicable">
      <formula>LEFT(F8,LEN("Not Applicable"))="Not Applicable"</formula>
    </cfRule>
    <cfRule type="beginsWith" dxfId="105" priority="729" stopIfTrue="1" operator="beginsWith" text="Waived">
      <formula>LEFT(F8,LEN("Waived"))="Waived"</formula>
    </cfRule>
    <cfRule type="beginsWith" dxfId="104" priority="730" stopIfTrue="1" operator="beginsWith" text="Pre-Passed">
      <formula>LEFT(F8,LEN("Pre-Passed"))="Pre-Passed"</formula>
    </cfRule>
    <cfRule type="beginsWith" dxfId="103" priority="731" stopIfTrue="1" operator="beginsWith" text="Completed">
      <formula>LEFT(F8,LEN("Completed"))="Completed"</formula>
    </cfRule>
    <cfRule type="beginsWith" dxfId="102" priority="732" stopIfTrue="1" operator="beginsWith" text="Partial">
      <formula>LEFT(F8,LEN("Partial"))="Partial"</formula>
    </cfRule>
    <cfRule type="beginsWith" dxfId="101" priority="733" stopIfTrue="1" operator="beginsWith" text="Missing">
      <formula>LEFT(F8,LEN("Missing"))="Missing"</formula>
    </cfRule>
    <cfRule type="beginsWith" dxfId="100" priority="734" stopIfTrue="1" operator="beginsWith" text="Untested">
      <formula>LEFT(F8,LEN("Untested"))="Untested"</formula>
    </cfRule>
    <cfRule type="notContainsBlanks" dxfId="99" priority="735" stopIfTrue="1">
      <formula>LEN(TRIM(F8))&gt;0</formula>
    </cfRule>
  </conditionalFormatting>
  <conditionalFormatting sqref="E9:F15">
    <cfRule type="beginsWith" dxfId="98" priority="720" stopIfTrue="1" operator="beginsWith" text="Not Applicable">
      <formula>LEFT(E9,LEN("Not Applicable"))="Not Applicable"</formula>
    </cfRule>
    <cfRule type="beginsWith" dxfId="97" priority="723" stopIfTrue="1" operator="beginsWith" text="No Extras">
      <formula>LEFT(E9,LEN("No Extras"))="No Extras"</formula>
    </cfRule>
    <cfRule type="beginsWith" dxfId="96" priority="726" stopIfTrue="1" operator="beginsWith" text="Untested">
      <formula>LEFT(E9,LEN("Untested"))="Untested"</formula>
    </cfRule>
    <cfRule type="notContainsBlanks" dxfId="95" priority="727" stopIfTrue="1">
      <formula>LEN(TRIM(E9))&gt;0</formula>
    </cfRule>
  </conditionalFormatting>
  <conditionalFormatting sqref="E9:F15">
    <cfRule type="beginsWith" dxfId="94" priority="717" stopIfTrue="1" operator="beginsWith" text="Exceptional">
      <formula>LEFT(E9,LEN("Exceptional"))="Exceptional"</formula>
    </cfRule>
    <cfRule type="beginsWith" dxfId="93" priority="718" stopIfTrue="1" operator="beginsWith" text="Lots">
      <formula>LEFT(E9,LEN("Lots"))="Lots"</formula>
    </cfRule>
    <cfRule type="beginsWith" dxfId="92" priority="719" stopIfTrue="1" operator="beginsWith" text="Some">
      <formula>LEFT(E9,LEN("Some"))="Some"</formula>
    </cfRule>
  </conditionalFormatting>
  <dataValidations count="1">
    <dataValidation type="list" showInputMessage="1" showErrorMessage="1" sqref="E9:F15" xr:uid="{00000000-0002-0000-0700-000000000000}">
      <formula1>"Untested, Not Applicable, No Extras, Some Extras, Lots of Extras, Exceptional"</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8"/>
  <sheetViews>
    <sheetView tabSelected="1" topLeftCell="A47" zoomScale="110" zoomScaleNormal="110" zoomScalePageLayoutView="130" workbookViewId="0">
      <selection activeCell="D53" sqref="D53"/>
    </sheetView>
  </sheetViews>
  <sheetFormatPr defaultColWidth="10.875" defaultRowHeight="15.75"/>
  <cols>
    <col min="1" max="1" width="21"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41" t="s">
        <v>220</v>
      </c>
      <c r="B1" s="242"/>
      <c r="C1" s="243"/>
      <c r="D1" s="94" t="s">
        <v>78</v>
      </c>
      <c r="E1" s="95" t="str">
        <f>""&amp;COUNTIF(E$7:E$94,"Untested")&amp;" Untested"</f>
        <v>15 Untested</v>
      </c>
      <c r="F1" s="95" t="str">
        <f>""&amp;COUNTIF(F$7:F$94,"Untested")&amp;" Untested"</f>
        <v>15 Untested</v>
      </c>
      <c r="G1" s="87" t="s">
        <v>79</v>
      </c>
    </row>
    <row r="2" spans="1:7" ht="17.100000000000001" customHeight="1" thickBot="1">
      <c r="A2" s="249" t="s">
        <v>221</v>
      </c>
      <c r="B2" s="250"/>
      <c r="C2" s="251"/>
      <c r="D2" s="96" t="s">
        <v>178</v>
      </c>
      <c r="E2" s="97">
        <f>COUNTIF($E$7:$E$94,"Missing")+COUNTIF($E$7:$E$94,"Incomplete")</f>
        <v>2</v>
      </c>
      <c r="F2" s="97">
        <f>COUNTIF($F$7:$F$94,"Missing")+COUNTIF($F$7:$F$94,"Incomplete")</f>
        <v>4</v>
      </c>
      <c r="G2" s="246" t="s">
        <v>189</v>
      </c>
    </row>
    <row r="3" spans="1:7" ht="16.5" thickBot="1">
      <c r="A3" s="252"/>
      <c r="B3" s="253"/>
      <c r="C3" s="254"/>
      <c r="D3" s="96" t="s">
        <v>179</v>
      </c>
      <c r="E3" s="97">
        <f>COUNTIF($E$7:$E$94,"Mostly Complete")</f>
        <v>0</v>
      </c>
      <c r="F3" s="97">
        <f>COUNTIF($F$7:$F$94,"Mostly Complete")</f>
        <v>0</v>
      </c>
      <c r="G3" s="247"/>
    </row>
    <row r="4" spans="1:7" ht="16.5" thickBot="1">
      <c r="A4" s="252"/>
      <c r="B4" s="253"/>
      <c r="C4" s="254"/>
      <c r="D4" s="96" t="s">
        <v>180</v>
      </c>
      <c r="E4" s="97">
        <f>COUNTIF($E$7:$E$94,"Complete")</f>
        <v>30</v>
      </c>
      <c r="F4" s="97">
        <f>COUNTIF($F$7:$F$94,"Complete")</f>
        <v>28</v>
      </c>
      <c r="G4" s="247"/>
    </row>
    <row r="5" spans="1:7" ht="16.5" thickBot="1">
      <c r="A5" s="255"/>
      <c r="B5" s="256"/>
      <c r="C5" s="257"/>
      <c r="D5" s="98" t="s">
        <v>188</v>
      </c>
      <c r="E5" s="99">
        <f>E2*(-0.1)+E3*(-0.02)</f>
        <v>-0.2</v>
      </c>
      <c r="F5" s="99">
        <f>F2*(-0.1)+F3*(-0.02)</f>
        <v>-0.4</v>
      </c>
      <c r="G5" s="248"/>
    </row>
    <row r="6" spans="1:7" s="21" customFormat="1" ht="8.1" customHeight="1" thickBot="1">
      <c r="A6" s="90"/>
      <c r="B6" s="90"/>
      <c r="C6" s="90"/>
      <c r="D6" s="91"/>
      <c r="E6" s="92"/>
      <c r="F6" s="92"/>
      <c r="G6" s="90"/>
    </row>
    <row r="7" spans="1:7" ht="16.5" thickBot="1">
      <c r="A7" s="244" t="s">
        <v>181</v>
      </c>
      <c r="B7" s="245"/>
      <c r="C7" s="87"/>
      <c r="D7" s="87" t="s">
        <v>31</v>
      </c>
      <c r="E7" s="88" t="s">
        <v>15</v>
      </c>
      <c r="F7" s="88" t="s">
        <v>16</v>
      </c>
      <c r="G7" s="87" t="s">
        <v>32</v>
      </c>
    </row>
    <row r="8" spans="1:7" ht="57.95" customHeight="1" thickBot="1">
      <c r="A8" s="101" t="s">
        <v>182</v>
      </c>
      <c r="B8" s="239" t="s">
        <v>183</v>
      </c>
      <c r="C8" s="240"/>
      <c r="D8" s="89"/>
      <c r="E8" s="87" t="s">
        <v>14</v>
      </c>
      <c r="F8" s="87" t="s">
        <v>14</v>
      </c>
      <c r="G8" s="89"/>
    </row>
    <row r="9" spans="1:7" ht="30.95" customHeight="1" thickBot="1">
      <c r="A9" s="101" t="s">
        <v>184</v>
      </c>
      <c r="B9" s="239" t="s">
        <v>185</v>
      </c>
      <c r="C9" s="240"/>
      <c r="D9" s="89"/>
      <c r="E9" s="87" t="s">
        <v>14</v>
      </c>
      <c r="F9" s="87" t="s">
        <v>14</v>
      </c>
      <c r="G9" s="89"/>
    </row>
    <row r="10" spans="1:7" s="21" customFormat="1" ht="8.1" customHeight="1" thickBot="1">
      <c r="A10" s="90"/>
      <c r="B10" s="90"/>
      <c r="C10" s="90"/>
      <c r="D10" s="91"/>
      <c r="E10" s="92"/>
      <c r="F10" s="92"/>
      <c r="G10" s="90"/>
    </row>
    <row r="11" spans="1:7" ht="16.5" thickBot="1">
      <c r="A11" s="244" t="s">
        <v>158</v>
      </c>
      <c r="B11" s="245"/>
      <c r="C11" s="87"/>
      <c r="D11" s="87" t="s">
        <v>31</v>
      </c>
      <c r="E11" s="88" t="s">
        <v>15</v>
      </c>
      <c r="F11" s="88" t="s">
        <v>16</v>
      </c>
      <c r="G11" s="87" t="s">
        <v>32</v>
      </c>
    </row>
    <row r="12" spans="1:7" ht="71.25" customHeight="1" thickBot="1">
      <c r="A12" s="102" t="s">
        <v>44</v>
      </c>
      <c r="B12" s="239" t="s">
        <v>186</v>
      </c>
      <c r="C12" s="240"/>
      <c r="D12" s="89"/>
      <c r="E12" s="87" t="s">
        <v>366</v>
      </c>
      <c r="F12" s="87" t="s">
        <v>366</v>
      </c>
      <c r="G12" s="89" t="s">
        <v>379</v>
      </c>
    </row>
    <row r="13" spans="1:7" ht="30.95" customHeight="1" thickBot="1">
      <c r="A13" s="102" t="s">
        <v>13</v>
      </c>
      <c r="B13" s="239" t="s">
        <v>187</v>
      </c>
      <c r="C13" s="240"/>
      <c r="D13" s="89"/>
      <c r="E13" s="87" t="s">
        <v>366</v>
      </c>
      <c r="F13" s="87" t="s">
        <v>366</v>
      </c>
      <c r="G13" s="89" t="s">
        <v>379</v>
      </c>
    </row>
    <row r="14" spans="1:7" ht="99.95" customHeight="1" thickBot="1">
      <c r="A14" s="102" t="s">
        <v>12</v>
      </c>
      <c r="B14" s="239" t="s">
        <v>150</v>
      </c>
      <c r="C14" s="240"/>
      <c r="D14" s="89"/>
      <c r="E14" s="87" t="s">
        <v>14</v>
      </c>
      <c r="F14" s="87" t="s">
        <v>14</v>
      </c>
      <c r="G14" s="89"/>
    </row>
    <row r="15" spans="1:7" ht="232.5" customHeight="1" thickBot="1">
      <c r="A15" s="103" t="s">
        <v>49</v>
      </c>
      <c r="B15" s="274" t="s">
        <v>324</v>
      </c>
      <c r="C15" s="240"/>
      <c r="D15" s="89"/>
      <c r="E15" s="87" t="s">
        <v>14</v>
      </c>
      <c r="F15" s="87" t="s">
        <v>14</v>
      </c>
      <c r="G15" s="89"/>
    </row>
    <row r="16" spans="1:7" ht="253.5" customHeight="1" thickBot="1">
      <c r="A16" s="103" t="s">
        <v>50</v>
      </c>
      <c r="B16" s="272" t="s">
        <v>329</v>
      </c>
      <c r="C16" s="273"/>
      <c r="D16" s="104"/>
      <c r="E16" s="87" t="s">
        <v>14</v>
      </c>
      <c r="F16" s="87" t="s">
        <v>14</v>
      </c>
      <c r="G16" s="104"/>
    </row>
    <row r="17" spans="1:7" ht="47.1" customHeight="1" thickBot="1">
      <c r="A17" s="105" t="s">
        <v>51</v>
      </c>
      <c r="B17" s="259" t="s">
        <v>52</v>
      </c>
      <c r="C17" s="260"/>
      <c r="D17" s="106"/>
      <c r="E17" s="87" t="s">
        <v>14</v>
      </c>
      <c r="F17" s="87" t="s">
        <v>14</v>
      </c>
      <c r="G17" s="106"/>
    </row>
    <row r="18" spans="1:7" ht="264" customHeight="1" thickBot="1">
      <c r="A18" s="107" t="s">
        <v>41</v>
      </c>
      <c r="B18" s="259" t="s">
        <v>151</v>
      </c>
      <c r="C18" s="260"/>
      <c r="D18" s="106"/>
      <c r="E18" s="87" t="s">
        <v>14</v>
      </c>
      <c r="F18" s="87" t="s">
        <v>14</v>
      </c>
      <c r="G18" s="106"/>
    </row>
    <row r="19" spans="1:7" ht="408.95" customHeight="1" thickBot="1">
      <c r="A19" s="117" t="s">
        <v>323</v>
      </c>
      <c r="B19" s="259" t="s">
        <v>328</v>
      </c>
      <c r="C19" s="260"/>
      <c r="D19" s="106"/>
      <c r="E19" s="87" t="s">
        <v>14</v>
      </c>
      <c r="F19" s="87" t="s">
        <v>14</v>
      </c>
      <c r="G19" s="106"/>
    </row>
    <row r="20" spans="1:7" ht="84" customHeight="1" thickBot="1">
      <c r="A20" s="105" t="s">
        <v>40</v>
      </c>
      <c r="B20" s="259" t="s">
        <v>152</v>
      </c>
      <c r="C20" s="260"/>
      <c r="D20" s="106"/>
      <c r="E20" s="87" t="s">
        <v>14</v>
      </c>
      <c r="F20" s="87" t="s">
        <v>14</v>
      </c>
      <c r="G20" s="106"/>
    </row>
    <row r="21" spans="1:7" ht="29.1" customHeight="1" thickBot="1">
      <c r="A21" s="105" t="s">
        <v>39</v>
      </c>
      <c r="B21" s="259" t="s">
        <v>33</v>
      </c>
      <c r="C21" s="260"/>
      <c r="D21" s="106"/>
      <c r="E21" s="87" t="s">
        <v>14</v>
      </c>
      <c r="F21" s="87" t="s">
        <v>14</v>
      </c>
      <c r="G21" s="106"/>
    </row>
    <row r="22" spans="1:7" ht="42.95" customHeight="1" thickBot="1">
      <c r="A22" s="108" t="s">
        <v>34</v>
      </c>
      <c r="B22" s="259" t="s">
        <v>153</v>
      </c>
      <c r="C22" s="260"/>
      <c r="D22" s="106"/>
      <c r="E22" s="87" t="s">
        <v>14</v>
      </c>
      <c r="F22" s="87" t="s">
        <v>14</v>
      </c>
      <c r="G22" s="106"/>
    </row>
    <row r="23" spans="1:7" ht="42.95" customHeight="1" thickBot="1">
      <c r="A23" s="105" t="s">
        <v>38</v>
      </c>
      <c r="B23" s="259" t="s">
        <v>154</v>
      </c>
      <c r="C23" s="260"/>
      <c r="D23" s="106"/>
      <c r="E23" s="87" t="s">
        <v>14</v>
      </c>
      <c r="F23" s="87" t="s">
        <v>14</v>
      </c>
      <c r="G23" s="106"/>
    </row>
    <row r="24" spans="1:7" ht="29.1" customHeight="1" thickBot="1">
      <c r="A24" s="105" t="s">
        <v>37</v>
      </c>
      <c r="B24" s="259" t="s">
        <v>155</v>
      </c>
      <c r="C24" s="260"/>
      <c r="D24" s="106"/>
      <c r="E24" s="87" t="s">
        <v>14</v>
      </c>
      <c r="F24" s="87" t="s">
        <v>14</v>
      </c>
      <c r="G24" s="106"/>
    </row>
    <row r="25" spans="1:7" ht="39" thickBot="1">
      <c r="A25" s="108" t="s">
        <v>35</v>
      </c>
      <c r="B25" s="261" t="s">
        <v>156</v>
      </c>
      <c r="C25" s="261"/>
      <c r="D25" s="106"/>
      <c r="E25" s="87" t="s">
        <v>14</v>
      </c>
      <c r="F25" s="87" t="s">
        <v>14</v>
      </c>
      <c r="G25" s="106"/>
    </row>
    <row r="26" spans="1:7" ht="44.1" customHeight="1" thickBot="1">
      <c r="A26" s="105" t="s">
        <v>36</v>
      </c>
      <c r="B26" s="261" t="s">
        <v>157</v>
      </c>
      <c r="C26" s="261"/>
      <c r="D26" s="106"/>
      <c r="E26" s="87" t="s">
        <v>14</v>
      </c>
      <c r="F26" s="87" t="s">
        <v>14</v>
      </c>
      <c r="G26" s="106"/>
    </row>
    <row r="27" spans="1:7" ht="9" customHeight="1" thickBot="1">
      <c r="A27" s="109"/>
      <c r="B27" s="21"/>
    </row>
    <row r="28" spans="1:7" ht="16.5" thickBot="1">
      <c r="A28" s="244" t="s">
        <v>171</v>
      </c>
      <c r="B28" s="245"/>
      <c r="C28" s="87"/>
      <c r="D28" s="87" t="s">
        <v>31</v>
      </c>
      <c r="E28" s="88" t="s">
        <v>15</v>
      </c>
      <c r="F28" s="88" t="s">
        <v>16</v>
      </c>
      <c r="G28" s="87" t="s">
        <v>32</v>
      </c>
    </row>
    <row r="29" spans="1:7" ht="102" customHeight="1" thickBot="1">
      <c r="A29" s="89" t="s">
        <v>159</v>
      </c>
      <c r="B29" s="275" t="s">
        <v>174</v>
      </c>
      <c r="C29" s="275"/>
      <c r="D29" s="118" t="s">
        <v>393</v>
      </c>
      <c r="E29" s="87" t="s">
        <v>366</v>
      </c>
      <c r="F29" s="87" t="s">
        <v>366</v>
      </c>
      <c r="G29" s="110" t="s">
        <v>379</v>
      </c>
    </row>
    <row r="30" spans="1:7" ht="42" customHeight="1" thickBot="1">
      <c r="A30" s="89" t="s">
        <v>53</v>
      </c>
      <c r="B30" s="271" t="s">
        <v>203</v>
      </c>
      <c r="C30" s="271"/>
      <c r="D30" s="110" t="s">
        <v>392</v>
      </c>
      <c r="E30" s="87" t="s">
        <v>366</v>
      </c>
      <c r="F30" s="87" t="s">
        <v>366</v>
      </c>
      <c r="G30" s="110" t="s">
        <v>379</v>
      </c>
    </row>
    <row r="31" spans="1:7" ht="15.95" customHeight="1" thickBot="1">
      <c r="A31" s="89" t="s">
        <v>312</v>
      </c>
      <c r="B31" s="271" t="s">
        <v>313</v>
      </c>
      <c r="C31" s="271"/>
      <c r="D31" s="110"/>
      <c r="E31" s="87" t="s">
        <v>366</v>
      </c>
      <c r="F31" s="87" t="s">
        <v>366</v>
      </c>
      <c r="G31" s="110" t="s">
        <v>379</v>
      </c>
    </row>
    <row r="32" spans="1:7" ht="30.95" customHeight="1" thickBot="1">
      <c r="A32" s="89" t="s">
        <v>70</v>
      </c>
      <c r="B32" s="271" t="s">
        <v>48</v>
      </c>
      <c r="C32" s="271"/>
      <c r="D32" s="110"/>
      <c r="E32" s="87" t="s">
        <v>366</v>
      </c>
      <c r="F32" s="87" t="s">
        <v>366</v>
      </c>
      <c r="G32" s="110" t="s">
        <v>379</v>
      </c>
    </row>
    <row r="33" spans="1:7" ht="17.100000000000001" customHeight="1" thickBot="1">
      <c r="A33" s="89" t="s">
        <v>17</v>
      </c>
      <c r="B33" s="271" t="s">
        <v>47</v>
      </c>
      <c r="C33" s="271"/>
      <c r="D33" s="110"/>
      <c r="E33" s="87" t="s">
        <v>366</v>
      </c>
      <c r="F33" s="87" t="s">
        <v>366</v>
      </c>
      <c r="G33" s="110" t="s">
        <v>379</v>
      </c>
    </row>
    <row r="34" spans="1:7" ht="45" customHeight="1" thickBot="1">
      <c r="A34" s="89" t="s">
        <v>160</v>
      </c>
      <c r="B34" s="276" t="s">
        <v>45</v>
      </c>
      <c r="C34" s="277"/>
      <c r="D34" s="110"/>
      <c r="E34" s="87" t="s">
        <v>366</v>
      </c>
      <c r="F34" s="87" t="s">
        <v>344</v>
      </c>
      <c r="G34" s="118" t="s">
        <v>380</v>
      </c>
    </row>
    <row r="35" spans="1:7" ht="42.95" customHeight="1" thickBot="1">
      <c r="A35" s="89" t="s">
        <v>204</v>
      </c>
      <c r="B35" s="276" t="s">
        <v>205</v>
      </c>
      <c r="C35" s="277"/>
      <c r="D35" s="110"/>
      <c r="E35" s="87" t="s">
        <v>366</v>
      </c>
      <c r="F35" s="87" t="s">
        <v>366</v>
      </c>
      <c r="G35" s="110" t="s">
        <v>379</v>
      </c>
    </row>
    <row r="36" spans="1:7" ht="16.5" thickBot="1">
      <c r="A36" s="89" t="s">
        <v>30</v>
      </c>
      <c r="B36" s="271" t="s">
        <v>163</v>
      </c>
      <c r="C36" s="271"/>
      <c r="D36" s="110"/>
      <c r="E36" s="87" t="s">
        <v>366</v>
      </c>
      <c r="F36" s="87" t="s">
        <v>366</v>
      </c>
      <c r="G36" s="110" t="s">
        <v>379</v>
      </c>
    </row>
    <row r="37" spans="1:7" ht="29.1" customHeight="1" thickBot="1">
      <c r="A37" s="89" t="s">
        <v>18</v>
      </c>
      <c r="B37" s="271" t="s">
        <v>161</v>
      </c>
      <c r="C37" s="271"/>
      <c r="D37" s="110"/>
      <c r="E37" s="87" t="s">
        <v>366</v>
      </c>
      <c r="F37" s="87" t="s">
        <v>366</v>
      </c>
      <c r="G37" s="110" t="s">
        <v>379</v>
      </c>
    </row>
    <row r="38" spans="1:7" ht="26.25" thickBot="1">
      <c r="A38" s="89" t="s">
        <v>24</v>
      </c>
      <c r="B38" s="271" t="s">
        <v>162</v>
      </c>
      <c r="C38" s="271"/>
      <c r="D38" s="110" t="s">
        <v>391</v>
      </c>
      <c r="E38" s="87" t="s">
        <v>366</v>
      </c>
      <c r="F38" s="87" t="s">
        <v>366</v>
      </c>
      <c r="G38" s="110" t="s">
        <v>379</v>
      </c>
    </row>
    <row r="39" spans="1:7" ht="45" customHeight="1" thickBot="1">
      <c r="A39" s="89" t="s">
        <v>19</v>
      </c>
      <c r="B39" s="271" t="s">
        <v>164</v>
      </c>
      <c r="C39" s="271"/>
      <c r="D39" s="110"/>
      <c r="E39" s="87" t="s">
        <v>366</v>
      </c>
      <c r="F39" s="87" t="s">
        <v>366</v>
      </c>
      <c r="G39" s="110" t="s">
        <v>379</v>
      </c>
    </row>
    <row r="40" spans="1:7" ht="45" customHeight="1" thickBot="1">
      <c r="A40" s="89" t="s">
        <v>20</v>
      </c>
      <c r="B40" s="271" t="s">
        <v>165</v>
      </c>
      <c r="C40" s="271"/>
      <c r="D40" s="110"/>
      <c r="E40" s="87" t="s">
        <v>366</v>
      </c>
      <c r="F40" s="87" t="s">
        <v>366</v>
      </c>
      <c r="G40" s="110" t="s">
        <v>379</v>
      </c>
    </row>
    <row r="41" spans="1:7" ht="114" customHeight="1" thickBot="1">
      <c r="A41" s="89" t="s">
        <v>21</v>
      </c>
      <c r="B41" s="276" t="s">
        <v>175</v>
      </c>
      <c r="C41" s="277"/>
      <c r="D41" s="110" t="s">
        <v>390</v>
      </c>
      <c r="E41" s="87" t="s">
        <v>366</v>
      </c>
      <c r="F41" s="87" t="s">
        <v>366</v>
      </c>
      <c r="G41" s="110" t="s">
        <v>379</v>
      </c>
    </row>
    <row r="42" spans="1:7" ht="60.95" customHeight="1" thickBot="1">
      <c r="A42" s="89" t="s">
        <v>27</v>
      </c>
      <c r="B42" s="271" t="s">
        <v>28</v>
      </c>
      <c r="C42" s="271"/>
      <c r="D42" s="110"/>
      <c r="E42" s="87" t="s">
        <v>366</v>
      </c>
      <c r="F42" s="87" t="s">
        <v>366</v>
      </c>
      <c r="G42" s="110" t="s">
        <v>379</v>
      </c>
    </row>
    <row r="43" spans="1:7" ht="30" customHeight="1" thickBot="1">
      <c r="A43" s="89" t="s">
        <v>29</v>
      </c>
      <c r="B43" s="271" t="s">
        <v>166</v>
      </c>
      <c r="C43" s="271"/>
      <c r="D43" s="110"/>
      <c r="E43" s="87" t="s">
        <v>366</v>
      </c>
      <c r="F43" s="87" t="s">
        <v>366</v>
      </c>
      <c r="G43" s="110" t="s">
        <v>379</v>
      </c>
    </row>
    <row r="44" spans="1:7" ht="87.95" customHeight="1" thickBot="1">
      <c r="A44" s="89" t="s">
        <v>54</v>
      </c>
      <c r="B44" s="271" t="s">
        <v>228</v>
      </c>
      <c r="C44" s="271"/>
      <c r="D44" s="110"/>
      <c r="E44" s="87" t="s">
        <v>366</v>
      </c>
      <c r="F44" s="87" t="s">
        <v>366</v>
      </c>
      <c r="G44" s="110" t="s">
        <v>379</v>
      </c>
    </row>
    <row r="45" spans="1:7" ht="63" customHeight="1" thickBot="1">
      <c r="A45" s="89" t="s">
        <v>46</v>
      </c>
      <c r="B45" s="271" t="s">
        <v>167</v>
      </c>
      <c r="C45" s="271"/>
      <c r="D45" s="110"/>
      <c r="E45" s="87" t="s">
        <v>366</v>
      </c>
      <c r="F45" s="87" t="s">
        <v>366</v>
      </c>
      <c r="G45" s="110" t="s">
        <v>379</v>
      </c>
    </row>
    <row r="46" spans="1:7" ht="45" customHeight="1" thickBot="1">
      <c r="A46" s="89" t="s">
        <v>42</v>
      </c>
      <c r="B46" s="271" t="s">
        <v>168</v>
      </c>
      <c r="C46" s="271"/>
      <c r="D46" s="110"/>
      <c r="E46" s="87" t="s">
        <v>366</v>
      </c>
      <c r="F46" s="87" t="s">
        <v>366</v>
      </c>
      <c r="G46" s="110" t="s">
        <v>379</v>
      </c>
    </row>
    <row r="47" spans="1:7" ht="45" customHeight="1" thickBot="1">
      <c r="A47" s="89" t="s">
        <v>226</v>
      </c>
      <c r="B47" s="276" t="s">
        <v>227</v>
      </c>
      <c r="C47" s="277"/>
      <c r="D47" s="110"/>
      <c r="E47" s="87" t="s">
        <v>366</v>
      </c>
      <c r="F47" s="87" t="s">
        <v>366</v>
      </c>
      <c r="G47" s="110" t="s">
        <v>379</v>
      </c>
    </row>
    <row r="48" spans="1:7" ht="99.95" customHeight="1" thickBot="1">
      <c r="A48" s="89" t="s">
        <v>234</v>
      </c>
      <c r="B48" s="276" t="s">
        <v>261</v>
      </c>
      <c r="C48" s="277"/>
      <c r="D48" s="110" t="s">
        <v>389</v>
      </c>
      <c r="E48" s="87" t="s">
        <v>366</v>
      </c>
      <c r="F48" s="87" t="s">
        <v>366</v>
      </c>
      <c r="G48" s="110" t="s">
        <v>379</v>
      </c>
    </row>
    <row r="49" spans="1:7" ht="45" customHeight="1" thickBot="1">
      <c r="A49" s="89" t="s">
        <v>23</v>
      </c>
      <c r="B49" s="276" t="s">
        <v>229</v>
      </c>
      <c r="C49" s="277"/>
      <c r="D49" s="110"/>
      <c r="E49" s="87" t="s">
        <v>366</v>
      </c>
      <c r="F49" s="87" t="s">
        <v>366</v>
      </c>
      <c r="G49" s="110" t="s">
        <v>379</v>
      </c>
    </row>
    <row r="50" spans="1:7" ht="45" customHeight="1" thickBot="1">
      <c r="A50" s="89" t="s">
        <v>230</v>
      </c>
      <c r="B50" s="276" t="s">
        <v>231</v>
      </c>
      <c r="C50" s="277"/>
      <c r="D50" s="110" t="s">
        <v>388</v>
      </c>
      <c r="E50" s="87" t="s">
        <v>366</v>
      </c>
      <c r="F50" s="87" t="s">
        <v>366</v>
      </c>
      <c r="G50" s="110" t="s">
        <v>379</v>
      </c>
    </row>
    <row r="51" spans="1:7" ht="16.5" thickBot="1">
      <c r="A51" s="89" t="s">
        <v>25</v>
      </c>
      <c r="B51" s="271" t="s">
        <v>224</v>
      </c>
      <c r="C51" s="271"/>
      <c r="D51" s="110"/>
      <c r="E51" s="87" t="s">
        <v>366</v>
      </c>
      <c r="F51" s="87" t="s">
        <v>366</v>
      </c>
      <c r="G51" s="110" t="s">
        <v>379</v>
      </c>
    </row>
    <row r="52" spans="1:7" ht="57" customHeight="1" thickBot="1">
      <c r="A52" s="89" t="s">
        <v>26</v>
      </c>
      <c r="B52" s="271" t="s">
        <v>176</v>
      </c>
      <c r="C52" s="271"/>
      <c r="D52" s="110"/>
      <c r="E52" s="87" t="s">
        <v>366</v>
      </c>
      <c r="F52" s="87" t="s">
        <v>366</v>
      </c>
      <c r="G52" s="110" t="s">
        <v>381</v>
      </c>
    </row>
    <row r="53" spans="1:7" ht="30.95" customHeight="1" thickBot="1">
      <c r="A53" s="89" t="s">
        <v>56</v>
      </c>
      <c r="B53" s="271" t="s">
        <v>170</v>
      </c>
      <c r="C53" s="271"/>
      <c r="D53" s="110" t="s">
        <v>395</v>
      </c>
      <c r="E53" s="87" t="s">
        <v>366</v>
      </c>
      <c r="F53" s="87" t="s">
        <v>344</v>
      </c>
      <c r="G53" s="110" t="s">
        <v>382</v>
      </c>
    </row>
    <row r="54" spans="1:7" ht="86.1" customHeight="1" thickBot="1">
      <c r="A54" s="89" t="s">
        <v>55</v>
      </c>
      <c r="B54" s="271" t="s">
        <v>169</v>
      </c>
      <c r="C54" s="271"/>
      <c r="D54" s="110" t="s">
        <v>395</v>
      </c>
      <c r="E54" s="87" t="s">
        <v>344</v>
      </c>
      <c r="F54" s="87" t="s">
        <v>344</v>
      </c>
      <c r="G54" s="110" t="s">
        <v>379</v>
      </c>
    </row>
    <row r="55" spans="1:7" ht="30.95" customHeight="1" thickBot="1">
      <c r="A55" s="89" t="s">
        <v>232</v>
      </c>
      <c r="B55" s="271" t="s">
        <v>233</v>
      </c>
      <c r="C55" s="271"/>
      <c r="D55" s="110"/>
      <c r="E55" s="87" t="s">
        <v>366</v>
      </c>
      <c r="F55" s="87" t="s">
        <v>366</v>
      </c>
      <c r="G55" s="110" t="s">
        <v>339</v>
      </c>
    </row>
    <row r="56" spans="1:7" ht="113.1" customHeight="1" thickBot="1">
      <c r="A56" s="89" t="s">
        <v>172</v>
      </c>
      <c r="B56" s="271" t="s">
        <v>202</v>
      </c>
      <c r="C56" s="271"/>
      <c r="D56" s="118" t="s">
        <v>396</v>
      </c>
      <c r="E56" s="87" t="s">
        <v>387</v>
      </c>
      <c r="F56" s="87" t="s">
        <v>366</v>
      </c>
      <c r="G56" s="110" t="s">
        <v>339</v>
      </c>
    </row>
    <row r="57" spans="1:7" ht="27.95" customHeight="1" thickBot="1">
      <c r="A57" s="89" t="s">
        <v>22</v>
      </c>
      <c r="B57" s="271" t="s">
        <v>173</v>
      </c>
      <c r="C57" s="271"/>
      <c r="D57" s="110"/>
      <c r="E57" s="87" t="s">
        <v>366</v>
      </c>
      <c r="F57" s="87" t="s">
        <v>366</v>
      </c>
      <c r="G57" s="110" t="s">
        <v>379</v>
      </c>
    </row>
    <row r="58" spans="1:7" ht="225.95" customHeight="1" thickBot="1">
      <c r="A58" s="89" t="s">
        <v>177</v>
      </c>
      <c r="B58" s="271" t="s">
        <v>223</v>
      </c>
      <c r="C58" s="271"/>
      <c r="D58" s="110" t="s">
        <v>386</v>
      </c>
      <c r="E58" s="87" t="s">
        <v>366</v>
      </c>
      <c r="F58" s="87" t="s">
        <v>344</v>
      </c>
      <c r="G58" s="110" t="s">
        <v>383</v>
      </c>
    </row>
  </sheetData>
  <mergeCells count="53">
    <mergeCell ref="B42:C42"/>
    <mergeCell ref="B31:C31"/>
    <mergeCell ref="B32:C32"/>
    <mergeCell ref="B33:C33"/>
    <mergeCell ref="B35:C35"/>
    <mergeCell ref="B36:C36"/>
    <mergeCell ref="B34:C34"/>
    <mergeCell ref="B37:C37"/>
    <mergeCell ref="B38:C38"/>
    <mergeCell ref="B39:C39"/>
    <mergeCell ref="B40:C40"/>
    <mergeCell ref="B41:C41"/>
    <mergeCell ref="B57:C57"/>
    <mergeCell ref="B58:C58"/>
    <mergeCell ref="B53:C53"/>
    <mergeCell ref="B51:C51"/>
    <mergeCell ref="B43:C43"/>
    <mergeCell ref="B45:C45"/>
    <mergeCell ref="B52:C52"/>
    <mergeCell ref="B50:C50"/>
    <mergeCell ref="B54:C54"/>
    <mergeCell ref="B56:C56"/>
    <mergeCell ref="B44:C44"/>
    <mergeCell ref="B46:C46"/>
    <mergeCell ref="B47:C47"/>
    <mergeCell ref="B49:C49"/>
    <mergeCell ref="B55:C55"/>
    <mergeCell ref="B48:C48"/>
    <mergeCell ref="A1:C1"/>
    <mergeCell ref="A2:C5"/>
    <mergeCell ref="A28:B28"/>
    <mergeCell ref="B29:C29"/>
    <mergeCell ref="B20:C20"/>
    <mergeCell ref="B21:C21"/>
    <mergeCell ref="B22:C22"/>
    <mergeCell ref="B23:C23"/>
    <mergeCell ref="B24:C24"/>
    <mergeCell ref="B17:C17"/>
    <mergeCell ref="B18:C18"/>
    <mergeCell ref="B19:C19"/>
    <mergeCell ref="B25:C25"/>
    <mergeCell ref="B26:C26"/>
    <mergeCell ref="A11:B11"/>
    <mergeCell ref="B12:C12"/>
    <mergeCell ref="B30:C30"/>
    <mergeCell ref="G2:G5"/>
    <mergeCell ref="A7:B7"/>
    <mergeCell ref="B8:C8"/>
    <mergeCell ref="B9:C9"/>
    <mergeCell ref="B16:C16"/>
    <mergeCell ref="B14:C14"/>
    <mergeCell ref="B15:C15"/>
    <mergeCell ref="B13:C13"/>
  </mergeCells>
  <conditionalFormatting sqref="E27:F27 E59:F95">
    <cfRule type="beginsWith" dxfId="91" priority="615" stopIfTrue="1" operator="beginsWith" text="Not Applicable">
      <formula>LEFT(E27,LEN("Not Applicable"))="Not Applicable"</formula>
    </cfRule>
    <cfRule type="beginsWith" dxfId="90" priority="616" stopIfTrue="1" operator="beginsWith" text="Waived">
      <formula>LEFT(E27,LEN("Waived"))="Waived"</formula>
    </cfRule>
    <cfRule type="beginsWith" dxfId="89" priority="617" stopIfTrue="1" operator="beginsWith" text="Pre-Passed">
      <formula>LEFT(E27,LEN("Pre-Passed"))="Pre-Passed"</formula>
    </cfRule>
    <cfRule type="beginsWith" dxfId="88" priority="618" stopIfTrue="1" operator="beginsWith" text="Completed">
      <formula>LEFT(E27,LEN("Completed"))="Completed"</formula>
    </cfRule>
    <cfRule type="beginsWith" dxfId="87" priority="619" stopIfTrue="1" operator="beginsWith" text="Partial">
      <formula>LEFT(E27,LEN("Partial"))="Partial"</formula>
    </cfRule>
    <cfRule type="beginsWith" dxfId="86" priority="620" stopIfTrue="1" operator="beginsWith" text="Missing">
      <formula>LEFT(E27,LEN("Missing"))="Missing"</formula>
    </cfRule>
    <cfRule type="beginsWith" dxfId="85" priority="621" stopIfTrue="1" operator="beginsWith" text="Untested">
      <formula>LEFT(E27,LEN("Untested"))="Untested"</formula>
    </cfRule>
    <cfRule type="notContainsBlanks" dxfId="84" priority="629" stopIfTrue="1">
      <formula>LEN(TRIM(E27))&gt;0</formula>
    </cfRule>
  </conditionalFormatting>
  <conditionalFormatting sqref="E7">
    <cfRule type="beginsWith" dxfId="83" priority="607" stopIfTrue="1" operator="beginsWith" text="Not Applicable">
      <formula>LEFT(E7,LEN("Not Applicable"))="Not Applicable"</formula>
    </cfRule>
    <cfRule type="beginsWith" dxfId="82" priority="608" stopIfTrue="1" operator="beginsWith" text="Waived">
      <formula>LEFT(E7,LEN("Waived"))="Waived"</formula>
    </cfRule>
    <cfRule type="beginsWith" dxfId="81" priority="609" stopIfTrue="1" operator="beginsWith" text="Pre-Passed">
      <formula>LEFT(E7,LEN("Pre-Passed"))="Pre-Passed"</formula>
    </cfRule>
    <cfRule type="beginsWith" dxfId="80" priority="610" stopIfTrue="1" operator="beginsWith" text="Completed">
      <formula>LEFT(E7,LEN("Completed"))="Completed"</formula>
    </cfRule>
    <cfRule type="beginsWith" dxfId="79" priority="611" stopIfTrue="1" operator="beginsWith" text="Partial">
      <formula>LEFT(E7,LEN("Partial"))="Partial"</formula>
    </cfRule>
    <cfRule type="beginsWith" dxfId="78" priority="612" stopIfTrue="1" operator="beginsWith" text="Missing">
      <formula>LEFT(E7,LEN("Missing"))="Missing"</formula>
    </cfRule>
    <cfRule type="beginsWith" dxfId="77" priority="613" stopIfTrue="1" operator="beginsWith" text="Untested">
      <formula>LEFT(E7,LEN("Untested"))="Untested"</formula>
    </cfRule>
    <cfRule type="notContainsBlanks" dxfId="76" priority="614" stopIfTrue="1">
      <formula>LEN(TRIM(E7))&gt;0</formula>
    </cfRule>
  </conditionalFormatting>
  <conditionalFormatting sqref="F7">
    <cfRule type="beginsWith" dxfId="75" priority="599" stopIfTrue="1" operator="beginsWith" text="Not Applicable">
      <formula>LEFT(F7,LEN("Not Applicable"))="Not Applicable"</formula>
    </cfRule>
    <cfRule type="beginsWith" dxfId="74" priority="600" stopIfTrue="1" operator="beginsWith" text="Waived">
      <formula>LEFT(F7,LEN("Waived"))="Waived"</formula>
    </cfRule>
    <cfRule type="beginsWith" dxfId="73" priority="601" stopIfTrue="1" operator="beginsWith" text="Pre-Passed">
      <formula>LEFT(F7,LEN("Pre-Passed"))="Pre-Passed"</formula>
    </cfRule>
    <cfRule type="beginsWith" dxfId="72" priority="602" stopIfTrue="1" operator="beginsWith" text="Completed">
      <formula>LEFT(F7,LEN("Completed"))="Completed"</formula>
    </cfRule>
    <cfRule type="beginsWith" dxfId="71" priority="603" stopIfTrue="1" operator="beginsWith" text="Partial">
      <formula>LEFT(F7,LEN("Partial"))="Partial"</formula>
    </cfRule>
    <cfRule type="beginsWith" dxfId="70" priority="604" stopIfTrue="1" operator="beginsWith" text="Missing">
      <formula>LEFT(F7,LEN("Missing"))="Missing"</formula>
    </cfRule>
    <cfRule type="beginsWith" dxfId="69" priority="605" stopIfTrue="1" operator="beginsWith" text="Untested">
      <formula>LEFT(F7,LEN("Untested"))="Untested"</formula>
    </cfRule>
    <cfRule type="notContainsBlanks" dxfId="68" priority="606" stopIfTrue="1">
      <formula>LEN(TRIM(F7))&gt;0</formula>
    </cfRule>
  </conditionalFormatting>
  <conditionalFormatting sqref="E8:F9">
    <cfRule type="beginsWith" dxfId="67" priority="591" stopIfTrue="1" operator="beginsWith" text="Not Applicable">
      <formula>LEFT(E8,LEN("Not Applicable"))="Not Applicable"</formula>
    </cfRule>
    <cfRule type="beginsWith" dxfId="66" priority="592" stopIfTrue="1" operator="beginsWith" text="Waived">
      <formula>LEFT(E8,LEN("Waived"))="Waived"</formula>
    </cfRule>
    <cfRule type="beginsWith" dxfId="65" priority="593" stopIfTrue="1" operator="beginsWith" text="Incomplete">
      <formula>LEFT(E8,LEN("Incomplete"))="Incomplete"</formula>
    </cfRule>
    <cfRule type="beginsWith" dxfId="64" priority="594" stopIfTrue="1" operator="beginsWith" text="Complete">
      <formula>LEFT(E8,LEN("Complete"))="Complete"</formula>
    </cfRule>
    <cfRule type="beginsWith" dxfId="63" priority="596" stopIfTrue="1" operator="beginsWith" text="Missing">
      <formula>LEFT(E8,LEN("Missing"))="Missing"</formula>
    </cfRule>
    <cfRule type="beginsWith" dxfId="62" priority="597" stopIfTrue="1" operator="beginsWith" text="Untested">
      <formula>LEFT(E8,LEN("Untested"))="Untested"</formula>
    </cfRule>
    <cfRule type="notContainsBlanks" dxfId="61" priority="598" stopIfTrue="1">
      <formula>LEN(TRIM(E8))&gt;0</formula>
    </cfRule>
  </conditionalFormatting>
  <conditionalFormatting sqref="F8:F9">
    <cfRule type="beginsWith" dxfId="60" priority="584" operator="beginsWith" text="Partial">
      <formula>LEFT(F8,LEN("Partial"))="Partial"</formula>
    </cfRule>
    <cfRule type="beginsWith" dxfId="59" priority="588" stopIfTrue="1" operator="beginsWith" text="Exceptional">
      <formula>LEFT(F8,LEN("Exceptional"))="Exceptional"</formula>
    </cfRule>
    <cfRule type="beginsWith" dxfId="58" priority="589" stopIfTrue="1" operator="beginsWith" text="Great">
      <formula>LEFT(F8,LEN("Great"))="Great"</formula>
    </cfRule>
    <cfRule type="beginsWith" dxfId="57" priority="590" stopIfTrue="1" operator="beginsWith" text="Good">
      <formula>LEFT(F8,LEN("Good"))="Good"</formula>
    </cfRule>
  </conditionalFormatting>
  <conditionalFormatting sqref="E8:F9">
    <cfRule type="beginsWith" dxfId="56" priority="580" stopIfTrue="1" operator="beginsWith" text="Mostly">
      <formula>LEFT(E8,LEN("Mostly"))="Mostly"</formula>
    </cfRule>
  </conditionalFormatting>
  <conditionalFormatting sqref="E28">
    <cfRule type="beginsWith" dxfId="55" priority="260" stopIfTrue="1" operator="beginsWith" text="Not Applicable">
      <formula>LEFT(E28,LEN("Not Applicable"))="Not Applicable"</formula>
    </cfRule>
    <cfRule type="beginsWith" dxfId="54" priority="261" stopIfTrue="1" operator="beginsWith" text="Waived">
      <formula>LEFT(E28,LEN("Waived"))="Waived"</formula>
    </cfRule>
    <cfRule type="beginsWith" dxfId="53" priority="262" stopIfTrue="1" operator="beginsWith" text="Pre-Passed">
      <formula>LEFT(E28,LEN("Pre-Passed"))="Pre-Passed"</formula>
    </cfRule>
    <cfRule type="beginsWith" dxfId="52" priority="263" stopIfTrue="1" operator="beginsWith" text="Completed">
      <formula>LEFT(E28,LEN("Completed"))="Completed"</formula>
    </cfRule>
    <cfRule type="beginsWith" dxfId="51" priority="264" stopIfTrue="1" operator="beginsWith" text="Partial">
      <formula>LEFT(E28,LEN("Partial"))="Partial"</formula>
    </cfRule>
    <cfRule type="beginsWith" dxfId="50" priority="265" stopIfTrue="1" operator="beginsWith" text="Missing">
      <formula>LEFT(E28,LEN("Missing"))="Missing"</formula>
    </cfRule>
    <cfRule type="beginsWith" dxfId="49" priority="266" stopIfTrue="1" operator="beginsWith" text="Untested">
      <formula>LEFT(E28,LEN("Untested"))="Untested"</formula>
    </cfRule>
    <cfRule type="notContainsBlanks" dxfId="48" priority="267" stopIfTrue="1">
      <formula>LEN(TRIM(E28))&gt;0</formula>
    </cfRule>
  </conditionalFormatting>
  <conditionalFormatting sqref="F28">
    <cfRule type="beginsWith" dxfId="47" priority="252" stopIfTrue="1" operator="beginsWith" text="Not Applicable">
      <formula>LEFT(F28,LEN("Not Applicable"))="Not Applicable"</formula>
    </cfRule>
    <cfRule type="beginsWith" dxfId="46" priority="253" stopIfTrue="1" operator="beginsWith" text="Waived">
      <formula>LEFT(F28,LEN("Waived"))="Waived"</formula>
    </cfRule>
    <cfRule type="beginsWith" dxfId="45" priority="254" stopIfTrue="1" operator="beginsWith" text="Pre-Passed">
      <formula>LEFT(F28,LEN("Pre-Passed"))="Pre-Passed"</formula>
    </cfRule>
    <cfRule type="beginsWith" dxfId="44" priority="255" stopIfTrue="1" operator="beginsWith" text="Completed">
      <formula>LEFT(F28,LEN("Completed"))="Completed"</formula>
    </cfRule>
    <cfRule type="beginsWith" dxfId="43" priority="256" stopIfTrue="1" operator="beginsWith" text="Partial">
      <formula>LEFT(F28,LEN("Partial"))="Partial"</formula>
    </cfRule>
    <cfRule type="beginsWith" dxfId="42" priority="257" stopIfTrue="1" operator="beginsWith" text="Missing">
      <formula>LEFT(F28,LEN("Missing"))="Missing"</formula>
    </cfRule>
    <cfRule type="beginsWith" dxfId="41" priority="258" stopIfTrue="1" operator="beginsWith" text="Untested">
      <formula>LEFT(F28,LEN("Untested"))="Untested"</formula>
    </cfRule>
    <cfRule type="notContainsBlanks" dxfId="40" priority="259" stopIfTrue="1">
      <formula>LEN(TRIM(F28))&gt;0</formula>
    </cfRule>
  </conditionalFormatting>
  <conditionalFormatting sqref="E11">
    <cfRule type="beginsWith" dxfId="39" priority="187" stopIfTrue="1" operator="beginsWith" text="Not Applicable">
      <formula>LEFT(E11,LEN("Not Applicable"))="Not Applicable"</formula>
    </cfRule>
    <cfRule type="beginsWith" dxfId="38" priority="188" stopIfTrue="1" operator="beginsWith" text="Waived">
      <formula>LEFT(E11,LEN("Waived"))="Waived"</formula>
    </cfRule>
    <cfRule type="beginsWith" dxfId="37" priority="189" stopIfTrue="1" operator="beginsWith" text="Pre-Passed">
      <formula>LEFT(E11,LEN("Pre-Passed"))="Pre-Passed"</formula>
    </cfRule>
    <cfRule type="beginsWith" dxfId="36" priority="190" stopIfTrue="1" operator="beginsWith" text="Completed">
      <formula>LEFT(E11,LEN("Completed"))="Completed"</formula>
    </cfRule>
    <cfRule type="beginsWith" dxfId="35" priority="191" stopIfTrue="1" operator="beginsWith" text="Partial">
      <formula>LEFT(E11,LEN("Partial"))="Partial"</formula>
    </cfRule>
    <cfRule type="beginsWith" dxfId="34" priority="192" stopIfTrue="1" operator="beginsWith" text="Missing">
      <formula>LEFT(E11,LEN("Missing"))="Missing"</formula>
    </cfRule>
    <cfRule type="beginsWith" dxfId="33" priority="193" stopIfTrue="1" operator="beginsWith" text="Untested">
      <formula>LEFT(E11,LEN("Untested"))="Untested"</formula>
    </cfRule>
    <cfRule type="notContainsBlanks" dxfId="32" priority="194" stopIfTrue="1">
      <formula>LEN(TRIM(E11))&gt;0</formula>
    </cfRule>
  </conditionalFormatting>
  <conditionalFormatting sqref="F11">
    <cfRule type="beginsWith" dxfId="31" priority="179" stopIfTrue="1" operator="beginsWith" text="Not Applicable">
      <formula>LEFT(F11,LEN("Not Applicable"))="Not Applicable"</formula>
    </cfRule>
    <cfRule type="beginsWith" dxfId="30" priority="180" stopIfTrue="1" operator="beginsWith" text="Waived">
      <formula>LEFT(F11,LEN("Waived"))="Waived"</formula>
    </cfRule>
    <cfRule type="beginsWith" dxfId="29" priority="181" stopIfTrue="1" operator="beginsWith" text="Pre-Passed">
      <formula>LEFT(F11,LEN("Pre-Passed"))="Pre-Passed"</formula>
    </cfRule>
    <cfRule type="beginsWith" dxfId="28" priority="182" stopIfTrue="1" operator="beginsWith" text="Completed">
      <formula>LEFT(F11,LEN("Completed"))="Completed"</formula>
    </cfRule>
    <cfRule type="beginsWith" dxfId="27" priority="183" stopIfTrue="1" operator="beginsWith" text="Partial">
      <formula>LEFT(F11,LEN("Partial"))="Partial"</formula>
    </cfRule>
    <cfRule type="beginsWith" dxfId="26" priority="184" stopIfTrue="1" operator="beginsWith" text="Missing">
      <formula>LEFT(F11,LEN("Missing"))="Missing"</formula>
    </cfRule>
    <cfRule type="beginsWith" dxfId="25" priority="185" stopIfTrue="1" operator="beginsWith" text="Untested">
      <formula>LEFT(F11,LEN("Untested"))="Untested"</formula>
    </cfRule>
    <cfRule type="notContainsBlanks" dxfId="24" priority="186" stopIfTrue="1">
      <formula>LEN(TRIM(F11))&gt;0</formula>
    </cfRule>
  </conditionalFormatting>
  <conditionalFormatting sqref="E12:F26">
    <cfRule type="beginsWith" dxfId="23" priority="18" stopIfTrue="1" operator="beginsWith" text="Not Applicable">
      <formula>LEFT(E12,LEN("Not Applicable"))="Not Applicable"</formula>
    </cfRule>
    <cfRule type="beginsWith" dxfId="22" priority="19" stopIfTrue="1" operator="beginsWith" text="Waived">
      <formula>LEFT(E12,LEN("Waived"))="Waived"</formula>
    </cfRule>
    <cfRule type="beginsWith" dxfId="21" priority="20" stopIfTrue="1" operator="beginsWith" text="Incomplete">
      <formula>LEFT(E12,LEN("Incomplete"))="Incomplete"</formula>
    </cfRule>
    <cfRule type="beginsWith" dxfId="20" priority="21" stopIfTrue="1" operator="beginsWith" text="Complete">
      <formula>LEFT(E12,LEN("Complete"))="Complete"</formula>
    </cfRule>
    <cfRule type="beginsWith" dxfId="19" priority="22" stopIfTrue="1" operator="beginsWith" text="Missing">
      <formula>LEFT(E12,LEN("Missing"))="Missing"</formula>
    </cfRule>
    <cfRule type="beginsWith" dxfId="18" priority="23" stopIfTrue="1" operator="beginsWith" text="Untested">
      <formula>LEFT(E12,LEN("Untested"))="Untested"</formula>
    </cfRule>
    <cfRule type="notContainsBlanks" dxfId="17" priority="24" stopIfTrue="1">
      <formula>LEN(TRIM(E12))&gt;0</formula>
    </cfRule>
  </conditionalFormatting>
  <conditionalFormatting sqref="E12:F26">
    <cfRule type="beginsWith" dxfId="16" priority="17" stopIfTrue="1" operator="beginsWith" text="Mostly">
      <formula>LEFT(E12,LEN("Mostly"))="Mostly"</formula>
    </cfRule>
  </conditionalFormatting>
  <conditionalFormatting sqref="E29:F29 E31:F58">
    <cfRule type="beginsWith" dxfId="15" priority="10" stopIfTrue="1" operator="beginsWith" text="Not Applicable">
      <formula>LEFT(E29,LEN("Not Applicable"))="Not Applicable"</formula>
    </cfRule>
    <cfRule type="beginsWith" dxfId="14" priority="11" stopIfTrue="1" operator="beginsWith" text="Waived">
      <formula>LEFT(E29,LEN("Waived"))="Waived"</formula>
    </cfRule>
    <cfRule type="beginsWith" dxfId="13" priority="12" stopIfTrue="1" operator="beginsWith" text="Incomplete">
      <formula>LEFT(E29,LEN("Incomplete"))="Incomplete"</formula>
    </cfRule>
    <cfRule type="beginsWith" dxfId="12" priority="13" stopIfTrue="1" operator="beginsWith" text="Complete">
      <formula>LEFT(E29,LEN("Complete"))="Complete"</formula>
    </cfRule>
    <cfRule type="beginsWith" dxfId="11" priority="14" stopIfTrue="1" operator="beginsWith" text="Missing">
      <formula>LEFT(E29,LEN("Missing"))="Missing"</formula>
    </cfRule>
    <cfRule type="beginsWith" dxfId="10" priority="15" stopIfTrue="1" operator="beginsWith" text="Untested">
      <formula>LEFT(E29,LEN("Untested"))="Untested"</formula>
    </cfRule>
    <cfRule type="notContainsBlanks" dxfId="9" priority="16" stopIfTrue="1">
      <formula>LEN(TRIM(E29))&gt;0</formula>
    </cfRule>
  </conditionalFormatting>
  <conditionalFormatting sqref="E29:F29 E31:F58">
    <cfRule type="beginsWith" dxfId="8" priority="9" stopIfTrue="1" operator="beginsWith" text="Mostly">
      <formula>LEFT(E29,LEN("Mostly"))="Mostly"</formula>
    </cfRule>
  </conditionalFormatting>
  <conditionalFormatting sqref="E30:F30">
    <cfRule type="beginsWith" dxfId="7" priority="2" stopIfTrue="1" operator="beginsWith" text="Not Applicable">
      <formula>LEFT(E30,LEN("Not Applicable"))="Not Applicable"</formula>
    </cfRule>
    <cfRule type="beginsWith" dxfId="6" priority="3" stopIfTrue="1" operator="beginsWith" text="Waived">
      <formula>LEFT(E30,LEN("Waived"))="Waived"</formula>
    </cfRule>
    <cfRule type="beginsWith" dxfId="5" priority="4" stopIfTrue="1" operator="beginsWith" text="Incomplete">
      <formula>LEFT(E30,LEN("Incomplete"))="Incomplete"</formula>
    </cfRule>
    <cfRule type="beginsWith" dxfId="4" priority="5" stopIfTrue="1" operator="beginsWith" text="Complete">
      <formula>LEFT(E30,LEN("Complete"))="Complete"</formula>
    </cfRule>
    <cfRule type="beginsWith" dxfId="3" priority="6" stopIfTrue="1" operator="beginsWith" text="Missing">
      <formula>LEFT(E30,LEN("Missing"))="Missing"</formula>
    </cfRule>
    <cfRule type="beginsWith" dxfId="2" priority="7" stopIfTrue="1" operator="beginsWith" text="Untested">
      <formula>LEFT(E30,LEN("Untested"))="Untested"</formula>
    </cfRule>
    <cfRule type="notContainsBlanks" dxfId="1" priority="8" stopIfTrue="1">
      <formula>LEN(TRIM(E30))&gt;0</formula>
    </cfRule>
  </conditionalFormatting>
  <conditionalFormatting sqref="E30:F30">
    <cfRule type="beginsWith" dxfId="0" priority="1" stopIfTrue="1" operator="beginsWith" text="Mostly">
      <formula>LEFT(E30,LEN("Mostly"))="Mostly"</formula>
    </cfRule>
  </conditionalFormatting>
  <dataValidations count="1">
    <dataValidation type="list" showInputMessage="1" showErrorMessage="1" sqref="E12:F26 E8:F9 E29:F58" xr:uid="{00000000-0002-0000-0800-000000000000}">
      <formula1>"Untested, Not Applicable, Waived, Missing, Incomplete, Mostly Complete, Complete"</formula1>
    </dataValidation>
  </dataValidation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 &amp; Grade</vt:lpstr>
      <vt:lpstr>DESIGN</vt:lpstr>
      <vt:lpstr>DESIGN (with BAGDs)</vt:lpstr>
      <vt:lpstr>ART</vt:lpstr>
      <vt:lpstr>ART (with BFAs)</vt:lpstr>
      <vt:lpstr>AUDIO</vt:lpstr>
      <vt:lpstr>AUDIO (with BAMSD)</vt:lpstr>
      <vt:lpstr>TECH</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Kacey Lei Yeo</cp:lastModifiedBy>
  <dcterms:created xsi:type="dcterms:W3CDTF">2014-10-20T01:35:31Z</dcterms:created>
  <dcterms:modified xsi:type="dcterms:W3CDTF">2018-04-18T01:45:22Z</dcterms:modified>
</cp:coreProperties>
</file>