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codeName="ThisWorkbook" autoCompressPictures="0"/>
  <mc:AlternateContent xmlns:mc="http://schemas.openxmlformats.org/markup-compatibility/2006">
    <mc:Choice Requires="x15">
      <x15ac:absPath xmlns:x15ac="http://schemas.microsoft.com/office/spreadsheetml/2010/11/ac" url="H:\GIT\DatalustGit\datalust\doc\"/>
    </mc:Choice>
  </mc:AlternateContent>
  <bookViews>
    <workbookView xWindow="0" yWindow="0" windowWidth="28800" windowHeight="12435" tabRatio="703" activeTab="2"/>
  </bookViews>
  <sheets>
    <sheet name="Team &amp; Grade" sheetId="1" r:id="rId1"/>
    <sheet name="DESIGN" sheetId="21" r:id="rId2"/>
    <sheet name="DESIGN (with BAGDs)" sheetId="5" r:id="rId3"/>
    <sheet name="ART" sheetId="12" r:id="rId4"/>
    <sheet name="ART (with BFAs)" sheetId="17" r:id="rId5"/>
    <sheet name="AUDIO" sheetId="11" r:id="rId6"/>
    <sheet name="AUDIO (with BAMSD)" sheetId="18" r:id="rId7"/>
    <sheet name="TECH (custom)" sheetId="19" r:id="rId8"/>
    <sheet name="TECH (commercial)" sheetId="20" r:id="rId9"/>
    <sheet name="SUBMISSION" sheetId="16" r:id="rId10"/>
  </sheets>
  <calcPr calcId="171027" concurrentCalc="0"/>
</workbook>
</file>

<file path=xl/calcChain.xml><?xml version="1.0" encoding="utf-8"?>
<calcChain xmlns="http://schemas.openxmlformats.org/spreadsheetml/2006/main">
  <c r="F2" i="19" l="1"/>
  <c r="F3" i="19"/>
  <c r="F5" i="19"/>
  <c r="F6" i="19"/>
  <c r="F7" i="19"/>
  <c r="F8" i="19"/>
  <c r="F2" i="20"/>
  <c r="F3" i="20"/>
  <c r="F5" i="20"/>
  <c r="F6" i="20"/>
  <c r="F7" i="20"/>
  <c r="F8" i="20"/>
  <c r="L30" i="1"/>
  <c r="E2" i="19"/>
  <c r="E3" i="19"/>
  <c r="E5" i="19"/>
  <c r="E6" i="19"/>
  <c r="E7" i="19"/>
  <c r="E8" i="19"/>
  <c r="E2" i="20"/>
  <c r="E3" i="20"/>
  <c r="E5" i="20"/>
  <c r="E6" i="20"/>
  <c r="E7" i="20"/>
  <c r="E8" i="20"/>
  <c r="K30" i="1"/>
  <c r="F2" i="5"/>
  <c r="F3" i="5"/>
  <c r="F5" i="5"/>
  <c r="F6" i="5"/>
  <c r="F7" i="5"/>
  <c r="F8" i="5"/>
  <c r="F2" i="21"/>
  <c r="F3" i="21"/>
  <c r="F5" i="21"/>
  <c r="F6" i="21"/>
  <c r="F7" i="21"/>
  <c r="F8" i="21"/>
  <c r="L27" i="1"/>
  <c r="E2" i="5"/>
  <c r="E3" i="5"/>
  <c r="E5" i="5"/>
  <c r="E6" i="5"/>
  <c r="E7" i="5"/>
  <c r="E8" i="5"/>
  <c r="E2" i="21"/>
  <c r="E3" i="21"/>
  <c r="E5" i="21"/>
  <c r="E6" i="21"/>
  <c r="E7" i="21"/>
  <c r="E8" i="21"/>
  <c r="K27" i="1"/>
  <c r="F4" i="21"/>
  <c r="E4" i="21"/>
  <c r="F1" i="21"/>
  <c r="E1" i="21"/>
  <c r="F4" i="20"/>
  <c r="E4" i="20"/>
  <c r="F1" i="20"/>
  <c r="E1" i="20"/>
  <c r="F4" i="19"/>
  <c r="E4" i="19"/>
  <c r="F1" i="19"/>
  <c r="E1" i="19"/>
  <c r="F2" i="18"/>
  <c r="F3" i="18"/>
  <c r="F5" i="18"/>
  <c r="F6" i="18"/>
  <c r="F7" i="18"/>
  <c r="F8" i="18"/>
  <c r="F2" i="11"/>
  <c r="F3" i="11"/>
  <c r="F5" i="11"/>
  <c r="F6" i="11"/>
  <c r="F7" i="11"/>
  <c r="F8" i="11"/>
  <c r="L29" i="1"/>
  <c r="E2" i="11"/>
  <c r="E3" i="11"/>
  <c r="E5" i="11"/>
  <c r="E6" i="11"/>
  <c r="E7" i="11"/>
  <c r="E8" i="11"/>
  <c r="E2" i="18"/>
  <c r="E3" i="18"/>
  <c r="E5" i="18"/>
  <c r="E6" i="18"/>
  <c r="E7" i="18"/>
  <c r="E8" i="18"/>
  <c r="K29" i="1"/>
  <c r="F4" i="18"/>
  <c r="E4" i="18"/>
  <c r="F1" i="18"/>
  <c r="E1" i="18"/>
  <c r="F2" i="17"/>
  <c r="F3" i="17"/>
  <c r="F5" i="17"/>
  <c r="F6" i="17"/>
  <c r="F7" i="17"/>
  <c r="F8" i="17"/>
  <c r="F2" i="12"/>
  <c r="F3" i="12"/>
  <c r="F5" i="12"/>
  <c r="F6" i="12"/>
  <c r="F7" i="12"/>
  <c r="F8" i="12"/>
  <c r="L28" i="1"/>
  <c r="E2" i="12"/>
  <c r="E3" i="12"/>
  <c r="E5" i="12"/>
  <c r="E6" i="12"/>
  <c r="E7" i="12"/>
  <c r="E8" i="12"/>
  <c r="E2" i="17"/>
  <c r="E3" i="17"/>
  <c r="E5" i="17"/>
  <c r="E6" i="17"/>
  <c r="E7" i="17"/>
  <c r="E8" i="17"/>
  <c r="K28" i="1"/>
  <c r="F1" i="17"/>
  <c r="E1" i="17"/>
  <c r="F4" i="17"/>
  <c r="E4" i="17"/>
  <c r="L5" i="1"/>
  <c r="L6" i="1"/>
  <c r="L4" i="1"/>
  <c r="L9" i="1"/>
  <c r="L12" i="1"/>
  <c r="G8" i="1"/>
  <c r="G9" i="1"/>
  <c r="G10" i="1"/>
  <c r="G11" i="1"/>
  <c r="G12" i="1"/>
  <c r="G13" i="1"/>
  <c r="G14" i="1"/>
  <c r="G15" i="1"/>
  <c r="G16" i="1"/>
  <c r="G17" i="1"/>
  <c r="G18" i="1"/>
  <c r="G19" i="1"/>
  <c r="G20" i="1"/>
  <c r="G21" i="1"/>
  <c r="G22" i="1"/>
  <c r="G23" i="1"/>
  <c r="G24" i="1"/>
  <c r="G25" i="1"/>
  <c r="G7" i="1"/>
  <c r="F4" i="11"/>
  <c r="E4" i="11"/>
  <c r="F1" i="11"/>
  <c r="E1" i="11"/>
  <c r="F4" i="12"/>
  <c r="E4" i="12"/>
  <c r="F2" i="16"/>
  <c r="F3" i="16"/>
  <c r="F5" i="16"/>
  <c r="L31" i="1"/>
  <c r="K14" i="1"/>
  <c r="L14" i="1"/>
  <c r="K16" i="1"/>
  <c r="L16" i="1"/>
  <c r="K17" i="1"/>
  <c r="L17" i="1"/>
  <c r="K18" i="1"/>
  <c r="L18" i="1"/>
  <c r="K19" i="1"/>
  <c r="L19" i="1"/>
  <c r="K20" i="1"/>
  <c r="L20" i="1"/>
  <c r="K21" i="1"/>
  <c r="L21" i="1"/>
  <c r="L38" i="1"/>
  <c r="L37" i="1"/>
  <c r="L36" i="1"/>
  <c r="E2" i="16"/>
  <c r="E3" i="16"/>
  <c r="E5" i="16"/>
  <c r="K31" i="1"/>
  <c r="E4" i="16"/>
  <c r="F4" i="16"/>
  <c r="F1" i="16"/>
  <c r="E1" i="16"/>
  <c r="E4" i="5"/>
  <c r="F4" i="5"/>
  <c r="E1" i="5"/>
  <c r="F1" i="5"/>
  <c r="E1" i="12"/>
  <c r="F1" i="12"/>
  <c r="K13" i="1"/>
  <c r="L13" i="1"/>
  <c r="K15" i="1"/>
  <c r="L15" i="1"/>
  <c r="L22" i="1"/>
  <c r="K26" i="1"/>
  <c r="K32" i="1"/>
  <c r="L26" i="1"/>
  <c r="L32" i="1"/>
  <c r="L35" i="1"/>
  <c r="L39" i="1"/>
  <c r="K42" i="1"/>
</calcChain>
</file>

<file path=xl/sharedStrings.xml><?xml version="1.0" encoding="utf-8"?>
<sst xmlns="http://schemas.openxmlformats.org/spreadsheetml/2006/main" count="692" uniqueCount="344">
  <si>
    <t>GAME NAME</t>
  </si>
  <si>
    <t>TEAM NAME</t>
  </si>
  <si>
    <t>Optimal Game Controls</t>
  </si>
  <si>
    <t>Optimal Number of Players</t>
  </si>
  <si>
    <t>TEAM ROSTER</t>
  </si>
  <si>
    <t>Team Composition</t>
  </si>
  <si>
    <t>#</t>
  </si>
  <si>
    <t>Class</t>
  </si>
  <si>
    <t>Degree</t>
  </si>
  <si>
    <t>Team Member</t>
  </si>
  <si>
    <t>Note</t>
  </si>
  <si>
    <t>Total:</t>
  </si>
  <si>
    <r>
      <t>gamename</t>
    </r>
    <r>
      <rPr>
        <sz val="10"/>
        <color rgb="FF000000"/>
        <rFont val="Calibri"/>
        <scheme val="minor"/>
      </rPr>
      <t>_source.zip</t>
    </r>
  </si>
  <si>
    <r>
      <t>gamename</t>
    </r>
    <r>
      <rPr>
        <sz val="10"/>
        <color rgb="FF000000"/>
        <rFont val="Calibri"/>
        <scheme val="minor"/>
      </rPr>
      <t>_setup.exe</t>
    </r>
  </si>
  <si>
    <t>Untested</t>
  </si>
  <si>
    <t>Student</t>
  </si>
  <si>
    <t>Instructor</t>
  </si>
  <si>
    <t>No Reboot During Installation</t>
  </si>
  <si>
    <t>Default Install Location</t>
  </si>
  <si>
    <t>Desktop Shortcut</t>
  </si>
  <si>
    <t>Start Menu Shortcut</t>
  </si>
  <si>
    <t>Redistributable Installation</t>
  </si>
  <si>
    <t>Proper Shutdown</t>
  </si>
  <si>
    <t>Proper Use of User Directories</t>
  </si>
  <si>
    <t>No Trial Versions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</si>
  <si>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</si>
  <si>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</si>
  <si>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</si>
  <si>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No Debug Builds/DLL's</t>
  </si>
  <si>
    <t>Student Comments</t>
  </si>
  <si>
    <t>Instructor Feedback</t>
  </si>
  <si>
    <t>PROJECT GRADE</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</si>
  <si>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</si>
  <si>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</si>
  <si>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The computer must not reboot or request a reboot during or after the installation process.</t>
  </si>
  <si>
    <t>Game must display the current version of the DigiPen EULA (found on DigiPenCentral at distance.digipen.edu), with a confirmation button, at the beginning of the installation process.</t>
  </si>
  <si>
    <r>
      <t>gamename</t>
    </r>
    <r>
      <rPr>
        <sz val="10"/>
        <color rgb="FF000000"/>
        <rFont val="Calibri"/>
        <scheme val="minor"/>
      </rPr>
      <t>_art.zip</t>
    </r>
  </si>
  <si>
    <r>
      <t>gamename</t>
    </r>
    <r>
      <rPr>
        <sz val="10"/>
        <color rgb="FF000000"/>
        <rFont val="Calibri"/>
        <scheme val="minor"/>
      </rPr>
      <t>_audio.zip</t>
    </r>
  </si>
  <si>
    <r>
      <t>gamename</t>
    </r>
    <r>
      <rPr>
        <sz val="10"/>
        <color rgb="FF000000"/>
        <rFont val="Calibri"/>
        <scheme val="minor"/>
      </rPr>
      <t>_documents.zip</t>
    </r>
  </si>
  <si>
    <t>Real Installer</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</si>
  <si>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</si>
  <si>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</si>
  <si>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</si>
  <si>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</si>
  <si>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</si>
  <si>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</si>
  <si>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</si>
  <si>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</si>
  <si>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</si>
  <si>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</si>
  <si>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</si>
  <si>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</si>
  <si>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Team members can also be listed according to one or more specialties, as appropriate or desired, often in addition to other roles. This is usually not necessary on small teams.</t>
  </si>
  <si>
    <t>DigiPen EULA</t>
  </si>
  <si>
    <t>EMERGENCY CONTACT EMAIL and PHONE NUMBER:</t>
  </si>
  <si>
    <t>Limit</t>
  </si>
  <si>
    <r>
      <rPr>
        <b/>
        <sz val="10"/>
        <color theme="1"/>
        <rFont val="Calibri"/>
        <scheme val="minor"/>
      </rPr>
      <t xml:space="preserve">Designer Specialties: </t>
    </r>
    <r>
      <rPr>
        <sz val="10"/>
        <color theme="1"/>
        <rFont val="Calibri"/>
        <scheme val="minor"/>
      </rPr>
      <t xml:space="preserve"> Systems, Levels, Content, UX, UI, Puzzles, Narrative, etc.</t>
    </r>
  </si>
  <si>
    <t>Controls</t>
  </si>
  <si>
    <t>Camera</t>
  </si>
  <si>
    <t>DESIGN ELEMENTS</t>
  </si>
  <si>
    <t>Totals by Level</t>
  </si>
  <si>
    <t>Notes</t>
  </si>
  <si>
    <t>Theme/Setting</t>
  </si>
  <si>
    <t>Characters/
Dialog</t>
  </si>
  <si>
    <t>Miscellaneous</t>
  </si>
  <si>
    <t>AUDIO ELEMENTS FOR TEAMS WITHOUT A DEDICATED BAMSD AUDIO LEAD</t>
  </si>
  <si>
    <t>Are there any additional audio problems or features not accounted for in the items above? Serious problems can result in a broken or partial score for this item. However, anything good, great, or exceptional about the audio that is not accounted for in the items above can result in bonuses from this item.</t>
  </si>
  <si>
    <t>ART ELEMENTS FOR TEAMS WITHOUT A DEDICATED BFA TEAM</t>
  </si>
  <si>
    <t>BSCSGD</t>
  </si>
  <si>
    <t>BSCS</t>
  </si>
  <si>
    <t>BAGD</t>
  </si>
  <si>
    <t>BSCSDA</t>
  </si>
  <si>
    <t>BSCE</t>
  </si>
  <si>
    <t>BAMSD</t>
  </si>
  <si>
    <t>BFA</t>
  </si>
  <si>
    <t>BSCSRTIS</t>
  </si>
  <si>
    <t>Part-Time Team Members</t>
  </si>
  <si>
    <t>TECH ELEMENTS</t>
  </si>
  <si>
    <t>Any project that is innovative, original, or just really interesting in concept gets up to a 10% bonus, even if the concept ultimately isn't as good as it seemed at the beginning of the project.</t>
  </si>
  <si>
    <t>Design Score</t>
  </si>
  <si>
    <t>Total Design Score</t>
  </si>
  <si>
    <t>Exceptional (+2% each)</t>
  </si>
  <si>
    <t>Great (+1% each)</t>
  </si>
  <si>
    <t>Poorly/Partially Done (-2% each)</t>
  </si>
  <si>
    <t>Missing/Broken (-10% each)</t>
  </si>
  <si>
    <t>Decent (+0% each)</t>
  </si>
  <si>
    <r>
      <rPr>
        <b/>
        <sz val="10"/>
        <color theme="1"/>
        <rFont val="Calibri"/>
        <scheme val="minor"/>
      </rPr>
      <t xml:space="preserve">Programmer Specialties: </t>
    </r>
    <r>
      <rPr>
        <sz val="10"/>
        <color theme="1"/>
        <rFont val="Calibri"/>
        <scheme val="minor"/>
      </rPr>
      <t xml:space="preserve"> Graphics, Physics, Networking, Gameplay, Tools, etc.</t>
    </r>
  </si>
  <si>
    <r>
      <rPr>
        <b/>
        <sz val="10"/>
        <color theme="1"/>
        <rFont val="Calibri"/>
        <scheme val="minor"/>
      </rPr>
      <t xml:space="preserve">Artist Specialties: </t>
    </r>
    <r>
      <rPr>
        <sz val="10"/>
        <color theme="1"/>
        <rFont val="Calibri"/>
        <scheme val="minor"/>
      </rPr>
      <t xml:space="preserve"> Concept Artist, Animator, Rigger, Modeler, Texture Artist, UI Artist, etc.</t>
    </r>
  </si>
  <si>
    <r>
      <rPr>
        <b/>
        <sz val="10"/>
        <color theme="1"/>
        <rFont val="Calibri"/>
        <scheme val="minor"/>
      </rPr>
      <t xml:space="preserve">Sound Designer Specialties: </t>
    </r>
    <r>
      <rPr>
        <sz val="10"/>
        <color theme="1"/>
        <rFont val="Calibri"/>
        <scheme val="minor"/>
      </rPr>
      <t xml:space="preserve"> SFX Designer, Composer, Musician, Actor, etc.</t>
    </r>
  </si>
  <si>
    <r>
      <t>An element can only be marked as waived by an instructor (</t>
    </r>
    <r>
      <rPr>
        <b/>
        <i/>
        <sz val="10"/>
        <color rgb="FF000000"/>
        <rFont val="Calibri"/>
        <scheme val="minor"/>
      </rPr>
      <t>before you submit, not after</t>
    </r>
    <r>
      <rPr>
        <sz val="10"/>
        <color rgb="FF000000"/>
        <rFont val="Calibri"/>
        <scheme val="minor"/>
      </rPr>
      <t>). Not applicable means that the element is not relevant for the project, but you should check with an instructor if you are not 100% sure this is the case.</t>
    </r>
  </si>
  <si>
    <t>↓</t>
  </si>
  <si>
    <t>Base Grade</t>
  </si>
  <si>
    <t>Game Details</t>
  </si>
  <si>
    <t>200-level teams must make non-networked 2D games, and can't use commercial engines/physics if they have any BS students on the team.</t>
  </si>
  <si>
    <t>Innovation Bonus (+0% to +10%)</t>
  </si>
  <si>
    <t>Art Score</t>
  </si>
  <si>
    <t>Audio Score</t>
  </si>
  <si>
    <t>Submission Score</t>
  </si>
  <si>
    <t>Tech Score</t>
  </si>
  <si>
    <t>These numbers are pulled from the team roster. The first team member from each degree is free, each additional team member costs 2%.</t>
  </si>
  <si>
    <t>Once the raw grade goes above 95%, every additional 5% above 95% increases the final grade by 1%. So a raw grade of 100% is needed to get a 96%, 105% is needed to get a 97%, 110% is needed to get a 98%, etc.</t>
  </si>
  <si>
    <t>Section Scores</t>
  </si>
  <si>
    <t>TEAM PROJECT GRADE</t>
  </si>
  <si>
    <t>1 or 2</t>
  </si>
  <si>
    <t>1 to 3</t>
  </si>
  <si>
    <t>Recommended #</t>
  </si>
  <si>
    <t>Varies</t>
  </si>
  <si>
    <t>Good (+0.5% each)</t>
  </si>
  <si>
    <t>SUBMISSION FILES</t>
  </si>
  <si>
    <t>Installs and Runs</t>
  </si>
  <si>
    <t>No Development or Source Control Files Installed</t>
  </si>
  <si>
    <t>PC games must have a default install location of “[Program Files]\DigiPen\[GameName]”, but must allow the user to change the location if they wish.</t>
  </si>
  <si>
    <t>PC games must not create or modify files in the installation folder or other admin only directories—use the proper user files location instead (example: My Documents).</t>
  </si>
  <si>
    <t>The game must not be built in debug mode or use the debug version of any DLLs.</t>
  </si>
  <si>
    <t>PC games must by default add a shortcut to the desktop (with the same name as the game), but must allow the user to not create this shortcut if they wish. This shortcut must also function properly, of course—make sure you set the starting directory and test it.</t>
  </si>
  <si>
    <t>PC games must by default add a shortcut to the start menu in “Programs\DigiPen\[GameName]”. This can either be automatic or the user can be given the option not to add this shortcut. This shortcut must also function properly, of course—make sure you test it.</t>
  </si>
  <si>
    <t>Unless the user chooses not to add a shortcut to the start menu, PC games must add an uninstall shortcut to the start menu in “Programs\DigiPen\[GameName]”. This shortcut must also function properly, of course—make sure you test it.</t>
  </si>
  <si>
    <t>INSTALLATION, STARTUP, AND SHUTDOWN REQUIREMENTS</t>
  </si>
  <si>
    <t>The game must shutdown properly, releasing all file handles and other resources. It must also not destabilize the OS in any way upon exit.</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</si>
  <si>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</si>
  <si>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</si>
  <si>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Missing/Incomplete (-10% each)</t>
  </si>
  <si>
    <t>Mostly Complete (-2% each)</t>
  </si>
  <si>
    <t>Complete (+0% each)</t>
  </si>
  <si>
    <t>SUBMISSION FOLDER AND EMAIL</t>
  </si>
  <si>
    <t>Game Submission Folder</t>
  </si>
  <si>
    <t>Submission Email</t>
  </si>
  <si>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</si>
  <si>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 xml:space="preserve">A single file install for the game. </t>
    </r>
    <r>
      <rPr>
        <b/>
        <sz val="10"/>
        <color rgb="FFFF0000"/>
        <rFont val="Calibri (Body)"/>
      </rPr>
      <t xml:space="preserve">Make sure you test the installer. </t>
    </r>
    <r>
      <rPr>
        <sz val="10"/>
        <color rgb="FF000000"/>
        <rFont val="Calibri"/>
        <scheme val="minor"/>
      </rPr>
      <t>Non-PC games might have a different type of file--use the appropriate one for the game's platform.</t>
    </r>
  </si>
  <si>
    <t>Total Submission Score</t>
  </si>
  <si>
    <t>Not applicable or waived means it is not relevant for the project, but check with an instructor if you are not 100% sure this is the case.</t>
  </si>
  <si>
    <t>TECH</t>
  </si>
  <si>
    <t>Submission Timing</t>
  </si>
  <si>
    <t>Number of Days Submitted Early (+1% each, max of +3%)</t>
  </si>
  <si>
    <t>Number of Days Submitted Late (-5% each)</t>
  </si>
  <si>
    <t>Number of Resubmissions (-5% each)</t>
  </si>
  <si>
    <t>Raw Grade:</t>
  </si>
  <si>
    <t>These numbers are pulled from the other tabs in this spreadsheet of the same name.</t>
  </si>
  <si>
    <t>Every full-time member of the team, regardless of degree or role, gets the team project grade as their base grade for the project.</t>
  </si>
  <si>
    <t>It is always better to submit what you have and then resubmit later than it is to submit late.</t>
  </si>
  <si>
    <t>The student column pulls scores from the team's own assessment of the project, while the instructor column pulls score from the instructor's assessment. If there are any differences, you should ask your instructor about any differences you do not understand.</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</si>
  <si>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</si>
  <si>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</si>
  <si>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Total Audio Score</t>
  </si>
  <si>
    <t>SUBMISSION REQUIREMENTS</t>
  </si>
  <si>
    <t>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</si>
  <si>
    <t>Total Art Score</t>
  </si>
  <si>
    <t>The game must not use trial versions of software (especially Unity or other engines). The Personal Edition of Unity is fine.</t>
  </si>
  <si>
    <t>The number of team members from any degree can be limited by the instructor.</t>
  </si>
  <si>
    <t>Performance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</si>
  <si>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</si>
  <si>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Engine Features</t>
  </si>
  <si>
    <t>AUDIO</t>
  </si>
  <si>
    <t>ART</t>
  </si>
  <si>
    <t>DESIGN</t>
  </si>
  <si>
    <t>Engine Type (-5% to +5%)</t>
  </si>
  <si>
    <t>Gameplay Type (+0%)</t>
  </si>
  <si>
    <t>2 or 3</t>
  </si>
  <si>
    <t>ART ELEMENTS FOR TEAMS WITH A DEDICATED BFA TEAM</t>
  </si>
  <si>
    <t>Overall Visuals</t>
  </si>
  <si>
    <t>Environment and Backgrounds</t>
  </si>
  <si>
    <t>Environment Props</t>
  </si>
  <si>
    <t xml:space="preserve">Player Characters and NPCs
</t>
  </si>
  <si>
    <t>Animation</t>
  </si>
  <si>
    <t>Style Guide</t>
  </si>
  <si>
    <t>UI and HUD</t>
  </si>
  <si>
    <t>AUDIO ELEMENTS FOR TEAMS WITH A DEDICATED BAMSD AUDIO LEAD</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</si>
  <si>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</si>
  <si>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Core Gameplay</t>
  </si>
  <si>
    <t>How well does the main prototype prove that the core gameplay will deliver the core engagement type of the game? Based on the main prototype, is it at least possible that it will? Is it likely that it will? Certain to that it will? Is it already highly engaging?</t>
  </si>
  <si>
    <t>Prototypes</t>
  </si>
  <si>
    <t>How well does the main prototype prove that the controls and HUD will work well for the core mechanics? Are they at least serviceable? Do they seem likely to work well? Certain to work well? Are they slick, polished, and fit the core mechanics perfectly?</t>
  </si>
  <si>
    <t>How well does the main prototype prove that the camera will work well for the core mechanics? Is it at least serviceable? Does it seem likely to work well? Certain to work well? Does it move, rotate, and zoom smoothly? Does it move dynamically based on the player position, facing, and/or velocity? If a game has a static camera (that is appropriate for the game), mark this item as "Not Applicable".</t>
  </si>
  <si>
    <t>How good is the proposed theme and setting of the game? Is the theme or setting inappropriate for a DigiPen game? Does the theme or setting actively work against the experience of the game? Does the theme or setting make sense with the team and resources available? Is the theme and setting evocative, interesting, or memorable? Is the setting deep and rich with lots of interesting background to discover? The theme and setting must be conveyed well as part of a design slide presentation in order for it to count. Is a game just has an abstract theme, then mark this item as "Not Applicable".</t>
  </si>
  <si>
    <t>How good are the proposed/sample characters and dialog of the game? Are the characters or dialog inappropriate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make sense with the team and resources available? Do the characters relate to each other in interesting ways? Are one or more characters really interesting or memorable? Characters and dialog must be conveyed well as part of a design slide presentation in order for it to count.</t>
  </si>
  <si>
    <t>Scope</t>
  </si>
  <si>
    <t>Plan</t>
  </si>
  <si>
    <t>Testing</t>
  </si>
  <si>
    <t>How much prototyping has been done (including UI prototypes)? Are there at least several segments worth of prototypes? Are there at least a dozen segments worth of prototypes, or an entire episode? Are there multiple prototypes that explore different types of game play (successful or not)? Are there multiple solid prototypes? Are lots of the prototypes clearly useful (not just perfunctory variations), even if not successful?</t>
  </si>
  <si>
    <t>Are there any additional design issues or successes not accounted for in the items above? Serious problems can result in a broken or partial score for this item. However, anything good, great, or exceptional about the design that is not accounted for in the items above can result in bonuses from this item.</t>
  </si>
  <si>
    <r>
      <t>gamename</t>
    </r>
    <r>
      <rPr>
        <sz val="10"/>
        <color rgb="FF000000"/>
        <rFont val="Calibri"/>
        <scheme val="minor"/>
      </rPr>
      <t>_prototypes.zip</t>
    </r>
  </si>
  <si>
    <t>A zipped file that contains all the prototype executables that have been created for the project. These are just the exported exes (possibly with data folders, if needed), not the project files or source code. This must be a .zip file, not a rar or any other type of compressed file.</t>
  </si>
  <si>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Prototype source code can be included as well, but this is not necessary. This must be a .zip file, not a rar or any other type of compressed file.</t>
  </si>
  <si>
    <t>Audio Pipeline</t>
  </si>
  <si>
    <t>Art Pipeline</t>
  </si>
  <si>
    <t>Procedural Content</t>
  </si>
  <si>
    <t>Testing Tools</t>
  </si>
  <si>
    <t>Editor Features</t>
  </si>
  <si>
    <t>Editor Usability</t>
  </si>
  <si>
    <t>Technical Guide</t>
  </si>
  <si>
    <t>How good is the technical guide for your engine? Does it at least go over the basic structure of the engine? Does it have coding guidelines? Does it go into detail about each system in the engine? Is it presented well enough to act as an effective guide for new members of the team?</t>
  </si>
  <si>
    <t>How extensive are the major features of the engine? Are all systems at least working? Does the engine have all the features needed to support the core gameplay of the main prototype? Are there impressive engine features related to AI, graphics, physics, scripting languages, etc.?</t>
  </si>
  <si>
    <t>Gameplay
(In Engine)</t>
  </si>
  <si>
    <t>How much of the main prototype is in the actual engine? At least basic gameplay? Enough to show that the editor, art pipeline, and audio pipeline all work? All gameplay that requires specific technical features (a rope with a grapple, for example)? The entire prototype, including controls, camera, and HUD? Much more than even a prototype?</t>
  </si>
  <si>
    <t>What features does the game's editor have? Does is have at least basic functionality, including using the mouse to select/move/create/delete objects? Does it at least save and load levels? Is it fairly stable? Does it have a dynamic object list, a resource library, and a property editor? Does it have advanced features, such as an archetype editor, event editor, etc.?</t>
  </si>
  <si>
    <t>How usable is the editor for the designers? Is it at least possible for a non-dev to use? Is it not too clunky or tedious? Is the UI slick and polished? Can it rotate and scale objects with the mouse? Can it multi-select objects? Does it have an undo/redo capability? Does it have features that just make the designer's work easier?</t>
  </si>
  <si>
    <t>If the game relies on procedurally generated content, how well does the system work? Well enough to generate some useful content? Are its parameters not hard-coded and easy to tweak? Can it generate a lot of varied content? Of high quality? Is it really advanced and impressive? Note that a game that relies on procedural content does not have to have an editor, but might still get a penalty here if it really should have an editor instead.</t>
  </si>
  <si>
    <t>How good is the art pipeline? Does it at least not have hard-coded file names or other art data? Do you at least not have to recompile in order to add or modify art? Is it fairly usable and not too difficult to add, delete, or update art content? Does it support drag-and-drop? Does it include VFX? Does it report errors cleanly? Can it easily import animation and collision data? Is it highly automated?</t>
  </si>
  <si>
    <t>How good is the audio pipeline? Does it at least not have hard-coded file names or other audio data? Do you at least not have to recompile in order to add or modify audio? Is it fairly usable and not too difficult to add, delete, or update audio content? If you have a BAMSD on your team, does it allow them real-time control of audio parameters and profile builds? Does it support drag-and-drop? Does it report errors cleanly? Is it highly automated and uses audio engine features extensively?</t>
  </si>
  <si>
    <t>How extensive are the testing tools? Is there at least decent debug drawing capability? Decent error messages? Are there cheat codes that facilitate testing the game? Is there an autoplay feature that facilitates testing the game? Are there gameplay recording and playback features? Is there a data-tracking system, especially a remote tracking system?</t>
  </si>
  <si>
    <t>If the game relies on procedurally generated content, how well does the system work? Well enough to generate some useful content? Are its parameters not hard-coded and easy to tweak? Can it generate a lot of varied content? Of high quality? Is it really advanced and impressive?</t>
  </si>
  <si>
    <t>Are there any additional technical problems/features not accounted for in the items above? Any major problems with the tech or anything really impressive or exceptional about the tech (added to the base engine) that is not accounted for in the items above can result in penalties or bonuses from this item. For example, adding advanced AI, physics, graphics, etc. to an engine would get you a bonus. To get bonuses, you must describe what you have done (in detail) in the comments section.</t>
  </si>
  <si>
    <t>How extensive are the testing tools? Is it easy to turn on debug drawing? Are there decent error messages from any code the team has written? Are there cheat codes that facilitate testing the game? Is there an autoplay feature that facilitates testing the game? Are there gameplay recording and playback features? Is there a data-tracking system, especially a remote tracking system?</t>
  </si>
  <si>
    <t>While many technical requirements are found on the submission tab, there are also requirements here for your engine and tools. This tab is for teams using a commercial game engine, not a custom one. Note that you cannot get tech bonuses for things that a pre-made engine or full library just does for you; it has be from tech added to the engine.</t>
  </si>
  <si>
    <t>While many technical requirements are found on the submission tab, there are also requirements here for your engine and tools. This tab is for teams building a custom engine, not for teams using a commercial engine. Note that you cannot get tech bonuses for things that a full library just does for you; it has be from custom-build tech.</t>
  </si>
  <si>
    <t>You cannot use audio from sources external to DigiPen; you must use the DigiPen audio libraries or create it yourself. If you do not have an official BAMSD on your project, use the regular AUDIO tab, not this one (just leave everything marked as "untested" here).</t>
  </si>
  <si>
    <t>You cannot use art from sources external to DigiPen; you must use the DigiPen art libraries or create it yourself. Only use this tab if you have an official teams of BFAs on your project, otherwise just use the regular ART tab (just leave everything here marked as "untested").</t>
  </si>
  <si>
    <t>You cannot use art from sources external to DigiPen; you must use the DigiPen art libraries, create it yourself, or find an art student on the DigiPen Central BFA forums. You can always use clean, abstract art to give your game a good look without having a lot of artistic skill. If you have an official team of BFAs on your project, use the ART (with BFAs) tab, not this one (just leave everything marked as "untested" here).</t>
  </si>
  <si>
    <t>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 If you have an official BAMSD on your project, use the AUDIO (with BAMSD) tab, not this one (just leave everything marked as "untested" here).</t>
  </si>
  <si>
    <t>How well does the main prototype prove that the core gameplay will deliver the core engagement type of the game? Based on the main prototype, is it at least possible that it will? Is it likely that it will? Certain that it will? Have the controls and camera been prototyped? Is it already highly engaging? Is this based on formal testing outside the team itself?</t>
  </si>
  <si>
    <t>Documents and Organization</t>
  </si>
  <si>
    <t>The Style Guide must follow all the requirements of the "Style Guide Requirements" document that is posted on Moodle. The Style Guide should be updated to support any important or relevant revisions in style or content. The Style Guide must follow all the requirements for the class and must be delivered as both a Powerpoint presentation and a PDF document for printing. (The visuals of the game project will be assessed on the original vision and direction of the Style Guide.) The final Style Guide will be considered a showcase element that could be used within a professional portfolio.</t>
  </si>
  <si>
    <t>All the props necessary for basic gameplay of the prototype are completed and the art style matches the backgrounds and characters well. The props that require animation were created with the required animation functionality. The props and world objects have a high level of artistic polish and show creative effort.</t>
  </si>
  <si>
    <t xml:space="preserve">Several supporting documents must be submitted. These must follow the requirements of the document "Additional deliverables to accompany the Style Guide" in the course Moodle.
1. An asset spreadsheet.
2. A schedule that includes major tech and design deadlines. You must work this out with the Design and Tech teams.  
3. Art pipelines. These include work flows for characters and animation, environments and props, and visual effects.
4. A naming convention document that specifies your full naming conventions for assets, animations, visual effects, and UI assets. You must also have a defined folder structure with naming conventions that the entire team will work from. </t>
  </si>
  <si>
    <t>How well is the art pipeline understood? Can all the artists use it easily? Have sprites, animations, etc. from the artists been tested? Has any additional work been done to make the pipeline work better? To get bonuses, you must describe what you have done (in detail) in the comments section.</t>
  </si>
  <si>
    <t>How well is the audio pipeline understood? Can the sound designer use it easily? Have sound effects and music from the sound designers been tested? If you have a BAMSD on your team, does it allow them real-time control of audio parameters and profile builds? Has any additional work been done to make the pipeline work better? To get bonuses, you must describe what you have done (in detail) in the comments section.</t>
  </si>
  <si>
    <t>How solid is the plan for the rest of the project? Is the plan detailed enough to be useful? Is it so detailed that it isn't realistic? Is it clear what the biggest risks are? Is it clear who has what responsibilities? Is the team structure clear (and updated if necessary)? Is it clear that the director and the producer are on the same page? Is the plan conveyed well as part of a slide presentation?</t>
  </si>
  <si>
    <t>Is the proposed scope of the game appropriate? Is it at least theoretically possible for students to do it? Is it possible for the current team to do it, accounting for what they have accomplished so far? Are any scope problems at least contained to one or two limited areas? Would the game be better if the scope were reduced? Would the game still be straightforward to complete even if a team member or two were lost?</t>
  </si>
  <si>
    <t xml:space="preserve">The concept art, based on the Style Guide requirements, for all characters, backgrounds, and props in the game is 90% complete. The other 10% should represent what you do know  yet. There has been a full concept pass on the screen space that represents the game and the environment that is used in the prototype. The overall visuals support the project as a whole. This means that the visuals are not only of high quality but they serve and support the core gameplay experience and fantasy. The art direction shows a high level of creative effort and artistic polish. There are few, if any, visual artifacts. The art style is not derivative and shows an effort toward creative expression or uniqueness. The visuals evoke a definite mood and/or emotional response. The art design is consistent across all elements.  </t>
  </si>
  <si>
    <t>Are there any additional technical problems/features not accounted for in the items above? Any major problems with the tech or anything really impressive or exceptional about the tech that is not accounted for in the items above can result in penalties or bonuses from this item. For example, have an automated build server with build verification tests would get you a bonus here. To get bonuses, you must describe what you have done (in detail) in the comments section.</t>
  </si>
  <si>
    <t>Environment/Backgrounds</t>
  </si>
  <si>
    <t>Characters and Props</t>
  </si>
  <si>
    <t>Does the main prototype have some background and/or environment art that could work for the final game? Is it not just placeholder art? Is it at least decent, even if fairly abstract or minimalist? Does it make sense given the team's level of artistic skill? Does it fit the game's theme well? Is it really polished and looks great?</t>
  </si>
  <si>
    <t>Does the main prototype have art for the main characters and props that could work for the final game? Is it not just placeholder art? Is it at least decent, even if fairly abstract of minimalist? Does it make sense given the team's level of artistic skill? Does it fit the game's theme well? Is it really polished and looks great?</t>
  </si>
  <si>
    <t>Does the main prototype have some animations that could work for the final game? Can the main character at least move and perform a single action with actual animations? Are they not just placeholder animations? Does the amount and style of animation make sense given the team's level of artisitc skill? Does it fit the core game mechanics well? Is it really polished and looks great?</t>
  </si>
  <si>
    <t>Are there mockups/wireframes for any menus? Does the main prototype have any needed placeholder HUD elements? Should there be fewer menus? Fewer HUD elements? Are the menus and HUD beyond just placeholders and actually have art that could work for the final game (this is not required at this milestone)? Are the menus and HUD themed to fit the game? Are they really polished and look great?</t>
  </si>
  <si>
    <t>Menus and HUD</t>
  </si>
  <si>
    <t>How much formal, recorded testing of the prototypes, tools, and pipelines have been done? At least several times? A dozen or more? How extensive is the documentation of the testing? Is it clear the testing was approached scientifically, not just perfunctorily? Is it clear the testing has influenced the direction of the design? How much testing of the usability of tools and pipelines has been done? Is it clear they are usuable and are not making it difficult for artists and designers to be productive?</t>
  </si>
  <si>
    <t>A single PDF document that describes your approach to music and sound design for the game, along with the Audio Technical Specifications and links to the online Audio Asset Spreadsheet and online Audio Change List as described below. The document must also include: game name; team name; all team member names and roles; game genre; a brief description of game rules including winning &amp; scoring; YouTube links (and/or sample WAV files) of music style references &amp; inspiration. Is your Style Guide document clear and well organized? Does it include sample art work? Are all of the links in the PDF clickable, active and correct? Does it provide a clear sense of the style of music, sound effects, and voice recordings you plan to produce and implement for the project? Is the planned scope of dialog recording specified, including character casting and dialog script writing? Does it look like a professional document ready for publication and distribution, well-written and well-designed, with no typos, grammatical errors, or omissions?</t>
  </si>
  <si>
    <t>Audio Technical Specifications</t>
  </si>
  <si>
    <t>Audio Asset Spreadsheet</t>
  </si>
  <si>
    <t>Audio Change List</t>
  </si>
  <si>
    <t>Style Sample Recording</t>
  </si>
  <si>
    <t xml:space="preserve">A fully-produced, broadcast-quality recording of your original composition that captures the spirit and essence of your team's game, delivered as a 24-bit 48kHz stereo WAV file. The recording must be between two and four minutes in duration. Is your composition well-recorded and well-mixed?  Does it convey a sense of style that suits the game? Does it sound good enough to be played on the radio? Is it fresh and original? Is there anything about it that distinguishes it from other music in the same genre?
</t>
  </si>
  <si>
    <t>Audio Middleware Project</t>
  </si>
  <si>
    <t>Audio Guide</t>
  </si>
  <si>
    <t>An online, shared spreadsheet tracking all audio elements in the project, preferably in the format of a shared Google spreadsheet. You must include a link to your Asset Spreadsheet in the Audio Guide described above.</t>
  </si>
  <si>
    <t>Prototype Music Implementation</t>
  </si>
  <si>
    <t>Does the main prototype have placeholder or better music and/or ambience throughout? Are any portions of the main prototype without sound of any kind? Is the music/ambience well-mixed with other audio elements? Is the music/ambience well-suited to the graphics and game play? Do the menus have music or ambience?</t>
  </si>
  <si>
    <t>Prototype SFX Implementation</t>
  </si>
  <si>
    <t>Voice Recording Scripts</t>
  </si>
  <si>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slideshow or document showing your production plan for the next semester in detail.   
\testing           All documents, photos, etc. related to the playtesting you have done.
\other             All documents that are not mentioned above.</t>
  </si>
  <si>
    <r>
      <t>The main focus of design for pre-production is research, prototyping, testing, and planning. Prototypes can be in engine or not, but make sure you are not prototyping things your dev team can't code. For more details about the terminology used in this section (segment, episode, engagement, etc.), see faculty.digipen.edu/~bellinge</t>
    </r>
    <r>
      <rPr>
        <sz val="12"/>
        <color rgb="FF000000"/>
        <rFont val="Calibri"/>
        <scheme val="minor"/>
      </rPr>
      <t>. In particular, “level” does not always equal “episode”--make sure you know what constitutes and actual episode for your game.</t>
    </r>
  </si>
  <si>
    <t>Design Guide (Interactive)</t>
  </si>
  <si>
    <t>You must submit a design guide that includes all the research you have done for the design of the game. How good is the design research for the interactive parts of the project? Have at least three distinct concepts been explored fully? For the final concept, is there research material for the core mechanics? For the core game components? For all the spaces planned? For the controls, camera, and HUD? Each area should have at least one reference, preferably three or more. Is at least one reference a DigiPen game? Is at least one reference a non-DigiPen student game? Is at least one reference not related to games at all? Do the references have both images and descriptions/analysis? Are they presented well in a slide presentation format? Is the research clearly tied to prototypes and the plan for the full game? If an area is truly original with no possible references, have you done enough research to be sure of that, and do you have a prototype of the original area to make up for that?</t>
  </si>
  <si>
    <t>Design Guide (Narrative)</t>
  </si>
  <si>
    <t>If your game has narrative elements, you must include your narrative research as part of your design guide. How good is the design research for the narrative parts of the project? Have at least three distinct concepts been explored fully? For the final concept, is there research material for the plot? For the setting? For all the characters planned? For the narration style? Each area should have at least one reference, preferably three or more. Is at least one reference a DigiPen game? Is at least one reference a non-DigiPen student game? Is at least one reference not related to games at all? Do the references have both images and descriptions/analysis? Are they presented well in a slide presentation format? Is the research clearly tied to prototypes and the plan for the full game? If an area is truly original with no possible references, have you done enough research to be sure of that, and do you have a prototype of the original area to make up for that?</t>
  </si>
  <si>
    <t>Design Guide</t>
  </si>
  <si>
    <t>You must submit a design guide that includes all the research you have done for the design of the game. How good is the design research for the project? Is the concept/theme/setting appropriate for a DigiPen game? Is there research material for the core mechanics? For the core game components? For all the spaces planned? For the controls, camera, and HUD? For the theme/setting? For the characters/dialog? Each area should have at least one reference, preferably three or more. Is at least one reference a DigiPen game? Is at least one reference a non-DigiPen student game? Do the references have both images and descriptions/analysis? Are they presented well in a slide presentation format? Is the research clearly tied to prototypes and the plan for the full game? If an area is truly original with no possible references, have you done enough research to be sure of that, and do you have a prototype of the original area to make up for that?</t>
  </si>
  <si>
    <t>Does the main prototype have some placeholder or better music and/or ambience? Is the music/ambience well-mixed with other audio elements? Is the music/ambience well-suited to the graphics and game play?</t>
  </si>
  <si>
    <t>Does the main prototype have some enviromental sound effects? Are there any obviously missing critical sound effects? Are there sound effects to accompany animation and visual effects? Do characters and weapons have sound effects? Are there any 3D sound effects? Is there spatial audio?</t>
  </si>
  <si>
    <t>Audio Asset List</t>
  </si>
  <si>
    <t>If the game design calls for voice recording of any kind, you must submit a document containing all voice recording scripts, including character descriptions for casting. Are the voice scripts properly formatted and edited? Is the dialog well-written and devoid of grammatical errors? Is the style consistent?</t>
  </si>
  <si>
    <t>A spreadsheet or document that lists all the audio assets that the game will likely need. Are both background music and SFX listed? Are UI and menu SFX included? Is the list comprehensive, or does it only cover the most critical audio assets? Does it include variations of SFX, not just a single asset per SFX cue?</t>
  </si>
  <si>
    <t>Your entire submission must be copied to the "Game Submissions" folder on your networked drives list. Do not submit to the courses drive, or to your personal submission folder. Your submission must be in a folder named "GAM200_gamename" (or "GAM300_gamename", "GAM400_gamename", etc.). Do not put the section letter in the folder name and do not zip up or compress the folder (only the subfolders listed below are zipped).</t>
  </si>
  <si>
    <t>After submitting, you must send a short email to ellen.beeman@digipen.edu, with the following subject line “GAM200 gamename Submitted” (or GAM300, GAM400, etc.). This email must be CCed to all other members of your team.</t>
  </si>
  <si>
    <t>The backgrounds for the prototype (at least one full screen environment) must be created to a high level of finish. This includes parallax layers, and foreground elements. All environment elements fit the style of the project, follow or surpass the concept illustration, fit well together, and have no obvious patterns repeating, unless required by the project or intended. Highly detailed environments may be needed to achieve the goals of the game and art direction, but are not "required" since not all project styles would support this.  However, the level of detail and finesse must match the intention outlined in the Style Guide. The backgrounds accommodate all camera movement needed for gameplay.</t>
  </si>
  <si>
    <t>At minimum, the main playable character has one full set of animations. The animations can be created by-hand as sprites or in Spine. The characters don't feel floaty (unless required by the project), there are no noticeable feet sliding, and the characters behave as expected by the player. The transitions between animations are blended, and animations loop properly. The main character's animations should be implemented in the prototype to a fully functional level. 
There is enough world animation in the Prototype to make the environmental playspace feel alive and immersive. All props with animation should have smooth animations with blends and proper loops.  If the game requires a load of more than 3 seconds there needs to be an animated load icon that matches the games art style.</t>
  </si>
  <si>
    <t>The character(s) in the prototype have a level of finish that fits the game style and follows or surpasses the concept illustration and character model sheets. All characters are well designed, highly polished, have strong silhouettes, and have visible detail for the chosen scale and resolution of the game. The player character is designed for quality animation and game performance. The sprites are the proper resolution, the edges are antialiased yet not blurry, the outline (if needed) is clean. Using proper color palette and design choices, each character reads well against the background.</t>
  </si>
  <si>
    <t xml:space="preserve">The UI has been mocked up in wireframe form by design (or art) for the Prototype screen and UI elements. Reference has been pulled and/or concepts have been created for all the UI elements including buttons, health, menus screens, stats, progress, etc. This should take into account state changes for all the UI elements: hover over, unselected, selected, etc. If you have any HUD elements, there should be concepts for them as well. The fonts have been chosen and are consistent across all elements and are clear, legible and have full permissions secured for use in the game. (The font may be created from scratch or used with full permissions.) This should all be done in consultation with your game designers. All chosen fonts should be represented in your Style Guide. </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</si>
  <si>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
------------------
\styleguide         Contains the most updated version of the style guide for the project - both .pdf and Powerpoint versions
\artdocs              Asset tracking spreadsheet, Art Schedule for the semester, Character and Animation pipeline, Environment pipeline, naming convention and directory structure doc.
\characters        All character model/texture/sprite files (.psd.png, etc)
\animations       All character and environment animation files (Spine files, gifs, .png, etc.). 
\environment    All environment files, including props (.psd, .png, etc) and textures
\VFX                     All VFX files (any format – optional in first semester).
\menu_hud        All menu and hud art files – this may only be wireframes and flowcharts in the first semester (any format).
\concept             All final concept art, character poses, look and feel, concept illustrations, etc. (any format).</t>
  </si>
  <si>
    <t xml:space="preserve">A zipped file that contains a full archive of all the audio for the game. This must be a .zip file, not a rar or any other type of compressed file. It must include everything listed below in the appropriate subfolders. If you do not have an audio lead from one of the two Music &amp; Sound Design programs (BAMSD or BSCSDA,) then the sample is not required and you only need an audio asset list, not a full audio guide.   
----------
\audioguide    Contains the most updated version of the audio guide for the project.
\sample           Contains the music style sample as a 24-bit 48 kHz stereo WAV file.
\scripts            A single PDF document containing all voice recording scripts, including character descriptions for casting. 
EITHER [if using audio middlware]:
       \audiomiddleware   The middleware project directory, including subfolders for source files and exported data and text files.
OR [if not using audio middleware]:
       \music             All music files (not just sound bank files or compressed files, which go in the source.zip above).   
       \SFX                 All sound effect files (not just sound bank files or compressed files, which go in the source.zip above).   
       \dialog            All recorded dialog files (not just sound bank files or compressed files, which go in the source.zip above). 
</t>
  </si>
  <si>
    <t>Detailed audio specifications for the game, reviewed and approved by the audio programmer and tech team, as part of the Audio Guide PDF described above, including: your plan for data compression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what is the plan for audio spatialization technology/plugin (e.g., Oculus spatialization plugin, Visisonics/RealSpace 3D, etc.)</t>
  </si>
  <si>
    <t>A shared Google Doc describing all audio assets checked into source control and all audio implementation requests and changes. This is the document that your audio programmer will read in order to understand and implement all your latest work without having to talk to you. You must include a link to the Audio Change List in the Audio Guide described above.</t>
  </si>
  <si>
    <t>If the game design calls for voice recording of any kind, you must submit a single PDF document containing all voice recording scripts, including character descriptions for casting. Are the voice scripts properly formatted and edited? Is the dialog well-written and devoid of grammatical errors? Is the style consistent? Are any voice recordings implemented in the main prototype? If so, is it well-recorded, well-produced, well-mixed, and properly implemented?</t>
  </si>
  <si>
    <t>The entire FMOD Studio or Wwise project directory, including the source file subfolder and subfolders containing the data and text files exported for the main prototype; (i.e., hit "build" before you submit.) Is the project well organized and thought out? Does it make sense for the type of project being made? Does it use some of the more sophisticated features of the middleware being used?</t>
  </si>
  <si>
    <t>Do most of the environments in the main prototype have enviromental sound effects? Are there sound effects to accompany most of the animations and visual effects? Do most of the characters and weapons have sound effects? Are sound effects 3D where appropriate? If a spatial audio plugin is planned for, is it implemented?</t>
  </si>
  <si>
    <t>Punchy Punchy</t>
  </si>
  <si>
    <t>Datalust</t>
  </si>
  <si>
    <t>GAM 2xx</t>
  </si>
  <si>
    <t>Producer</t>
  </si>
  <si>
    <t>Sarah Jenzen</t>
  </si>
  <si>
    <t>Samuel Cook</t>
  </si>
  <si>
    <t>Leo Ryoo</t>
  </si>
  <si>
    <t>Zayd Gaudet</t>
  </si>
  <si>
    <t>Taylor Osmond</t>
  </si>
  <si>
    <t>Maria Bourg</t>
  </si>
  <si>
    <t>Director</t>
  </si>
  <si>
    <t>Programmer</t>
  </si>
  <si>
    <t>Technical Lead</t>
  </si>
  <si>
    <t>Designer</t>
  </si>
  <si>
    <t>Stock Concept</t>
  </si>
  <si>
    <t>Custom 2D Engine</t>
  </si>
  <si>
    <t>2D Gameplay</t>
  </si>
  <si>
    <t>Two Players</t>
  </si>
  <si>
    <t>Good</t>
  </si>
  <si>
    <t>Decent</t>
  </si>
  <si>
    <t>Not Applicable</t>
  </si>
  <si>
    <t>Partial</t>
  </si>
  <si>
    <t>Graded on BAGD tab - Ellen</t>
  </si>
  <si>
    <t>Graded on Art without BFA tab - Ellen</t>
  </si>
  <si>
    <t>Graded on audio without BAMSD tab - Ellen</t>
  </si>
  <si>
    <t>Please consider whether you should do an editor this semester, or start it in January. - Ellen 11/1</t>
  </si>
  <si>
    <t>No editor, JSON data approach is sufficient once movement and other combat values aren't hard-coded. Make sure you can load multiple levels as soon as possible. - Ellen 11/1</t>
  </si>
  <si>
    <t>Consider holding off on editor for now, stability improvements and essential HUD UI should be the focus - Ellen 11/1</t>
  </si>
  <si>
    <t>Ellen 11/1</t>
  </si>
  <si>
    <t>Please test in release mode as often as possible! - Ellen 11/1</t>
  </si>
  <si>
    <t>InDesign "placemat" GDD available as well as plain word document - Maria 12/5</t>
  </si>
  <si>
    <t>Although only 1 attack limits influence of player skill, still engaging with giggles included! Very promising tension - Maria 12/5</t>
  </si>
  <si>
    <t>Working in engine as designed. Includes parallax! - Maria 12/5</t>
  </si>
  <si>
    <t>Theming in art, very applicable to our art ability and team interests. - Maria 12/5</t>
  </si>
  <si>
    <t>Expects work being done during winter break, but also allows for weeks during the semester generously. - Maria 12/5</t>
  </si>
  <si>
    <t>Levels are properly scoped to what can already be made in engine, requiring no more code than setting a type for an object in JSON. The game is "complete", and now the team can move to making "fun" abilities and dynamic levels. - Maria 12/5</t>
  </si>
  <si>
    <t>Great</t>
  </si>
  <si>
    <t>Engine now has all design in it. Unity prototype has been updated to support 1 controller, but nothing else has been prototyped since 11/1 - Maria 12/5</t>
  </si>
  <si>
    <t>Good GDD done in an unusual style. Please make sure all elements are very readable - Ellen 12/6</t>
  </si>
  <si>
    <t>Decent will be using an error asset in case a required asset isn't available. For next semester, please make sure you aren't hard-coding asset locations. - Ellen</t>
  </si>
  <si>
    <t>Missing: write at least one error message to a log file. These will get you to the Decent level. Cheat codes and debug draw are in. Consider adding a simple autoplay mode, it will help find bugs - Ellen 11/1</t>
  </si>
  <si>
    <t>Gameplay is fully playable in engine, with proper end of game and multiple levels - Ellen 12/6</t>
  </si>
  <si>
    <t>All main engine features are in. - Ellen 12/6</t>
  </si>
  <si>
    <t>In engine gameplay demonstrates fun core gameplay with a lot of potential for second semester - Ellen 12/6</t>
  </si>
  <si>
    <t>In engine keyboard controls are fine, though controller would be very desirable for this game for second semester. Make sure to keep sufficient keyboard controls to pass the TCRs. - Ellen 12/6</t>
  </si>
  <si>
    <t>Main game is demonstrating camera functionality - Ellen 12/6</t>
  </si>
  <si>
    <t>12/6 Ellen</t>
  </si>
  <si>
    <t>Theme with in engine game is very strong, the characters are charming and the overall gameplay is good - Ellen 12/6</t>
  </si>
  <si>
    <t>Environmnental art is good for a mostly abstract game - Ellen 12/6</t>
  </si>
  <si>
    <t>In engine has sufficient animation on the main characters - Ellen 12/6</t>
  </si>
  <si>
    <t>Characters are charming and fun to play, they suit the game play very well - Ellen 12/6</t>
  </si>
  <si>
    <t>Good wireframes and also good example of menu design already implemented in engine - Ellen 12.6</t>
  </si>
  <si>
    <t>In engine has sa good example of menu plus good work on wireframes - Ellen 12/6</t>
  </si>
  <si>
    <t>Good choices for library audio, it enhances the gameplay. Next semester, consider trying to recruit an audio person - Ellen 12/6</t>
  </si>
  <si>
    <t>Include with submission, this does not need to be pre-graded. This should be a list of all intended audio assets, including variations.  - Ellen 12/6</t>
  </si>
  <si>
    <t>Complete</t>
  </si>
  <si>
    <t>Connor 12/6</t>
  </si>
  <si>
    <t>Mostly Complete</t>
  </si>
  <si>
    <t>Should not be optional Connor 12/6</t>
  </si>
  <si>
    <t>Missing</t>
  </si>
  <si>
    <t>fmodL.dll Connor 12/6</t>
  </si>
  <si>
    <t>tracelog should not be installed Connor 12/6</t>
  </si>
  <si>
    <t>Name is wrong Connor 12/6</t>
  </si>
  <si>
    <t>maria.bourg@digipen.edu  2067905568</t>
  </si>
  <si>
    <t>Ability to write error messages to log file exists.
Cheat Codes: press 'Enter' in-game to restart the match. Press 'F1' for instant win for Player #1. Press 'Del' to see debug drawing.
- Maria 12/6</t>
  </si>
  <si>
    <t>Two levels in game, with fully playable gameplay. - Maria 12/6</t>
  </si>
  <si>
    <t>Exceptional</t>
  </si>
  <si>
    <t>UPDATED: 3 playtests done for M3 - Maria 12/6
No more formal playtesting since M2, switched gears to help the team - Maria 12/5</t>
  </si>
  <si>
    <t>UPDATED: 2 controller support is in! Please have the controllers plugged in before starting the game - Maria 12/6
Keyboard support is sufficient, controller support is planned. 1 controller support implemented in Unity. HUD is sufficient, and is a concept proof. - Maria 12/5</t>
  </si>
  <si>
    <t>Gamepad</t>
  </si>
  <si>
    <t>Needs everything</t>
  </si>
  <si>
    <t>Needs audiolist.xlsx</t>
  </si>
  <si>
    <t>Needs tech guide</t>
  </si>
  <si>
    <t>Is not optional anymore - Maria 12/6</t>
  </si>
  <si>
    <t>Tracelog is not installed anymore - Maria 12/6</t>
  </si>
  <si>
    <t>Only have fmod.dll now - Maria 12/6</t>
  </si>
  <si>
    <t>Name is now not wrong - Maria 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</si>
</sst>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rgb="FF000000"/>
      <name val="Calibri"/>
      <scheme val="minor"/>
    </font>
    <font>
      <b/>
      <i/>
      <sz val="10"/>
      <color rgb="FF000000"/>
      <name val="Calibri"/>
      <scheme val="minor"/>
    </font>
    <font>
      <b/>
      <sz val="12"/>
      <color theme="1"/>
      <name val="Calibri"/>
      <family val="2"/>
      <scheme val="minor"/>
    </font>
    <font>
      <i/>
      <sz val="10"/>
      <color theme="1"/>
      <name val="Calibri"/>
      <scheme val="minor"/>
    </font>
    <font>
      <sz val="10"/>
      <color theme="0"/>
      <name val="Calibri"/>
      <scheme val="minor"/>
    </font>
    <font>
      <b/>
      <sz val="12"/>
      <color rgb="FFFFFFFF"/>
      <name val="Calibri"/>
      <family val="2"/>
      <scheme val="minor"/>
    </font>
    <font>
      <sz val="12"/>
      <color rgb="FF000000"/>
      <name val="Calibri"/>
      <scheme val="minor"/>
    </font>
    <font>
      <b/>
      <sz val="12"/>
      <color rgb="FF000000"/>
      <name val="Calibri"/>
      <scheme val="minor"/>
    </font>
    <font>
      <b/>
      <sz val="16"/>
      <color theme="1"/>
      <name val="Calibri (Body)"/>
    </font>
    <font>
      <sz val="16"/>
      <color theme="1"/>
      <name val="Calibri"/>
      <scheme val="minor"/>
    </font>
    <font>
      <b/>
      <sz val="12"/>
      <color rgb="FF000000"/>
      <name val="Calibri (Body)"/>
    </font>
    <font>
      <b/>
      <sz val="28"/>
      <color theme="1"/>
      <name val="Calibri"/>
      <scheme val="minor"/>
    </font>
    <font>
      <b/>
      <sz val="28"/>
      <color theme="0"/>
      <name val="Calibri"/>
      <scheme val="minor"/>
    </font>
    <font>
      <b/>
      <sz val="10"/>
      <color rgb="FFFF0000"/>
      <name val="Calibri (Body)"/>
    </font>
    <font>
      <sz val="12"/>
      <color theme="0"/>
      <name val="Calibri"/>
      <family val="2"/>
      <scheme val="minor"/>
    </font>
  </fonts>
  <fills count="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s>
  <borders count="5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66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273">
    <xf numFmtId="0" fontId="0" fillId="0" borderId="0" xfId="0"/>
    <xf numFmtId="0" fontId="0" fillId="4" borderId="0" xfId="0" applyFill="1" applyAlignment="1" applyProtection="1">
      <alignment vertical="center"/>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16"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9" fontId="7" fillId="3" borderId="46" xfId="0" applyNumberFormat="1" applyFont="1" applyFill="1" applyBorder="1" applyAlignment="1" applyProtection="1">
      <alignment horizontal="center" vertical="center" wrapText="1"/>
    </xf>
    <xf numFmtId="0" fontId="7" fillId="3" borderId="47" xfId="0" applyFont="1" applyFill="1" applyBorder="1" applyAlignment="1" applyProtection="1">
      <alignment horizontal="center" vertical="center" wrapText="1"/>
      <protection locked="0"/>
    </xf>
    <xf numFmtId="9" fontId="7" fillId="3" borderId="49" xfId="0" applyNumberFormat="1" applyFont="1" applyFill="1" applyBorder="1" applyAlignment="1" applyProtection="1">
      <alignment horizontal="center" vertical="center" wrapText="1"/>
    </xf>
    <xf numFmtId="9" fontId="7" fillId="3" borderId="46" xfId="0" quotePrefix="1" applyNumberFormat="1" applyFont="1" applyFill="1" applyBorder="1" applyAlignment="1" applyProtection="1">
      <alignment horizontal="center" vertical="center" wrapText="1"/>
    </xf>
    <xf numFmtId="9" fontId="7" fillId="3" borderId="49" xfId="0" quotePrefix="1" applyNumberFormat="1" applyFont="1" applyFill="1" applyBorder="1" applyAlignment="1" applyProtection="1">
      <alignment horizontal="center" vertical="center" wrapText="1"/>
    </xf>
    <xf numFmtId="9" fontId="5" fillId="2" borderId="52" xfId="0" applyNumberFormat="1" applyFont="1" applyFill="1" applyBorder="1" applyAlignment="1" applyProtection="1">
      <alignment horizontal="center" vertical="center" wrapText="1"/>
    </xf>
    <xf numFmtId="0" fontId="5" fillId="2" borderId="51" xfId="0" applyFont="1" applyFill="1" applyBorder="1" applyAlignment="1" applyProtection="1">
      <alignment horizontal="center" vertical="center" wrapText="1"/>
    </xf>
    <xf numFmtId="9" fontId="5" fillId="2" borderId="52" xfId="653" applyFont="1" applyFill="1" applyBorder="1" applyAlignment="1" applyProtection="1">
      <alignment horizontal="center" vertical="center" wrapText="1"/>
    </xf>
    <xf numFmtId="0" fontId="7" fillId="3" borderId="47" xfId="0" applyFont="1" applyFill="1" applyBorder="1" applyAlignment="1" applyProtection="1">
      <alignment horizontal="center" vertical="center" wrapText="1"/>
    </xf>
    <xf numFmtId="0" fontId="21" fillId="4" borderId="25" xfId="0" applyFont="1" applyFill="1" applyBorder="1" applyAlignment="1" applyProtection="1">
      <alignment vertical="center" wrapText="1"/>
    </xf>
    <xf numFmtId="0" fontId="0" fillId="4" borderId="0" xfId="0" applyFill="1" applyBorder="1" applyAlignment="1" applyProtection="1">
      <alignment vertical="center"/>
      <protection locked="0"/>
    </xf>
    <xf numFmtId="164" fontId="5" fillId="2" borderId="52" xfId="653" applyNumberFormat="1" applyFont="1" applyFill="1" applyBorder="1" applyAlignment="1" applyProtection="1">
      <alignment horizontal="center" vertical="center" wrapText="1"/>
    </xf>
    <xf numFmtId="9" fontId="11" fillId="5" borderId="16" xfId="0" applyNumberFormat="1" applyFont="1" applyFill="1" applyBorder="1" applyAlignment="1" applyProtection="1">
      <alignment horizontal="center" vertical="center" wrapText="1"/>
    </xf>
    <xf numFmtId="9" fontId="11" fillId="5" borderId="23" xfId="0" applyNumberFormat="1" applyFont="1" applyFill="1" applyBorder="1" applyAlignment="1" applyProtection="1">
      <alignment horizontal="center" vertical="center" wrapText="1"/>
    </xf>
    <xf numFmtId="164" fontId="3" fillId="4" borderId="16" xfId="0" applyNumberFormat="1" applyFont="1" applyFill="1" applyBorder="1" applyAlignment="1" applyProtection="1">
      <alignment horizontal="center" vertical="center" wrapText="1"/>
    </xf>
    <xf numFmtId="164" fontId="3" fillId="4" borderId="17" xfId="0" applyNumberFormat="1" applyFont="1" applyFill="1" applyBorder="1" applyAlignment="1" applyProtection="1">
      <alignment horizontal="center" vertical="center" wrapText="1"/>
    </xf>
    <xf numFmtId="164" fontId="3" fillId="4" borderId="18" xfId="0" applyNumberFormat="1" applyFont="1" applyFill="1" applyBorder="1" applyAlignment="1" applyProtection="1">
      <alignment horizontal="center" vertical="center" wrapText="1"/>
    </xf>
    <xf numFmtId="164" fontId="3" fillId="4" borderId="0" xfId="0" applyNumberFormat="1" applyFont="1" applyFill="1" applyBorder="1" applyAlignment="1" applyProtection="1">
      <alignment horizontal="center" vertical="center" wrapText="1"/>
    </xf>
    <xf numFmtId="0" fontId="5" fillId="4" borderId="0" xfId="0" applyFont="1" applyFill="1" applyBorder="1" applyAlignment="1" applyProtection="1">
      <alignment vertical="center" wrapText="1"/>
    </xf>
    <xf numFmtId="0" fontId="6" fillId="3" borderId="0" xfId="0" applyFont="1" applyFill="1" applyAlignment="1" applyProtection="1">
      <alignment horizontal="left" vertical="center" wrapText="1"/>
    </xf>
    <xf numFmtId="0" fontId="7" fillId="3" borderId="0" xfId="0" applyFont="1" applyFill="1" applyAlignment="1" applyProtection="1">
      <alignment horizontal="left" vertical="center" wrapText="1"/>
    </xf>
    <xf numFmtId="0" fontId="7" fillId="4" borderId="0" xfId="0" applyFont="1" applyFill="1" applyAlignment="1" applyProtection="1">
      <alignment horizontal="left" vertical="center" wrapText="1"/>
    </xf>
    <xf numFmtId="0" fontId="0" fillId="4" borderId="0" xfId="0" applyFill="1" applyAlignment="1" applyProtection="1">
      <alignment vertical="center"/>
    </xf>
    <xf numFmtId="0" fontId="12" fillId="4" borderId="0" xfId="0" applyFont="1" applyFill="1" applyBorder="1" applyAlignment="1" applyProtection="1">
      <alignment vertical="center" wrapText="1"/>
    </xf>
    <xf numFmtId="0" fontId="17" fillId="4" borderId="0" xfId="0" applyFont="1" applyFill="1" applyBorder="1" applyAlignment="1" applyProtection="1">
      <alignment horizontal="center" vertical="center" wrapText="1"/>
    </xf>
    <xf numFmtId="0" fontId="5" fillId="2" borderId="29" xfId="0" applyFont="1" applyFill="1" applyBorder="1" applyAlignment="1" applyProtection="1">
      <alignment horizontal="left" vertical="center" wrapText="1"/>
    </xf>
    <xf numFmtId="0" fontId="5" fillId="2" borderId="45" xfId="0"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9" fillId="3" borderId="0" xfId="0" applyFont="1" applyFill="1" applyBorder="1" applyAlignment="1" applyProtection="1">
      <alignment horizontal="center" vertical="center" wrapText="1"/>
    </xf>
    <xf numFmtId="0" fontId="7" fillId="3" borderId="27" xfId="0" applyFont="1" applyFill="1" applyBorder="1" applyAlignment="1" applyProtection="1">
      <alignment horizontal="left" vertical="center" wrapText="1"/>
    </xf>
    <xf numFmtId="0" fontId="5" fillId="2" borderId="1" xfId="0" applyFont="1" applyFill="1" applyBorder="1" applyAlignment="1" applyProtection="1">
      <alignment horizontal="center" vertical="center" wrapText="1"/>
    </xf>
    <xf numFmtId="0" fontId="5" fillId="2" borderId="1" xfId="0" applyFont="1" applyFill="1" applyBorder="1" applyAlignment="1" applyProtection="1">
      <alignment horizontal="left" vertical="center" wrapText="1"/>
    </xf>
    <xf numFmtId="0" fontId="7" fillId="3" borderId="24" xfId="0" applyFont="1" applyFill="1" applyBorder="1" applyAlignment="1" applyProtection="1">
      <alignment horizontal="left" vertical="center" wrapText="1"/>
    </xf>
    <xf numFmtId="0" fontId="3" fillId="4" borderId="0" xfId="0" applyFont="1" applyFill="1" applyAlignment="1" applyProtection="1">
      <alignment horizontal="center" vertical="center" wrapText="1"/>
    </xf>
    <xf numFmtId="0" fontId="8" fillId="4" borderId="0" xfId="0" applyFont="1" applyFill="1" applyBorder="1" applyAlignment="1" applyProtection="1">
      <alignment vertical="top" wrapText="1"/>
    </xf>
    <xf numFmtId="0" fontId="4" fillId="2" borderId="50" xfId="0" applyFont="1" applyFill="1" applyBorder="1" applyAlignment="1" applyProtection="1">
      <alignment horizontal="center" vertical="center" wrapText="1"/>
    </xf>
    <xf numFmtId="0" fontId="7" fillId="3" borderId="0" xfId="0" applyFont="1" applyFill="1" applyAlignment="1" applyProtection="1">
      <alignment horizontal="left" vertical="center"/>
    </xf>
    <xf numFmtId="0" fontId="6" fillId="4" borderId="35" xfId="0" applyFont="1" applyFill="1" applyBorder="1" applyAlignment="1" applyProtection="1">
      <alignment horizontal="left" vertical="center"/>
    </xf>
    <xf numFmtId="0" fontId="0" fillId="4" borderId="54" xfId="0" applyFill="1" applyBorder="1" applyAlignment="1" applyProtection="1">
      <alignment vertical="center"/>
    </xf>
    <xf numFmtId="0" fontId="0" fillId="4" borderId="55" xfId="0" applyFill="1" applyBorder="1" applyAlignment="1" applyProtection="1">
      <alignment vertical="center"/>
    </xf>
    <xf numFmtId="0" fontId="7" fillId="3" borderId="27" xfId="0" applyFont="1" applyFill="1" applyBorder="1" applyAlignment="1" applyProtection="1">
      <alignment horizontal="left" vertical="center"/>
    </xf>
    <xf numFmtId="0" fontId="7" fillId="3" borderId="0" xfId="0" applyFont="1" applyFill="1" applyBorder="1" applyAlignment="1" applyProtection="1">
      <alignment horizontal="left" vertical="center" wrapText="1"/>
    </xf>
    <xf numFmtId="0" fontId="16" fillId="3" borderId="0" xfId="0" applyFont="1" applyFill="1" applyBorder="1" applyAlignment="1" applyProtection="1">
      <alignment horizontal="center" vertical="center" wrapText="1"/>
    </xf>
    <xf numFmtId="0" fontId="7" fillId="4" borderId="38" xfId="0" applyFont="1" applyFill="1" applyBorder="1" applyAlignment="1" applyProtection="1">
      <alignment horizontal="left" vertical="center" indent="1"/>
    </xf>
    <xf numFmtId="0" fontId="0" fillId="4" borderId="0" xfId="0" applyFill="1" applyBorder="1" applyAlignment="1" applyProtection="1">
      <alignment vertical="center"/>
    </xf>
    <xf numFmtId="0" fontId="0" fillId="4" borderId="39" xfId="0" applyFill="1" applyBorder="1" applyAlignment="1" applyProtection="1">
      <alignment vertical="center"/>
    </xf>
    <xf numFmtId="0" fontId="5" fillId="0" borderId="0" xfId="0" applyFont="1" applyAlignment="1" applyProtection="1">
      <alignment horizontal="center" vertical="center" wrapText="1"/>
    </xf>
    <xf numFmtId="0" fontId="3" fillId="4" borderId="38" xfId="0" applyFont="1" applyFill="1" applyBorder="1" applyAlignment="1" applyProtection="1">
      <alignment horizontal="left" vertical="center" indent="1"/>
    </xf>
    <xf numFmtId="0" fontId="7" fillId="3" borderId="0" xfId="0" applyFont="1" applyFill="1" applyAlignment="1" applyProtection="1">
      <alignment horizontal="center" vertical="center" wrapText="1"/>
    </xf>
    <xf numFmtId="0" fontId="7" fillId="3" borderId="25" xfId="0" applyFont="1" applyFill="1" applyBorder="1" applyAlignment="1" applyProtection="1">
      <alignment horizontal="left" vertical="center" wrapText="1"/>
    </xf>
    <xf numFmtId="0" fontId="7" fillId="3" borderId="25" xfId="0" applyFont="1" applyFill="1" applyBorder="1" applyAlignment="1" applyProtection="1">
      <alignment horizontal="center" vertical="center" wrapText="1"/>
    </xf>
    <xf numFmtId="0" fontId="3" fillId="4" borderId="40" xfId="0" applyFont="1" applyFill="1" applyBorder="1" applyAlignment="1" applyProtection="1">
      <alignment horizontal="left" vertical="center" indent="1"/>
    </xf>
    <xf numFmtId="0" fontId="0" fillId="4" borderId="43" xfId="0" applyFill="1" applyBorder="1" applyAlignment="1" applyProtection="1">
      <alignment vertical="center"/>
    </xf>
    <xf numFmtId="0" fontId="0" fillId="4" borderId="41" xfId="0" applyFill="1" applyBorder="1" applyAlignment="1" applyProtection="1">
      <alignment vertical="center"/>
    </xf>
    <xf numFmtId="0" fontId="7" fillId="4" borderId="0" xfId="0" applyFont="1" applyFill="1" applyAlignment="1" applyProtection="1">
      <alignment horizontal="left" vertical="center"/>
    </xf>
    <xf numFmtId="0" fontId="11" fillId="5" borderId="16" xfId="0" applyFont="1" applyFill="1" applyBorder="1" applyAlignment="1" applyProtection="1">
      <alignment horizontal="center" vertical="center" wrapText="1"/>
    </xf>
    <xf numFmtId="0" fontId="11" fillId="5" borderId="23" xfId="0" applyFont="1" applyFill="1" applyBorder="1" applyAlignment="1" applyProtection="1">
      <alignment horizontal="center" vertical="center" wrapText="1"/>
    </xf>
    <xf numFmtId="0" fontId="11" fillId="5" borderId="21" xfId="0" applyFont="1" applyFill="1" applyBorder="1" applyAlignment="1" applyProtection="1">
      <alignment vertical="center" wrapText="1"/>
    </xf>
    <xf numFmtId="0" fontId="11" fillId="5" borderId="22" xfId="0" applyFont="1" applyFill="1" applyBorder="1" applyAlignment="1" applyProtection="1">
      <alignment vertical="center" wrapText="1"/>
    </xf>
    <xf numFmtId="0" fontId="3" fillId="4" borderId="21" xfId="0" applyFont="1" applyFill="1" applyBorder="1" applyAlignment="1" applyProtection="1">
      <alignment vertical="center" wrapText="1"/>
    </xf>
    <xf numFmtId="0" fontId="4" fillId="4" borderId="22" xfId="0" applyFont="1" applyFill="1" applyBorder="1" applyAlignment="1" applyProtection="1">
      <alignment vertical="center" wrapText="1"/>
    </xf>
    <xf numFmtId="0" fontId="3" fillId="4" borderId="27" xfId="0" applyFont="1" applyFill="1" applyBorder="1" applyAlignment="1" applyProtection="1">
      <alignment vertical="center" wrapText="1"/>
    </xf>
    <xf numFmtId="0" fontId="4" fillId="4" borderId="0" xfId="0" applyFont="1" applyFill="1" applyBorder="1" applyAlignment="1" applyProtection="1">
      <alignment vertical="center" wrapText="1"/>
    </xf>
    <xf numFmtId="0" fontId="3" fillId="4" borderId="24" xfId="0" applyFont="1" applyFill="1" applyBorder="1" applyAlignment="1" applyProtection="1">
      <alignment vertical="center" wrapText="1"/>
    </xf>
    <xf numFmtId="0" fontId="4" fillId="4" borderId="25" xfId="0" applyFont="1" applyFill="1" applyBorder="1" applyAlignment="1" applyProtection="1">
      <alignment vertical="center" wrapText="1"/>
    </xf>
    <xf numFmtId="0" fontId="4" fillId="4" borderId="22" xfId="0" applyFont="1" applyFill="1" applyBorder="1" applyAlignment="1" applyProtection="1">
      <alignment horizontal="right" vertical="center" wrapText="1"/>
    </xf>
    <xf numFmtId="9" fontId="4" fillId="4" borderId="0" xfId="653" applyFont="1" applyFill="1" applyBorder="1" applyAlignment="1" applyProtection="1">
      <alignment horizontal="center" vertical="center" wrapText="1"/>
    </xf>
    <xf numFmtId="0" fontId="4" fillId="4" borderId="0" xfId="0" applyFont="1" applyFill="1" applyBorder="1" applyAlignment="1" applyProtection="1">
      <alignment horizontal="right" vertical="center" wrapText="1"/>
    </xf>
    <xf numFmtId="0" fontId="4" fillId="4" borderId="0" xfId="0" applyFont="1" applyFill="1" applyBorder="1" applyAlignment="1" applyProtection="1">
      <alignment horizontal="center" vertical="center" wrapText="1"/>
    </xf>
    <xf numFmtId="0" fontId="11" fillId="4" borderId="0" xfId="0" applyFont="1" applyFill="1" applyBorder="1" applyAlignment="1" applyProtection="1">
      <alignment vertical="center" wrapText="1"/>
    </xf>
    <xf numFmtId="0" fontId="3" fillId="4" borderId="0" xfId="0" applyFont="1" applyFill="1" applyBorder="1" applyAlignment="1" applyProtection="1">
      <alignment vertical="center" wrapText="1"/>
    </xf>
    <xf numFmtId="0" fontId="7" fillId="3" borderId="0" xfId="0" quotePrefix="1" applyFont="1" applyFill="1" applyBorder="1" applyAlignment="1" applyProtection="1">
      <alignment horizontal="left" vertical="center"/>
    </xf>
    <xf numFmtId="0" fontId="3" fillId="0" borderId="0" xfId="0" applyFont="1" applyFill="1" applyBorder="1" applyAlignment="1" applyProtection="1">
      <alignment vertical="center" wrapText="1"/>
    </xf>
    <xf numFmtId="0" fontId="7" fillId="3" borderId="0" xfId="0" applyFont="1" applyFill="1" applyBorder="1" applyAlignment="1" applyProtection="1">
      <alignment vertical="top" wrapText="1"/>
    </xf>
    <xf numFmtId="0" fontId="6" fillId="3" borderId="0" xfId="0" applyFont="1" applyFill="1" applyBorder="1" applyAlignment="1" applyProtection="1">
      <alignment horizontal="center" vertical="center" wrapText="1"/>
    </xf>
    <xf numFmtId="0" fontId="0" fillId="4" borderId="0" xfId="0" applyFill="1" applyAlignment="1" applyProtection="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pplyProtection="1">
      <alignment horizontal="left" vertical="top" wrapText="1"/>
    </xf>
    <xf numFmtId="0" fontId="5" fillId="2" borderId="1" xfId="0" applyFont="1" applyFill="1" applyBorder="1" applyAlignment="1" applyProtection="1">
      <alignment horizontal="center" vertical="top" wrapText="1"/>
    </xf>
    <xf numFmtId="0" fontId="7" fillId="3" borderId="1" xfId="0" applyFont="1" applyFill="1" applyBorder="1" applyAlignment="1" applyProtection="1">
      <alignment horizontal="left" vertical="top" wrapText="1"/>
    </xf>
    <xf numFmtId="0" fontId="7" fillId="3" borderId="1" xfId="0" applyFont="1" applyFill="1" applyBorder="1" applyAlignment="1" applyProtection="1">
      <alignment horizontal="center" vertical="top" wrapText="1"/>
    </xf>
    <xf numFmtId="0" fontId="11" fillId="5" borderId="1" xfId="0" applyFont="1" applyFill="1" applyBorder="1" applyAlignment="1" applyProtection="1">
      <alignment horizontal="left" vertical="top" wrapText="1"/>
    </xf>
    <xf numFmtId="164" fontId="11" fillId="5" borderId="1" xfId="653" applyNumberFormat="1" applyFont="1" applyFill="1" applyBorder="1" applyAlignment="1" applyProtection="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0" xfId="0" applyFont="1" applyFill="1" applyBorder="1" applyAlignment="1" applyProtection="1">
      <alignment vertical="top" wrapText="1"/>
      <protection locked="0"/>
    </xf>
    <xf numFmtId="0" fontId="0" fillId="4" borderId="1" xfId="0" applyFill="1" applyBorder="1" applyAlignment="1" applyProtection="1">
      <alignment vertical="center"/>
      <protection locked="0"/>
    </xf>
    <xf numFmtId="0" fontId="5" fillId="2" borderId="11" xfId="0" applyFont="1" applyFill="1" applyBorder="1" applyAlignment="1" applyProtection="1">
      <alignment horizontal="left" vertical="top" wrapText="1"/>
      <protection locked="0"/>
    </xf>
    <xf numFmtId="0" fontId="5" fillId="2" borderId="11" xfId="0" applyFont="1" applyFill="1" applyBorder="1" applyAlignment="1" applyProtection="1">
      <alignment horizontal="center" vertical="top" wrapText="1"/>
      <protection locked="0"/>
    </xf>
    <xf numFmtId="0" fontId="7" fillId="3" borderId="34" xfId="0" applyFont="1" applyFill="1" applyBorder="1" applyAlignment="1" applyProtection="1">
      <alignment horizontal="left" vertical="top" wrapText="1"/>
      <protection locked="0"/>
    </xf>
    <xf numFmtId="0" fontId="26" fillId="0" borderId="0" xfId="0" applyFont="1" applyFill="1" applyAlignment="1" applyProtection="1">
      <alignment vertical="center"/>
      <protection locked="0"/>
    </xf>
    <xf numFmtId="0" fontId="7" fillId="3" borderId="20" xfId="0" applyFont="1" applyFill="1" applyBorder="1" applyAlignment="1" applyProtection="1">
      <alignment horizontal="left" vertical="top" wrapText="1"/>
      <protection locked="0"/>
    </xf>
    <xf numFmtId="0" fontId="0" fillId="4" borderId="20" xfId="0" applyFill="1" applyBorder="1" applyAlignment="1" applyProtection="1">
      <alignment vertical="center"/>
      <protection locked="0"/>
    </xf>
    <xf numFmtId="0" fontId="14" fillId="0" borderId="1" xfId="0" applyFont="1" applyBorder="1" applyAlignment="1">
      <alignment vertical="top" wrapText="1"/>
    </xf>
    <xf numFmtId="0" fontId="14" fillId="0" borderId="1" xfId="0" applyFont="1" applyBorder="1" applyAlignment="1" applyProtection="1">
      <alignment vertical="top" wrapText="1"/>
      <protection locked="0"/>
    </xf>
    <xf numFmtId="0" fontId="7" fillId="3" borderId="4" xfId="0" applyFont="1" applyFill="1" applyBorder="1" applyAlignment="1" applyProtection="1">
      <alignment horizontal="left" vertical="top" wrapText="1"/>
      <protection locked="0"/>
    </xf>
    <xf numFmtId="0" fontId="7" fillId="3" borderId="1" xfId="0" applyFont="1" applyFill="1" applyBorder="1" applyAlignment="1" applyProtection="1">
      <alignment horizontal="left" vertical="top" wrapText="1"/>
      <protection locked="0"/>
    </xf>
    <xf numFmtId="0" fontId="7" fillId="3" borderId="1" xfId="0" applyFont="1" applyFill="1" applyBorder="1" applyAlignment="1" applyProtection="1">
      <alignment horizontal="left" vertical="top" wrapText="1"/>
      <protection locked="0"/>
    </xf>
    <xf numFmtId="0" fontId="24" fillId="5" borderId="21" xfId="0" applyFont="1" applyFill="1" applyBorder="1" applyAlignment="1" applyProtection="1">
      <alignment horizontal="center" vertical="center" wrapText="1"/>
    </xf>
    <xf numFmtId="0" fontId="24" fillId="5" borderId="22" xfId="0" applyFont="1" applyFill="1" applyBorder="1" applyAlignment="1" applyProtection="1">
      <alignment horizontal="center" vertical="center" wrapText="1"/>
    </xf>
    <xf numFmtId="0" fontId="24" fillId="5" borderId="23" xfId="0" applyFont="1" applyFill="1" applyBorder="1" applyAlignment="1" applyProtection="1">
      <alignment horizontal="center" vertical="center" wrapText="1"/>
    </xf>
    <xf numFmtId="0" fontId="24" fillId="5" borderId="27" xfId="0" applyFont="1" applyFill="1" applyBorder="1" applyAlignment="1" applyProtection="1">
      <alignment horizontal="center" vertical="center" wrapText="1"/>
    </xf>
    <xf numFmtId="0" fontId="24" fillId="5" borderId="0" xfId="0" applyFont="1" applyFill="1" applyBorder="1" applyAlignment="1" applyProtection="1">
      <alignment horizontal="center" vertical="center" wrapText="1"/>
    </xf>
    <xf numFmtId="0" fontId="24" fillId="5" borderId="32" xfId="0" applyFont="1" applyFill="1" applyBorder="1" applyAlignment="1" applyProtection="1">
      <alignment horizontal="center" vertical="center" wrapText="1"/>
    </xf>
    <xf numFmtId="0" fontId="24" fillId="5" borderId="24" xfId="0" applyFont="1" applyFill="1" applyBorder="1" applyAlignment="1" applyProtection="1">
      <alignment horizontal="center" vertical="center" wrapText="1"/>
    </xf>
    <xf numFmtId="0" fontId="24" fillId="5" borderId="25" xfId="0" applyFont="1" applyFill="1" applyBorder="1" applyAlignment="1" applyProtection="1">
      <alignment horizontal="center" vertical="center" wrapText="1"/>
    </xf>
    <xf numFmtId="0" fontId="24" fillId="5" borderId="26" xfId="0" applyFont="1" applyFill="1" applyBorder="1" applyAlignment="1" applyProtection="1">
      <alignment horizontal="center" vertical="center" wrapText="1"/>
    </xf>
    <xf numFmtId="0" fontId="3" fillId="4" borderId="0" xfId="0" applyFont="1" applyFill="1" applyBorder="1" applyAlignment="1" applyProtection="1">
      <alignment horizontal="left" vertical="center" wrapText="1"/>
    </xf>
    <xf numFmtId="0" fontId="8" fillId="4" borderId="53" xfId="0" applyFont="1" applyFill="1" applyBorder="1" applyAlignment="1" applyProtection="1">
      <alignment horizontal="center" vertical="top" wrapText="1"/>
    </xf>
    <xf numFmtId="0" fontId="8" fillId="4" borderId="0" xfId="0" applyFont="1" applyFill="1" applyAlignment="1" applyProtection="1">
      <alignment horizontal="center" vertical="top" wrapText="1"/>
    </xf>
    <xf numFmtId="0" fontId="20" fillId="4" borderId="0" xfId="0" applyFont="1" applyFill="1" applyAlignment="1" applyProtection="1">
      <alignment horizontal="center" vertical="center" wrapText="1"/>
    </xf>
    <xf numFmtId="0" fontId="21" fillId="4" borderId="25" xfId="0" applyFont="1" applyFill="1" applyBorder="1" applyAlignment="1" applyProtection="1">
      <alignment horizontal="center" vertical="center" wrapText="1"/>
    </xf>
    <xf numFmtId="0" fontId="7" fillId="4" borderId="36" xfId="0" applyFont="1" applyFill="1" applyBorder="1" applyAlignment="1" applyProtection="1">
      <alignment horizontal="left" vertical="center" wrapText="1"/>
    </xf>
    <xf numFmtId="0" fontId="7" fillId="4" borderId="53" xfId="0" applyFont="1" applyFill="1" applyBorder="1" applyAlignment="1" applyProtection="1">
      <alignment horizontal="left" vertical="center" wrapText="1"/>
    </xf>
    <xf numFmtId="0" fontId="7" fillId="4" borderId="37" xfId="0" applyFont="1" applyFill="1" applyBorder="1" applyAlignment="1" applyProtection="1">
      <alignment horizontal="left" vertical="center" wrapText="1"/>
    </xf>
    <xf numFmtId="0" fontId="7" fillId="4" borderId="38" xfId="0" applyFont="1" applyFill="1" applyBorder="1" applyAlignment="1" applyProtection="1">
      <alignment horizontal="left" vertical="center" wrapText="1"/>
    </xf>
    <xf numFmtId="0" fontId="7" fillId="4" borderId="0" xfId="0" applyFont="1" applyFill="1" applyBorder="1" applyAlignment="1" applyProtection="1">
      <alignment horizontal="left" vertical="center" wrapText="1"/>
    </xf>
    <xf numFmtId="0" fontId="7" fillId="4" borderId="39" xfId="0" applyFont="1" applyFill="1" applyBorder="1" applyAlignment="1" applyProtection="1">
      <alignment horizontal="left" vertical="center" wrapText="1"/>
    </xf>
    <xf numFmtId="0" fontId="7" fillId="4" borderId="40" xfId="0" applyFont="1" applyFill="1" applyBorder="1" applyAlignment="1" applyProtection="1">
      <alignment horizontal="left" vertical="center" wrapText="1"/>
    </xf>
    <xf numFmtId="0" fontId="7" fillId="4" borderId="43" xfId="0" applyFont="1" applyFill="1" applyBorder="1" applyAlignment="1" applyProtection="1">
      <alignment horizontal="left" vertical="center" wrapText="1"/>
    </xf>
    <xf numFmtId="0" fontId="7" fillId="4" borderId="41" xfId="0" applyFont="1" applyFill="1" applyBorder="1" applyAlignment="1" applyProtection="1">
      <alignment horizontal="left" vertical="center" wrapText="1"/>
    </xf>
    <xf numFmtId="0" fontId="6" fillId="3" borderId="22" xfId="0" applyFont="1" applyFill="1" applyBorder="1" applyAlignment="1" applyProtection="1">
      <alignment horizontal="right" vertical="center" wrapText="1"/>
    </xf>
    <xf numFmtId="0" fontId="8" fillId="3" borderId="0" xfId="0" applyFont="1" applyFill="1" applyBorder="1" applyAlignment="1" applyProtection="1">
      <alignment horizontal="center" vertical="center" wrapText="1"/>
    </xf>
    <xf numFmtId="0" fontId="15" fillId="4" borderId="22" xfId="0" applyFont="1" applyFill="1" applyBorder="1" applyAlignment="1" applyProtection="1">
      <alignment horizontal="left" vertical="top" wrapText="1"/>
    </xf>
    <xf numFmtId="0" fontId="15" fillId="4" borderId="0" xfId="0" applyFont="1" applyFill="1" applyBorder="1" applyAlignment="1" applyProtection="1">
      <alignment horizontal="left" vertical="top" wrapText="1"/>
    </xf>
    <xf numFmtId="0" fontId="3" fillId="4" borderId="36" xfId="0" applyFont="1" applyFill="1" applyBorder="1" applyAlignment="1" applyProtection="1">
      <alignment horizontal="left" vertical="top" wrapText="1"/>
    </xf>
    <xf numFmtId="0" fontId="3" fillId="4" borderId="53" xfId="0" applyFont="1" applyFill="1" applyBorder="1" applyAlignment="1" applyProtection="1">
      <alignment horizontal="left" vertical="top"/>
    </xf>
    <xf numFmtId="0" fontId="3" fillId="4" borderId="37" xfId="0" applyFont="1" applyFill="1" applyBorder="1" applyAlignment="1" applyProtection="1">
      <alignment horizontal="left" vertical="top"/>
    </xf>
    <xf numFmtId="0" fontId="3" fillId="4" borderId="38"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3" fillId="4" borderId="39" xfId="0" applyFont="1" applyFill="1" applyBorder="1" applyAlignment="1" applyProtection="1">
      <alignment horizontal="left" vertical="top"/>
    </xf>
    <xf numFmtId="0" fontId="3" fillId="4" borderId="40" xfId="0" applyFont="1" applyFill="1" applyBorder="1" applyAlignment="1" applyProtection="1">
      <alignment horizontal="left" vertical="top"/>
    </xf>
    <xf numFmtId="0" fontId="3" fillId="4" borderId="43" xfId="0" applyFont="1" applyFill="1" applyBorder="1" applyAlignment="1" applyProtection="1">
      <alignment horizontal="left" vertical="top"/>
    </xf>
    <xf numFmtId="0" fontId="3" fillId="4" borderId="41" xfId="0" applyFont="1" applyFill="1" applyBorder="1" applyAlignment="1" applyProtection="1">
      <alignment horizontal="left" vertical="top"/>
    </xf>
    <xf numFmtId="0" fontId="8" fillId="3" borderId="22" xfId="0" applyFont="1" applyFill="1" applyBorder="1" applyAlignment="1" applyProtection="1">
      <alignment horizontal="left" vertical="top" wrapText="1"/>
    </xf>
    <xf numFmtId="0" fontId="8" fillId="3" borderId="0" xfId="0" applyFont="1" applyFill="1" applyBorder="1" applyAlignment="1" applyProtection="1">
      <alignment horizontal="left" vertical="top" wrapText="1"/>
    </xf>
    <xf numFmtId="0" fontId="7" fillId="4" borderId="36" xfId="0" applyFont="1" applyFill="1" applyBorder="1" applyAlignment="1" applyProtection="1">
      <alignment horizontal="left" vertical="top" wrapText="1"/>
    </xf>
    <xf numFmtId="0" fontId="7" fillId="4" borderId="53" xfId="0" applyFont="1" applyFill="1" applyBorder="1" applyAlignment="1" applyProtection="1">
      <alignment horizontal="left" vertical="top" wrapText="1"/>
    </xf>
    <xf numFmtId="0" fontId="7" fillId="4" borderId="37" xfId="0" applyFont="1" applyFill="1" applyBorder="1" applyAlignment="1" applyProtection="1">
      <alignment horizontal="left" vertical="top" wrapText="1"/>
    </xf>
    <xf numFmtId="0" fontId="7" fillId="4" borderId="38" xfId="0" applyFont="1" applyFill="1" applyBorder="1" applyAlignment="1" applyProtection="1">
      <alignment horizontal="left" vertical="top" wrapText="1"/>
    </xf>
    <xf numFmtId="0" fontId="7" fillId="4" borderId="0" xfId="0" applyFont="1" applyFill="1" applyBorder="1" applyAlignment="1" applyProtection="1">
      <alignment horizontal="left" vertical="top" wrapText="1"/>
    </xf>
    <xf numFmtId="0" fontId="7" fillId="4" borderId="39" xfId="0" applyFont="1" applyFill="1" applyBorder="1" applyAlignment="1" applyProtection="1">
      <alignment horizontal="left" vertical="top" wrapText="1"/>
    </xf>
    <xf numFmtId="0" fontId="7" fillId="4" borderId="40" xfId="0" applyFont="1" applyFill="1" applyBorder="1" applyAlignment="1" applyProtection="1">
      <alignment horizontal="left" vertical="top" wrapText="1"/>
    </xf>
    <xf numFmtId="0" fontId="7" fillId="4" borderId="43" xfId="0" applyFont="1" applyFill="1" applyBorder="1" applyAlignment="1" applyProtection="1">
      <alignment horizontal="left" vertical="top" wrapText="1"/>
    </xf>
    <xf numFmtId="0" fontId="7" fillId="4" borderId="41" xfId="0" applyFont="1" applyFill="1" applyBorder="1" applyAlignment="1" applyProtection="1">
      <alignment horizontal="left" vertical="top" wrapText="1"/>
    </xf>
    <xf numFmtId="0" fontId="8" fillId="4" borderId="22" xfId="0" applyFont="1" applyFill="1" applyBorder="1" applyAlignment="1" applyProtection="1">
      <alignment horizontal="left" vertical="top" wrapText="1"/>
    </xf>
    <xf numFmtId="0" fontId="8" fillId="4" borderId="0" xfId="0" applyFont="1" applyFill="1" applyBorder="1" applyAlignment="1" applyProtection="1">
      <alignment horizontal="left" vertical="top" wrapText="1"/>
    </xf>
    <xf numFmtId="0" fontId="3" fillId="4" borderId="24" xfId="0" applyFont="1" applyFill="1" applyBorder="1" applyAlignment="1" applyProtection="1">
      <alignment horizontal="left" vertical="center" wrapText="1"/>
    </xf>
    <xf numFmtId="0" fontId="3" fillId="4" borderId="25" xfId="0" applyFont="1" applyFill="1" applyBorder="1" applyAlignment="1" applyProtection="1">
      <alignment horizontal="left" vertical="center" wrapText="1"/>
    </xf>
    <xf numFmtId="0" fontId="3" fillId="4" borderId="26" xfId="0" applyFont="1" applyFill="1" applyBorder="1" applyAlignment="1" applyProtection="1">
      <alignment horizontal="left" vertical="center" wrapText="1"/>
    </xf>
    <xf numFmtId="0" fontId="21" fillId="4" borderId="0" xfId="0" applyFont="1" applyFill="1" applyBorder="1" applyAlignment="1" applyProtection="1">
      <alignment horizontal="center" vertical="center" wrapText="1"/>
    </xf>
    <xf numFmtId="0" fontId="3" fillId="4" borderId="21" xfId="0" applyFont="1" applyFill="1" applyBorder="1" applyAlignment="1" applyProtection="1">
      <alignment horizontal="left" vertical="top" wrapText="1"/>
    </xf>
    <xf numFmtId="0" fontId="3" fillId="4" borderId="22" xfId="0" applyFont="1" applyFill="1" applyBorder="1" applyAlignment="1" applyProtection="1">
      <alignment horizontal="left" vertical="top" wrapText="1"/>
    </xf>
    <xf numFmtId="0" fontId="3" fillId="4" borderId="23" xfId="0" applyFont="1" applyFill="1" applyBorder="1" applyAlignment="1" applyProtection="1">
      <alignment horizontal="left" vertical="top" wrapText="1"/>
    </xf>
    <xf numFmtId="0" fontId="3" fillId="4" borderId="27" xfId="0" applyFont="1" applyFill="1" applyBorder="1" applyAlignment="1" applyProtection="1">
      <alignment horizontal="left" vertical="top" wrapText="1"/>
    </xf>
    <xf numFmtId="0" fontId="3" fillId="4" borderId="0" xfId="0" applyFont="1" applyFill="1" applyBorder="1" applyAlignment="1" applyProtection="1">
      <alignment horizontal="left" vertical="top" wrapText="1"/>
    </xf>
    <xf numFmtId="0" fontId="3" fillId="4" borderId="32" xfId="0" applyFont="1" applyFill="1" applyBorder="1" applyAlignment="1" applyProtection="1">
      <alignment horizontal="left" vertical="top" wrapText="1"/>
    </xf>
    <xf numFmtId="0" fontId="3" fillId="4" borderId="27" xfId="0" applyFont="1" applyFill="1" applyBorder="1" applyAlignment="1" applyProtection="1">
      <alignment horizontal="left" vertical="top" wrapText="1" indent="1"/>
    </xf>
    <xf numFmtId="0" fontId="3" fillId="4" borderId="0" xfId="0" applyFont="1" applyFill="1" applyBorder="1" applyAlignment="1" applyProtection="1">
      <alignment horizontal="left" vertical="top" wrapText="1" indent="1"/>
    </xf>
    <xf numFmtId="0" fontId="3" fillId="4" borderId="32" xfId="0" applyFont="1" applyFill="1" applyBorder="1" applyAlignment="1" applyProtection="1">
      <alignment horizontal="left" vertical="top" wrapText="1" indent="1"/>
    </xf>
    <xf numFmtId="0" fontId="3" fillId="4" borderId="24" xfId="0" applyFont="1" applyFill="1" applyBorder="1" applyAlignment="1" applyProtection="1">
      <alignment horizontal="left" vertical="top" wrapText="1" indent="1"/>
    </xf>
    <xf numFmtId="0" fontId="3" fillId="4" borderId="25" xfId="0" applyFont="1" applyFill="1" applyBorder="1" applyAlignment="1" applyProtection="1">
      <alignment horizontal="left" vertical="top" wrapText="1" indent="1"/>
    </xf>
    <xf numFmtId="0" fontId="3" fillId="4" borderId="26" xfId="0" applyFont="1" applyFill="1" applyBorder="1" applyAlignment="1" applyProtection="1">
      <alignment horizontal="left" vertical="top" wrapText="1" indent="1"/>
    </xf>
    <xf numFmtId="0" fontId="3" fillId="4" borderId="27" xfId="0" applyFont="1" applyFill="1" applyBorder="1" applyAlignment="1" applyProtection="1">
      <alignment horizontal="left" vertical="center" wrapText="1"/>
    </xf>
    <xf numFmtId="0" fontId="3" fillId="4" borderId="32" xfId="0" applyFont="1" applyFill="1" applyBorder="1" applyAlignment="1" applyProtection="1">
      <alignment horizontal="left" vertical="center" wrapText="1"/>
    </xf>
    <xf numFmtId="0" fontId="3" fillId="4" borderId="42" xfId="0" applyFont="1" applyFill="1" applyBorder="1" applyAlignment="1" applyProtection="1">
      <alignment horizontal="left" vertical="center" wrapText="1"/>
    </xf>
    <xf numFmtId="0" fontId="3" fillId="4" borderId="43" xfId="0" applyFont="1" applyFill="1" applyBorder="1" applyAlignment="1" applyProtection="1">
      <alignment horizontal="left" vertical="center" wrapText="1"/>
    </xf>
    <xf numFmtId="0" fontId="3" fillId="4" borderId="44" xfId="0" applyFont="1" applyFill="1" applyBorder="1" applyAlignment="1" applyProtection="1">
      <alignment horizontal="left" vertical="center" wrapText="1"/>
    </xf>
    <xf numFmtId="0" fontId="8" fillId="3" borderId="0" xfId="0" applyFont="1" applyFill="1" applyBorder="1" applyAlignment="1" applyProtection="1">
      <alignment horizontal="left" vertical="center" wrapText="1"/>
    </xf>
    <xf numFmtId="0" fontId="11" fillId="5" borderId="2" xfId="0" applyFont="1" applyFill="1" applyBorder="1" applyAlignment="1" applyProtection="1">
      <alignment horizontal="right" vertical="center" wrapText="1" indent="1"/>
    </xf>
    <xf numFmtId="0" fontId="11" fillId="5" borderId="3" xfId="0" applyFont="1" applyFill="1" applyBorder="1" applyAlignment="1" applyProtection="1">
      <alignment horizontal="right" vertical="center" wrapText="1" indent="1"/>
    </xf>
    <xf numFmtId="0" fontId="11" fillId="5" borderId="4" xfId="0" applyFont="1" applyFill="1" applyBorder="1" applyAlignment="1" applyProtection="1">
      <alignment horizontal="right" vertical="center" wrapText="1" indent="1"/>
    </xf>
    <xf numFmtId="0" fontId="9" fillId="3" borderId="2" xfId="665"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11" fillId="5" borderId="19" xfId="0" applyFont="1" applyFill="1" applyBorder="1" applyAlignment="1" applyProtection="1">
      <alignment horizontal="center" vertical="top"/>
    </xf>
    <xf numFmtId="0" fontId="11" fillId="5" borderId="33" xfId="0" applyFont="1" applyFill="1" applyBorder="1" applyAlignment="1" applyProtection="1">
      <alignment horizontal="center" vertical="top"/>
    </xf>
    <xf numFmtId="0" fontId="11" fillId="5" borderId="20" xfId="0" applyFont="1" applyFill="1" applyBorder="1" applyAlignment="1" applyProtection="1">
      <alignment horizontal="center" vertical="top"/>
    </xf>
    <xf numFmtId="9" fontId="23" fillId="4" borderId="21" xfId="0" applyNumberFormat="1" applyFont="1" applyFill="1" applyBorder="1" applyAlignment="1" applyProtection="1">
      <alignment horizontal="center" vertical="center" wrapText="1"/>
    </xf>
    <xf numFmtId="9" fontId="23" fillId="4" borderId="23" xfId="0" applyNumberFormat="1" applyFont="1" applyFill="1" applyBorder="1" applyAlignment="1" applyProtection="1">
      <alignment horizontal="center" vertical="center" wrapText="1"/>
    </xf>
    <xf numFmtId="9" fontId="23" fillId="4" borderId="27" xfId="0" applyNumberFormat="1" applyFont="1" applyFill="1" applyBorder="1" applyAlignment="1" applyProtection="1">
      <alignment horizontal="center" vertical="center" wrapText="1"/>
    </xf>
    <xf numFmtId="9" fontId="23" fillId="4" borderId="32" xfId="0" applyNumberFormat="1" applyFont="1" applyFill="1" applyBorder="1" applyAlignment="1" applyProtection="1">
      <alignment horizontal="center" vertical="center" wrapText="1"/>
    </xf>
    <xf numFmtId="9" fontId="23" fillId="4" borderId="24" xfId="0" applyNumberFormat="1" applyFont="1" applyFill="1" applyBorder="1" applyAlignment="1" applyProtection="1">
      <alignment horizontal="center" vertical="center" wrapText="1"/>
    </xf>
    <xf numFmtId="9" fontId="23" fillId="4" borderId="26" xfId="0" applyNumberFormat="1" applyFont="1" applyFill="1" applyBorder="1" applyAlignment="1" applyProtection="1">
      <alignment horizontal="center" vertical="center" wrapText="1"/>
    </xf>
    <xf numFmtId="0" fontId="15" fillId="4" borderId="22" xfId="0" applyFont="1" applyFill="1" applyBorder="1" applyAlignment="1" applyProtection="1">
      <alignment horizontal="left" vertical="center" wrapText="1"/>
    </xf>
    <xf numFmtId="0" fontId="15" fillId="4" borderId="0" xfId="0" applyFont="1" applyFill="1" applyBorder="1" applyAlignment="1" applyProtection="1">
      <alignment horizontal="left" vertical="center" wrapText="1"/>
    </xf>
    <xf numFmtId="0" fontId="11" fillId="5" borderId="21" xfId="0" applyFont="1" applyFill="1" applyBorder="1" applyAlignment="1" applyProtection="1">
      <alignment horizontal="center" vertical="center"/>
    </xf>
    <xf numFmtId="0" fontId="11" fillId="5" borderId="22" xfId="0" applyFont="1" applyFill="1" applyBorder="1" applyAlignment="1" applyProtection="1">
      <alignment horizontal="center" vertical="center"/>
    </xf>
    <xf numFmtId="0" fontId="11" fillId="5" borderId="23" xfId="0" applyFont="1" applyFill="1" applyBorder="1" applyAlignment="1" applyProtection="1">
      <alignment horizontal="center" vertical="center"/>
    </xf>
    <xf numFmtId="0" fontId="17" fillId="2" borderId="19" xfId="0" applyFont="1" applyFill="1" applyBorder="1" applyAlignment="1" applyProtection="1">
      <alignment horizontal="center" vertical="center" wrapText="1"/>
    </xf>
    <xf numFmtId="0" fontId="17" fillId="2" borderId="33" xfId="0" applyFont="1" applyFill="1" applyBorder="1" applyAlignment="1" applyProtection="1">
      <alignment horizontal="center" vertical="center" wrapText="1"/>
    </xf>
    <xf numFmtId="0" fontId="17" fillId="2" borderId="20" xfId="0" applyFont="1" applyFill="1" applyBorder="1" applyAlignment="1" applyProtection="1">
      <alignment horizontal="center" vertical="center" wrapText="1"/>
    </xf>
    <xf numFmtId="0" fontId="17" fillId="2" borderId="29" xfId="0" applyFont="1" applyFill="1" applyBorder="1" applyAlignment="1" applyProtection="1">
      <alignment horizontal="center" vertical="center" wrapText="1"/>
    </xf>
    <xf numFmtId="0" fontId="17" fillId="2" borderId="45" xfId="0" applyFont="1" applyFill="1" applyBorder="1" applyAlignment="1" applyProtection="1">
      <alignment horizontal="center" vertical="center" wrapText="1"/>
    </xf>
    <xf numFmtId="0" fontId="17" fillId="2" borderId="30" xfId="0" applyFont="1" applyFill="1" applyBorder="1" applyAlignment="1" applyProtection="1">
      <alignment horizontal="center" vertical="center" wrapText="1"/>
    </xf>
    <xf numFmtId="0" fontId="22" fillId="3" borderId="28"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31" xfId="0" applyFont="1" applyFill="1" applyBorder="1" applyAlignment="1" applyProtection="1">
      <alignment horizontal="center" vertical="center" wrapText="1"/>
      <protection locked="0"/>
    </xf>
    <xf numFmtId="0" fontId="12" fillId="3" borderId="24" xfId="0" applyFont="1" applyFill="1" applyBorder="1" applyAlignment="1" applyProtection="1">
      <alignment horizontal="center" vertical="center" wrapText="1"/>
      <protection locked="0"/>
    </xf>
    <xf numFmtId="0" fontId="12" fillId="3" borderId="25" xfId="0" applyFont="1" applyFill="1" applyBorder="1" applyAlignment="1" applyProtection="1">
      <alignment horizontal="center" vertical="center" wrapText="1"/>
      <protection locked="0"/>
    </xf>
    <xf numFmtId="0" fontId="12" fillId="3" borderId="26" xfId="0" applyFont="1" applyFill="1" applyBorder="1" applyAlignment="1" applyProtection="1">
      <alignment horizontal="center" vertical="center" wrapText="1"/>
      <protection locked="0"/>
    </xf>
    <xf numFmtId="0" fontId="19" fillId="3" borderId="28" xfId="0" applyFont="1" applyFill="1" applyBorder="1" applyAlignment="1" applyProtection="1">
      <alignment horizontal="center" vertical="center" wrapText="1"/>
      <protection locked="0"/>
    </xf>
    <xf numFmtId="0" fontId="19" fillId="3" borderId="31" xfId="0" applyFont="1" applyFill="1" applyBorder="1" applyAlignment="1" applyProtection="1">
      <alignment horizontal="center" vertical="center" wrapText="1"/>
      <protection locked="0"/>
    </xf>
    <xf numFmtId="0" fontId="19" fillId="3" borderId="24" xfId="0" applyFont="1" applyFill="1" applyBorder="1" applyAlignment="1" applyProtection="1">
      <alignment horizontal="center" vertical="center" wrapText="1"/>
      <protection locked="0"/>
    </xf>
    <xf numFmtId="0" fontId="19" fillId="3" borderId="26"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2" borderId="4"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7" fillId="3" borderId="25" xfId="0" applyFont="1" applyFill="1" applyBorder="1" applyAlignment="1" applyProtection="1">
      <alignment horizontal="center" vertical="center" wrapText="1"/>
      <protection locked="0"/>
    </xf>
    <xf numFmtId="0" fontId="7" fillId="3" borderId="48" xfId="0" applyFont="1" applyFill="1" applyBorder="1" applyAlignment="1" applyProtection="1">
      <alignment horizontal="center" vertical="center" wrapText="1"/>
      <protection locked="0"/>
    </xf>
    <xf numFmtId="0" fontId="5" fillId="2" borderId="45" xfId="0" applyFont="1" applyFill="1" applyBorder="1" applyAlignment="1" applyProtection="1">
      <alignment horizontal="right" vertical="center" wrapText="1"/>
    </xf>
    <xf numFmtId="0" fontId="5" fillId="2" borderId="50" xfId="0" applyFont="1" applyFill="1" applyBorder="1" applyAlignment="1" applyProtection="1">
      <alignment horizontal="right" vertical="center" wrapText="1"/>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7" fillId="3"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5" fillId="2" borderId="5" xfId="0" applyFont="1" applyFill="1" applyBorder="1" applyAlignment="1" applyProtection="1">
      <alignment horizontal="left" vertical="top" wrapText="1"/>
      <protection locked="0"/>
    </xf>
    <xf numFmtId="0" fontId="5" fillId="2" borderId="6" xfId="0" applyFont="1" applyFill="1" applyBorder="1" applyAlignment="1" applyProtection="1">
      <alignment horizontal="left" vertical="top" wrapText="1"/>
      <protection locked="0"/>
    </xf>
    <xf numFmtId="0" fontId="5" fillId="2" borderId="7"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3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cellXfs>
  <cellStyles count="6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60" builtinId="9" hidden="1"/>
    <cellStyle name="Followed Hyperlink" xfId="662" builtinId="9" hidden="1"/>
    <cellStyle name="Followed Hyperlink" xfId="6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9" builtinId="8" hidden="1"/>
    <cellStyle name="Hyperlink" xfId="661" builtinId="8" hidden="1"/>
    <cellStyle name="Hyperlink" xfId="663" builtinId="8" hidden="1"/>
    <cellStyle name="Hyperlink" xfId="665" builtinId="8"/>
    <cellStyle name="Normal" xfId="0" builtinId="0"/>
    <cellStyle name="Normal 2" xfId="658"/>
    <cellStyle name="Percent" xfId="653" builtinId="5"/>
  </cellStyles>
  <dxfs count="723">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val="0"/>
        <color theme="0"/>
      </font>
      <fill>
        <patternFill>
          <bgColor theme="0"/>
        </patternFill>
      </fill>
      <border>
        <left/>
        <right/>
        <top/>
        <bottom/>
      </border>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val="0"/>
        <color theme="0"/>
      </font>
      <fill>
        <patternFill>
          <bgColor theme="0"/>
        </patternFill>
      </fill>
      <border>
        <left/>
        <right/>
        <top/>
        <bottom/>
      </border>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008000"/>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aria.bourg@digipen.edu%20%2020679055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53"/>
  <sheetViews>
    <sheetView topLeftCell="A2" zoomScaleNormal="100" zoomScalePageLayoutView="130" workbookViewId="0">
      <selection activeCell="I7" sqref="I7:K7"/>
    </sheetView>
  </sheetViews>
  <sheetFormatPr defaultColWidth="10.875" defaultRowHeight="14.1" customHeight="1"/>
  <cols>
    <col min="1" max="4" width="10.875" style="33"/>
    <col min="5" max="5" width="26.375" style="33" customWidth="1"/>
    <col min="6" max="6" width="9.625" style="33" customWidth="1"/>
    <col min="7" max="7" width="3.625" style="33" customWidth="1"/>
    <col min="8" max="8" width="28.5" style="33" customWidth="1"/>
    <col min="9" max="9" width="15.125" style="33" customWidth="1"/>
    <col min="10" max="10" width="6.5" style="33" customWidth="1"/>
    <col min="11" max="11" width="7.875" style="33" customWidth="1"/>
    <col min="12" max="12" width="7.875" style="86" bestFit="1" customWidth="1"/>
    <col min="13" max="13" width="3.625" style="33" customWidth="1"/>
    <col min="14" max="17" width="10.875" style="33"/>
    <col min="18" max="18" width="11.125" style="33" customWidth="1"/>
    <col min="19" max="16384" width="10.875" style="33"/>
  </cols>
  <sheetData>
    <row r="1" spans="1:16" ht="16.5" thickBot="1">
      <c r="A1" s="213" t="s">
        <v>0</v>
      </c>
      <c r="B1" s="214"/>
      <c r="C1" s="215"/>
      <c r="D1" s="29"/>
      <c r="E1" s="213" t="s">
        <v>1</v>
      </c>
      <c r="F1" s="215"/>
      <c r="G1" s="30"/>
      <c r="H1" s="210" t="s">
        <v>31</v>
      </c>
      <c r="I1" s="211"/>
      <c r="J1" s="211"/>
      <c r="K1" s="211"/>
      <c r="L1" s="212"/>
      <c r="M1" s="31"/>
      <c r="N1" s="32"/>
    </row>
    <row r="2" spans="1:16" ht="14.1" customHeight="1" thickBot="1">
      <c r="A2" s="216" t="s">
        <v>267</v>
      </c>
      <c r="B2" s="217"/>
      <c r="C2" s="218"/>
      <c r="D2" s="34"/>
      <c r="E2" s="222" t="s">
        <v>268</v>
      </c>
      <c r="F2" s="223"/>
      <c r="G2" s="30"/>
      <c r="H2" s="35"/>
      <c r="I2" s="35"/>
      <c r="J2" s="35"/>
      <c r="K2" s="35"/>
      <c r="L2" s="35"/>
      <c r="M2" s="31"/>
      <c r="N2" s="32"/>
    </row>
    <row r="3" spans="1:16" ht="14.1" customHeight="1" thickBot="1">
      <c r="A3" s="219"/>
      <c r="B3" s="220"/>
      <c r="C3" s="221"/>
      <c r="D3" s="34"/>
      <c r="E3" s="224"/>
      <c r="F3" s="225"/>
      <c r="G3" s="30"/>
      <c r="H3" s="36" t="s">
        <v>92</v>
      </c>
      <c r="I3" s="37"/>
      <c r="J3" s="238" t="s">
        <v>91</v>
      </c>
      <c r="K3" s="239"/>
      <c r="L3" s="16">
        <v>0.75</v>
      </c>
      <c r="M3" s="31"/>
      <c r="N3" s="32"/>
    </row>
    <row r="4" spans="1:16" ht="14.1" customHeight="1" thickBot="1">
      <c r="A4" s="38"/>
      <c r="B4" s="38"/>
      <c r="C4" s="38"/>
      <c r="D4" s="34"/>
      <c r="E4" s="39"/>
      <c r="F4" s="39"/>
      <c r="G4" s="30"/>
      <c r="H4" s="40" t="s">
        <v>94</v>
      </c>
      <c r="I4" s="232" t="s">
        <v>281</v>
      </c>
      <c r="J4" s="233"/>
      <c r="K4" s="234"/>
      <c r="L4" s="11">
        <f>IF(LEFT(I4,5)="Stock",0,IF(LEFT(I4,8)="Uncommon",0.02,IF(LEFT(I4,8)="Somewhat",0.04,IF(LEFT(I4,6)="Fairly",0.06,IF(LEFT(I4,6)="Really",0.08,IF(LEFT(I4,5)="Truly",0.1,0))))))</f>
        <v>0</v>
      </c>
      <c r="M4" s="31"/>
      <c r="N4" s="134" t="s">
        <v>78</v>
      </c>
      <c r="O4" s="135"/>
      <c r="P4" s="136"/>
    </row>
    <row r="5" spans="1:16" ht="14.1" customHeight="1" thickBot="1">
      <c r="A5" s="229" t="s">
        <v>4</v>
      </c>
      <c r="B5" s="230"/>
      <c r="C5" s="230"/>
      <c r="D5" s="230"/>
      <c r="E5" s="230"/>
      <c r="F5" s="231"/>
      <c r="G5" s="30"/>
      <c r="H5" s="40" t="s">
        <v>155</v>
      </c>
      <c r="I5" s="226" t="s">
        <v>282</v>
      </c>
      <c r="J5" s="227"/>
      <c r="K5" s="228"/>
      <c r="L5" s="11">
        <f>IF(LEFT(I5,4)="Comm",-0.05,IF(LEFT(I5,9)="Custom 2D",IF(RIGHT(I5,7)="Physics",0.02,0.05),IF(LEFT(I5,9)="Custom 3D",IF(RIGHT(I5,7)="Physics",0.05,0.1),0)))</f>
        <v>0.05</v>
      </c>
      <c r="M5" s="31"/>
      <c r="N5" s="137"/>
      <c r="O5" s="138"/>
      <c r="P5" s="139"/>
    </row>
    <row r="6" spans="1:16" ht="14.1" customHeight="1" thickBot="1">
      <c r="A6" s="41" t="s">
        <v>7</v>
      </c>
      <c r="B6" s="41" t="s">
        <v>8</v>
      </c>
      <c r="C6" s="41" t="s">
        <v>49</v>
      </c>
      <c r="D6" s="41" t="s">
        <v>50</v>
      </c>
      <c r="E6" s="42" t="s">
        <v>9</v>
      </c>
      <c r="F6" s="42" t="s">
        <v>10</v>
      </c>
      <c r="G6" s="30"/>
      <c r="H6" s="40" t="s">
        <v>156</v>
      </c>
      <c r="I6" s="226" t="s">
        <v>283</v>
      </c>
      <c r="J6" s="227"/>
      <c r="K6" s="228"/>
      <c r="L6" s="11">
        <f>IF(I6="2.5D Gameplay",0.02,IF(I6="3D Gameplay",0.05,0))</f>
        <v>0</v>
      </c>
      <c r="M6" s="31"/>
      <c r="N6" s="137"/>
      <c r="O6" s="138"/>
      <c r="P6" s="139"/>
    </row>
    <row r="7" spans="1:16" ht="14.1" customHeight="1" thickBot="1">
      <c r="A7" s="2" t="s">
        <v>269</v>
      </c>
      <c r="B7" s="2" t="s">
        <v>75</v>
      </c>
      <c r="C7" s="9" t="s">
        <v>278</v>
      </c>
      <c r="D7" s="9"/>
      <c r="E7" s="3" t="s">
        <v>271</v>
      </c>
      <c r="F7" s="4"/>
      <c r="G7" s="8">
        <f>IF(OR($A7="NONE",$F7="(exempt)"),0,IF(OR($A7="OTHER",$A7="CG 3xx",$C7="CONTRACTOR",$D7="CONTRACTOR",$F7="(partial)"),1,2))</f>
        <v>2</v>
      </c>
      <c r="H7" s="40" t="s">
        <v>2</v>
      </c>
      <c r="I7" s="226" t="s">
        <v>336</v>
      </c>
      <c r="J7" s="227"/>
      <c r="K7" s="228"/>
      <c r="L7" s="14" t="s">
        <v>40</v>
      </c>
      <c r="M7" s="31"/>
      <c r="N7" s="137"/>
      <c r="O7" s="138"/>
      <c r="P7" s="139"/>
    </row>
    <row r="8" spans="1:16" ht="14.1" customHeight="1" thickBot="1">
      <c r="A8" s="2" t="s">
        <v>269</v>
      </c>
      <c r="B8" s="2" t="s">
        <v>68</v>
      </c>
      <c r="C8" s="9" t="s">
        <v>279</v>
      </c>
      <c r="D8" s="9" t="s">
        <v>278</v>
      </c>
      <c r="E8" s="3" t="s">
        <v>272</v>
      </c>
      <c r="F8" s="4"/>
      <c r="G8" s="8">
        <f t="shared" ref="G8:G25" si="0">IF(OR($A8="NONE",$F8="(exempt)"),0,IF(OR($A8="OTHER",$A8="CG 3xx",$C8="CONTRACTOR",$D8="CONTRACTOR",$F8="(partial)"),1,2))</f>
        <v>2</v>
      </c>
      <c r="H8" s="43" t="s">
        <v>3</v>
      </c>
      <c r="I8" s="235" t="s">
        <v>284</v>
      </c>
      <c r="J8" s="236"/>
      <c r="K8" s="237"/>
      <c r="L8" s="15" t="s">
        <v>40</v>
      </c>
      <c r="M8" s="31"/>
      <c r="N8" s="140"/>
      <c r="O8" s="141"/>
      <c r="P8" s="142"/>
    </row>
    <row r="9" spans="1:16" ht="14.1" customHeight="1" thickBot="1">
      <c r="A9" s="2" t="s">
        <v>269</v>
      </c>
      <c r="B9" s="2" t="s">
        <v>68</v>
      </c>
      <c r="C9" s="9" t="s">
        <v>278</v>
      </c>
      <c r="D9" s="9"/>
      <c r="E9" s="3" t="s">
        <v>273</v>
      </c>
      <c r="F9" s="4"/>
      <c r="G9" s="8">
        <f t="shared" si="0"/>
        <v>2</v>
      </c>
      <c r="H9" s="167" t="s">
        <v>93</v>
      </c>
      <c r="I9" s="167"/>
      <c r="J9" s="167"/>
      <c r="K9" s="6" t="s">
        <v>11</v>
      </c>
      <c r="L9" s="7">
        <f>SUM(L3:L6)</f>
        <v>0.8</v>
      </c>
      <c r="M9" s="31"/>
      <c r="N9" s="32"/>
    </row>
    <row r="10" spans="1:16" ht="14.1" customHeight="1" thickBot="1">
      <c r="A10" s="2" t="s">
        <v>269</v>
      </c>
      <c r="B10" s="2" t="s">
        <v>71</v>
      </c>
      <c r="C10" s="9" t="s">
        <v>278</v>
      </c>
      <c r="D10" s="9"/>
      <c r="E10" s="3" t="s">
        <v>274</v>
      </c>
      <c r="F10" s="4"/>
      <c r="G10" s="8">
        <f t="shared" si="0"/>
        <v>2</v>
      </c>
      <c r="H10" s="168"/>
      <c r="I10" s="168"/>
      <c r="J10" s="168"/>
      <c r="K10" s="44"/>
      <c r="L10" s="132" t="s">
        <v>90</v>
      </c>
      <c r="M10" s="31"/>
      <c r="N10" s="32"/>
    </row>
    <row r="11" spans="1:16" ht="14.1" customHeight="1" thickBot="1">
      <c r="A11" s="2" t="s">
        <v>269</v>
      </c>
      <c r="B11" s="2" t="s">
        <v>71</v>
      </c>
      <c r="C11" s="9" t="s">
        <v>277</v>
      </c>
      <c r="D11" s="9" t="s">
        <v>278</v>
      </c>
      <c r="E11" s="3" t="s">
        <v>275</v>
      </c>
      <c r="F11" s="4"/>
      <c r="G11" s="8">
        <f t="shared" si="0"/>
        <v>2</v>
      </c>
      <c r="H11" s="45"/>
      <c r="I11" s="45"/>
      <c r="J11" s="45"/>
      <c r="L11" s="172"/>
      <c r="M11" s="31"/>
      <c r="N11" s="32"/>
    </row>
    <row r="12" spans="1:16" ht="14.1" customHeight="1" thickBot="1">
      <c r="A12" s="2" t="s">
        <v>269</v>
      </c>
      <c r="B12" s="2" t="s">
        <v>70</v>
      </c>
      <c r="C12" s="9" t="s">
        <v>270</v>
      </c>
      <c r="D12" s="9" t="s">
        <v>280</v>
      </c>
      <c r="E12" s="3" t="s">
        <v>276</v>
      </c>
      <c r="F12" s="4"/>
      <c r="G12" s="8">
        <f t="shared" si="0"/>
        <v>2</v>
      </c>
      <c r="H12" s="36" t="s">
        <v>5</v>
      </c>
      <c r="I12" s="37"/>
      <c r="J12" s="46" t="s">
        <v>55</v>
      </c>
      <c r="K12" s="17" t="s">
        <v>6</v>
      </c>
      <c r="L12" s="18">
        <f>L9</f>
        <v>0.8</v>
      </c>
      <c r="M12" s="47"/>
      <c r="N12" s="48" t="s">
        <v>105</v>
      </c>
      <c r="O12" s="49"/>
      <c r="P12" s="50"/>
    </row>
    <row r="13" spans="1:16" ht="14.1" customHeight="1" thickBot="1">
      <c r="A13" s="2"/>
      <c r="B13" s="2"/>
      <c r="C13" s="9"/>
      <c r="D13" s="9"/>
      <c r="E13" s="3"/>
      <c r="F13" s="4"/>
      <c r="G13" s="8">
        <f t="shared" si="0"/>
        <v>2</v>
      </c>
      <c r="H13" s="51" t="s">
        <v>70</v>
      </c>
      <c r="I13" s="52"/>
      <c r="J13" s="53"/>
      <c r="K13" s="5">
        <f t="shared" ref="K13:K20" si="1">SUMPRODUCT(($B$7:$B$25=$H13)*($G$7:$G$25=2))</f>
        <v>1</v>
      </c>
      <c r="L13" s="11">
        <f>MIN(0,2*(1-K13)/100)</f>
        <v>0</v>
      </c>
      <c r="M13" s="47"/>
      <c r="N13" s="54" t="s">
        <v>104</v>
      </c>
      <c r="O13" s="55"/>
      <c r="P13" s="56"/>
    </row>
    <row r="14" spans="1:16" ht="14.1" customHeight="1" thickBot="1">
      <c r="A14" s="2"/>
      <c r="B14" s="2"/>
      <c r="C14" s="9"/>
      <c r="D14" s="9"/>
      <c r="E14" s="3"/>
      <c r="F14" s="4"/>
      <c r="G14" s="8">
        <f t="shared" si="0"/>
        <v>2</v>
      </c>
      <c r="H14" s="51" t="s">
        <v>73</v>
      </c>
      <c r="I14" s="52"/>
      <c r="J14" s="53"/>
      <c r="K14" s="5">
        <f t="shared" si="1"/>
        <v>0</v>
      </c>
      <c r="L14" s="11">
        <f t="shared" ref="L14:L20" si="2">MIN(0,2*(1-K14)/100)</f>
        <v>0</v>
      </c>
      <c r="M14" s="31"/>
      <c r="N14" s="54">
        <v>1</v>
      </c>
      <c r="O14" s="55"/>
      <c r="P14" s="56"/>
    </row>
    <row r="15" spans="1:16" ht="14.1" customHeight="1" thickBot="1">
      <c r="A15" s="2"/>
      <c r="B15" s="2"/>
      <c r="C15" s="9"/>
      <c r="D15" s="9"/>
      <c r="E15" s="3"/>
      <c r="F15" s="4"/>
      <c r="G15" s="8">
        <f t="shared" si="0"/>
        <v>2</v>
      </c>
      <c r="H15" s="51" t="s">
        <v>74</v>
      </c>
      <c r="I15" s="52"/>
      <c r="J15" s="53"/>
      <c r="K15" s="5">
        <f t="shared" si="1"/>
        <v>0</v>
      </c>
      <c r="L15" s="11">
        <f t="shared" si="2"/>
        <v>0</v>
      </c>
      <c r="M15" s="47"/>
      <c r="N15" s="54" t="s">
        <v>157</v>
      </c>
      <c r="O15" s="55"/>
      <c r="P15" s="56"/>
    </row>
    <row r="16" spans="1:16" ht="14.1" customHeight="1" thickBot="1">
      <c r="A16" s="2"/>
      <c r="B16" s="2"/>
      <c r="C16" s="9"/>
      <c r="D16" s="9"/>
      <c r="E16" s="3"/>
      <c r="F16" s="4"/>
      <c r="G16" s="8">
        <f t="shared" si="0"/>
        <v>2</v>
      </c>
      <c r="H16" s="51" t="s">
        <v>72</v>
      </c>
      <c r="I16" s="52"/>
      <c r="J16" s="53"/>
      <c r="K16" s="5">
        <f t="shared" si="1"/>
        <v>0</v>
      </c>
      <c r="L16" s="11">
        <f t="shared" si="2"/>
        <v>0</v>
      </c>
      <c r="M16" s="31"/>
      <c r="N16" s="54" t="s">
        <v>103</v>
      </c>
      <c r="O16" s="55"/>
      <c r="P16" s="56"/>
    </row>
    <row r="17" spans="1:16" ht="14.1" customHeight="1" thickBot="1">
      <c r="A17" s="2"/>
      <c r="B17" s="2"/>
      <c r="C17" s="9"/>
      <c r="D17" s="9"/>
      <c r="E17" s="3"/>
      <c r="F17" s="4"/>
      <c r="G17" s="8">
        <f t="shared" si="0"/>
        <v>2</v>
      </c>
      <c r="H17" s="51" t="s">
        <v>69</v>
      </c>
      <c r="I17" s="52"/>
      <c r="J17" s="53"/>
      <c r="K17" s="5">
        <f t="shared" si="1"/>
        <v>0</v>
      </c>
      <c r="L17" s="11">
        <f t="shared" si="2"/>
        <v>0</v>
      </c>
      <c r="M17" s="57"/>
      <c r="N17" s="58" t="s">
        <v>103</v>
      </c>
      <c r="O17" s="55"/>
      <c r="P17" s="56"/>
    </row>
    <row r="18" spans="1:16" ht="14.1" customHeight="1" thickBot="1">
      <c r="A18" s="2"/>
      <c r="B18" s="2"/>
      <c r="C18" s="9"/>
      <c r="D18" s="9"/>
      <c r="E18" s="3"/>
      <c r="F18" s="4"/>
      <c r="G18" s="8">
        <f t="shared" si="0"/>
        <v>2</v>
      </c>
      <c r="H18" s="51" t="s">
        <v>71</v>
      </c>
      <c r="I18" s="52"/>
      <c r="J18" s="53"/>
      <c r="K18" s="5">
        <f t="shared" si="1"/>
        <v>2</v>
      </c>
      <c r="L18" s="11">
        <f t="shared" si="2"/>
        <v>-0.02</v>
      </c>
      <c r="M18" s="59"/>
      <c r="N18" s="58">
        <v>1</v>
      </c>
      <c r="O18" s="55"/>
      <c r="P18" s="56"/>
    </row>
    <row r="19" spans="1:16" ht="14.1" customHeight="1" thickBot="1">
      <c r="A19" s="2"/>
      <c r="B19" s="2"/>
      <c r="C19" s="9"/>
      <c r="D19" s="9"/>
      <c r="E19" s="3"/>
      <c r="F19" s="4"/>
      <c r="G19" s="8">
        <f t="shared" si="0"/>
        <v>2</v>
      </c>
      <c r="H19" s="51" t="s">
        <v>68</v>
      </c>
      <c r="I19" s="52"/>
      <c r="J19" s="53"/>
      <c r="K19" s="5">
        <f t="shared" si="1"/>
        <v>2</v>
      </c>
      <c r="L19" s="11">
        <f t="shared" si="2"/>
        <v>-0.02</v>
      </c>
      <c r="M19" s="59"/>
      <c r="N19" s="58" t="s">
        <v>104</v>
      </c>
      <c r="O19" s="55"/>
      <c r="P19" s="56"/>
    </row>
    <row r="20" spans="1:16" ht="14.1" customHeight="1" thickBot="1">
      <c r="A20" s="2"/>
      <c r="B20" s="2"/>
      <c r="C20" s="9"/>
      <c r="D20" s="9"/>
      <c r="E20" s="3"/>
      <c r="F20" s="4"/>
      <c r="G20" s="8">
        <f t="shared" si="0"/>
        <v>2</v>
      </c>
      <c r="H20" s="51" t="s">
        <v>75</v>
      </c>
      <c r="I20" s="52"/>
      <c r="J20" s="53"/>
      <c r="K20" s="5">
        <f t="shared" si="1"/>
        <v>1</v>
      </c>
      <c r="L20" s="11">
        <f t="shared" si="2"/>
        <v>0</v>
      </c>
      <c r="M20" s="59"/>
      <c r="N20" s="58" t="s">
        <v>104</v>
      </c>
      <c r="O20" s="55"/>
      <c r="P20" s="56"/>
    </row>
    <row r="21" spans="1:16" ht="14.1" customHeight="1" thickBot="1">
      <c r="A21" s="2"/>
      <c r="B21" s="2"/>
      <c r="C21" s="9"/>
      <c r="D21" s="9"/>
      <c r="E21" s="3"/>
      <c r="F21" s="4"/>
      <c r="G21" s="8">
        <f t="shared" si="0"/>
        <v>2</v>
      </c>
      <c r="H21" s="43" t="s">
        <v>76</v>
      </c>
      <c r="I21" s="60"/>
      <c r="J21" s="61"/>
      <c r="K21" s="19">
        <f>COUNTIF($G$7:$G$25,1)</f>
        <v>0</v>
      </c>
      <c r="L21" s="13">
        <f>MIN(0,(1-K21)/100)</f>
        <v>0</v>
      </c>
      <c r="M21" s="31"/>
      <c r="N21" s="62" t="s">
        <v>106</v>
      </c>
      <c r="O21" s="63"/>
      <c r="P21" s="64"/>
    </row>
    <row r="22" spans="1:16" ht="14.1" customHeight="1" thickBot="1">
      <c r="A22" s="2"/>
      <c r="B22" s="2"/>
      <c r="C22" s="9"/>
      <c r="D22" s="9"/>
      <c r="E22" s="3"/>
      <c r="F22" s="4"/>
      <c r="G22" s="8">
        <f t="shared" si="0"/>
        <v>2</v>
      </c>
      <c r="H22" s="190" t="s">
        <v>99</v>
      </c>
      <c r="I22" s="190"/>
      <c r="J22" s="190"/>
      <c r="K22" s="6" t="s">
        <v>11</v>
      </c>
      <c r="L22" s="7">
        <f>SUM(L12:L21)</f>
        <v>0.76</v>
      </c>
      <c r="M22" s="31"/>
      <c r="N22" s="130" t="s">
        <v>148</v>
      </c>
      <c r="O22" s="130"/>
      <c r="P22" s="130"/>
    </row>
    <row r="23" spans="1:16" ht="14.1" customHeight="1" thickBot="1">
      <c r="A23" s="2"/>
      <c r="B23" s="2"/>
      <c r="C23" s="9"/>
      <c r="D23" s="9"/>
      <c r="E23" s="3"/>
      <c r="F23" s="4"/>
      <c r="G23" s="8">
        <f t="shared" si="0"/>
        <v>2</v>
      </c>
      <c r="H23" s="190"/>
      <c r="I23" s="190"/>
      <c r="J23" s="190"/>
      <c r="K23" s="132"/>
      <c r="L23" s="132" t="s">
        <v>90</v>
      </c>
      <c r="M23" s="31"/>
      <c r="N23" s="131"/>
      <c r="O23" s="131"/>
      <c r="P23" s="131"/>
    </row>
    <row r="24" spans="1:16" ht="14.1" customHeight="1" thickBot="1">
      <c r="A24" s="2"/>
      <c r="B24" s="2"/>
      <c r="C24" s="9"/>
      <c r="D24" s="9"/>
      <c r="E24" s="3"/>
      <c r="F24" s="4"/>
      <c r="G24" s="8">
        <f t="shared" si="0"/>
        <v>2</v>
      </c>
      <c r="H24" s="31"/>
      <c r="I24" s="31"/>
      <c r="J24" s="31"/>
      <c r="K24" s="133"/>
      <c r="L24" s="133"/>
      <c r="M24" s="31"/>
      <c r="N24" s="65"/>
    </row>
    <row r="25" spans="1:16" ht="14.1" customHeight="1" thickBot="1">
      <c r="A25" s="2"/>
      <c r="B25" s="2"/>
      <c r="C25" s="9"/>
      <c r="D25" s="9"/>
      <c r="E25" s="3"/>
      <c r="F25" s="4"/>
      <c r="G25" s="8">
        <f t="shared" si="0"/>
        <v>2</v>
      </c>
      <c r="H25" s="31"/>
      <c r="I25" s="31"/>
      <c r="J25" s="31"/>
      <c r="K25" s="66" t="s">
        <v>15</v>
      </c>
      <c r="L25" s="67" t="s">
        <v>16</v>
      </c>
      <c r="M25" s="31"/>
      <c r="N25" s="65"/>
    </row>
    <row r="26" spans="1:16" ht="14.1" customHeight="1" thickBot="1">
      <c r="A26" s="191" t="s">
        <v>54</v>
      </c>
      <c r="B26" s="192"/>
      <c r="C26" s="192"/>
      <c r="D26" s="193"/>
      <c r="E26" s="194" t="s">
        <v>330</v>
      </c>
      <c r="F26" s="195"/>
      <c r="G26" s="31"/>
      <c r="H26" s="68" t="s">
        <v>101</v>
      </c>
      <c r="I26" s="69"/>
      <c r="J26" s="69"/>
      <c r="K26" s="23">
        <f>L22</f>
        <v>0.76</v>
      </c>
      <c r="L26" s="24">
        <f>L22</f>
        <v>0.76</v>
      </c>
      <c r="M26" s="31"/>
      <c r="N26" s="158" t="s">
        <v>140</v>
      </c>
      <c r="O26" s="159"/>
      <c r="P26" s="160"/>
    </row>
    <row r="27" spans="1:16" ht="14.1" customHeight="1" thickBot="1">
      <c r="B27" s="30"/>
      <c r="C27" s="30"/>
      <c r="D27" s="30"/>
      <c r="E27" s="30"/>
      <c r="F27" s="30"/>
      <c r="G27" s="30"/>
      <c r="H27" s="70" t="s">
        <v>79</v>
      </c>
      <c r="I27" s="71"/>
      <c r="J27" s="71"/>
      <c r="K27" s="25">
        <f>DESIGN!E8+'DESIGN (with BAGDs)'!E8</f>
        <v>7.4999999999999997E-2</v>
      </c>
      <c r="L27" s="25">
        <f>DESIGN!F8+'DESIGN (with BAGDs)'!F8</f>
        <v>0.06</v>
      </c>
      <c r="M27" s="31"/>
      <c r="N27" s="161"/>
      <c r="O27" s="162"/>
      <c r="P27" s="163"/>
    </row>
    <row r="28" spans="1:16" ht="14.1" customHeight="1" thickBot="1">
      <c r="A28" s="196" t="s">
        <v>41</v>
      </c>
      <c r="B28" s="197"/>
      <c r="C28" s="197"/>
      <c r="D28" s="197"/>
      <c r="E28" s="197"/>
      <c r="F28" s="198"/>
      <c r="H28" s="72" t="s">
        <v>95</v>
      </c>
      <c r="I28" s="73"/>
      <c r="J28" s="73"/>
      <c r="K28" s="26">
        <f>ART!E8+'ART (with BFAs)'!E8</f>
        <v>2.5000000000000001E-2</v>
      </c>
      <c r="L28" s="26">
        <f>ART!F8+'ART (with BFAs)'!F8</f>
        <v>2.5000000000000001E-2</v>
      </c>
      <c r="M28" s="31"/>
      <c r="N28" s="161"/>
      <c r="O28" s="162"/>
      <c r="P28" s="163"/>
    </row>
    <row r="29" spans="1:16" ht="14.1" customHeight="1">
      <c r="A29" s="173" t="s">
        <v>43</v>
      </c>
      <c r="B29" s="174"/>
      <c r="C29" s="174"/>
      <c r="D29" s="174"/>
      <c r="E29" s="174"/>
      <c r="F29" s="175"/>
      <c r="H29" s="72" t="s">
        <v>96</v>
      </c>
      <c r="I29" s="73"/>
      <c r="J29" s="73"/>
      <c r="K29" s="26">
        <f>AUDIO!E8+'AUDIO (with BAMSD)'!E8</f>
        <v>0.01</v>
      </c>
      <c r="L29" s="26">
        <f>AUDIO!F8+'AUDIO (with BAMSD)'!F8</f>
        <v>0.01</v>
      </c>
      <c r="M29" s="31"/>
      <c r="N29" s="161"/>
      <c r="O29" s="162"/>
      <c r="P29" s="163"/>
    </row>
    <row r="30" spans="1:16" ht="14.1" customHeight="1">
      <c r="A30" s="176"/>
      <c r="B30" s="177"/>
      <c r="C30" s="177"/>
      <c r="D30" s="177"/>
      <c r="E30" s="177"/>
      <c r="F30" s="178"/>
      <c r="H30" s="72" t="s">
        <v>98</v>
      </c>
      <c r="I30" s="73"/>
      <c r="J30" s="73"/>
      <c r="K30" s="26">
        <f>'TECH (custom)'!E8+'TECH (commercial)'!E8</f>
        <v>1.4999999999999999E-2</v>
      </c>
      <c r="L30" s="26">
        <f>'TECH (custom)'!F8+'TECH (commercial)'!F8</f>
        <v>-4.4999999999999998E-2</v>
      </c>
      <c r="M30" s="31"/>
      <c r="N30" s="161"/>
      <c r="O30" s="162"/>
      <c r="P30" s="163"/>
    </row>
    <row r="31" spans="1:16" ht="14.1" customHeight="1" thickBot="1">
      <c r="A31" s="179" t="s">
        <v>44</v>
      </c>
      <c r="B31" s="180"/>
      <c r="C31" s="180"/>
      <c r="D31" s="180"/>
      <c r="E31" s="180"/>
      <c r="F31" s="181"/>
      <c r="H31" s="74" t="s">
        <v>97</v>
      </c>
      <c r="I31" s="75"/>
      <c r="J31" s="75"/>
      <c r="K31" s="27">
        <f>SUBMISSION!E5</f>
        <v>0</v>
      </c>
      <c r="L31" s="27">
        <f>SUBMISSION!F5</f>
        <v>-0.24000000000000002</v>
      </c>
      <c r="M31" s="31"/>
      <c r="N31" s="164"/>
      <c r="O31" s="165"/>
      <c r="P31" s="166"/>
    </row>
    <row r="32" spans="1:16" ht="14.1" customHeight="1">
      <c r="A32" s="179" t="s">
        <v>45</v>
      </c>
      <c r="B32" s="180"/>
      <c r="C32" s="180"/>
      <c r="D32" s="180"/>
      <c r="E32" s="180"/>
      <c r="F32" s="181"/>
      <c r="H32" s="145" t="s">
        <v>137</v>
      </c>
      <c r="I32" s="145"/>
      <c r="J32" s="76" t="s">
        <v>11</v>
      </c>
      <c r="K32" s="28">
        <f>MAX(0,SUM(K26:K31))</f>
        <v>0.88500000000000001</v>
      </c>
      <c r="L32" s="28">
        <f>MAX(0,SUM(L26:L31))</f>
        <v>0.57000000000000006</v>
      </c>
      <c r="M32" s="31"/>
      <c r="N32" s="32"/>
    </row>
    <row r="33" spans="1:16" ht="14.1" customHeight="1">
      <c r="A33" s="179" t="s">
        <v>46</v>
      </c>
      <c r="B33" s="180"/>
      <c r="C33" s="180"/>
      <c r="D33" s="180"/>
      <c r="E33" s="180"/>
      <c r="F33" s="181"/>
      <c r="H33" s="146"/>
      <c r="I33" s="146"/>
      <c r="J33" s="73"/>
      <c r="K33" s="77"/>
      <c r="L33" s="132" t="s">
        <v>90</v>
      </c>
      <c r="M33" s="31"/>
      <c r="N33" s="32"/>
    </row>
    <row r="34" spans="1:16" ht="14.1" customHeight="1" thickBot="1">
      <c r="A34" s="179" t="s">
        <v>47</v>
      </c>
      <c r="B34" s="180"/>
      <c r="C34" s="180"/>
      <c r="D34" s="180"/>
      <c r="E34" s="180"/>
      <c r="F34" s="181"/>
      <c r="H34" s="73"/>
      <c r="I34" s="78"/>
      <c r="J34" s="78"/>
      <c r="K34" s="77"/>
      <c r="L34" s="133"/>
      <c r="M34" s="31"/>
      <c r="N34" s="32"/>
    </row>
    <row r="35" spans="1:16" ht="14.1" customHeight="1" thickBot="1">
      <c r="A35" s="179" t="s">
        <v>48</v>
      </c>
      <c r="B35" s="180"/>
      <c r="C35" s="180"/>
      <c r="D35" s="180"/>
      <c r="E35" s="180"/>
      <c r="F35" s="181"/>
      <c r="H35" s="36" t="s">
        <v>132</v>
      </c>
      <c r="I35" s="37"/>
      <c r="J35" s="46" t="s">
        <v>55</v>
      </c>
      <c r="K35" s="17" t="s">
        <v>6</v>
      </c>
      <c r="L35" s="22">
        <f>L32</f>
        <v>0.57000000000000006</v>
      </c>
      <c r="M35" s="31"/>
      <c r="N35" s="134" t="s">
        <v>100</v>
      </c>
      <c r="O35" s="135"/>
      <c r="P35" s="136"/>
    </row>
    <row r="36" spans="1:16" ht="14.1" customHeight="1" thickBot="1">
      <c r="A36" s="182"/>
      <c r="B36" s="183"/>
      <c r="C36" s="183"/>
      <c r="D36" s="183"/>
      <c r="E36" s="183"/>
      <c r="F36" s="184"/>
      <c r="H36" s="51" t="s">
        <v>133</v>
      </c>
      <c r="I36" s="52"/>
      <c r="J36" s="53"/>
      <c r="K36" s="10">
        <v>0</v>
      </c>
      <c r="L36" s="11">
        <f>MIN(0.03,K36/100)</f>
        <v>0</v>
      </c>
      <c r="M36" s="31"/>
      <c r="N36" s="137"/>
      <c r="O36" s="138"/>
      <c r="P36" s="139"/>
    </row>
    <row r="37" spans="1:16" ht="14.1" customHeight="1" thickBot="1">
      <c r="H37" s="51" t="s">
        <v>134</v>
      </c>
      <c r="I37" s="52"/>
      <c r="J37" s="53"/>
      <c r="K37" s="10">
        <v>0</v>
      </c>
      <c r="L37" s="11">
        <f>-K37/20</f>
        <v>0</v>
      </c>
      <c r="M37" s="31"/>
      <c r="N37" s="137"/>
      <c r="O37" s="138"/>
      <c r="P37" s="139"/>
    </row>
    <row r="38" spans="1:16" ht="16.5" thickBot="1">
      <c r="A38" s="207" t="s">
        <v>42</v>
      </c>
      <c r="B38" s="208"/>
      <c r="C38" s="208"/>
      <c r="D38" s="208"/>
      <c r="E38" s="208"/>
      <c r="F38" s="209"/>
      <c r="H38" s="43" t="s">
        <v>135</v>
      </c>
      <c r="I38" s="60"/>
      <c r="J38" s="61"/>
      <c r="K38" s="12">
        <v>0</v>
      </c>
      <c r="L38" s="13">
        <f>-K38/20</f>
        <v>0</v>
      </c>
      <c r="M38" s="31"/>
      <c r="N38" s="137"/>
      <c r="O38" s="138"/>
      <c r="P38" s="139"/>
    </row>
    <row r="39" spans="1:16" ht="14.1" customHeight="1">
      <c r="A39" s="185" t="s">
        <v>52</v>
      </c>
      <c r="B39" s="129"/>
      <c r="C39" s="129"/>
      <c r="D39" s="129"/>
      <c r="E39" s="129"/>
      <c r="F39" s="186"/>
      <c r="H39" s="156" t="s">
        <v>139</v>
      </c>
      <c r="I39" s="156"/>
      <c r="J39" s="143" t="s">
        <v>136</v>
      </c>
      <c r="K39" s="143"/>
      <c r="L39" s="7">
        <f>MAX(0,SUM(L35:L38))</f>
        <v>0.57000000000000006</v>
      </c>
      <c r="N39" s="140"/>
      <c r="O39" s="141"/>
      <c r="P39" s="142"/>
    </row>
    <row r="40" spans="1:16" ht="14.1" customHeight="1">
      <c r="A40" s="187"/>
      <c r="B40" s="188"/>
      <c r="C40" s="188"/>
      <c r="D40" s="188"/>
      <c r="E40" s="188"/>
      <c r="F40" s="189"/>
      <c r="H40" s="157"/>
      <c r="I40" s="157"/>
      <c r="J40" s="144"/>
      <c r="K40" s="144"/>
      <c r="L40" s="132" t="s">
        <v>90</v>
      </c>
    </row>
    <row r="41" spans="1:16" ht="14.1" customHeight="1" thickBot="1">
      <c r="A41" s="185" t="s">
        <v>86</v>
      </c>
      <c r="B41" s="129"/>
      <c r="C41" s="129"/>
      <c r="D41" s="129"/>
      <c r="E41" s="129"/>
      <c r="F41" s="186"/>
      <c r="H41" s="31"/>
      <c r="I41" s="31"/>
      <c r="J41" s="31"/>
      <c r="K41" s="20"/>
      <c r="L41" s="133"/>
    </row>
    <row r="42" spans="1:16" ht="14.1" customHeight="1">
      <c r="A42" s="185" t="s">
        <v>56</v>
      </c>
      <c r="B42" s="129"/>
      <c r="C42" s="129"/>
      <c r="D42" s="129"/>
      <c r="E42" s="129"/>
      <c r="F42" s="186"/>
      <c r="H42" s="120" t="s">
        <v>102</v>
      </c>
      <c r="I42" s="121"/>
      <c r="J42" s="122"/>
      <c r="K42" s="199">
        <f>MAX(0,MIN(1,IF($L39 &lt;= 0.95, ROUND($L39,2), FLOOR((0.95+($L39-0.95)/5),0.01))))</f>
        <v>0.56999999999999995</v>
      </c>
      <c r="L42" s="200"/>
      <c r="N42" s="147" t="s">
        <v>138</v>
      </c>
      <c r="O42" s="148"/>
      <c r="P42" s="149"/>
    </row>
    <row r="43" spans="1:16" ht="15.75">
      <c r="A43" s="185" t="s">
        <v>87</v>
      </c>
      <c r="B43" s="129"/>
      <c r="C43" s="129"/>
      <c r="D43" s="129"/>
      <c r="E43" s="129"/>
      <c r="F43" s="186"/>
      <c r="H43" s="123"/>
      <c r="I43" s="124"/>
      <c r="J43" s="125"/>
      <c r="K43" s="201"/>
      <c r="L43" s="202"/>
      <c r="N43" s="150"/>
      <c r="O43" s="151"/>
      <c r="P43" s="152"/>
    </row>
    <row r="44" spans="1:16" ht="14.1" customHeight="1" thickBot="1">
      <c r="A44" s="169" t="s">
        <v>88</v>
      </c>
      <c r="B44" s="170"/>
      <c r="C44" s="170"/>
      <c r="D44" s="170"/>
      <c r="E44" s="170"/>
      <c r="F44" s="171"/>
      <c r="H44" s="126"/>
      <c r="I44" s="127"/>
      <c r="J44" s="128"/>
      <c r="K44" s="203"/>
      <c r="L44" s="204"/>
      <c r="N44" s="153"/>
      <c r="O44" s="154"/>
      <c r="P44" s="155"/>
    </row>
    <row r="45" spans="1:16" ht="14.1" customHeight="1">
      <c r="A45" s="205" t="s">
        <v>51</v>
      </c>
      <c r="B45" s="205"/>
      <c r="C45" s="205"/>
      <c r="D45" s="205"/>
      <c r="E45" s="205"/>
      <c r="F45" s="205"/>
      <c r="H45" s="73"/>
      <c r="I45" s="73"/>
      <c r="J45" s="73"/>
      <c r="K45" s="73"/>
      <c r="L45" s="79"/>
    </row>
    <row r="46" spans="1:16" ht="14.1" customHeight="1">
      <c r="A46" s="206"/>
      <c r="B46" s="206"/>
      <c r="C46" s="206"/>
      <c r="D46" s="206"/>
      <c r="E46" s="206"/>
      <c r="F46" s="206"/>
      <c r="H46" s="129"/>
      <c r="I46" s="129"/>
      <c r="J46" s="129"/>
      <c r="K46" s="129"/>
      <c r="L46" s="129"/>
    </row>
    <row r="47" spans="1:16" ht="14.1" customHeight="1">
      <c r="H47" s="129"/>
      <c r="I47" s="129"/>
      <c r="J47" s="129"/>
      <c r="K47" s="129"/>
      <c r="L47" s="129"/>
    </row>
    <row r="48" spans="1:16" ht="14.1" customHeight="1">
      <c r="H48" s="129"/>
      <c r="I48" s="129"/>
      <c r="J48" s="129"/>
      <c r="K48" s="129"/>
      <c r="L48" s="129"/>
    </row>
    <row r="49" spans="8:12" ht="14.1" customHeight="1">
      <c r="H49" s="80"/>
      <c r="I49" s="80"/>
      <c r="J49" s="80"/>
      <c r="K49" s="81"/>
      <c r="L49" s="82"/>
    </row>
    <row r="50" spans="8:12" ht="27" customHeight="1">
      <c r="H50" s="80"/>
      <c r="I50" s="80"/>
      <c r="J50" s="80"/>
      <c r="K50" s="81"/>
      <c r="L50" s="82"/>
    </row>
    <row r="51" spans="8:12" ht="14.1" customHeight="1">
      <c r="H51" s="80"/>
      <c r="I51" s="80"/>
      <c r="J51" s="80"/>
      <c r="K51" s="81"/>
      <c r="L51" s="82"/>
    </row>
    <row r="52" spans="8:12" ht="14.1" customHeight="1">
      <c r="H52" s="80"/>
      <c r="I52" s="80"/>
      <c r="J52" s="80"/>
      <c r="K52" s="83"/>
      <c r="L52" s="82"/>
    </row>
    <row r="53" spans="8:12" ht="14.1" customHeight="1">
      <c r="H53" s="84"/>
      <c r="I53" s="84"/>
      <c r="J53" s="84"/>
      <c r="K53" s="85"/>
      <c r="L53" s="82"/>
    </row>
  </sheetData>
  <sortState ref="H6:H15">
    <sortCondition ref="H6"/>
  </sortState>
  <mergeCells count="47">
    <mergeCell ref="A33:F33"/>
    <mergeCell ref="H1:L1"/>
    <mergeCell ref="A1:C1"/>
    <mergeCell ref="E1:F1"/>
    <mergeCell ref="A2:C3"/>
    <mergeCell ref="E2:F3"/>
    <mergeCell ref="I5:K5"/>
    <mergeCell ref="I6:K6"/>
    <mergeCell ref="I7:K7"/>
    <mergeCell ref="A5:F5"/>
    <mergeCell ref="I4:K4"/>
    <mergeCell ref="I8:K8"/>
    <mergeCell ref="J3:K3"/>
    <mergeCell ref="A45:F46"/>
    <mergeCell ref="A38:F38"/>
    <mergeCell ref="A41:F41"/>
    <mergeCell ref="A42:F42"/>
    <mergeCell ref="A43:F43"/>
    <mergeCell ref="N4:P8"/>
    <mergeCell ref="H9:J10"/>
    <mergeCell ref="A44:F44"/>
    <mergeCell ref="L10:L11"/>
    <mergeCell ref="A29:F30"/>
    <mergeCell ref="A35:F36"/>
    <mergeCell ref="A39:F40"/>
    <mergeCell ref="L23:L24"/>
    <mergeCell ref="H22:J23"/>
    <mergeCell ref="A26:D26"/>
    <mergeCell ref="E26:F26"/>
    <mergeCell ref="A34:F34"/>
    <mergeCell ref="A28:F28"/>
    <mergeCell ref="A31:F31"/>
    <mergeCell ref="A32:F32"/>
    <mergeCell ref="K42:L44"/>
    <mergeCell ref="H42:J44"/>
    <mergeCell ref="H46:L48"/>
    <mergeCell ref="N22:P23"/>
    <mergeCell ref="L40:L41"/>
    <mergeCell ref="N35:P39"/>
    <mergeCell ref="J39:K39"/>
    <mergeCell ref="J40:K40"/>
    <mergeCell ref="L33:L34"/>
    <mergeCell ref="H32:I33"/>
    <mergeCell ref="N42:P44"/>
    <mergeCell ref="H39:I40"/>
    <mergeCell ref="N26:P31"/>
    <mergeCell ref="K23:K24"/>
  </mergeCells>
  <dataValidations count="9">
    <dataValidation type="list" allowBlank="1" showInputMessage="1" sqref="I8">
      <formula1>"Single Player, Two Players, Three Players, Four Players, Many Players, Single Player Networked, Two Players Networked, Three Players Networked, Four Players Networked, Many Players Networked"</formula1>
    </dataValidation>
    <dataValidation type="list" showInputMessage="1" showErrorMessage="1" sqref="I5:K5">
      <formula1>"Commercial Engine,Custom 2D Engine"</formula1>
    </dataValidation>
    <dataValidation type="list" allowBlank="1" showInputMessage="1" sqref="I7">
      <formula1>"Keyboard Only, Mouse Only, Keyboard and Mouse, Gamepad, Razor Hydra, Oculus Rift, Vive, Mobile, Tablet, Other (specify)"</formula1>
    </dataValidation>
    <dataValidation type="list" showInputMessage="1" showErrorMessage="1" sqref="I4:K4">
      <formula1>"Stock Concept, Uncommon Concept, Somewhat Original, Fairly Original, Really Original, Truly Innovative"</formula1>
    </dataValidation>
    <dataValidation type="list" allowBlank="1" showInputMessage="1" showErrorMessage="1" sqref="I6:K6">
      <formula1>"2D Gameplay"</formula1>
    </dataValidation>
    <dataValidation type="list" allowBlank="1" showInputMessage="1" showErrorMessage="1" sqref="C7:D25">
      <formula1>"Director, Producer, Technical Lead, Design Lead, Art Lead, Audio Lead, Programmer, Designer, Artist, Contractor"</formula1>
    </dataValidation>
    <dataValidation type="list" allowBlank="1" showInputMessage="1" showErrorMessage="1" sqref="B7:B25">
      <formula1>"BAGD,BAMSD,BFA,BSCE,BSCS,BSCSDA,BSCSGD,BSCSRTIS,MFA,MSCS"</formula1>
    </dataValidation>
    <dataValidation type="list" allowBlank="1" showInputMessage="1" showErrorMessage="1" sqref="F7:F25">
      <formula1>"(partial),(exempt)"</formula1>
    </dataValidation>
    <dataValidation type="list" allowBlank="1" showInputMessage="1" showErrorMessage="1" sqref="A7:A25">
      <formula1>"GAM 2xx,GAM 3xx,GAM 4xx,GAM 5xx,PRJ 2xx,PRJ 3xx,PRJ 4xx,PRJ 5xx,MUS 2xx,MUS 3xx,MUS 4xx,CG 3xx,OTHER,NONE"</formula1>
    </dataValidation>
  </dataValidations>
  <hyperlinks>
    <hyperlink ref="E26" r:id="rId1"/>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27" zoomScaleNormal="100" zoomScalePageLayoutView="130" workbookViewId="0">
      <selection activeCell="B31" sqref="B31:C31"/>
    </sheetView>
  </sheetViews>
  <sheetFormatPr defaultColWidth="10.875" defaultRowHeight="15.75"/>
  <cols>
    <col min="1" max="1" width="21"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47" t="s">
        <v>144</v>
      </c>
      <c r="B1" s="248"/>
      <c r="C1" s="249"/>
      <c r="D1" s="94" t="s">
        <v>60</v>
      </c>
      <c r="E1" s="95" t="str">
        <f>""&amp;COUNTIF(E$7:E$72,"Untested")&amp;" Untested"</f>
        <v>5 Untested</v>
      </c>
      <c r="F1" s="95" t="str">
        <f>""&amp;COUNTIF(F$7:F$72,"Untested")&amp;" Untested"</f>
        <v>7 Untested</v>
      </c>
      <c r="G1" s="87" t="s">
        <v>61</v>
      </c>
    </row>
    <row r="2" spans="1:7" ht="17.100000000000001" customHeight="1" thickBot="1">
      <c r="A2" s="250" t="s">
        <v>145</v>
      </c>
      <c r="B2" s="251"/>
      <c r="C2" s="252"/>
      <c r="D2" s="96" t="s">
        <v>121</v>
      </c>
      <c r="E2" s="97">
        <f>COUNTIF($E$7:$E$72,"Missing")+COUNTIF($E$7:$E$72,"Incomplete")</f>
        <v>0</v>
      </c>
      <c r="F2" s="97">
        <f>COUNTIF($F$7:$F$72,"Missing")+COUNTIF($F$7:$F$72,"Incomplete")</f>
        <v>2</v>
      </c>
      <c r="G2" s="240" t="s">
        <v>130</v>
      </c>
    </row>
    <row r="3" spans="1:7" ht="16.5" thickBot="1">
      <c r="A3" s="253"/>
      <c r="B3" s="254"/>
      <c r="C3" s="255"/>
      <c r="D3" s="96" t="s">
        <v>122</v>
      </c>
      <c r="E3" s="97">
        <f>COUNTIF($E$7:$E$72,"Mostly Complete")</f>
        <v>0</v>
      </c>
      <c r="F3" s="97">
        <f>COUNTIF($F$7:$F$72,"Mostly Complete")</f>
        <v>2</v>
      </c>
      <c r="G3" s="241"/>
    </row>
    <row r="4" spans="1:7" ht="16.5" thickBot="1">
      <c r="A4" s="253"/>
      <c r="B4" s="254"/>
      <c r="C4" s="255"/>
      <c r="D4" s="96" t="s">
        <v>123</v>
      </c>
      <c r="E4" s="97">
        <f>COUNTIF($E$7:$E$72,"Complete")</f>
        <v>20</v>
      </c>
      <c r="F4" s="97">
        <f>COUNTIF($F$7:$F$72,"Complete")</f>
        <v>14</v>
      </c>
      <c r="G4" s="241"/>
    </row>
    <row r="5" spans="1:7" ht="16.5" thickBot="1">
      <c r="A5" s="256"/>
      <c r="B5" s="257"/>
      <c r="C5" s="258"/>
      <c r="D5" s="98" t="s">
        <v>129</v>
      </c>
      <c r="E5" s="99">
        <f>E2*(-0.1)+E3*(-0.02)</f>
        <v>0</v>
      </c>
      <c r="F5" s="99">
        <f>F2*(-0.1)+F3*(-0.02)</f>
        <v>-0.24000000000000002</v>
      </c>
      <c r="G5" s="242"/>
    </row>
    <row r="6" spans="1:7" s="21" customFormat="1" ht="8.1" customHeight="1" thickBot="1">
      <c r="A6" s="90"/>
      <c r="B6" s="90"/>
      <c r="C6" s="90"/>
      <c r="D6" s="91"/>
      <c r="E6" s="92"/>
      <c r="F6" s="92"/>
      <c r="G6" s="90"/>
    </row>
    <row r="7" spans="1:7" ht="16.5" thickBot="1">
      <c r="A7" s="243" t="s">
        <v>124</v>
      </c>
      <c r="B7" s="244"/>
      <c r="C7" s="87"/>
      <c r="D7" s="87" t="s">
        <v>29</v>
      </c>
      <c r="E7" s="88" t="s">
        <v>15</v>
      </c>
      <c r="F7" s="88" t="s">
        <v>16</v>
      </c>
      <c r="G7" s="87" t="s">
        <v>30</v>
      </c>
    </row>
    <row r="8" spans="1:7" ht="57.95" customHeight="1" thickBot="1">
      <c r="A8" s="101" t="s">
        <v>125</v>
      </c>
      <c r="B8" s="245" t="s">
        <v>254</v>
      </c>
      <c r="C8" s="246"/>
      <c r="D8" s="89"/>
      <c r="E8" s="87" t="s">
        <v>14</v>
      </c>
      <c r="F8" s="87" t="s">
        <v>14</v>
      </c>
      <c r="G8" s="89"/>
    </row>
    <row r="9" spans="1:7" ht="30.95" customHeight="1" thickBot="1">
      <c r="A9" s="101" t="s">
        <v>126</v>
      </c>
      <c r="B9" s="245" t="s">
        <v>255</v>
      </c>
      <c r="C9" s="246"/>
      <c r="D9" s="89"/>
      <c r="E9" s="87" t="s">
        <v>14</v>
      </c>
      <c r="F9" s="87" t="s">
        <v>14</v>
      </c>
      <c r="G9" s="89"/>
    </row>
    <row r="10" spans="1:7" s="21" customFormat="1" ht="8.1" customHeight="1" thickBot="1">
      <c r="A10" s="90"/>
      <c r="B10" s="90"/>
      <c r="C10" s="90"/>
      <c r="D10" s="91"/>
      <c r="E10" s="92"/>
      <c r="F10" s="92"/>
      <c r="G10" s="90"/>
    </row>
    <row r="11" spans="1:7" ht="16.5" thickBot="1">
      <c r="A11" s="243" t="s">
        <v>108</v>
      </c>
      <c r="B11" s="244"/>
      <c r="C11" s="87"/>
      <c r="D11" s="87" t="s">
        <v>29</v>
      </c>
      <c r="E11" s="88" t="s">
        <v>15</v>
      </c>
      <c r="F11" s="88" t="s">
        <v>16</v>
      </c>
      <c r="G11" s="87" t="s">
        <v>30</v>
      </c>
    </row>
    <row r="12" spans="1:7" ht="57.95" customHeight="1" thickBot="1">
      <c r="A12" s="102" t="s">
        <v>32</v>
      </c>
      <c r="B12" s="245" t="s">
        <v>127</v>
      </c>
      <c r="C12" s="246"/>
      <c r="D12" s="89" t="s">
        <v>343</v>
      </c>
      <c r="E12" s="87" t="s">
        <v>322</v>
      </c>
      <c r="F12" s="87" t="s">
        <v>326</v>
      </c>
      <c r="G12" s="89" t="s">
        <v>329</v>
      </c>
    </row>
    <row r="13" spans="1:7" ht="30.95" customHeight="1" thickBot="1">
      <c r="A13" s="102" t="s">
        <v>13</v>
      </c>
      <c r="B13" s="245" t="s">
        <v>128</v>
      </c>
      <c r="C13" s="246"/>
      <c r="D13" s="89"/>
      <c r="E13" s="87" t="s">
        <v>322</v>
      </c>
      <c r="F13" s="87" t="s">
        <v>322</v>
      </c>
      <c r="G13" s="89" t="s">
        <v>323</v>
      </c>
    </row>
    <row r="14" spans="1:7" ht="48" customHeight="1" thickBot="1">
      <c r="A14" s="102" t="s">
        <v>180</v>
      </c>
      <c r="B14" s="245" t="s">
        <v>181</v>
      </c>
      <c r="C14" s="246"/>
      <c r="D14" s="89"/>
      <c r="E14" s="87" t="s">
        <v>322</v>
      </c>
      <c r="F14" s="87" t="s">
        <v>14</v>
      </c>
      <c r="G14" s="89"/>
    </row>
    <row r="15" spans="1:7" ht="99.95" customHeight="1" thickBot="1">
      <c r="A15" s="102" t="s">
        <v>12</v>
      </c>
      <c r="B15" s="245" t="s">
        <v>182</v>
      </c>
      <c r="C15" s="246"/>
      <c r="D15" s="89" t="s">
        <v>337</v>
      </c>
      <c r="E15" s="87" t="s">
        <v>14</v>
      </c>
      <c r="F15" s="87" t="s">
        <v>14</v>
      </c>
      <c r="G15" s="89"/>
    </row>
    <row r="16" spans="1:7" ht="185.1" customHeight="1" thickBot="1">
      <c r="A16" s="103" t="s">
        <v>36</v>
      </c>
      <c r="B16" s="245" t="s">
        <v>260</v>
      </c>
      <c r="C16" s="246"/>
      <c r="D16" s="89"/>
      <c r="E16" s="87" t="s">
        <v>322</v>
      </c>
      <c r="F16" s="87" t="s">
        <v>14</v>
      </c>
      <c r="G16" s="89"/>
    </row>
    <row r="17" spans="1:7" ht="198.95" customHeight="1" thickBot="1">
      <c r="A17" s="103" t="s">
        <v>37</v>
      </c>
      <c r="B17" s="271" t="s">
        <v>261</v>
      </c>
      <c r="C17" s="272"/>
      <c r="D17" s="104" t="s">
        <v>338</v>
      </c>
      <c r="E17" s="87" t="s">
        <v>14</v>
      </c>
      <c r="F17" s="87" t="s">
        <v>14</v>
      </c>
      <c r="G17" s="104"/>
    </row>
    <row r="18" spans="1:7" ht="129.94999999999999" customHeight="1" thickBot="1">
      <c r="A18" s="105" t="s">
        <v>38</v>
      </c>
      <c r="B18" s="270" t="s">
        <v>241</v>
      </c>
      <c r="C18" s="270"/>
      <c r="D18" s="106" t="s">
        <v>339</v>
      </c>
      <c r="E18" s="87" t="s">
        <v>14</v>
      </c>
      <c r="F18" s="87" t="s">
        <v>14</v>
      </c>
      <c r="G18" s="106"/>
    </row>
    <row r="19" spans="1:7" ht="9" customHeight="1" thickBot="1">
      <c r="A19" s="107"/>
      <c r="B19" s="21"/>
    </row>
    <row r="20" spans="1:7" ht="16.5" thickBot="1">
      <c r="A20" s="243" t="s">
        <v>117</v>
      </c>
      <c r="B20" s="244"/>
      <c r="C20" s="87"/>
      <c r="D20" s="87" t="s">
        <v>29</v>
      </c>
      <c r="E20" s="88" t="s">
        <v>15</v>
      </c>
      <c r="F20" s="88" t="s">
        <v>16</v>
      </c>
      <c r="G20" s="87" t="s">
        <v>30</v>
      </c>
    </row>
    <row r="21" spans="1:7" ht="102" customHeight="1" thickBot="1">
      <c r="A21" s="89" t="s">
        <v>109</v>
      </c>
      <c r="B21" s="269" t="s">
        <v>119</v>
      </c>
      <c r="C21" s="269"/>
      <c r="D21" s="108"/>
      <c r="E21" s="87" t="s">
        <v>322</v>
      </c>
      <c r="F21" s="87" t="s">
        <v>322</v>
      </c>
      <c r="G21" s="108" t="s">
        <v>323</v>
      </c>
    </row>
    <row r="22" spans="1:7" ht="42" customHeight="1" thickBot="1">
      <c r="A22" s="89" t="s">
        <v>39</v>
      </c>
      <c r="B22" s="261" t="s">
        <v>141</v>
      </c>
      <c r="C22" s="261"/>
      <c r="D22" s="108"/>
      <c r="E22" s="87" t="s">
        <v>322</v>
      </c>
      <c r="F22" s="87" t="s">
        <v>322</v>
      </c>
      <c r="G22" s="108" t="s">
        <v>323</v>
      </c>
    </row>
    <row r="23" spans="1:7" ht="30.95" customHeight="1" thickBot="1">
      <c r="A23" s="89" t="s">
        <v>53</v>
      </c>
      <c r="B23" s="261" t="s">
        <v>35</v>
      </c>
      <c r="C23" s="261"/>
      <c r="D23" s="108"/>
      <c r="E23" s="87" t="s">
        <v>322</v>
      </c>
      <c r="F23" s="87" t="s">
        <v>322</v>
      </c>
      <c r="G23" s="108" t="s">
        <v>323</v>
      </c>
    </row>
    <row r="24" spans="1:7" ht="17.100000000000001" customHeight="1" thickBot="1">
      <c r="A24" s="89" t="s">
        <v>17</v>
      </c>
      <c r="B24" s="261" t="s">
        <v>34</v>
      </c>
      <c r="C24" s="261"/>
      <c r="D24" s="108"/>
      <c r="E24" s="87" t="s">
        <v>322</v>
      </c>
      <c r="F24" s="87" t="s">
        <v>322</v>
      </c>
      <c r="G24" s="108" t="s">
        <v>323</v>
      </c>
    </row>
    <row r="25" spans="1:7" ht="45" customHeight="1" thickBot="1">
      <c r="A25" s="89" t="s">
        <v>110</v>
      </c>
      <c r="B25" s="265" t="s">
        <v>33</v>
      </c>
      <c r="C25" s="266"/>
      <c r="D25" s="108" t="s">
        <v>341</v>
      </c>
      <c r="E25" s="87" t="s">
        <v>322</v>
      </c>
      <c r="F25" s="87" t="s">
        <v>324</v>
      </c>
      <c r="G25" s="108" t="s">
        <v>328</v>
      </c>
    </row>
    <row r="26" spans="1:7" ht="16.5" thickBot="1">
      <c r="A26" s="89" t="s">
        <v>28</v>
      </c>
      <c r="B26" s="261" t="s">
        <v>113</v>
      </c>
      <c r="C26" s="261"/>
      <c r="D26" s="108" t="s">
        <v>342</v>
      </c>
      <c r="E26" s="87" t="s">
        <v>322</v>
      </c>
      <c r="F26" s="87" t="s">
        <v>326</v>
      </c>
      <c r="G26" s="108" t="s">
        <v>327</v>
      </c>
    </row>
    <row r="27" spans="1:7" ht="29.1" customHeight="1" thickBot="1">
      <c r="A27" s="89" t="s">
        <v>18</v>
      </c>
      <c r="B27" s="261" t="s">
        <v>111</v>
      </c>
      <c r="C27" s="261"/>
      <c r="D27" s="108"/>
      <c r="E27" s="87" t="s">
        <v>322</v>
      </c>
      <c r="F27" s="87" t="s">
        <v>322</v>
      </c>
      <c r="G27" s="108" t="s">
        <v>323</v>
      </c>
    </row>
    <row r="28" spans="1:7" ht="26.25" thickBot="1">
      <c r="A28" s="89" t="s">
        <v>23</v>
      </c>
      <c r="B28" s="261" t="s">
        <v>112</v>
      </c>
      <c r="C28" s="261"/>
      <c r="D28" s="108"/>
      <c r="E28" s="87" t="s">
        <v>322</v>
      </c>
      <c r="F28" s="87" t="s">
        <v>322</v>
      </c>
      <c r="G28" s="108" t="s">
        <v>323</v>
      </c>
    </row>
    <row r="29" spans="1:7" ht="45" customHeight="1" thickBot="1">
      <c r="A29" s="89" t="s">
        <v>19</v>
      </c>
      <c r="B29" s="261" t="s">
        <v>114</v>
      </c>
      <c r="C29" s="261"/>
      <c r="D29" s="108"/>
      <c r="E29" s="87" t="s">
        <v>322</v>
      </c>
      <c r="F29" s="87" t="s">
        <v>322</v>
      </c>
      <c r="G29" s="108" t="s">
        <v>323</v>
      </c>
    </row>
    <row r="30" spans="1:7" ht="45" customHeight="1" thickBot="1">
      <c r="A30" s="89" t="s">
        <v>20</v>
      </c>
      <c r="B30" s="261" t="s">
        <v>115</v>
      </c>
      <c r="C30" s="261"/>
      <c r="D30" s="108"/>
      <c r="E30" s="87" t="s">
        <v>322</v>
      </c>
      <c r="F30" s="87" t="s">
        <v>322</v>
      </c>
      <c r="G30" s="108" t="s">
        <v>323</v>
      </c>
    </row>
    <row r="31" spans="1:7" ht="114" customHeight="1" thickBot="1">
      <c r="A31" s="89" t="s">
        <v>21</v>
      </c>
      <c r="B31" s="265" t="s">
        <v>120</v>
      </c>
      <c r="C31" s="266"/>
      <c r="D31" s="108" t="s">
        <v>340</v>
      </c>
      <c r="E31" s="87" t="s">
        <v>322</v>
      </c>
      <c r="F31" s="87" t="s">
        <v>324</v>
      </c>
      <c r="G31" s="108" t="s">
        <v>325</v>
      </c>
    </row>
    <row r="32" spans="1:7" ht="60.95" customHeight="1" thickBot="1">
      <c r="A32" s="89" t="s">
        <v>25</v>
      </c>
      <c r="B32" s="261" t="s">
        <v>26</v>
      </c>
      <c r="C32" s="261"/>
      <c r="D32" s="108"/>
      <c r="E32" s="87" t="s">
        <v>322</v>
      </c>
      <c r="F32" s="87" t="s">
        <v>322</v>
      </c>
      <c r="G32" s="108" t="s">
        <v>323</v>
      </c>
    </row>
    <row r="33" spans="1:7" ht="30" customHeight="1" thickBot="1">
      <c r="A33" s="89" t="s">
        <v>27</v>
      </c>
      <c r="B33" s="261" t="s">
        <v>116</v>
      </c>
      <c r="C33" s="261"/>
      <c r="D33" s="108"/>
      <c r="E33" s="87" t="s">
        <v>322</v>
      </c>
      <c r="F33" s="87" t="s">
        <v>322</v>
      </c>
      <c r="G33" s="108" t="s">
        <v>323</v>
      </c>
    </row>
    <row r="34" spans="1:7" ht="45" customHeight="1" thickBot="1">
      <c r="A34" s="89" t="s">
        <v>149</v>
      </c>
      <c r="B34" s="265" t="s">
        <v>150</v>
      </c>
      <c r="C34" s="266"/>
      <c r="D34" s="108"/>
      <c r="E34" s="87" t="s">
        <v>322</v>
      </c>
      <c r="F34" s="87" t="s">
        <v>322</v>
      </c>
      <c r="G34" s="108" t="s">
        <v>323</v>
      </c>
    </row>
    <row r="35" spans="1:7" ht="16.5" thickBot="1">
      <c r="A35" s="89" t="s">
        <v>24</v>
      </c>
      <c r="B35" s="261" t="s">
        <v>147</v>
      </c>
      <c r="C35" s="261"/>
      <c r="D35" s="108"/>
      <c r="E35" s="87" t="s">
        <v>322</v>
      </c>
      <c r="F35" s="87" t="s">
        <v>322</v>
      </c>
      <c r="G35" s="108" t="s">
        <v>323</v>
      </c>
    </row>
    <row r="36" spans="1:7" ht="27.95" customHeight="1" thickBot="1">
      <c r="A36" s="89" t="s">
        <v>22</v>
      </c>
      <c r="B36" s="261" t="s">
        <v>118</v>
      </c>
      <c r="C36" s="261"/>
      <c r="D36" s="108"/>
      <c r="E36" s="87" t="s">
        <v>322</v>
      </c>
      <c r="F36" s="87" t="s">
        <v>322</v>
      </c>
      <c r="G36" s="108" t="s">
        <v>323</v>
      </c>
    </row>
  </sheetData>
  <mergeCells count="31">
    <mergeCell ref="B22:C22"/>
    <mergeCell ref="B14:C14"/>
    <mergeCell ref="G2:G5"/>
    <mergeCell ref="A7:B7"/>
    <mergeCell ref="B8:C8"/>
    <mergeCell ref="B9:C9"/>
    <mergeCell ref="B17:C17"/>
    <mergeCell ref="B15:C15"/>
    <mergeCell ref="B16:C16"/>
    <mergeCell ref="B13:C13"/>
    <mergeCell ref="A1:C1"/>
    <mergeCell ref="A2:C5"/>
    <mergeCell ref="A20:B20"/>
    <mergeCell ref="B21:C21"/>
    <mergeCell ref="B18:C18"/>
    <mergeCell ref="A11:B11"/>
    <mergeCell ref="B12:C12"/>
    <mergeCell ref="B36:C36"/>
    <mergeCell ref="B35:C35"/>
    <mergeCell ref="B33:C33"/>
    <mergeCell ref="B34:C34"/>
    <mergeCell ref="B32:C32"/>
    <mergeCell ref="B28:C28"/>
    <mergeCell ref="B29:C29"/>
    <mergeCell ref="B30:C30"/>
    <mergeCell ref="B31:C31"/>
    <mergeCell ref="B23:C23"/>
    <mergeCell ref="B24:C24"/>
    <mergeCell ref="B26:C26"/>
    <mergeCell ref="B25:C25"/>
    <mergeCell ref="B27:C27"/>
  </mergeCells>
  <conditionalFormatting sqref="E19:F19 E37:F73">
    <cfRule type="beginsWith" dxfId="91" priority="623" stopIfTrue="1" operator="beginsWith" text="Not Applicable">
      <formula>LEFT(E19,LEN("Not Applicable"))="Not Applicable"</formula>
    </cfRule>
    <cfRule type="beginsWith" dxfId="90" priority="624" stopIfTrue="1" operator="beginsWith" text="Waived">
      <formula>LEFT(E19,LEN("Waived"))="Waived"</formula>
    </cfRule>
    <cfRule type="beginsWith" dxfId="89" priority="625" stopIfTrue="1" operator="beginsWith" text="Pre-Passed">
      <formula>LEFT(E19,LEN("Pre-Passed"))="Pre-Passed"</formula>
    </cfRule>
    <cfRule type="beginsWith" dxfId="88" priority="626" stopIfTrue="1" operator="beginsWith" text="Completed">
      <formula>LEFT(E19,LEN("Completed"))="Completed"</formula>
    </cfRule>
    <cfRule type="beginsWith" dxfId="87" priority="627" stopIfTrue="1" operator="beginsWith" text="Partial">
      <formula>LEFT(E19,LEN("Partial"))="Partial"</formula>
    </cfRule>
    <cfRule type="beginsWith" dxfId="86" priority="628" stopIfTrue="1" operator="beginsWith" text="Missing">
      <formula>LEFT(E19,LEN("Missing"))="Missing"</formula>
    </cfRule>
    <cfRule type="beginsWith" dxfId="85" priority="629" stopIfTrue="1" operator="beginsWith" text="Untested">
      <formula>LEFT(E19,LEN("Untested"))="Untested"</formula>
    </cfRule>
    <cfRule type="notContainsBlanks" dxfId="84" priority="637" stopIfTrue="1">
      <formula>LEN(TRIM(E19))&gt;0</formula>
    </cfRule>
  </conditionalFormatting>
  <conditionalFormatting sqref="E7">
    <cfRule type="beginsWith" dxfId="83" priority="615" stopIfTrue="1" operator="beginsWith" text="Not Applicable">
      <formula>LEFT(E7,LEN("Not Applicable"))="Not Applicable"</formula>
    </cfRule>
    <cfRule type="beginsWith" dxfId="82" priority="616" stopIfTrue="1" operator="beginsWith" text="Waived">
      <formula>LEFT(E7,LEN("Waived"))="Waived"</formula>
    </cfRule>
    <cfRule type="beginsWith" dxfId="81" priority="617" stopIfTrue="1" operator="beginsWith" text="Pre-Passed">
      <formula>LEFT(E7,LEN("Pre-Passed"))="Pre-Passed"</formula>
    </cfRule>
    <cfRule type="beginsWith" dxfId="80" priority="618" stopIfTrue="1" operator="beginsWith" text="Completed">
      <formula>LEFT(E7,LEN("Completed"))="Completed"</formula>
    </cfRule>
    <cfRule type="beginsWith" dxfId="79" priority="619" stopIfTrue="1" operator="beginsWith" text="Partial">
      <formula>LEFT(E7,LEN("Partial"))="Partial"</formula>
    </cfRule>
    <cfRule type="beginsWith" dxfId="78" priority="620" stopIfTrue="1" operator="beginsWith" text="Missing">
      <formula>LEFT(E7,LEN("Missing"))="Missing"</formula>
    </cfRule>
    <cfRule type="beginsWith" dxfId="77" priority="621" stopIfTrue="1" operator="beginsWith" text="Untested">
      <formula>LEFT(E7,LEN("Untested"))="Untested"</formula>
    </cfRule>
    <cfRule type="notContainsBlanks" dxfId="76" priority="622" stopIfTrue="1">
      <formula>LEN(TRIM(E7))&gt;0</formula>
    </cfRule>
  </conditionalFormatting>
  <conditionalFormatting sqref="F7">
    <cfRule type="beginsWith" dxfId="75" priority="607" stopIfTrue="1" operator="beginsWith" text="Not Applicable">
      <formula>LEFT(F7,LEN("Not Applicable"))="Not Applicable"</formula>
    </cfRule>
    <cfRule type="beginsWith" dxfId="74" priority="608" stopIfTrue="1" operator="beginsWith" text="Waived">
      <formula>LEFT(F7,LEN("Waived"))="Waived"</formula>
    </cfRule>
    <cfRule type="beginsWith" dxfId="73" priority="609" stopIfTrue="1" operator="beginsWith" text="Pre-Passed">
      <formula>LEFT(F7,LEN("Pre-Passed"))="Pre-Passed"</formula>
    </cfRule>
    <cfRule type="beginsWith" dxfId="72" priority="610" stopIfTrue="1" operator="beginsWith" text="Completed">
      <formula>LEFT(F7,LEN("Completed"))="Completed"</formula>
    </cfRule>
    <cfRule type="beginsWith" dxfId="71" priority="611" stopIfTrue="1" operator="beginsWith" text="Partial">
      <formula>LEFT(F7,LEN("Partial"))="Partial"</formula>
    </cfRule>
    <cfRule type="beginsWith" dxfId="70" priority="612" stopIfTrue="1" operator="beginsWith" text="Missing">
      <formula>LEFT(F7,LEN("Missing"))="Missing"</formula>
    </cfRule>
    <cfRule type="beginsWith" dxfId="69" priority="613" stopIfTrue="1" operator="beginsWith" text="Untested">
      <formula>LEFT(F7,LEN("Untested"))="Untested"</formula>
    </cfRule>
    <cfRule type="notContainsBlanks" dxfId="68" priority="614" stopIfTrue="1">
      <formula>LEN(TRIM(F7))&gt;0</formula>
    </cfRule>
  </conditionalFormatting>
  <conditionalFormatting sqref="E8:F9 E12:F13 E15:F18 E23:F36">
    <cfRule type="beginsWith" dxfId="67" priority="599" stopIfTrue="1" operator="beginsWith" text="Not Applicable">
      <formula>LEFT(E8,LEN("Not Applicable"))="Not Applicable"</formula>
    </cfRule>
    <cfRule type="beginsWith" dxfId="66" priority="600" stopIfTrue="1" operator="beginsWith" text="Waived">
      <formula>LEFT(E8,LEN("Waived"))="Waived"</formula>
    </cfRule>
    <cfRule type="beginsWith" dxfId="65" priority="601" stopIfTrue="1" operator="beginsWith" text="Incomplete">
      <formula>LEFT(E8,LEN("Incomplete"))="Incomplete"</formula>
    </cfRule>
    <cfRule type="beginsWith" dxfId="64" priority="602" stopIfTrue="1" operator="beginsWith" text="Complete">
      <formula>LEFT(E8,LEN("Complete"))="Complete"</formula>
    </cfRule>
    <cfRule type="beginsWith" dxfId="63" priority="604" stopIfTrue="1" operator="beginsWith" text="Missing">
      <formula>LEFT(E8,LEN("Missing"))="Missing"</formula>
    </cfRule>
    <cfRule type="beginsWith" dxfId="62" priority="605" stopIfTrue="1" operator="beginsWith" text="Untested">
      <formula>LEFT(E8,LEN("Untested"))="Untested"</formula>
    </cfRule>
    <cfRule type="notContainsBlanks" dxfId="61" priority="606" stopIfTrue="1">
      <formula>LEN(TRIM(E8))&gt;0</formula>
    </cfRule>
  </conditionalFormatting>
  <conditionalFormatting sqref="F8:F9">
    <cfRule type="beginsWith" dxfId="60" priority="592" operator="beginsWith" text="Partial">
      <formula>LEFT(F8,LEN("Partial"))="Partial"</formula>
    </cfRule>
    <cfRule type="beginsWith" dxfId="59" priority="596" stopIfTrue="1" operator="beginsWith" text="Exceptional">
      <formula>LEFT(F8,LEN("Exceptional"))="Exceptional"</formula>
    </cfRule>
    <cfRule type="beginsWith" dxfId="58" priority="597" stopIfTrue="1" operator="beginsWith" text="Great">
      <formula>LEFT(F8,LEN("Great"))="Great"</formula>
    </cfRule>
    <cfRule type="beginsWith" dxfId="57" priority="598" stopIfTrue="1" operator="beginsWith" text="Good">
      <formula>LEFT(F8,LEN("Good"))="Good"</formula>
    </cfRule>
  </conditionalFormatting>
  <conditionalFormatting sqref="E8:F9 E12:F13 E15:F18 E23:F36">
    <cfRule type="beginsWith" dxfId="56" priority="588" stopIfTrue="1" operator="beginsWith" text="Mostly">
      <formula>LEFT(E8,LEN("Mostly"))="Mostly"</formula>
    </cfRule>
  </conditionalFormatting>
  <conditionalFormatting sqref="E20">
    <cfRule type="beginsWith" dxfId="55" priority="268" stopIfTrue="1" operator="beginsWith" text="Not Applicable">
      <formula>LEFT(E20,LEN("Not Applicable"))="Not Applicable"</formula>
    </cfRule>
    <cfRule type="beginsWith" dxfId="54" priority="269" stopIfTrue="1" operator="beginsWith" text="Waived">
      <formula>LEFT(E20,LEN("Waived"))="Waived"</formula>
    </cfRule>
    <cfRule type="beginsWith" dxfId="53" priority="270" stopIfTrue="1" operator="beginsWith" text="Pre-Passed">
      <formula>LEFT(E20,LEN("Pre-Passed"))="Pre-Passed"</formula>
    </cfRule>
    <cfRule type="beginsWith" dxfId="52" priority="271" stopIfTrue="1" operator="beginsWith" text="Completed">
      <formula>LEFT(E20,LEN("Completed"))="Completed"</formula>
    </cfRule>
    <cfRule type="beginsWith" dxfId="51" priority="272" stopIfTrue="1" operator="beginsWith" text="Partial">
      <formula>LEFT(E20,LEN("Partial"))="Partial"</formula>
    </cfRule>
    <cfRule type="beginsWith" dxfId="50" priority="273" stopIfTrue="1" operator="beginsWith" text="Missing">
      <formula>LEFT(E20,LEN("Missing"))="Missing"</formula>
    </cfRule>
    <cfRule type="beginsWith" dxfId="49" priority="274" stopIfTrue="1" operator="beginsWith" text="Untested">
      <formula>LEFT(E20,LEN("Untested"))="Untested"</formula>
    </cfRule>
    <cfRule type="notContainsBlanks" dxfId="48" priority="275" stopIfTrue="1">
      <formula>LEN(TRIM(E20))&gt;0</formula>
    </cfRule>
  </conditionalFormatting>
  <conditionalFormatting sqref="F20">
    <cfRule type="beginsWith" dxfId="47" priority="260" stopIfTrue="1" operator="beginsWith" text="Not Applicable">
      <formula>LEFT(F20,LEN("Not Applicable"))="Not Applicable"</formula>
    </cfRule>
    <cfRule type="beginsWith" dxfId="46" priority="261" stopIfTrue="1" operator="beginsWith" text="Waived">
      <formula>LEFT(F20,LEN("Waived"))="Waived"</formula>
    </cfRule>
    <cfRule type="beginsWith" dxfId="45" priority="262" stopIfTrue="1" operator="beginsWith" text="Pre-Passed">
      <formula>LEFT(F20,LEN("Pre-Passed"))="Pre-Passed"</formula>
    </cfRule>
    <cfRule type="beginsWith" dxfId="44" priority="263" stopIfTrue="1" operator="beginsWith" text="Completed">
      <formula>LEFT(F20,LEN("Completed"))="Completed"</formula>
    </cfRule>
    <cfRule type="beginsWith" dxfId="43" priority="264" stopIfTrue="1" operator="beginsWith" text="Partial">
      <formula>LEFT(F20,LEN("Partial"))="Partial"</formula>
    </cfRule>
    <cfRule type="beginsWith" dxfId="42" priority="265" stopIfTrue="1" operator="beginsWith" text="Missing">
      <formula>LEFT(F20,LEN("Missing"))="Missing"</formula>
    </cfRule>
    <cfRule type="beginsWith" dxfId="41" priority="266" stopIfTrue="1" operator="beginsWith" text="Untested">
      <formula>LEFT(F20,LEN("Untested"))="Untested"</formula>
    </cfRule>
    <cfRule type="notContainsBlanks" dxfId="40" priority="267" stopIfTrue="1">
      <formula>LEN(TRIM(F20))&gt;0</formula>
    </cfRule>
  </conditionalFormatting>
  <conditionalFormatting sqref="E11">
    <cfRule type="beginsWith" dxfId="39" priority="195" stopIfTrue="1" operator="beginsWith" text="Not Applicable">
      <formula>LEFT(E11,LEN("Not Applicable"))="Not Applicable"</formula>
    </cfRule>
    <cfRule type="beginsWith" dxfId="38" priority="196" stopIfTrue="1" operator="beginsWith" text="Waived">
      <formula>LEFT(E11,LEN("Waived"))="Waived"</formula>
    </cfRule>
    <cfRule type="beginsWith" dxfId="37" priority="197" stopIfTrue="1" operator="beginsWith" text="Pre-Passed">
      <formula>LEFT(E11,LEN("Pre-Passed"))="Pre-Passed"</formula>
    </cfRule>
    <cfRule type="beginsWith" dxfId="36" priority="198" stopIfTrue="1" operator="beginsWith" text="Completed">
      <formula>LEFT(E11,LEN("Completed"))="Completed"</formula>
    </cfRule>
    <cfRule type="beginsWith" dxfId="35" priority="199" stopIfTrue="1" operator="beginsWith" text="Partial">
      <formula>LEFT(E11,LEN("Partial"))="Partial"</formula>
    </cfRule>
    <cfRule type="beginsWith" dxfId="34" priority="200" stopIfTrue="1" operator="beginsWith" text="Missing">
      <formula>LEFT(E11,LEN("Missing"))="Missing"</formula>
    </cfRule>
    <cfRule type="beginsWith" dxfId="33" priority="201" stopIfTrue="1" operator="beginsWith" text="Untested">
      <formula>LEFT(E11,LEN("Untested"))="Untested"</formula>
    </cfRule>
    <cfRule type="notContainsBlanks" dxfId="32" priority="202" stopIfTrue="1">
      <formula>LEN(TRIM(E11))&gt;0</formula>
    </cfRule>
  </conditionalFormatting>
  <conditionalFormatting sqref="F11">
    <cfRule type="beginsWith" dxfId="31" priority="187" stopIfTrue="1" operator="beginsWith" text="Not Applicable">
      <formula>LEFT(F11,LEN("Not Applicable"))="Not Applicable"</formula>
    </cfRule>
    <cfRule type="beginsWith" dxfId="30" priority="188" stopIfTrue="1" operator="beginsWith" text="Waived">
      <formula>LEFT(F11,LEN("Waived"))="Waived"</formula>
    </cfRule>
    <cfRule type="beginsWith" dxfId="29" priority="189" stopIfTrue="1" operator="beginsWith" text="Pre-Passed">
      <formula>LEFT(F11,LEN("Pre-Passed"))="Pre-Passed"</formula>
    </cfRule>
    <cfRule type="beginsWith" dxfId="28" priority="190" stopIfTrue="1" operator="beginsWith" text="Completed">
      <formula>LEFT(F11,LEN("Completed"))="Completed"</formula>
    </cfRule>
    <cfRule type="beginsWith" dxfId="27" priority="191" stopIfTrue="1" operator="beginsWith" text="Partial">
      <formula>LEFT(F11,LEN("Partial"))="Partial"</formula>
    </cfRule>
    <cfRule type="beginsWith" dxfId="26" priority="192" stopIfTrue="1" operator="beginsWith" text="Missing">
      <formula>LEFT(F11,LEN("Missing"))="Missing"</formula>
    </cfRule>
    <cfRule type="beginsWith" dxfId="25" priority="193" stopIfTrue="1" operator="beginsWith" text="Untested">
      <formula>LEFT(F11,LEN("Untested"))="Untested"</formula>
    </cfRule>
    <cfRule type="notContainsBlanks" dxfId="24" priority="194" stopIfTrue="1">
      <formula>LEN(TRIM(F11))&gt;0</formula>
    </cfRule>
  </conditionalFormatting>
  <conditionalFormatting sqref="E21:F21">
    <cfRule type="beginsWith" dxfId="23" priority="18" stopIfTrue="1" operator="beginsWith" text="Not Applicable">
      <formula>LEFT(E21,LEN("Not Applicable"))="Not Applicable"</formula>
    </cfRule>
    <cfRule type="beginsWith" dxfId="22" priority="19" stopIfTrue="1" operator="beginsWith" text="Waived">
      <formula>LEFT(E21,LEN("Waived"))="Waived"</formula>
    </cfRule>
    <cfRule type="beginsWith" dxfId="21" priority="20" stopIfTrue="1" operator="beginsWith" text="Incomplete">
      <formula>LEFT(E21,LEN("Incomplete"))="Incomplete"</formula>
    </cfRule>
    <cfRule type="beginsWith" dxfId="20" priority="21" stopIfTrue="1" operator="beginsWith" text="Complete">
      <formula>LEFT(E21,LEN("Complete"))="Complete"</formula>
    </cfRule>
    <cfRule type="beginsWith" dxfId="19" priority="22" stopIfTrue="1" operator="beginsWith" text="Missing">
      <formula>LEFT(E21,LEN("Missing"))="Missing"</formula>
    </cfRule>
    <cfRule type="beginsWith" dxfId="18" priority="23" stopIfTrue="1" operator="beginsWith" text="Untested">
      <formula>LEFT(E21,LEN("Untested"))="Untested"</formula>
    </cfRule>
    <cfRule type="notContainsBlanks" dxfId="17" priority="24" stopIfTrue="1">
      <formula>LEN(TRIM(E21))&gt;0</formula>
    </cfRule>
  </conditionalFormatting>
  <conditionalFormatting sqref="E21:F21">
    <cfRule type="beginsWith" dxfId="16" priority="17" stopIfTrue="1" operator="beginsWith" text="Mostly">
      <formula>LEFT(E21,LEN("Mostly"))="Mostly"</formula>
    </cfRule>
  </conditionalFormatting>
  <conditionalFormatting sqref="E22:F22">
    <cfRule type="beginsWith" dxfId="15" priority="10" stopIfTrue="1" operator="beginsWith" text="Not Applicable">
      <formula>LEFT(E22,LEN("Not Applicable"))="Not Applicable"</formula>
    </cfRule>
    <cfRule type="beginsWith" dxfId="14" priority="11" stopIfTrue="1" operator="beginsWith" text="Waived">
      <formula>LEFT(E22,LEN("Waived"))="Waived"</formula>
    </cfRule>
    <cfRule type="beginsWith" dxfId="13" priority="12" stopIfTrue="1" operator="beginsWith" text="Incomplete">
      <formula>LEFT(E22,LEN("Incomplete"))="Incomplete"</formula>
    </cfRule>
    <cfRule type="beginsWith" dxfId="12" priority="13" stopIfTrue="1" operator="beginsWith" text="Complete">
      <formula>LEFT(E22,LEN("Complete"))="Complete"</formula>
    </cfRule>
    <cfRule type="beginsWith" dxfId="11" priority="14" stopIfTrue="1" operator="beginsWith" text="Missing">
      <formula>LEFT(E22,LEN("Missing"))="Missing"</formula>
    </cfRule>
    <cfRule type="beginsWith" dxfId="10" priority="15" stopIfTrue="1" operator="beginsWith" text="Untested">
      <formula>LEFT(E22,LEN("Untested"))="Untested"</formula>
    </cfRule>
    <cfRule type="notContainsBlanks" dxfId="9" priority="16" stopIfTrue="1">
      <formula>LEN(TRIM(E22))&gt;0</formula>
    </cfRule>
  </conditionalFormatting>
  <conditionalFormatting sqref="E22:F22">
    <cfRule type="beginsWith" dxfId="8" priority="9" stopIfTrue="1" operator="beginsWith" text="Mostly">
      <formula>LEFT(E22,LEN("Mostly"))="Mostly"</formula>
    </cfRule>
  </conditionalFormatting>
  <conditionalFormatting sqref="E14:F14">
    <cfRule type="beginsWith" dxfId="7" priority="2" stopIfTrue="1" operator="beginsWith" text="Not Applicable">
      <formula>LEFT(E14,LEN("Not Applicable"))="Not Applicable"</formula>
    </cfRule>
    <cfRule type="beginsWith" dxfId="6" priority="3" stopIfTrue="1" operator="beginsWith" text="Waived">
      <formula>LEFT(E14,LEN("Waived"))="Waived"</formula>
    </cfRule>
    <cfRule type="beginsWith" dxfId="5" priority="4" stopIfTrue="1" operator="beginsWith" text="Incomplete">
      <formula>LEFT(E14,LEN("Incomplete"))="Incomplete"</formula>
    </cfRule>
    <cfRule type="beginsWith" dxfId="4" priority="5" stopIfTrue="1" operator="beginsWith" text="Complete">
      <formula>LEFT(E14,LEN("Complete"))="Complete"</formula>
    </cfRule>
    <cfRule type="beginsWith" dxfId="3" priority="6" stopIfTrue="1" operator="beginsWith" text="Missing">
      <formula>LEFT(E14,LEN("Missing"))="Missing"</formula>
    </cfRule>
    <cfRule type="beginsWith" dxfId="2" priority="7" stopIfTrue="1" operator="beginsWith" text="Untested">
      <formula>LEFT(E14,LEN("Untested"))="Untested"</formula>
    </cfRule>
    <cfRule type="notContainsBlanks" dxfId="1" priority="8" stopIfTrue="1">
      <formula>LEN(TRIM(E14))&gt;0</formula>
    </cfRule>
  </conditionalFormatting>
  <conditionalFormatting sqref="E14:F14">
    <cfRule type="beginsWith" dxfId="0" priority="1" stopIfTrue="1" operator="beginsWith" text="Mostly">
      <formula>LEFT(E14,LEN("Mostly"))="Mostly"</formula>
    </cfRule>
  </conditionalFormatting>
  <dataValidations count="1">
    <dataValidation type="list" showInputMessage="1" showErrorMessage="1" sqref="E8:F9 E12:F18 E21:F36">
      <formula1>"Untested, Not Applicable, Waived, Missing, Incomplete, Mostly Complete, Complete"</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B1" zoomScale="130" zoomScaleNormal="130" zoomScalePageLayoutView="130" workbookViewId="0">
      <selection activeCell="G11" sqref="G1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7" t="s">
        <v>154</v>
      </c>
      <c r="B1" s="248"/>
      <c r="C1" s="249"/>
      <c r="D1" s="94" t="s">
        <v>60</v>
      </c>
      <c r="E1" s="95" t="str">
        <f>""&amp;COUNTIF(E$10:E$88,"Untested")&amp;" Untested"</f>
        <v>6 Untested</v>
      </c>
      <c r="F1" s="95" t="str">
        <f>""&amp;COUNTIF(F$10:F$88,"Untested")&amp;" Untested"</f>
        <v>6 Untested</v>
      </c>
      <c r="G1" s="87" t="s">
        <v>61</v>
      </c>
    </row>
    <row r="2" spans="1:7" ht="17.100000000000001" customHeight="1" thickBot="1">
      <c r="A2" s="250" t="s">
        <v>242</v>
      </c>
      <c r="B2" s="251"/>
      <c r="C2" s="252"/>
      <c r="D2" s="96" t="s">
        <v>84</v>
      </c>
      <c r="E2" s="97">
        <f>COUNTIF($E$10:$E$88,"Missing")+COUNTIF($E$10:$E$88,"Broken")</f>
        <v>0</v>
      </c>
      <c r="F2" s="97">
        <f>COUNTIF($F$10:$F$88,"Missing")+COUNTIF($F$10:$F$88,"Broken")</f>
        <v>0</v>
      </c>
      <c r="G2" s="240" t="s">
        <v>89</v>
      </c>
    </row>
    <row r="3" spans="1:7" ht="16.5" thickBot="1">
      <c r="A3" s="253"/>
      <c r="B3" s="254"/>
      <c r="C3" s="255"/>
      <c r="D3" s="96" t="s">
        <v>83</v>
      </c>
      <c r="E3" s="97">
        <f>COUNTIF($E$10:$E$88,"Poor")+COUNTIF($E$10:$E$88,"Partial")</f>
        <v>0</v>
      </c>
      <c r="F3" s="97">
        <f>COUNTIF($F$10:$F$88,"Poor")+COUNTIF($F$10:$F$88,"Partial")</f>
        <v>0</v>
      </c>
      <c r="G3" s="241"/>
    </row>
    <row r="4" spans="1:7" ht="16.5" thickBot="1">
      <c r="A4" s="253"/>
      <c r="B4" s="254"/>
      <c r="C4" s="255"/>
      <c r="D4" s="96" t="s">
        <v>85</v>
      </c>
      <c r="E4" s="97">
        <f>COUNTIF($E$10:$E$88,"Decent")</f>
        <v>0</v>
      </c>
      <c r="F4" s="97">
        <f>COUNTIF($F$10:$F$88,"Decent")</f>
        <v>0</v>
      </c>
      <c r="G4" s="241"/>
    </row>
    <row r="5" spans="1:7" ht="16.5" thickBot="1">
      <c r="A5" s="253"/>
      <c r="B5" s="254"/>
      <c r="C5" s="255"/>
      <c r="D5" s="96" t="s">
        <v>107</v>
      </c>
      <c r="E5" s="97">
        <f>COUNTIF($E$10:$E$88,"Good")</f>
        <v>0</v>
      </c>
      <c r="F5" s="97">
        <f>COUNTIF($F$10:$F$88,"Good")</f>
        <v>0</v>
      </c>
      <c r="G5" s="241"/>
    </row>
    <row r="6" spans="1:7" ht="16.5" thickBot="1">
      <c r="A6" s="253"/>
      <c r="B6" s="254"/>
      <c r="C6" s="255"/>
      <c r="D6" s="96" t="s">
        <v>82</v>
      </c>
      <c r="E6" s="97">
        <f>COUNTIF($E$10:$E$88,"Great")</f>
        <v>0</v>
      </c>
      <c r="F6" s="97">
        <f>COUNTIF($F$10:$F$88,"Great")</f>
        <v>0</v>
      </c>
      <c r="G6" s="241"/>
    </row>
    <row r="7" spans="1:7" ht="16.5" thickBot="1">
      <c r="A7" s="253"/>
      <c r="B7" s="254"/>
      <c r="C7" s="255"/>
      <c r="D7" s="96" t="s">
        <v>81</v>
      </c>
      <c r="E7" s="97">
        <f>COUNTIF($E$10:$E$88,"Exceptional")</f>
        <v>0</v>
      </c>
      <c r="F7" s="97">
        <f>COUNTIF($F$10:$F$88,"Exceptional")</f>
        <v>0</v>
      </c>
      <c r="G7" s="241"/>
    </row>
    <row r="8" spans="1:7" ht="16.5" thickBot="1">
      <c r="A8" s="256"/>
      <c r="B8" s="257"/>
      <c r="C8" s="258"/>
      <c r="D8" s="98" t="s">
        <v>80</v>
      </c>
      <c r="E8" s="99">
        <f>E2*(-0.1)+E3*(-0.02)+E5*0.005+E6*0.01+E7*0.02</f>
        <v>0</v>
      </c>
      <c r="F8" s="99">
        <f>F2*(-0.1)+F3*(-0.02)+F5*0.005+F6*0.01+F7*0.02</f>
        <v>0</v>
      </c>
      <c r="G8" s="242"/>
    </row>
    <row r="9" spans="1:7" s="21" customFormat="1" ht="8.1" customHeight="1" thickBot="1">
      <c r="A9" s="90"/>
      <c r="B9" s="90"/>
      <c r="C9" s="90"/>
      <c r="D9" s="91"/>
      <c r="E9" s="92"/>
      <c r="F9" s="92"/>
      <c r="G9" s="90"/>
    </row>
    <row r="10" spans="1:7" ht="16.5" thickBot="1">
      <c r="A10" s="243" t="s">
        <v>59</v>
      </c>
      <c r="B10" s="244"/>
      <c r="C10" s="87"/>
      <c r="D10" s="87" t="s">
        <v>29</v>
      </c>
      <c r="E10" s="88" t="s">
        <v>15</v>
      </c>
      <c r="F10" s="88" t="s">
        <v>16</v>
      </c>
      <c r="G10" s="87" t="s">
        <v>30</v>
      </c>
    </row>
    <row r="11" spans="1:7" ht="113.1" customHeight="1" thickBot="1">
      <c r="A11" s="93" t="s">
        <v>247</v>
      </c>
      <c r="B11" s="245" t="s">
        <v>248</v>
      </c>
      <c r="C11" s="246"/>
      <c r="D11" s="89"/>
      <c r="E11" s="87" t="s">
        <v>14</v>
      </c>
      <c r="F11" s="87" t="s">
        <v>14</v>
      </c>
      <c r="G11" s="89" t="s">
        <v>289</v>
      </c>
    </row>
    <row r="12" spans="1:7" ht="59.1" customHeight="1" thickBot="1">
      <c r="A12" s="93" t="s">
        <v>170</v>
      </c>
      <c r="B12" s="245" t="s">
        <v>178</v>
      </c>
      <c r="C12" s="246"/>
      <c r="D12" s="89"/>
      <c r="E12" s="87" t="s">
        <v>14</v>
      </c>
      <c r="F12" s="87" t="s">
        <v>14</v>
      </c>
      <c r="G12" s="89"/>
    </row>
    <row r="13" spans="1:7" ht="45.95" customHeight="1" thickBot="1">
      <c r="A13" s="93" t="s">
        <v>168</v>
      </c>
      <c r="B13" s="245" t="s">
        <v>209</v>
      </c>
      <c r="C13" s="246"/>
      <c r="D13" s="89"/>
      <c r="E13" s="87" t="s">
        <v>14</v>
      </c>
      <c r="F13" s="87" t="s">
        <v>14</v>
      </c>
      <c r="G13" s="89"/>
    </row>
    <row r="14" spans="1:7" ht="47.1" customHeight="1" thickBot="1">
      <c r="A14" s="93" t="s">
        <v>176</v>
      </c>
      <c r="B14" s="245" t="s">
        <v>216</v>
      </c>
      <c r="C14" s="246"/>
      <c r="D14" s="89"/>
      <c r="E14" s="87" t="s">
        <v>14</v>
      </c>
      <c r="F14" s="87" t="s">
        <v>14</v>
      </c>
      <c r="G14" s="89"/>
    </row>
    <row r="15" spans="1:7" ht="59.1" customHeight="1" thickBot="1">
      <c r="A15" s="93" t="s">
        <v>175</v>
      </c>
      <c r="B15" s="245" t="s">
        <v>217</v>
      </c>
      <c r="C15" s="246"/>
      <c r="D15" s="89"/>
      <c r="E15" s="87" t="s">
        <v>14</v>
      </c>
      <c r="F15" s="87" t="s">
        <v>14</v>
      </c>
      <c r="G15" s="89"/>
    </row>
    <row r="16" spans="1:7" ht="45.95" customHeight="1" thickBot="1">
      <c r="A16" s="93" t="s">
        <v>64</v>
      </c>
      <c r="B16" s="245" t="s">
        <v>179</v>
      </c>
      <c r="C16" s="246"/>
      <c r="D16" s="89"/>
      <c r="E16" s="87" t="s">
        <v>14</v>
      </c>
      <c r="F16" s="87" t="s">
        <v>14</v>
      </c>
      <c r="G16" s="89"/>
    </row>
  </sheetData>
  <mergeCells count="10">
    <mergeCell ref="B15:C15"/>
    <mergeCell ref="B16:C16"/>
    <mergeCell ref="B13:C13"/>
    <mergeCell ref="A1:C1"/>
    <mergeCell ref="A2:C8"/>
    <mergeCell ref="G2:G8"/>
    <mergeCell ref="A10:B10"/>
    <mergeCell ref="B11:C11"/>
    <mergeCell ref="B12:C12"/>
    <mergeCell ref="B14:C14"/>
  </mergeCells>
  <conditionalFormatting sqref="A17:A89">
    <cfRule type="beginsWith" dxfId="722" priority="116" stopIfTrue="1" operator="beginsWith" text="Exceptional">
      <formula>LEFT(A17,LEN("Exceptional"))="Exceptional"</formula>
    </cfRule>
    <cfRule type="beginsWith" dxfId="721" priority="117" stopIfTrue="1" operator="beginsWith" text="Professional">
      <formula>LEFT(A17,LEN("Professional"))="Professional"</formula>
    </cfRule>
    <cfRule type="beginsWith" dxfId="720" priority="118" stopIfTrue="1" operator="beginsWith" text="Advanced">
      <formula>LEFT(A17,LEN("Advanced"))="Advanced"</formula>
    </cfRule>
    <cfRule type="beginsWith" dxfId="719" priority="119" stopIfTrue="1" operator="beginsWith" text="Intermediate">
      <formula>LEFT(A17,LEN("Intermediate"))="Intermediate"</formula>
    </cfRule>
    <cfRule type="beginsWith" dxfId="718" priority="120" stopIfTrue="1" operator="beginsWith" text="Basic">
      <formula>LEFT(A17,LEN("Basic"))="Basic"</formula>
    </cfRule>
    <cfRule type="beginsWith" dxfId="717" priority="121" stopIfTrue="1" operator="beginsWith" text="Required">
      <formula>LEFT(A17,LEN("Required"))="Required"</formula>
    </cfRule>
    <cfRule type="notContainsBlanks" dxfId="716" priority="122" stopIfTrue="1">
      <formula>LEN(TRIM(A17))&gt;0</formula>
    </cfRule>
  </conditionalFormatting>
  <conditionalFormatting sqref="E17:F89">
    <cfRule type="beginsWith" dxfId="715" priority="109" stopIfTrue="1" operator="beginsWith" text="Not Applicable">
      <formula>LEFT(E17,LEN("Not Applicable"))="Not Applicable"</formula>
    </cfRule>
    <cfRule type="beginsWith" dxfId="714" priority="110" stopIfTrue="1" operator="beginsWith" text="Waived">
      <formula>LEFT(E17,LEN("Waived"))="Waived"</formula>
    </cfRule>
    <cfRule type="beginsWith" dxfId="713" priority="111" stopIfTrue="1" operator="beginsWith" text="Pre-Passed">
      <formula>LEFT(E17,LEN("Pre-Passed"))="Pre-Passed"</formula>
    </cfRule>
    <cfRule type="beginsWith" dxfId="712" priority="112" stopIfTrue="1" operator="beginsWith" text="Completed">
      <formula>LEFT(E17,LEN("Completed"))="Completed"</formula>
    </cfRule>
    <cfRule type="beginsWith" dxfId="711" priority="113" stopIfTrue="1" operator="beginsWith" text="Partial">
      <formula>LEFT(E17,LEN("Partial"))="Partial"</formula>
    </cfRule>
    <cfRule type="beginsWith" dxfId="710" priority="114" stopIfTrue="1" operator="beginsWith" text="Missing">
      <formula>LEFT(E17,LEN("Missing"))="Missing"</formula>
    </cfRule>
    <cfRule type="beginsWith" dxfId="709" priority="115" stopIfTrue="1" operator="beginsWith" text="Untested">
      <formula>LEFT(E17,LEN("Untested"))="Untested"</formula>
    </cfRule>
    <cfRule type="notContainsBlanks" dxfId="708" priority="123" stopIfTrue="1">
      <formula>LEN(TRIM(E17))&gt;0</formula>
    </cfRule>
  </conditionalFormatting>
  <conditionalFormatting sqref="E10">
    <cfRule type="beginsWith" dxfId="707" priority="101" stopIfTrue="1" operator="beginsWith" text="Not Applicable">
      <formula>LEFT(E10,LEN("Not Applicable"))="Not Applicable"</formula>
    </cfRule>
    <cfRule type="beginsWith" dxfId="706" priority="102" stopIfTrue="1" operator="beginsWith" text="Waived">
      <formula>LEFT(E10,LEN("Waived"))="Waived"</formula>
    </cfRule>
    <cfRule type="beginsWith" dxfId="705" priority="103" stopIfTrue="1" operator="beginsWith" text="Pre-Passed">
      <formula>LEFT(E10,LEN("Pre-Passed"))="Pre-Passed"</formula>
    </cfRule>
    <cfRule type="beginsWith" dxfId="704" priority="104" stopIfTrue="1" operator="beginsWith" text="Completed">
      <formula>LEFT(E10,LEN("Completed"))="Completed"</formula>
    </cfRule>
    <cfRule type="beginsWith" dxfId="703" priority="105" stopIfTrue="1" operator="beginsWith" text="Partial">
      <formula>LEFT(E10,LEN("Partial"))="Partial"</formula>
    </cfRule>
    <cfRule type="beginsWith" dxfId="702" priority="106" stopIfTrue="1" operator="beginsWith" text="Missing">
      <formula>LEFT(E10,LEN("Missing"))="Missing"</formula>
    </cfRule>
    <cfRule type="beginsWith" dxfId="701" priority="107" stopIfTrue="1" operator="beginsWith" text="Untested">
      <formula>LEFT(E10,LEN("Untested"))="Untested"</formula>
    </cfRule>
    <cfRule type="notContainsBlanks" dxfId="700" priority="108" stopIfTrue="1">
      <formula>LEN(TRIM(E10))&gt;0</formula>
    </cfRule>
  </conditionalFormatting>
  <conditionalFormatting sqref="F10">
    <cfRule type="beginsWith" dxfId="699" priority="93" stopIfTrue="1" operator="beginsWith" text="Not Applicable">
      <formula>LEFT(F10,LEN("Not Applicable"))="Not Applicable"</formula>
    </cfRule>
    <cfRule type="beginsWith" dxfId="698" priority="94" stopIfTrue="1" operator="beginsWith" text="Waived">
      <formula>LEFT(F10,LEN("Waived"))="Waived"</formula>
    </cfRule>
    <cfRule type="beginsWith" dxfId="697" priority="95" stopIfTrue="1" operator="beginsWith" text="Pre-Passed">
      <formula>LEFT(F10,LEN("Pre-Passed"))="Pre-Passed"</formula>
    </cfRule>
    <cfRule type="beginsWith" dxfId="696" priority="96" stopIfTrue="1" operator="beginsWith" text="Completed">
      <formula>LEFT(F10,LEN("Completed"))="Completed"</formula>
    </cfRule>
    <cfRule type="beginsWith" dxfId="695" priority="97" stopIfTrue="1" operator="beginsWith" text="Partial">
      <formula>LEFT(F10,LEN("Partial"))="Partial"</formula>
    </cfRule>
    <cfRule type="beginsWith" dxfId="694" priority="98" stopIfTrue="1" operator="beginsWith" text="Missing">
      <formula>LEFT(F10,LEN("Missing"))="Missing"</formula>
    </cfRule>
    <cfRule type="beginsWith" dxfId="693" priority="99" stopIfTrue="1" operator="beginsWith" text="Untested">
      <formula>LEFT(F10,LEN("Untested"))="Untested"</formula>
    </cfRule>
    <cfRule type="notContainsBlanks" dxfId="692" priority="100" stopIfTrue="1">
      <formula>LEN(TRIM(F10))&gt;0</formula>
    </cfRule>
  </conditionalFormatting>
  <conditionalFormatting sqref="E11:F11 E14:F16">
    <cfRule type="beginsWith" dxfId="691" priority="85" stopIfTrue="1" operator="beginsWith" text="Not Applicable">
      <formula>LEFT(E11,LEN("Not Applicable"))="Not Applicable"</formula>
    </cfRule>
    <cfRule type="beginsWith" dxfId="690" priority="86" stopIfTrue="1" operator="beginsWith" text="Waived">
      <formula>LEFT(E11,LEN("Waived"))="Waived"</formula>
    </cfRule>
    <cfRule type="beginsWith" dxfId="689" priority="87" stopIfTrue="1" operator="beginsWith" text="Broken">
      <formula>LEFT(E11,LEN("Broken"))="Broken"</formula>
    </cfRule>
    <cfRule type="beginsWith" dxfId="688" priority="88" stopIfTrue="1" operator="beginsWith" text="Decent">
      <formula>LEFT(E11,LEN("Decent"))="Decent"</formula>
    </cfRule>
    <cfRule type="beginsWith" dxfId="687" priority="89" stopIfTrue="1" operator="beginsWith" text="Poor">
      <formula>LEFT(E11,LEN("Poor"))="Poor"</formula>
    </cfRule>
    <cfRule type="beginsWith" dxfId="686" priority="90" stopIfTrue="1" operator="beginsWith" text="Missing">
      <formula>LEFT(E11,LEN("Missing"))="Missing"</formula>
    </cfRule>
    <cfRule type="beginsWith" dxfId="685" priority="91" stopIfTrue="1" operator="beginsWith" text="Untested">
      <formula>LEFT(E11,LEN("Untested"))="Untested"</formula>
    </cfRule>
    <cfRule type="notContainsBlanks" dxfId="684" priority="92" stopIfTrue="1">
      <formula>LEN(TRIM(E11))&gt;0</formula>
    </cfRule>
  </conditionalFormatting>
  <conditionalFormatting sqref="F11 E14:F16">
    <cfRule type="beginsWith" dxfId="683" priority="81" operator="beginsWith" text="Partial">
      <formula>LEFT(E11,LEN("Partial"))="Partial"</formula>
    </cfRule>
    <cfRule type="beginsWith" dxfId="682" priority="82" stopIfTrue="1" operator="beginsWith" text="Exceptional">
      <formula>LEFT(E11,LEN("Exceptional"))="Exceptional"</formula>
    </cfRule>
    <cfRule type="beginsWith" dxfId="681" priority="83" stopIfTrue="1" operator="beginsWith" text="Great">
      <formula>LEFT(E11,LEN("Great"))="Great"</formula>
    </cfRule>
    <cfRule type="beginsWith" dxfId="680" priority="84" stopIfTrue="1" operator="beginsWith" text="Good">
      <formula>LEFT(E11,LEN("Good"))="Good"</formula>
    </cfRule>
  </conditionalFormatting>
  <conditionalFormatting sqref="E11:F11">
    <cfRule type="beginsWith" dxfId="679" priority="77" operator="beginsWith" text="Partial">
      <formula>LEFT(E11,LEN("Partial"))="Partial"</formula>
    </cfRule>
    <cfRule type="beginsWith" dxfId="678" priority="78" stopIfTrue="1" operator="beginsWith" text="Exceptional">
      <formula>LEFT(E11,LEN("Exceptional"))="Exceptional"</formula>
    </cfRule>
    <cfRule type="beginsWith" dxfId="677" priority="79" stopIfTrue="1" operator="beginsWith" text="Great">
      <formula>LEFT(E11,LEN("Great"))="Great"</formula>
    </cfRule>
    <cfRule type="beginsWith" dxfId="676" priority="80" stopIfTrue="1" operator="beginsWith" text="Good">
      <formula>LEFT(E11,LEN("Good"))="Good"</formula>
    </cfRule>
  </conditionalFormatting>
  <conditionalFormatting sqref="E13:F13">
    <cfRule type="beginsWith" dxfId="675" priority="37" stopIfTrue="1" operator="beginsWith" text="Not Applicable">
      <formula>LEFT(E13,LEN("Not Applicable"))="Not Applicable"</formula>
    </cfRule>
    <cfRule type="beginsWith" dxfId="674" priority="38" stopIfTrue="1" operator="beginsWith" text="Waived">
      <formula>LEFT(E13,LEN("Waived"))="Waived"</formula>
    </cfRule>
    <cfRule type="beginsWith" dxfId="673" priority="39" stopIfTrue="1" operator="beginsWith" text="Broken">
      <formula>LEFT(E13,LEN("Broken"))="Broken"</formula>
    </cfRule>
    <cfRule type="beginsWith" dxfId="672" priority="40" stopIfTrue="1" operator="beginsWith" text="Decent">
      <formula>LEFT(E13,LEN("Decent"))="Decent"</formula>
    </cfRule>
    <cfRule type="beginsWith" dxfId="671" priority="41" stopIfTrue="1" operator="beginsWith" text="Poor">
      <formula>LEFT(E13,LEN("Poor"))="Poor"</formula>
    </cfRule>
    <cfRule type="beginsWith" dxfId="670" priority="42" stopIfTrue="1" operator="beginsWith" text="Missing">
      <formula>LEFT(E13,LEN("Missing"))="Missing"</formula>
    </cfRule>
    <cfRule type="beginsWith" dxfId="669" priority="43" stopIfTrue="1" operator="beginsWith" text="Untested">
      <formula>LEFT(E13,LEN("Untested"))="Untested"</formula>
    </cfRule>
    <cfRule type="notContainsBlanks" dxfId="668" priority="44" stopIfTrue="1">
      <formula>LEN(TRIM(E13))&gt;0</formula>
    </cfRule>
  </conditionalFormatting>
  <conditionalFormatting sqref="F13">
    <cfRule type="beginsWith" dxfId="667" priority="33" operator="beginsWith" text="Partial">
      <formula>LEFT(F13,LEN("Partial"))="Partial"</formula>
    </cfRule>
    <cfRule type="beginsWith" dxfId="666" priority="34" stopIfTrue="1" operator="beginsWith" text="Exceptional">
      <formula>LEFT(F13,LEN("Exceptional"))="Exceptional"</formula>
    </cfRule>
    <cfRule type="beginsWith" dxfId="665" priority="35" stopIfTrue="1" operator="beginsWith" text="Great">
      <formula>LEFT(F13,LEN("Great"))="Great"</formula>
    </cfRule>
    <cfRule type="beginsWith" dxfId="664" priority="36" stopIfTrue="1" operator="beginsWith" text="Good">
      <formula>LEFT(F13,LEN("Good"))="Good"</formula>
    </cfRule>
  </conditionalFormatting>
  <conditionalFormatting sqref="E13:F13">
    <cfRule type="beginsWith" dxfId="663" priority="29" operator="beginsWith" text="Partial">
      <formula>LEFT(E13,LEN("Partial"))="Partial"</formula>
    </cfRule>
    <cfRule type="beginsWith" dxfId="662" priority="30" stopIfTrue="1" operator="beginsWith" text="Exceptional">
      <formula>LEFT(E13,LEN("Exceptional"))="Exceptional"</formula>
    </cfRule>
    <cfRule type="beginsWith" dxfId="661" priority="31" stopIfTrue="1" operator="beginsWith" text="Great">
      <formula>LEFT(E13,LEN("Great"))="Great"</formula>
    </cfRule>
    <cfRule type="beginsWith" dxfId="660" priority="32" stopIfTrue="1" operator="beginsWith" text="Good">
      <formula>LEFT(E13,LEN("Good"))="Good"</formula>
    </cfRule>
  </conditionalFormatting>
  <conditionalFormatting sqref="E12:F12">
    <cfRule type="beginsWith" dxfId="659" priority="21" stopIfTrue="1" operator="beginsWith" text="Not Applicable">
      <formula>LEFT(E12,LEN("Not Applicable"))="Not Applicable"</formula>
    </cfRule>
    <cfRule type="beginsWith" dxfId="658" priority="22" stopIfTrue="1" operator="beginsWith" text="Waived">
      <formula>LEFT(E12,LEN("Waived"))="Waived"</formula>
    </cfRule>
    <cfRule type="beginsWith" dxfId="657" priority="23" stopIfTrue="1" operator="beginsWith" text="Broken">
      <formula>LEFT(E12,LEN("Broken"))="Broken"</formula>
    </cfRule>
    <cfRule type="beginsWith" dxfId="656" priority="24" stopIfTrue="1" operator="beginsWith" text="Decent">
      <formula>LEFT(E12,LEN("Decent"))="Decent"</formula>
    </cfRule>
    <cfRule type="beginsWith" dxfId="655" priority="25" stopIfTrue="1" operator="beginsWith" text="Poor">
      <formula>LEFT(E12,LEN("Poor"))="Poor"</formula>
    </cfRule>
    <cfRule type="beginsWith" dxfId="654" priority="26" stopIfTrue="1" operator="beginsWith" text="Missing">
      <formula>LEFT(E12,LEN("Missing"))="Missing"</formula>
    </cfRule>
    <cfRule type="beginsWith" dxfId="653" priority="27" stopIfTrue="1" operator="beginsWith" text="Untested">
      <formula>LEFT(E12,LEN("Untested"))="Untested"</formula>
    </cfRule>
    <cfRule type="notContainsBlanks" dxfId="652" priority="28" stopIfTrue="1">
      <formula>LEN(TRIM(E12))&gt;0</formula>
    </cfRule>
  </conditionalFormatting>
  <conditionalFormatting sqref="F12">
    <cfRule type="beginsWith" dxfId="651" priority="17" operator="beginsWith" text="Partial">
      <formula>LEFT(F12,LEN("Partial"))="Partial"</formula>
    </cfRule>
    <cfRule type="beginsWith" dxfId="650" priority="18" stopIfTrue="1" operator="beginsWith" text="Exceptional">
      <formula>LEFT(F12,LEN("Exceptional"))="Exceptional"</formula>
    </cfRule>
    <cfRule type="beginsWith" dxfId="649" priority="19" stopIfTrue="1" operator="beginsWith" text="Great">
      <formula>LEFT(F12,LEN("Great"))="Great"</formula>
    </cfRule>
    <cfRule type="beginsWith" dxfId="648" priority="20" stopIfTrue="1" operator="beginsWith" text="Good">
      <formula>LEFT(F12,LEN("Good"))="Good"</formula>
    </cfRule>
  </conditionalFormatting>
  <conditionalFormatting sqref="E12:F12">
    <cfRule type="beginsWith" dxfId="647" priority="13" operator="beginsWith" text="Partial">
      <formula>LEFT(E12,LEN("Partial"))="Partial"</formula>
    </cfRule>
    <cfRule type="beginsWith" dxfId="646" priority="14" stopIfTrue="1" operator="beginsWith" text="Exceptional">
      <formula>LEFT(E12,LEN("Exceptional"))="Exceptional"</formula>
    </cfRule>
    <cfRule type="beginsWith" dxfId="645" priority="15" stopIfTrue="1" operator="beginsWith" text="Great">
      <formula>LEFT(E12,LEN("Great"))="Great"</formula>
    </cfRule>
    <cfRule type="beginsWith" dxfId="644" priority="16" stopIfTrue="1" operator="beginsWith" text="Good">
      <formula>LEFT(E12,LEN("Good"))="Good"</formula>
    </cfRule>
  </conditionalFormatting>
  <dataValidations count="1">
    <dataValidation type="list" showInputMessage="1" showErrorMessage="1" sqref="E11:F16">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2"/>
  <sheetViews>
    <sheetView tabSelected="1" topLeftCell="B1" zoomScale="130" zoomScaleNormal="130" zoomScalePageLayoutView="130" workbookViewId="0">
      <selection activeCell="G11" sqref="G1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7" t="s">
        <v>154</v>
      </c>
      <c r="B1" s="248"/>
      <c r="C1" s="249"/>
      <c r="D1" s="94" t="s">
        <v>60</v>
      </c>
      <c r="E1" s="95" t="str">
        <f>""&amp;COUNTIF(E$10:E$94,"Untested")&amp;" Untested"</f>
        <v>0 Untested</v>
      </c>
      <c r="F1" s="95" t="str">
        <f>""&amp;COUNTIF(F$10:F$94,"Untested")&amp;" Untested"</f>
        <v>2 Untested</v>
      </c>
      <c r="G1" s="87" t="s">
        <v>61</v>
      </c>
    </row>
    <row r="2" spans="1:7" ht="17.100000000000001" customHeight="1" thickBot="1">
      <c r="A2" s="250" t="s">
        <v>242</v>
      </c>
      <c r="B2" s="251"/>
      <c r="C2" s="252"/>
      <c r="D2" s="96" t="s">
        <v>84</v>
      </c>
      <c r="E2" s="97">
        <f>COUNTIF($E$10:$E$94,"Missing")+COUNTIF($E$10:$E$94,"Broken")</f>
        <v>0</v>
      </c>
      <c r="F2" s="97">
        <f>COUNTIF($F$10:$F$94,"Missing")+COUNTIF($F$10:$F$94,"Broken")</f>
        <v>0</v>
      </c>
      <c r="G2" s="240" t="s">
        <v>89</v>
      </c>
    </row>
    <row r="3" spans="1:7" ht="16.5" thickBot="1">
      <c r="A3" s="253"/>
      <c r="B3" s="254"/>
      <c r="C3" s="255"/>
      <c r="D3" s="96" t="s">
        <v>83</v>
      </c>
      <c r="E3" s="97">
        <f>COUNTIF($E$10:$E$94,"Poor")+COUNTIF($E$10:$E$94,"Partial")</f>
        <v>0</v>
      </c>
      <c r="F3" s="97">
        <f>COUNTIF($F$10:$F$94,"Poor")+COUNTIF($F$10:$F$94,"Partial")</f>
        <v>0</v>
      </c>
      <c r="G3" s="241"/>
    </row>
    <row r="4" spans="1:7" ht="16.5" thickBot="1">
      <c r="A4" s="253"/>
      <c r="B4" s="254"/>
      <c r="C4" s="255"/>
      <c r="D4" s="96" t="s">
        <v>85</v>
      </c>
      <c r="E4" s="97">
        <f>COUNTIF($E$10:$E$94,"Decent")</f>
        <v>1</v>
      </c>
      <c r="F4" s="97">
        <f>COUNTIF($F$10:$F$94,"Decent")</f>
        <v>1</v>
      </c>
      <c r="G4" s="241"/>
    </row>
    <row r="5" spans="1:7" ht="16.5" thickBot="1">
      <c r="A5" s="253"/>
      <c r="B5" s="254"/>
      <c r="C5" s="255"/>
      <c r="D5" s="96" t="s">
        <v>107</v>
      </c>
      <c r="E5" s="97">
        <f>COUNTIF($E$10:$E$94,"Good")</f>
        <v>3</v>
      </c>
      <c r="F5" s="97">
        <f>COUNTIF($F$10:$F$94,"Good")</f>
        <v>4</v>
      </c>
      <c r="G5" s="241"/>
    </row>
    <row r="6" spans="1:7" ht="16.5" thickBot="1">
      <c r="A6" s="253"/>
      <c r="B6" s="254"/>
      <c r="C6" s="255"/>
      <c r="D6" s="96" t="s">
        <v>82</v>
      </c>
      <c r="E6" s="97">
        <f>COUNTIF($E$10:$E$94,"Great")</f>
        <v>4</v>
      </c>
      <c r="F6" s="97">
        <f>COUNTIF($F$10:$F$94,"Great")</f>
        <v>4</v>
      </c>
      <c r="G6" s="241"/>
    </row>
    <row r="7" spans="1:7" ht="16.5" thickBot="1">
      <c r="A7" s="253"/>
      <c r="B7" s="254"/>
      <c r="C7" s="255"/>
      <c r="D7" s="96" t="s">
        <v>81</v>
      </c>
      <c r="E7" s="97">
        <f>COUNTIF($E$10:$E$94,"Exceptional")</f>
        <v>1</v>
      </c>
      <c r="F7" s="97">
        <f>COUNTIF($F$10:$F$94,"Exceptional")</f>
        <v>0</v>
      </c>
      <c r="G7" s="241"/>
    </row>
    <row r="8" spans="1:7" ht="16.5" thickBot="1">
      <c r="A8" s="256"/>
      <c r="B8" s="257"/>
      <c r="C8" s="258"/>
      <c r="D8" s="98" t="s">
        <v>80</v>
      </c>
      <c r="E8" s="99">
        <f>E2*(-0.1)+E3*(-0.02)+E5*0.005+E6*0.01+E7*0.02</f>
        <v>7.4999999999999997E-2</v>
      </c>
      <c r="F8" s="99">
        <f>F2*(-0.1)+F3*(-0.02)+F5*0.005+F6*0.01+F7*0.02</f>
        <v>0.06</v>
      </c>
      <c r="G8" s="242"/>
    </row>
    <row r="9" spans="1:7" s="21" customFormat="1" ht="8.1" customHeight="1" thickBot="1">
      <c r="A9" s="90"/>
      <c r="B9" s="90"/>
      <c r="C9" s="90"/>
      <c r="D9" s="91"/>
      <c r="E9" s="92"/>
      <c r="F9" s="92"/>
      <c r="G9" s="90"/>
    </row>
    <row r="10" spans="1:7" ht="16.5" thickBot="1">
      <c r="A10" s="243" t="s">
        <v>59</v>
      </c>
      <c r="B10" s="244"/>
      <c r="C10" s="87"/>
      <c r="D10" s="87" t="s">
        <v>29</v>
      </c>
      <c r="E10" s="88" t="s">
        <v>15</v>
      </c>
      <c r="F10" s="88" t="s">
        <v>16</v>
      </c>
      <c r="G10" s="87" t="s">
        <v>30</v>
      </c>
    </row>
    <row r="11" spans="1:7" ht="114" customHeight="1" thickBot="1">
      <c r="A11" s="93" t="s">
        <v>243</v>
      </c>
      <c r="B11" s="245" t="s">
        <v>244</v>
      </c>
      <c r="C11" s="246"/>
      <c r="D11" s="89" t="s">
        <v>297</v>
      </c>
      <c r="E11" s="87" t="s">
        <v>303</v>
      </c>
      <c r="F11" s="87" t="s">
        <v>303</v>
      </c>
      <c r="G11" s="89" t="s">
        <v>305</v>
      </c>
    </row>
    <row r="12" spans="1:7" ht="112.5" customHeight="1" thickBot="1">
      <c r="A12" s="93" t="s">
        <v>170</v>
      </c>
      <c r="B12" s="245" t="s">
        <v>178</v>
      </c>
      <c r="C12" s="246"/>
      <c r="D12" s="89" t="s">
        <v>304</v>
      </c>
      <c r="E12" s="87" t="s">
        <v>303</v>
      </c>
      <c r="F12" s="87" t="s">
        <v>303</v>
      </c>
      <c r="G12" s="89" t="s">
        <v>318</v>
      </c>
    </row>
    <row r="13" spans="1:7" ht="63" customHeight="1" thickBot="1">
      <c r="A13" s="93" t="s">
        <v>168</v>
      </c>
      <c r="B13" s="245" t="s">
        <v>169</v>
      </c>
      <c r="C13" s="246"/>
      <c r="D13" s="89" t="s">
        <v>298</v>
      </c>
      <c r="E13" s="87" t="s">
        <v>303</v>
      </c>
      <c r="F13" s="87" t="s">
        <v>303</v>
      </c>
      <c r="G13" s="89" t="s">
        <v>310</v>
      </c>
    </row>
    <row r="14" spans="1:7" ht="102" customHeight="1" thickBot="1">
      <c r="A14" s="93" t="s">
        <v>57</v>
      </c>
      <c r="B14" s="245" t="s">
        <v>171</v>
      </c>
      <c r="C14" s="246"/>
      <c r="D14" s="89" t="s">
        <v>335</v>
      </c>
      <c r="E14" s="87" t="s">
        <v>333</v>
      </c>
      <c r="F14" s="87" t="s">
        <v>285</v>
      </c>
      <c r="G14" s="89" t="s">
        <v>311</v>
      </c>
    </row>
    <row r="15" spans="1:7" ht="45" customHeight="1" thickBot="1">
      <c r="A15" s="93" t="s">
        <v>58</v>
      </c>
      <c r="B15" s="245" t="s">
        <v>172</v>
      </c>
      <c r="C15" s="246"/>
      <c r="D15" s="89" t="s">
        <v>299</v>
      </c>
      <c r="E15" s="87" t="s">
        <v>285</v>
      </c>
      <c r="F15" s="87" t="s">
        <v>285</v>
      </c>
      <c r="G15" s="89" t="s">
        <v>312</v>
      </c>
    </row>
    <row r="16" spans="1:7" ht="57" customHeight="1" thickBot="1">
      <c r="A16" s="93" t="s">
        <v>177</v>
      </c>
      <c r="B16" s="245" t="s">
        <v>227</v>
      </c>
      <c r="C16" s="246"/>
      <c r="D16" s="89" t="s">
        <v>334</v>
      </c>
      <c r="E16" s="87" t="s">
        <v>285</v>
      </c>
      <c r="F16" s="87" t="s">
        <v>285</v>
      </c>
      <c r="G16" s="89" t="s">
        <v>313</v>
      </c>
    </row>
    <row r="17" spans="1:7" ht="113.1" customHeight="1" thickBot="1">
      <c r="A17" s="93" t="s">
        <v>245</v>
      </c>
      <c r="B17" s="245" t="s">
        <v>246</v>
      </c>
      <c r="C17" s="246"/>
      <c r="D17" s="89"/>
      <c r="E17" s="87" t="s">
        <v>287</v>
      </c>
      <c r="F17" s="87" t="s">
        <v>287</v>
      </c>
      <c r="G17" s="89"/>
    </row>
    <row r="18" spans="1:7" ht="74.099999999999994" customHeight="1" thickBot="1">
      <c r="A18" s="93" t="s">
        <v>62</v>
      </c>
      <c r="B18" s="245" t="s">
        <v>173</v>
      </c>
      <c r="C18" s="246"/>
      <c r="D18" s="89" t="s">
        <v>300</v>
      </c>
      <c r="E18" s="87" t="s">
        <v>303</v>
      </c>
      <c r="F18" s="87" t="s">
        <v>303</v>
      </c>
      <c r="G18" s="89" t="s">
        <v>314</v>
      </c>
    </row>
    <row r="19" spans="1:7" ht="87" customHeight="1" thickBot="1">
      <c r="A19" s="93" t="s">
        <v>63</v>
      </c>
      <c r="B19" s="245" t="s">
        <v>174</v>
      </c>
      <c r="C19" s="246"/>
      <c r="D19" s="89"/>
      <c r="E19" s="87" t="s">
        <v>287</v>
      </c>
      <c r="F19" s="87" t="s">
        <v>14</v>
      </c>
      <c r="G19" s="89"/>
    </row>
    <row r="20" spans="1:7" ht="65.25" customHeight="1" thickBot="1">
      <c r="A20" s="93" t="s">
        <v>176</v>
      </c>
      <c r="B20" s="245" t="s">
        <v>216</v>
      </c>
      <c r="C20" s="246"/>
      <c r="D20" s="89" t="s">
        <v>301</v>
      </c>
      <c r="E20" s="87" t="s">
        <v>286</v>
      </c>
      <c r="F20" s="87" t="s">
        <v>286</v>
      </c>
      <c r="G20" s="89" t="s">
        <v>294</v>
      </c>
    </row>
    <row r="21" spans="1:7" ht="59.1" customHeight="1" thickBot="1">
      <c r="A21" s="93" t="s">
        <v>175</v>
      </c>
      <c r="B21" s="245" t="s">
        <v>217</v>
      </c>
      <c r="C21" s="246"/>
      <c r="D21" s="89" t="s">
        <v>302</v>
      </c>
      <c r="E21" s="87" t="s">
        <v>285</v>
      </c>
      <c r="F21" s="87" t="s">
        <v>285</v>
      </c>
      <c r="G21" s="89" t="s">
        <v>295</v>
      </c>
    </row>
    <row r="22" spans="1:7" ht="45.95" customHeight="1" thickBot="1">
      <c r="A22" s="93" t="s">
        <v>64</v>
      </c>
      <c r="B22" s="245" t="s">
        <v>179</v>
      </c>
      <c r="C22" s="246"/>
      <c r="D22" s="89"/>
      <c r="E22" s="87" t="s">
        <v>287</v>
      </c>
      <c r="F22" s="87" t="s">
        <v>14</v>
      </c>
      <c r="G22" s="89"/>
    </row>
  </sheetData>
  <mergeCells count="16">
    <mergeCell ref="B22:C22"/>
    <mergeCell ref="B18:C18"/>
    <mergeCell ref="G2:G8"/>
    <mergeCell ref="A2:C8"/>
    <mergeCell ref="B16:C16"/>
    <mergeCell ref="B21:C21"/>
    <mergeCell ref="B20:C20"/>
    <mergeCell ref="B14:C14"/>
    <mergeCell ref="B17:C17"/>
    <mergeCell ref="B13:C13"/>
    <mergeCell ref="B12:C12"/>
    <mergeCell ref="A1:C1"/>
    <mergeCell ref="A10:B10"/>
    <mergeCell ref="B11:C11"/>
    <mergeCell ref="B15:C15"/>
    <mergeCell ref="B19:C19"/>
  </mergeCells>
  <conditionalFormatting sqref="A23:A95">
    <cfRule type="beginsWith" dxfId="643" priority="2944" stopIfTrue="1" operator="beginsWith" text="Exceptional">
      <formula>LEFT(A23,LEN("Exceptional"))="Exceptional"</formula>
    </cfRule>
    <cfRule type="beginsWith" dxfId="642" priority="2945" stopIfTrue="1" operator="beginsWith" text="Professional">
      <formula>LEFT(A23,LEN("Professional"))="Professional"</formula>
    </cfRule>
    <cfRule type="beginsWith" dxfId="641" priority="2946" stopIfTrue="1" operator="beginsWith" text="Advanced">
      <formula>LEFT(A23,LEN("Advanced"))="Advanced"</formula>
    </cfRule>
    <cfRule type="beginsWith" dxfId="640" priority="2947" stopIfTrue="1" operator="beginsWith" text="Intermediate">
      <formula>LEFT(A23,LEN("Intermediate"))="Intermediate"</formula>
    </cfRule>
    <cfRule type="beginsWith" dxfId="639" priority="2948" stopIfTrue="1" operator="beginsWith" text="Basic">
      <formula>LEFT(A23,LEN("Basic"))="Basic"</formula>
    </cfRule>
    <cfRule type="beginsWith" dxfId="638" priority="2949" stopIfTrue="1" operator="beginsWith" text="Required">
      <formula>LEFT(A23,LEN("Required"))="Required"</formula>
    </cfRule>
    <cfRule type="notContainsBlanks" dxfId="637" priority="2950" stopIfTrue="1">
      <formula>LEN(TRIM(A23))&gt;0</formula>
    </cfRule>
  </conditionalFormatting>
  <conditionalFormatting sqref="E23:F95">
    <cfRule type="beginsWith" dxfId="636" priority="2937" stopIfTrue="1" operator="beginsWith" text="Not Applicable">
      <formula>LEFT(E23,LEN("Not Applicable"))="Not Applicable"</formula>
    </cfRule>
    <cfRule type="beginsWith" dxfId="635" priority="2938" stopIfTrue="1" operator="beginsWith" text="Waived">
      <formula>LEFT(E23,LEN("Waived"))="Waived"</formula>
    </cfRule>
    <cfRule type="beginsWith" dxfId="634" priority="2939" stopIfTrue="1" operator="beginsWith" text="Pre-Passed">
      <formula>LEFT(E23,LEN("Pre-Passed"))="Pre-Passed"</formula>
    </cfRule>
    <cfRule type="beginsWith" dxfId="633" priority="2940" stopIfTrue="1" operator="beginsWith" text="Completed">
      <formula>LEFT(E23,LEN("Completed"))="Completed"</formula>
    </cfRule>
    <cfRule type="beginsWith" dxfId="632" priority="2941" stopIfTrue="1" operator="beginsWith" text="Partial">
      <formula>LEFT(E23,LEN("Partial"))="Partial"</formula>
    </cfRule>
    <cfRule type="beginsWith" dxfId="631" priority="2942" stopIfTrue="1" operator="beginsWith" text="Missing">
      <formula>LEFT(E23,LEN("Missing"))="Missing"</formula>
    </cfRule>
    <cfRule type="beginsWith" dxfId="630" priority="2943" stopIfTrue="1" operator="beginsWith" text="Untested">
      <formula>LEFT(E23,LEN("Untested"))="Untested"</formula>
    </cfRule>
    <cfRule type="notContainsBlanks" dxfId="629" priority="2951" stopIfTrue="1">
      <formula>LEN(TRIM(E23))&gt;0</formula>
    </cfRule>
  </conditionalFormatting>
  <conditionalFormatting sqref="E10">
    <cfRule type="beginsWith" dxfId="628" priority="1059" stopIfTrue="1" operator="beginsWith" text="Not Applicable">
      <formula>LEFT(E10,LEN("Not Applicable"))="Not Applicable"</formula>
    </cfRule>
    <cfRule type="beginsWith" dxfId="627" priority="1060" stopIfTrue="1" operator="beginsWith" text="Waived">
      <formula>LEFT(E10,LEN("Waived"))="Waived"</formula>
    </cfRule>
    <cfRule type="beginsWith" dxfId="626" priority="1061" stopIfTrue="1" operator="beginsWith" text="Pre-Passed">
      <formula>LEFT(E10,LEN("Pre-Passed"))="Pre-Passed"</formula>
    </cfRule>
    <cfRule type="beginsWith" dxfId="625" priority="1062" stopIfTrue="1" operator="beginsWith" text="Completed">
      <formula>LEFT(E10,LEN("Completed"))="Completed"</formula>
    </cfRule>
    <cfRule type="beginsWith" dxfId="624" priority="1063" stopIfTrue="1" operator="beginsWith" text="Partial">
      <formula>LEFT(E10,LEN("Partial"))="Partial"</formula>
    </cfRule>
    <cfRule type="beginsWith" dxfId="623" priority="1064" stopIfTrue="1" operator="beginsWith" text="Missing">
      <formula>LEFT(E10,LEN("Missing"))="Missing"</formula>
    </cfRule>
    <cfRule type="beginsWith" dxfId="622" priority="1065" stopIfTrue="1" operator="beginsWith" text="Untested">
      <formula>LEFT(E10,LEN("Untested"))="Untested"</formula>
    </cfRule>
    <cfRule type="notContainsBlanks" dxfId="621" priority="1066" stopIfTrue="1">
      <formula>LEN(TRIM(E10))&gt;0</formula>
    </cfRule>
  </conditionalFormatting>
  <conditionalFormatting sqref="F10">
    <cfRule type="beginsWith" dxfId="620" priority="752" stopIfTrue="1" operator="beginsWith" text="Not Applicable">
      <formula>LEFT(F10,LEN("Not Applicable"))="Not Applicable"</formula>
    </cfRule>
    <cfRule type="beginsWith" dxfId="619" priority="753" stopIfTrue="1" operator="beginsWith" text="Waived">
      <formula>LEFT(F10,LEN("Waived"))="Waived"</formula>
    </cfRule>
    <cfRule type="beginsWith" dxfId="618" priority="754" stopIfTrue="1" operator="beginsWith" text="Pre-Passed">
      <formula>LEFT(F10,LEN("Pre-Passed"))="Pre-Passed"</formula>
    </cfRule>
    <cfRule type="beginsWith" dxfId="617" priority="755" stopIfTrue="1" operator="beginsWith" text="Completed">
      <formula>LEFT(F10,LEN("Completed"))="Completed"</formula>
    </cfRule>
    <cfRule type="beginsWith" dxfId="616" priority="756" stopIfTrue="1" operator="beginsWith" text="Partial">
      <formula>LEFT(F10,LEN("Partial"))="Partial"</formula>
    </cfRule>
    <cfRule type="beginsWith" dxfId="615" priority="757" stopIfTrue="1" operator="beginsWith" text="Missing">
      <formula>LEFT(F10,LEN("Missing"))="Missing"</formula>
    </cfRule>
    <cfRule type="beginsWith" dxfId="614" priority="758" stopIfTrue="1" operator="beginsWith" text="Untested">
      <formula>LEFT(F10,LEN("Untested"))="Untested"</formula>
    </cfRule>
    <cfRule type="notContainsBlanks" dxfId="613" priority="759" stopIfTrue="1">
      <formula>LEN(TRIM(F10))&gt;0</formula>
    </cfRule>
  </conditionalFormatting>
  <conditionalFormatting sqref="E11:F11 E15:F15 E18:F22">
    <cfRule type="beginsWith" dxfId="612" priority="414" stopIfTrue="1" operator="beginsWith" text="Not Applicable">
      <formula>LEFT(E11,LEN("Not Applicable"))="Not Applicable"</formula>
    </cfRule>
    <cfRule type="beginsWith" dxfId="611" priority="415" stopIfTrue="1" operator="beginsWith" text="Waived">
      <formula>LEFT(E11,LEN("Waived"))="Waived"</formula>
    </cfRule>
    <cfRule type="beginsWith" dxfId="610" priority="416" stopIfTrue="1" operator="beginsWith" text="Broken">
      <formula>LEFT(E11,LEN("Broken"))="Broken"</formula>
    </cfRule>
    <cfRule type="beginsWith" dxfId="609" priority="417" stopIfTrue="1" operator="beginsWith" text="Decent">
      <formula>LEFT(E11,LEN("Decent"))="Decent"</formula>
    </cfRule>
    <cfRule type="beginsWith" dxfId="608" priority="418" stopIfTrue="1" operator="beginsWith" text="Poor">
      <formula>LEFT(E11,LEN("Poor"))="Poor"</formula>
    </cfRule>
    <cfRule type="beginsWith" dxfId="607" priority="419" stopIfTrue="1" operator="beginsWith" text="Missing">
      <formula>LEFT(E11,LEN("Missing"))="Missing"</formula>
    </cfRule>
    <cfRule type="beginsWith" dxfId="606" priority="420" stopIfTrue="1" operator="beginsWith" text="Untested">
      <formula>LEFT(E11,LEN("Untested"))="Untested"</formula>
    </cfRule>
    <cfRule type="notContainsBlanks" dxfId="605" priority="421" stopIfTrue="1">
      <formula>LEN(TRIM(E11))&gt;0</formula>
    </cfRule>
  </conditionalFormatting>
  <conditionalFormatting sqref="F11 E15:F15 E18:F22">
    <cfRule type="beginsWith" dxfId="604" priority="393" operator="beginsWith" text="Partial">
      <formula>LEFT(E11,LEN("Partial"))="Partial"</formula>
    </cfRule>
    <cfRule type="beginsWith" dxfId="603" priority="411" stopIfTrue="1" operator="beginsWith" text="Exceptional">
      <formula>LEFT(E11,LEN("Exceptional"))="Exceptional"</formula>
    </cfRule>
    <cfRule type="beginsWith" dxfId="602" priority="412" stopIfTrue="1" operator="beginsWith" text="Great">
      <formula>LEFT(E11,LEN("Great"))="Great"</formula>
    </cfRule>
    <cfRule type="beginsWith" dxfId="601" priority="413" stopIfTrue="1" operator="beginsWith" text="Good">
      <formula>LEFT(E11,LEN("Good"))="Good"</formula>
    </cfRule>
  </conditionalFormatting>
  <conditionalFormatting sqref="E11:F11">
    <cfRule type="beginsWith" dxfId="600" priority="389" operator="beginsWith" text="Partial">
      <formula>LEFT(E11,LEN("Partial"))="Partial"</formula>
    </cfRule>
    <cfRule type="beginsWith" dxfId="599" priority="390" stopIfTrue="1" operator="beginsWith" text="Exceptional">
      <formula>LEFT(E11,LEN("Exceptional"))="Exceptional"</formula>
    </cfRule>
    <cfRule type="beginsWith" dxfId="598" priority="391" stopIfTrue="1" operator="beginsWith" text="Great">
      <formula>LEFT(E11,LEN("Great"))="Great"</formula>
    </cfRule>
    <cfRule type="beginsWith" dxfId="597" priority="392" stopIfTrue="1" operator="beginsWith" text="Good">
      <formula>LEFT(E11,LEN("Good"))="Good"</formula>
    </cfRule>
  </conditionalFormatting>
  <conditionalFormatting sqref="E14:F14">
    <cfRule type="beginsWith" dxfId="596" priority="69" stopIfTrue="1" operator="beginsWith" text="Not Applicable">
      <formula>LEFT(E14,LEN("Not Applicable"))="Not Applicable"</formula>
    </cfRule>
    <cfRule type="beginsWith" dxfId="595" priority="70" stopIfTrue="1" operator="beginsWith" text="Waived">
      <formula>LEFT(E14,LEN("Waived"))="Waived"</formula>
    </cfRule>
    <cfRule type="beginsWith" dxfId="594" priority="71" stopIfTrue="1" operator="beginsWith" text="Broken">
      <formula>LEFT(E14,LEN("Broken"))="Broken"</formula>
    </cfRule>
    <cfRule type="beginsWith" dxfId="593" priority="72" stopIfTrue="1" operator="beginsWith" text="Decent">
      <formula>LEFT(E14,LEN("Decent"))="Decent"</formula>
    </cfRule>
    <cfRule type="beginsWith" dxfId="592" priority="73" stopIfTrue="1" operator="beginsWith" text="Poor">
      <formula>LEFT(E14,LEN("Poor"))="Poor"</formula>
    </cfRule>
    <cfRule type="beginsWith" dxfId="591" priority="74" stopIfTrue="1" operator="beginsWith" text="Missing">
      <formula>LEFT(E14,LEN("Missing"))="Missing"</formula>
    </cfRule>
    <cfRule type="beginsWith" dxfId="590" priority="75" stopIfTrue="1" operator="beginsWith" text="Untested">
      <formula>LEFT(E14,LEN("Untested"))="Untested"</formula>
    </cfRule>
    <cfRule type="notContainsBlanks" dxfId="589" priority="76" stopIfTrue="1">
      <formula>LEN(TRIM(E14))&gt;0</formula>
    </cfRule>
  </conditionalFormatting>
  <conditionalFormatting sqref="F14">
    <cfRule type="beginsWith" dxfId="588" priority="65" operator="beginsWith" text="Partial">
      <formula>LEFT(F14,LEN("Partial"))="Partial"</formula>
    </cfRule>
    <cfRule type="beginsWith" dxfId="587" priority="66" stopIfTrue="1" operator="beginsWith" text="Exceptional">
      <formula>LEFT(F14,LEN("Exceptional"))="Exceptional"</formula>
    </cfRule>
    <cfRule type="beginsWith" dxfId="586" priority="67" stopIfTrue="1" operator="beginsWith" text="Great">
      <formula>LEFT(F14,LEN("Great"))="Great"</formula>
    </cfRule>
    <cfRule type="beginsWith" dxfId="585" priority="68" stopIfTrue="1" operator="beginsWith" text="Good">
      <formula>LEFT(F14,LEN("Good"))="Good"</formula>
    </cfRule>
  </conditionalFormatting>
  <conditionalFormatting sqref="E14:F14">
    <cfRule type="beginsWith" dxfId="584" priority="61" operator="beginsWith" text="Partial">
      <formula>LEFT(E14,LEN("Partial"))="Partial"</formula>
    </cfRule>
    <cfRule type="beginsWith" dxfId="583" priority="62" stopIfTrue="1" operator="beginsWith" text="Exceptional">
      <formula>LEFT(E14,LEN("Exceptional"))="Exceptional"</formula>
    </cfRule>
    <cfRule type="beginsWith" dxfId="582" priority="63" stopIfTrue="1" operator="beginsWith" text="Great">
      <formula>LEFT(E14,LEN("Great"))="Great"</formula>
    </cfRule>
    <cfRule type="beginsWith" dxfId="581" priority="64" stopIfTrue="1" operator="beginsWith" text="Good">
      <formula>LEFT(E14,LEN("Good"))="Good"</formula>
    </cfRule>
  </conditionalFormatting>
  <conditionalFormatting sqref="E17:F17">
    <cfRule type="beginsWith" dxfId="580" priority="53" stopIfTrue="1" operator="beginsWith" text="Not Applicable">
      <formula>LEFT(E17,LEN("Not Applicable"))="Not Applicable"</formula>
    </cfRule>
    <cfRule type="beginsWith" dxfId="579" priority="54" stopIfTrue="1" operator="beginsWith" text="Waived">
      <formula>LEFT(E17,LEN("Waived"))="Waived"</formula>
    </cfRule>
    <cfRule type="beginsWith" dxfId="578" priority="55" stopIfTrue="1" operator="beginsWith" text="Broken">
      <formula>LEFT(E17,LEN("Broken"))="Broken"</formula>
    </cfRule>
    <cfRule type="beginsWith" dxfId="577" priority="56" stopIfTrue="1" operator="beginsWith" text="Decent">
      <formula>LEFT(E17,LEN("Decent"))="Decent"</formula>
    </cfRule>
    <cfRule type="beginsWith" dxfId="576" priority="57" stopIfTrue="1" operator="beginsWith" text="Poor">
      <formula>LEFT(E17,LEN("Poor"))="Poor"</formula>
    </cfRule>
    <cfRule type="beginsWith" dxfId="575" priority="58" stopIfTrue="1" operator="beginsWith" text="Missing">
      <formula>LEFT(E17,LEN("Missing"))="Missing"</formula>
    </cfRule>
    <cfRule type="beginsWith" dxfId="574" priority="59" stopIfTrue="1" operator="beginsWith" text="Untested">
      <formula>LEFT(E17,LEN("Untested"))="Untested"</formula>
    </cfRule>
    <cfRule type="notContainsBlanks" dxfId="573" priority="60" stopIfTrue="1">
      <formula>LEN(TRIM(E17))&gt;0</formula>
    </cfRule>
  </conditionalFormatting>
  <conditionalFormatting sqref="F17">
    <cfRule type="beginsWith" dxfId="572" priority="49" operator="beginsWith" text="Partial">
      <formula>LEFT(F17,LEN("Partial"))="Partial"</formula>
    </cfRule>
    <cfRule type="beginsWith" dxfId="571" priority="50" stopIfTrue="1" operator="beginsWith" text="Exceptional">
      <formula>LEFT(F17,LEN("Exceptional"))="Exceptional"</formula>
    </cfRule>
    <cfRule type="beginsWith" dxfId="570" priority="51" stopIfTrue="1" operator="beginsWith" text="Great">
      <formula>LEFT(F17,LEN("Great"))="Great"</formula>
    </cfRule>
    <cfRule type="beginsWith" dxfId="569" priority="52" stopIfTrue="1" operator="beginsWith" text="Good">
      <formula>LEFT(F17,LEN("Good"))="Good"</formula>
    </cfRule>
  </conditionalFormatting>
  <conditionalFormatting sqref="E17:F17">
    <cfRule type="beginsWith" dxfId="568" priority="45" operator="beginsWith" text="Partial">
      <formula>LEFT(E17,LEN("Partial"))="Partial"</formula>
    </cfRule>
    <cfRule type="beginsWith" dxfId="567" priority="46" stopIfTrue="1" operator="beginsWith" text="Exceptional">
      <formula>LEFT(E17,LEN("Exceptional"))="Exceptional"</formula>
    </cfRule>
    <cfRule type="beginsWith" dxfId="566" priority="47" stopIfTrue="1" operator="beginsWith" text="Great">
      <formula>LEFT(E17,LEN("Great"))="Great"</formula>
    </cfRule>
    <cfRule type="beginsWith" dxfId="565" priority="48" stopIfTrue="1" operator="beginsWith" text="Good">
      <formula>LEFT(E17,LEN("Good"))="Good"</formula>
    </cfRule>
  </conditionalFormatting>
  <conditionalFormatting sqref="E13:F13">
    <cfRule type="beginsWith" dxfId="564" priority="37" stopIfTrue="1" operator="beginsWith" text="Not Applicable">
      <formula>LEFT(E13,LEN("Not Applicable"))="Not Applicable"</formula>
    </cfRule>
    <cfRule type="beginsWith" dxfId="563" priority="38" stopIfTrue="1" operator="beginsWith" text="Waived">
      <formula>LEFT(E13,LEN("Waived"))="Waived"</formula>
    </cfRule>
    <cfRule type="beginsWith" dxfId="562" priority="39" stopIfTrue="1" operator="beginsWith" text="Broken">
      <formula>LEFT(E13,LEN("Broken"))="Broken"</formula>
    </cfRule>
    <cfRule type="beginsWith" dxfId="561" priority="40" stopIfTrue="1" operator="beginsWith" text="Decent">
      <formula>LEFT(E13,LEN("Decent"))="Decent"</formula>
    </cfRule>
    <cfRule type="beginsWith" dxfId="560" priority="41" stopIfTrue="1" operator="beginsWith" text="Poor">
      <formula>LEFT(E13,LEN("Poor"))="Poor"</formula>
    </cfRule>
    <cfRule type="beginsWith" dxfId="559" priority="42" stopIfTrue="1" operator="beginsWith" text="Missing">
      <formula>LEFT(E13,LEN("Missing"))="Missing"</formula>
    </cfRule>
    <cfRule type="beginsWith" dxfId="558" priority="43" stopIfTrue="1" operator="beginsWith" text="Untested">
      <formula>LEFT(E13,LEN("Untested"))="Untested"</formula>
    </cfRule>
    <cfRule type="notContainsBlanks" dxfId="557" priority="44" stopIfTrue="1">
      <formula>LEN(TRIM(E13))&gt;0</formula>
    </cfRule>
  </conditionalFormatting>
  <conditionalFormatting sqref="F13">
    <cfRule type="beginsWith" dxfId="556" priority="33" operator="beginsWith" text="Partial">
      <formula>LEFT(F13,LEN("Partial"))="Partial"</formula>
    </cfRule>
    <cfRule type="beginsWith" dxfId="555" priority="34" stopIfTrue="1" operator="beginsWith" text="Exceptional">
      <formula>LEFT(F13,LEN("Exceptional"))="Exceptional"</formula>
    </cfRule>
    <cfRule type="beginsWith" dxfId="554" priority="35" stopIfTrue="1" operator="beginsWith" text="Great">
      <formula>LEFT(F13,LEN("Great"))="Great"</formula>
    </cfRule>
    <cfRule type="beginsWith" dxfId="553" priority="36" stopIfTrue="1" operator="beginsWith" text="Good">
      <formula>LEFT(F13,LEN("Good"))="Good"</formula>
    </cfRule>
  </conditionalFormatting>
  <conditionalFormatting sqref="E13:F13">
    <cfRule type="beginsWith" dxfId="552" priority="29" operator="beginsWith" text="Partial">
      <formula>LEFT(E13,LEN("Partial"))="Partial"</formula>
    </cfRule>
    <cfRule type="beginsWith" dxfId="551" priority="30" stopIfTrue="1" operator="beginsWith" text="Exceptional">
      <formula>LEFT(E13,LEN("Exceptional"))="Exceptional"</formula>
    </cfRule>
    <cfRule type="beginsWith" dxfId="550" priority="31" stopIfTrue="1" operator="beginsWith" text="Great">
      <formula>LEFT(E13,LEN("Great"))="Great"</formula>
    </cfRule>
    <cfRule type="beginsWith" dxfId="549" priority="32" stopIfTrue="1" operator="beginsWith" text="Good">
      <formula>LEFT(E13,LEN("Good"))="Good"</formula>
    </cfRule>
  </conditionalFormatting>
  <conditionalFormatting sqref="E12:F12">
    <cfRule type="beginsWith" dxfId="548" priority="21" stopIfTrue="1" operator="beginsWith" text="Not Applicable">
      <formula>LEFT(E12,LEN("Not Applicable"))="Not Applicable"</formula>
    </cfRule>
    <cfRule type="beginsWith" dxfId="547" priority="22" stopIfTrue="1" operator="beginsWith" text="Waived">
      <formula>LEFT(E12,LEN("Waived"))="Waived"</formula>
    </cfRule>
    <cfRule type="beginsWith" dxfId="546" priority="23" stopIfTrue="1" operator="beginsWith" text="Broken">
      <formula>LEFT(E12,LEN("Broken"))="Broken"</formula>
    </cfRule>
    <cfRule type="beginsWith" dxfId="545" priority="24" stopIfTrue="1" operator="beginsWith" text="Decent">
      <formula>LEFT(E12,LEN("Decent"))="Decent"</formula>
    </cfRule>
    <cfRule type="beginsWith" dxfId="544" priority="25" stopIfTrue="1" operator="beginsWith" text="Poor">
      <formula>LEFT(E12,LEN("Poor"))="Poor"</formula>
    </cfRule>
    <cfRule type="beginsWith" dxfId="543" priority="26" stopIfTrue="1" operator="beginsWith" text="Missing">
      <formula>LEFT(E12,LEN("Missing"))="Missing"</formula>
    </cfRule>
    <cfRule type="beginsWith" dxfId="542" priority="27" stopIfTrue="1" operator="beginsWith" text="Untested">
      <formula>LEFT(E12,LEN("Untested"))="Untested"</formula>
    </cfRule>
    <cfRule type="notContainsBlanks" dxfId="541" priority="28" stopIfTrue="1">
      <formula>LEN(TRIM(E12))&gt;0</formula>
    </cfRule>
  </conditionalFormatting>
  <conditionalFormatting sqref="F12">
    <cfRule type="beginsWith" dxfId="540" priority="17" operator="beginsWith" text="Partial">
      <formula>LEFT(F12,LEN("Partial"))="Partial"</formula>
    </cfRule>
    <cfRule type="beginsWith" dxfId="539" priority="18" stopIfTrue="1" operator="beginsWith" text="Exceptional">
      <formula>LEFT(F12,LEN("Exceptional"))="Exceptional"</formula>
    </cfRule>
    <cfRule type="beginsWith" dxfId="538" priority="19" stopIfTrue="1" operator="beginsWith" text="Great">
      <formula>LEFT(F12,LEN("Great"))="Great"</formula>
    </cfRule>
    <cfRule type="beginsWith" dxfId="537" priority="20" stopIfTrue="1" operator="beginsWith" text="Good">
      <formula>LEFT(F12,LEN("Good"))="Good"</formula>
    </cfRule>
  </conditionalFormatting>
  <conditionalFormatting sqref="E12:F12">
    <cfRule type="beginsWith" dxfId="536" priority="13" operator="beginsWith" text="Partial">
      <formula>LEFT(E12,LEN("Partial"))="Partial"</formula>
    </cfRule>
    <cfRule type="beginsWith" dxfId="535" priority="14" stopIfTrue="1" operator="beginsWith" text="Exceptional">
      <formula>LEFT(E12,LEN("Exceptional"))="Exceptional"</formula>
    </cfRule>
    <cfRule type="beginsWith" dxfId="534" priority="15" stopIfTrue="1" operator="beginsWith" text="Great">
      <formula>LEFT(E12,LEN("Great"))="Great"</formula>
    </cfRule>
    <cfRule type="beginsWith" dxfId="533" priority="16" stopIfTrue="1" operator="beginsWith" text="Good">
      <formula>LEFT(E12,LEN("Good"))="Good"</formula>
    </cfRule>
  </conditionalFormatting>
  <conditionalFormatting sqref="E16:F16">
    <cfRule type="beginsWith" dxfId="532" priority="5" stopIfTrue="1" operator="beginsWith" text="Not Applicable">
      <formula>LEFT(E16,LEN("Not Applicable"))="Not Applicable"</formula>
    </cfRule>
    <cfRule type="beginsWith" dxfId="531" priority="6" stopIfTrue="1" operator="beginsWith" text="Waived">
      <formula>LEFT(E16,LEN("Waived"))="Waived"</formula>
    </cfRule>
    <cfRule type="beginsWith" dxfId="530" priority="7" stopIfTrue="1" operator="beginsWith" text="Broken">
      <formula>LEFT(E16,LEN("Broken"))="Broken"</formula>
    </cfRule>
    <cfRule type="beginsWith" dxfId="529" priority="8" stopIfTrue="1" operator="beginsWith" text="Decent">
      <formula>LEFT(E16,LEN("Decent"))="Decent"</formula>
    </cfRule>
    <cfRule type="beginsWith" dxfId="528" priority="9" stopIfTrue="1" operator="beginsWith" text="Poor">
      <formula>LEFT(E16,LEN("Poor"))="Poor"</formula>
    </cfRule>
    <cfRule type="beginsWith" dxfId="527" priority="10" stopIfTrue="1" operator="beginsWith" text="Missing">
      <formula>LEFT(E16,LEN("Missing"))="Missing"</formula>
    </cfRule>
    <cfRule type="beginsWith" dxfId="526" priority="11" stopIfTrue="1" operator="beginsWith" text="Untested">
      <formula>LEFT(E16,LEN("Untested"))="Untested"</formula>
    </cfRule>
    <cfRule type="notContainsBlanks" dxfId="525" priority="12" stopIfTrue="1">
      <formula>LEN(TRIM(E16))&gt;0</formula>
    </cfRule>
  </conditionalFormatting>
  <conditionalFormatting sqref="E16:F16">
    <cfRule type="beginsWith" dxfId="524" priority="1" operator="beginsWith" text="Partial">
      <formula>LEFT(E16,LEN("Partial"))="Partial"</formula>
    </cfRule>
    <cfRule type="beginsWith" dxfId="523" priority="2" stopIfTrue="1" operator="beginsWith" text="Exceptional">
      <formula>LEFT(E16,LEN("Exceptional"))="Exceptional"</formula>
    </cfRule>
    <cfRule type="beginsWith" dxfId="522" priority="3" stopIfTrue="1" operator="beginsWith" text="Great">
      <formula>LEFT(E16,LEN("Great"))="Great"</formula>
    </cfRule>
    <cfRule type="beginsWith" dxfId="521" priority="4" stopIfTrue="1" operator="beginsWith" text="Good">
      <formula>LEFT(E16,LEN("Good"))="Good"</formula>
    </cfRule>
  </conditionalFormatting>
  <dataValidations count="1">
    <dataValidation type="list" showInputMessage="1" showErrorMessage="1" sqref="E11:F22">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17"/>
  <sheetViews>
    <sheetView zoomScale="130" zoomScaleNormal="130" zoomScalePageLayoutView="130" workbookViewId="0">
      <selection activeCell="E12" sqref="E12"/>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47" t="s">
        <v>153</v>
      </c>
      <c r="B1" s="248"/>
      <c r="C1" s="249"/>
      <c r="D1" s="94" t="s">
        <v>60</v>
      </c>
      <c r="E1" s="95" t="str">
        <f>""&amp;COUNTIF(E$3:E$60,"Untested")&amp;" Untested"</f>
        <v>0 Untested</v>
      </c>
      <c r="F1" s="95" t="str">
        <f>""&amp;COUNTIF(F$3:F$60,"Untested")&amp;" Untested"</f>
        <v>0 Untested</v>
      </c>
      <c r="G1" s="87" t="s">
        <v>61</v>
      </c>
      <c r="H1" s="112"/>
    </row>
    <row r="2" spans="1:8" ht="17.100000000000001" customHeight="1" thickBot="1">
      <c r="A2" s="250" t="s">
        <v>207</v>
      </c>
      <c r="B2" s="251"/>
      <c r="C2" s="252"/>
      <c r="D2" s="96" t="s">
        <v>84</v>
      </c>
      <c r="E2" s="97">
        <f>COUNTIF($E$10:$E$60,"Missing")+COUNTIF($E$10:$E$60,"Broken")</f>
        <v>0</v>
      </c>
      <c r="F2" s="97">
        <f>COUNTIF($F$10:$F$60,"Missing")+COUNTIF($F$10:$F$60,"Broken")</f>
        <v>0</v>
      </c>
      <c r="G2" s="240" t="s">
        <v>89</v>
      </c>
    </row>
    <row r="3" spans="1:8" ht="16.5" thickBot="1">
      <c r="A3" s="253"/>
      <c r="B3" s="254"/>
      <c r="C3" s="255"/>
      <c r="D3" s="96" t="s">
        <v>83</v>
      </c>
      <c r="E3" s="97">
        <f>COUNTIF($E$10:$E$60,"Poor")+COUNTIF($E$10:$E$60,"Partial")</f>
        <v>0</v>
      </c>
      <c r="F3" s="97">
        <f>COUNTIF($F$10:$F$60,"Poor")+COUNTIF($F$10:$F$60,"Partial")</f>
        <v>0</v>
      </c>
      <c r="G3" s="241"/>
    </row>
    <row r="4" spans="1:8" ht="16.5" thickBot="1">
      <c r="A4" s="253"/>
      <c r="B4" s="254"/>
      <c r="C4" s="255"/>
      <c r="D4" s="96" t="s">
        <v>85</v>
      </c>
      <c r="E4" s="97">
        <f>COUNTIF($E$10:$E$60,"Decent")</f>
        <v>0</v>
      </c>
      <c r="F4" s="97">
        <f>COUNTIF($F$10:$F$60,"Decent")</f>
        <v>0</v>
      </c>
      <c r="G4" s="241"/>
    </row>
    <row r="5" spans="1:8" ht="16.5" thickBot="1">
      <c r="A5" s="253"/>
      <c r="B5" s="254"/>
      <c r="C5" s="255"/>
      <c r="D5" s="96" t="s">
        <v>107</v>
      </c>
      <c r="E5" s="97">
        <f>COUNTIF($E$10:$E$60,"Good")</f>
        <v>3</v>
      </c>
      <c r="F5" s="97">
        <f>COUNTIF($F$10:$F$60,"Good")</f>
        <v>3</v>
      </c>
      <c r="G5" s="241"/>
    </row>
    <row r="6" spans="1:8" ht="16.5" thickBot="1">
      <c r="A6" s="253"/>
      <c r="B6" s="254"/>
      <c r="C6" s="255"/>
      <c r="D6" s="96" t="s">
        <v>82</v>
      </c>
      <c r="E6" s="97">
        <f>COUNTIF($E$10:$E$60,"Great")</f>
        <v>1</v>
      </c>
      <c r="F6" s="97">
        <f>COUNTIF($F$10:$F$60,"Great")</f>
        <v>1</v>
      </c>
      <c r="G6" s="241"/>
    </row>
    <row r="7" spans="1:8" ht="16.5" thickBot="1">
      <c r="A7" s="253"/>
      <c r="B7" s="254"/>
      <c r="C7" s="255"/>
      <c r="D7" s="96" t="s">
        <v>81</v>
      </c>
      <c r="E7" s="97">
        <f>COUNTIF($E$10:$E$60,"Exceptional")</f>
        <v>0</v>
      </c>
      <c r="F7" s="97">
        <f>COUNTIF($F$10:$F$60,"Exceptional")</f>
        <v>0</v>
      </c>
      <c r="G7" s="241"/>
    </row>
    <row r="8" spans="1:8" ht="16.5" thickBot="1">
      <c r="A8" s="256"/>
      <c r="B8" s="257"/>
      <c r="C8" s="258"/>
      <c r="D8" s="98" t="s">
        <v>146</v>
      </c>
      <c r="E8" s="99">
        <f>E2*(-0.1)+E3*(-0.02)+E5*0.005+E6*0.01+E7*0.02</f>
        <v>2.5000000000000001E-2</v>
      </c>
      <c r="F8" s="99">
        <f>F2*(-0.1)+F3*(-0.02)+F5*0.005+F6*0.01+F7*0.02</f>
        <v>2.5000000000000001E-2</v>
      </c>
      <c r="G8" s="242"/>
    </row>
    <row r="9" spans="1:8" s="21" customFormat="1" ht="8.1" customHeight="1" thickBot="1">
      <c r="A9" s="90"/>
      <c r="B9" s="90"/>
      <c r="C9" s="90"/>
      <c r="D9" s="91"/>
      <c r="E9" s="92"/>
      <c r="F9" s="92"/>
      <c r="G9" s="90"/>
    </row>
    <row r="10" spans="1:8" ht="16.5" thickBot="1">
      <c r="A10" s="243" t="s">
        <v>67</v>
      </c>
      <c r="B10" s="259"/>
      <c r="C10" s="244"/>
      <c r="D10" s="87" t="s">
        <v>29</v>
      </c>
      <c r="E10" s="88" t="s">
        <v>15</v>
      </c>
      <c r="F10" s="88" t="s">
        <v>16</v>
      </c>
      <c r="G10" s="87" t="s">
        <v>30</v>
      </c>
    </row>
    <row r="11" spans="1:8" ht="42.95" customHeight="1" thickBot="1">
      <c r="A11" s="115" t="s">
        <v>220</v>
      </c>
      <c r="B11" s="260" t="s">
        <v>222</v>
      </c>
      <c r="C11" s="260"/>
      <c r="D11" s="89"/>
      <c r="E11" s="87" t="s">
        <v>285</v>
      </c>
      <c r="F11" s="87" t="s">
        <v>285</v>
      </c>
      <c r="G11" s="89" t="s">
        <v>315</v>
      </c>
    </row>
    <row r="12" spans="1:8" ht="44.1" customHeight="1" thickBot="1">
      <c r="A12" s="93" t="s">
        <v>221</v>
      </c>
      <c r="B12" s="245" t="s">
        <v>223</v>
      </c>
      <c r="C12" s="246"/>
      <c r="D12" s="89"/>
      <c r="E12" s="87" t="s">
        <v>303</v>
      </c>
      <c r="F12" s="87" t="s">
        <v>303</v>
      </c>
      <c r="G12" s="89" t="s">
        <v>317</v>
      </c>
    </row>
    <row r="13" spans="1:8" ht="45" customHeight="1" thickBot="1">
      <c r="A13" s="93" t="s">
        <v>163</v>
      </c>
      <c r="B13" s="245" t="s">
        <v>224</v>
      </c>
      <c r="C13" s="246"/>
      <c r="D13" s="89"/>
      <c r="E13" s="87" t="s">
        <v>285</v>
      </c>
      <c r="F13" s="87" t="s">
        <v>285</v>
      </c>
      <c r="G13" s="89" t="s">
        <v>316</v>
      </c>
    </row>
    <row r="14" spans="1:8" ht="56.1" customHeight="1" thickBot="1">
      <c r="A14" s="93" t="s">
        <v>226</v>
      </c>
      <c r="B14" s="245" t="s">
        <v>225</v>
      </c>
      <c r="C14" s="246"/>
      <c r="D14" s="89"/>
      <c r="E14" s="87" t="s">
        <v>285</v>
      </c>
      <c r="F14" s="87" t="s">
        <v>285</v>
      </c>
      <c r="G14" s="89" t="s">
        <v>319</v>
      </c>
    </row>
    <row r="15" spans="1:8" ht="42.95" customHeight="1" thickBot="1">
      <c r="A15" s="93" t="s">
        <v>64</v>
      </c>
      <c r="B15" s="245" t="s">
        <v>142</v>
      </c>
      <c r="C15" s="246"/>
      <c r="D15" s="89"/>
      <c r="E15" s="87" t="s">
        <v>287</v>
      </c>
      <c r="F15" s="87" t="s">
        <v>287</v>
      </c>
      <c r="G15" s="89"/>
    </row>
    <row r="24" ht="17.100000000000001" customHeight="1"/>
    <row r="33" spans="1:8" ht="17.100000000000001" customHeight="1"/>
    <row r="48" spans="1:8" s="100" customFormat="1">
      <c r="A48" s="1"/>
      <c r="B48" s="1"/>
      <c r="C48" s="1"/>
      <c r="D48" s="1"/>
      <c r="E48" s="1"/>
      <c r="F48" s="1"/>
      <c r="G48" s="1"/>
      <c r="H48" s="1"/>
    </row>
    <row r="49" spans="1:8" s="100" customFormat="1">
      <c r="A49" s="1"/>
      <c r="B49" s="1"/>
      <c r="C49" s="1"/>
      <c r="D49" s="1"/>
      <c r="E49" s="1"/>
      <c r="F49" s="1"/>
      <c r="G49" s="1"/>
      <c r="H49" s="1"/>
    </row>
    <row r="50" spans="1:8" s="100" customFormat="1">
      <c r="A50" s="1"/>
      <c r="B50" s="1"/>
      <c r="C50" s="1"/>
      <c r="D50" s="1"/>
      <c r="E50" s="1"/>
      <c r="F50" s="1"/>
      <c r="G50" s="1"/>
      <c r="H50" s="1"/>
    </row>
    <row r="51" spans="1:8" s="100" customFormat="1">
      <c r="A51" s="1"/>
      <c r="B51" s="1"/>
      <c r="C51" s="1"/>
      <c r="D51" s="1"/>
      <c r="E51" s="1"/>
      <c r="F51" s="1"/>
      <c r="G51" s="1"/>
      <c r="H51" s="1"/>
    </row>
    <row r="52" spans="1:8" s="100" customFormat="1">
      <c r="A52" s="1"/>
      <c r="B52" s="1"/>
      <c r="C52" s="1"/>
      <c r="D52" s="1"/>
      <c r="E52" s="1"/>
      <c r="F52" s="1"/>
      <c r="G52" s="1"/>
      <c r="H52" s="1"/>
    </row>
    <row r="53" spans="1:8" s="100" customFormat="1">
      <c r="A53" s="1"/>
      <c r="B53" s="1"/>
      <c r="C53" s="1"/>
      <c r="D53" s="1"/>
      <c r="E53" s="1"/>
      <c r="F53" s="1"/>
      <c r="G53" s="1"/>
      <c r="H53" s="1"/>
    </row>
    <row r="54" spans="1:8" s="100" customFormat="1">
      <c r="A54" s="1"/>
      <c r="B54" s="1"/>
      <c r="C54" s="1"/>
      <c r="D54" s="1"/>
      <c r="E54" s="1"/>
      <c r="F54" s="1"/>
      <c r="G54" s="1"/>
      <c r="H54" s="1"/>
    </row>
    <row r="55" spans="1:8" s="100" customFormat="1">
      <c r="A55" s="1"/>
      <c r="B55" s="1"/>
      <c r="C55" s="1"/>
      <c r="D55" s="1"/>
      <c r="E55" s="1"/>
      <c r="F55" s="1"/>
      <c r="G55" s="1"/>
      <c r="H55" s="1"/>
    </row>
    <row r="56" spans="1:8" s="100" customFormat="1">
      <c r="A56" s="1"/>
      <c r="B56" s="1"/>
      <c r="C56" s="1"/>
      <c r="D56" s="1"/>
      <c r="E56" s="1"/>
      <c r="F56" s="1"/>
      <c r="G56" s="1"/>
      <c r="H56" s="1"/>
    </row>
    <row r="57" spans="1:8" s="100" customFormat="1">
      <c r="A57" s="1"/>
      <c r="B57" s="1"/>
      <c r="C57" s="1"/>
      <c r="D57" s="1"/>
      <c r="E57" s="1"/>
      <c r="F57" s="1"/>
      <c r="G57" s="1"/>
      <c r="H57" s="1"/>
    </row>
    <row r="58" spans="1:8" s="100" customFormat="1">
      <c r="A58" s="1"/>
      <c r="B58" s="1"/>
      <c r="C58" s="1"/>
      <c r="D58" s="1"/>
      <c r="E58" s="1"/>
      <c r="F58" s="1"/>
      <c r="G58" s="1"/>
      <c r="H58" s="1"/>
    </row>
    <row r="59" spans="1:8" s="100" customFormat="1">
      <c r="A59" s="1"/>
      <c r="B59" s="1"/>
      <c r="C59" s="1"/>
      <c r="D59" s="1"/>
      <c r="E59" s="1"/>
      <c r="F59" s="1"/>
      <c r="G59" s="1"/>
      <c r="H59" s="1"/>
    </row>
    <row r="60" spans="1:8" s="100" customFormat="1">
      <c r="A60" s="1"/>
      <c r="B60" s="1"/>
      <c r="C60" s="1"/>
      <c r="D60" s="1"/>
      <c r="E60" s="1"/>
      <c r="F60" s="1"/>
      <c r="G60" s="1"/>
      <c r="H60" s="1"/>
    </row>
    <row r="61" spans="1:8" s="100" customFormat="1">
      <c r="A61" s="1"/>
      <c r="B61" s="1"/>
      <c r="C61" s="1"/>
      <c r="D61" s="1"/>
      <c r="E61" s="1"/>
      <c r="F61" s="1"/>
      <c r="G61" s="1"/>
      <c r="H61" s="1"/>
    </row>
    <row r="62" spans="1:8" s="100" customFormat="1">
      <c r="A62" s="1"/>
      <c r="B62" s="1"/>
      <c r="C62" s="1"/>
      <c r="D62" s="1"/>
      <c r="E62" s="1"/>
      <c r="F62" s="1"/>
      <c r="G62" s="1"/>
      <c r="H62" s="1"/>
    </row>
    <row r="63" spans="1:8" s="100" customFormat="1">
      <c r="A63" s="1"/>
      <c r="B63" s="1"/>
      <c r="C63" s="1"/>
      <c r="D63" s="1"/>
      <c r="E63" s="1"/>
      <c r="F63" s="1"/>
      <c r="G63" s="1"/>
      <c r="H63" s="1"/>
    </row>
    <row r="64" spans="1:8" s="100" customFormat="1">
      <c r="A64" s="1"/>
      <c r="B64" s="1"/>
      <c r="C64" s="1"/>
      <c r="D64" s="1"/>
      <c r="E64" s="1"/>
      <c r="F64" s="1"/>
      <c r="G64" s="1"/>
      <c r="H64" s="1"/>
    </row>
    <row r="65" spans="1:8" s="100" customFormat="1">
      <c r="A65" s="1"/>
      <c r="B65" s="1"/>
      <c r="C65" s="1"/>
      <c r="D65" s="1"/>
      <c r="E65" s="1"/>
      <c r="F65" s="1"/>
      <c r="G65" s="1"/>
      <c r="H65" s="1"/>
    </row>
    <row r="66" spans="1:8" s="100" customFormat="1">
      <c r="A66" s="1"/>
      <c r="B66" s="1"/>
      <c r="C66" s="1"/>
      <c r="D66" s="1"/>
      <c r="E66" s="1"/>
      <c r="F66" s="1"/>
      <c r="G66" s="1"/>
      <c r="H66" s="1"/>
    </row>
    <row r="67" spans="1:8" s="100" customFormat="1">
      <c r="A67" s="1"/>
      <c r="B67" s="1"/>
      <c r="C67" s="1"/>
      <c r="D67" s="1"/>
      <c r="E67" s="1"/>
      <c r="F67" s="1"/>
      <c r="G67" s="1"/>
      <c r="H67" s="1"/>
    </row>
    <row r="68" spans="1:8" s="100" customFormat="1">
      <c r="A68" s="1"/>
      <c r="B68" s="1"/>
      <c r="C68" s="1"/>
      <c r="D68" s="1"/>
      <c r="E68" s="1"/>
      <c r="F68" s="1"/>
      <c r="G68" s="1"/>
      <c r="H68" s="1"/>
    </row>
    <row r="69" spans="1:8" s="100" customFormat="1">
      <c r="A69" s="1"/>
      <c r="B69" s="1"/>
      <c r="C69" s="1"/>
      <c r="D69" s="1"/>
      <c r="E69" s="1"/>
      <c r="F69" s="1"/>
      <c r="G69" s="1"/>
      <c r="H69" s="1"/>
    </row>
    <row r="70" spans="1:8" s="100" customFormat="1"/>
    <row r="71" spans="1:8" s="100" customFormat="1"/>
    <row r="72" spans="1:8" s="100" customFormat="1"/>
    <row r="73" spans="1:8" s="100" customFormat="1"/>
    <row r="74" spans="1:8" s="100" customFormat="1"/>
    <row r="75" spans="1:8" s="100" customFormat="1"/>
    <row r="76" spans="1:8" s="100" customFormat="1"/>
    <row r="77" spans="1:8" s="100" customFormat="1"/>
    <row r="78" spans="1:8" s="100" customFormat="1"/>
    <row r="79" spans="1:8" s="100" customFormat="1"/>
    <row r="80" spans="1:8" s="100" customFormat="1"/>
    <row r="81" s="100" customFormat="1"/>
    <row r="82" s="100" customFormat="1"/>
    <row r="83" s="100" customFormat="1"/>
    <row r="84" s="100" customFormat="1"/>
    <row r="85" s="100" customFormat="1"/>
    <row r="86" s="100" customFormat="1"/>
    <row r="87" s="100" customFormat="1"/>
    <row r="88" s="100" customFormat="1"/>
    <row r="89" s="100" customFormat="1"/>
    <row r="90" s="100" customFormat="1"/>
    <row r="91" s="100" customFormat="1"/>
    <row r="92" s="100" customFormat="1"/>
    <row r="93" s="100" customFormat="1"/>
    <row r="94" s="100" customFormat="1"/>
    <row r="95" s="100" customFormat="1"/>
    <row r="96" s="100" customFormat="1"/>
    <row r="97" s="100" customFormat="1"/>
    <row r="98" s="100" customFormat="1"/>
    <row r="99" s="100" customFormat="1"/>
    <row r="100" s="100" customFormat="1"/>
    <row r="101" s="100" customFormat="1"/>
    <row r="102" s="100" customFormat="1"/>
    <row r="103" s="100" customFormat="1"/>
    <row r="104" s="100" customFormat="1"/>
    <row r="105" s="100" customFormat="1"/>
    <row r="106" s="100" customFormat="1"/>
    <row r="107" s="100" customFormat="1"/>
    <row r="108" s="100" customFormat="1"/>
    <row r="109" s="100" customFormat="1"/>
    <row r="110" s="100" customFormat="1"/>
    <row r="111" s="100" customFormat="1"/>
    <row r="112" s="100" customFormat="1"/>
    <row r="113" s="100" customFormat="1"/>
    <row r="114" s="100" customFormat="1"/>
    <row r="115" s="100" customFormat="1"/>
    <row r="116" s="100" customFormat="1"/>
    <row r="117" s="100" customFormat="1"/>
  </sheetData>
  <mergeCells count="9">
    <mergeCell ref="A1:C1"/>
    <mergeCell ref="A2:C8"/>
    <mergeCell ref="G2:G8"/>
    <mergeCell ref="B12:C12"/>
    <mergeCell ref="B14:C14"/>
    <mergeCell ref="B15:C15"/>
    <mergeCell ref="B13:C13"/>
    <mergeCell ref="A10:C10"/>
    <mergeCell ref="B11:C11"/>
  </mergeCells>
  <conditionalFormatting sqref="E16:F242">
    <cfRule type="beginsWith" dxfId="520" priority="1880" stopIfTrue="1" operator="beginsWith" text="Not Applicable">
      <formula>LEFT(E16,LEN("Not Applicable"))="Not Applicable"</formula>
    </cfRule>
    <cfRule type="beginsWith" dxfId="519" priority="1881" stopIfTrue="1" operator="beginsWith" text="Waived">
      <formula>LEFT(E16,LEN("Waived"))="Waived"</formula>
    </cfRule>
    <cfRule type="beginsWith" dxfId="518" priority="1882" stopIfTrue="1" operator="beginsWith" text="Pre-Passed">
      <formula>LEFT(E16,LEN("Pre-Passed"))="Pre-Passed"</formula>
    </cfRule>
    <cfRule type="beginsWith" dxfId="517" priority="1883" stopIfTrue="1" operator="beginsWith" text="Completed">
      <formula>LEFT(E16,LEN("Completed"))="Completed"</formula>
    </cfRule>
    <cfRule type="beginsWith" dxfId="516" priority="1884" stopIfTrue="1" operator="beginsWith" text="Partial">
      <formula>LEFT(E16,LEN("Partial"))="Partial"</formula>
    </cfRule>
    <cfRule type="beginsWith" dxfId="515" priority="1885" stopIfTrue="1" operator="beginsWith" text="Missing">
      <formula>LEFT(E16,LEN("Missing"))="Missing"</formula>
    </cfRule>
    <cfRule type="beginsWith" dxfId="514" priority="1886" stopIfTrue="1" operator="beginsWith" text="Untested">
      <formula>LEFT(E16,LEN("Untested"))="Untested"</formula>
    </cfRule>
    <cfRule type="notContainsBlanks" dxfId="513" priority="1894" stopIfTrue="1">
      <formula>LEN(TRIM(E16))&gt;0</formula>
    </cfRule>
  </conditionalFormatting>
  <conditionalFormatting sqref="A16:A242">
    <cfRule type="beginsWith" dxfId="512" priority="1887" stopIfTrue="1" operator="beginsWith" text="Exceptional">
      <formula>LEFT(A16,LEN("Exceptional"))="Exceptional"</formula>
    </cfRule>
    <cfRule type="beginsWith" dxfId="511" priority="1888" stopIfTrue="1" operator="beginsWith" text="Professional">
      <formula>LEFT(A16,LEN("Professional"))="Professional"</formula>
    </cfRule>
    <cfRule type="beginsWith" dxfId="510" priority="1889" stopIfTrue="1" operator="beginsWith" text="Advanced">
      <formula>LEFT(A16,LEN("Advanced"))="Advanced"</formula>
    </cfRule>
    <cfRule type="beginsWith" dxfId="509" priority="1890" stopIfTrue="1" operator="beginsWith" text="Intermediate">
      <formula>LEFT(A16,LEN("Intermediate"))="Intermediate"</formula>
    </cfRule>
    <cfRule type="beginsWith" dxfId="508" priority="1891" stopIfTrue="1" operator="beginsWith" text="Basic">
      <formula>LEFT(A16,LEN("Basic"))="Basic"</formula>
    </cfRule>
    <cfRule type="beginsWith" dxfId="507" priority="1892" stopIfTrue="1" operator="beginsWith" text="Required">
      <formula>LEFT(A16,LEN("Required"))="Required"</formula>
    </cfRule>
    <cfRule type="notContainsBlanks" dxfId="506" priority="1893" stopIfTrue="1">
      <formula>LEN(TRIM(A16))&gt;0</formula>
    </cfRule>
  </conditionalFormatting>
  <conditionalFormatting sqref="E10">
    <cfRule type="beginsWith" dxfId="505" priority="536" stopIfTrue="1" operator="beginsWith" text="Not Applicable">
      <formula>LEFT(E10,LEN("Not Applicable"))="Not Applicable"</formula>
    </cfRule>
    <cfRule type="beginsWith" dxfId="504" priority="537" stopIfTrue="1" operator="beginsWith" text="Waived">
      <formula>LEFT(E10,LEN("Waived"))="Waived"</formula>
    </cfRule>
    <cfRule type="beginsWith" dxfId="503" priority="538" stopIfTrue="1" operator="beginsWith" text="Pre-Passed">
      <formula>LEFT(E10,LEN("Pre-Passed"))="Pre-Passed"</formula>
    </cfRule>
    <cfRule type="beginsWith" dxfId="502" priority="539" stopIfTrue="1" operator="beginsWith" text="Completed">
      <formula>LEFT(E10,LEN("Completed"))="Completed"</formula>
    </cfRule>
    <cfRule type="beginsWith" dxfId="501" priority="540" stopIfTrue="1" operator="beginsWith" text="Partial">
      <formula>LEFT(E10,LEN("Partial"))="Partial"</formula>
    </cfRule>
    <cfRule type="beginsWith" dxfId="500" priority="541" stopIfTrue="1" operator="beginsWith" text="Missing">
      <formula>LEFT(E10,LEN("Missing"))="Missing"</formula>
    </cfRule>
    <cfRule type="beginsWith" dxfId="499" priority="542" stopIfTrue="1" operator="beginsWith" text="Untested">
      <formula>LEFT(E10,LEN("Untested"))="Untested"</formula>
    </cfRule>
    <cfRule type="notContainsBlanks" dxfId="498" priority="543" stopIfTrue="1">
      <formula>LEN(TRIM(E10))&gt;0</formula>
    </cfRule>
  </conditionalFormatting>
  <conditionalFormatting sqref="F10">
    <cfRule type="beginsWith" dxfId="497" priority="528" stopIfTrue="1" operator="beginsWith" text="Not Applicable">
      <formula>LEFT(F10,LEN("Not Applicable"))="Not Applicable"</formula>
    </cfRule>
    <cfRule type="beginsWith" dxfId="496" priority="529" stopIfTrue="1" operator="beginsWith" text="Waived">
      <formula>LEFT(F10,LEN("Waived"))="Waived"</formula>
    </cfRule>
    <cfRule type="beginsWith" dxfId="495" priority="530" stopIfTrue="1" operator="beginsWith" text="Pre-Passed">
      <formula>LEFT(F10,LEN("Pre-Passed"))="Pre-Passed"</formula>
    </cfRule>
    <cfRule type="beginsWith" dxfId="494" priority="531" stopIfTrue="1" operator="beginsWith" text="Completed">
      <formula>LEFT(F10,LEN("Completed"))="Completed"</formula>
    </cfRule>
    <cfRule type="beginsWith" dxfId="493" priority="532" stopIfTrue="1" operator="beginsWith" text="Partial">
      <formula>LEFT(F10,LEN("Partial"))="Partial"</formula>
    </cfRule>
    <cfRule type="beginsWith" dxfId="492" priority="533" stopIfTrue="1" operator="beginsWith" text="Missing">
      <formula>LEFT(F10,LEN("Missing"))="Missing"</formula>
    </cfRule>
    <cfRule type="beginsWith" dxfId="491" priority="534" stopIfTrue="1" operator="beginsWith" text="Untested">
      <formula>LEFT(F10,LEN("Untested"))="Untested"</formula>
    </cfRule>
    <cfRule type="notContainsBlanks" dxfId="490" priority="535" stopIfTrue="1">
      <formula>LEN(TRIM(F10))&gt;0</formula>
    </cfRule>
  </conditionalFormatting>
  <conditionalFormatting sqref="A10:G10 A12:D12 G11:G12 D11 A14:D15 G14:G15">
    <cfRule type="expression" dxfId="489" priority="204" stopIfTrue="1">
      <formula>IF(#REF! &gt; 0, TRUE, FALSE)</formula>
    </cfRule>
  </conditionalFormatting>
  <conditionalFormatting sqref="A13:D13 G13">
    <cfRule type="expression" dxfId="488" priority="153" stopIfTrue="1">
      <formula>IF(#REF! &gt; 0, TRUE, FALSE)</formula>
    </cfRule>
  </conditionalFormatting>
  <conditionalFormatting sqref="A10:XFD10 D11 A12:D15 G11:XFD15">
    <cfRule type="expression" dxfId="487" priority="14" stopIfTrue="1">
      <formula>"H1&gt;0"</formula>
    </cfRule>
  </conditionalFormatting>
  <conditionalFormatting sqref="E11:F15">
    <cfRule type="beginsWith" dxfId="486" priority="6" stopIfTrue="1" operator="beginsWith" text="Not Applicable">
      <formula>LEFT(E11,LEN("Not Applicable"))="Not Applicable"</formula>
    </cfRule>
    <cfRule type="beginsWith" dxfId="485" priority="7" stopIfTrue="1" operator="beginsWith" text="Waived">
      <formula>LEFT(E11,LEN("Waived"))="Waived"</formula>
    </cfRule>
    <cfRule type="beginsWith" dxfId="484" priority="8" stopIfTrue="1" operator="beginsWith" text="Broken">
      <formula>LEFT(E11,LEN("Broken"))="Broken"</formula>
    </cfRule>
    <cfRule type="beginsWith" dxfId="483" priority="9" stopIfTrue="1" operator="beginsWith" text="Decent">
      <formula>LEFT(E11,LEN("Decent"))="Decent"</formula>
    </cfRule>
    <cfRule type="beginsWith" dxfId="482" priority="10" stopIfTrue="1" operator="beginsWith" text="Poor">
      <formula>LEFT(E11,LEN("Poor"))="Poor"</formula>
    </cfRule>
    <cfRule type="beginsWith" dxfId="481" priority="11" stopIfTrue="1" operator="beginsWith" text="Missing">
      <formula>LEFT(E11,LEN("Missing"))="Missing"</formula>
    </cfRule>
    <cfRule type="beginsWith" dxfId="480" priority="12" stopIfTrue="1" operator="beginsWith" text="Untested">
      <formula>LEFT(E11,LEN("Untested"))="Untested"</formula>
    </cfRule>
    <cfRule type="notContainsBlanks" dxfId="479" priority="13" stopIfTrue="1">
      <formula>LEN(TRIM(E11))&gt;0</formula>
    </cfRule>
  </conditionalFormatting>
  <conditionalFormatting sqref="E11:F15">
    <cfRule type="beginsWith" dxfId="478" priority="2" operator="beginsWith" text="Partial">
      <formula>LEFT(E11,LEN("Partial"))="Partial"</formula>
    </cfRule>
    <cfRule type="beginsWith" dxfId="477" priority="3" stopIfTrue="1" operator="beginsWith" text="Exceptional">
      <formula>LEFT(E11,LEN("Exceptional"))="Exceptional"</formula>
    </cfRule>
    <cfRule type="beginsWith" dxfId="476" priority="4" stopIfTrue="1" operator="beginsWith" text="Great">
      <formula>LEFT(E11,LEN("Great"))="Great"</formula>
    </cfRule>
    <cfRule type="beginsWith" dxfId="475" priority="5" stopIfTrue="1" operator="beginsWith" text="Good">
      <formula>LEFT(E11,LEN("Good"))="Good"</formula>
    </cfRule>
  </conditionalFormatting>
  <conditionalFormatting sqref="B11:C11">
    <cfRule type="expression" dxfId="474" priority="1" stopIfTrue="1">
      <formula>IF(#REF! &gt; 0, TRUE, FALSE)</formula>
    </cfRule>
  </conditionalFormatting>
  <dataValidations count="2">
    <dataValidation type="list" showInputMessage="1" showErrorMessage="1" sqref="E101:F103 E110:F117 E105:F108 E79:F99 E70:F77">
      <formula1>"Untested, Missing, Partial, Completed, Waived, Not Applicable"</formula1>
    </dataValidation>
    <dataValidation type="list" showInputMessage="1" showErrorMessage="1" sqref="E11:F15">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zoomScale="130" zoomScaleNormal="130" zoomScalePageLayoutView="130" workbookViewId="0">
      <selection activeCell="G11" sqref="G11"/>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8" ht="16.5" thickBot="1">
      <c r="A1" s="247" t="s">
        <v>153</v>
      </c>
      <c r="B1" s="248"/>
      <c r="C1" s="249"/>
      <c r="D1" s="94" t="s">
        <v>60</v>
      </c>
      <c r="E1" s="95" t="str">
        <f>""&amp;COUNTIF(E$10:E$68,"Untested")&amp;" Untested"</f>
        <v>9 Untested</v>
      </c>
      <c r="F1" s="95" t="str">
        <f>""&amp;COUNTIF(F$10:F$68,"Untested")&amp;" Untested"</f>
        <v>9 Untested</v>
      </c>
      <c r="G1" s="87" t="s">
        <v>61</v>
      </c>
      <c r="H1" s="112"/>
    </row>
    <row r="2" spans="1:8" ht="17.100000000000001" customHeight="1" thickBot="1">
      <c r="A2" s="250" t="s">
        <v>206</v>
      </c>
      <c r="B2" s="251"/>
      <c r="C2" s="252"/>
      <c r="D2" s="96" t="s">
        <v>84</v>
      </c>
      <c r="E2" s="97">
        <f>COUNTIF($E$10:$E$68,"Missing")+COUNTIF($E$10:$E$68,"Broken")</f>
        <v>0</v>
      </c>
      <c r="F2" s="97">
        <f>COUNTIF($F$10:$F$68,"Missing")+COUNTIF($F$10:$F$68,"Broken")</f>
        <v>0</v>
      </c>
      <c r="G2" s="240" t="s">
        <v>89</v>
      </c>
    </row>
    <row r="3" spans="1:8" ht="16.5" thickBot="1">
      <c r="A3" s="253"/>
      <c r="B3" s="254"/>
      <c r="C3" s="255"/>
      <c r="D3" s="96" t="s">
        <v>83</v>
      </c>
      <c r="E3" s="97">
        <f>COUNTIF($E$10:$E$68,"Poor")+COUNTIF($E$10:$E$68,"Partial")</f>
        <v>0</v>
      </c>
      <c r="F3" s="97">
        <f>COUNTIF($F$10:$F$68,"Poor")+COUNTIF($F$10:$F$68,"Partial")</f>
        <v>0</v>
      </c>
      <c r="G3" s="241"/>
    </row>
    <row r="4" spans="1:8" ht="16.5" thickBot="1">
      <c r="A4" s="253"/>
      <c r="B4" s="254"/>
      <c r="C4" s="255"/>
      <c r="D4" s="96" t="s">
        <v>85</v>
      </c>
      <c r="E4" s="97">
        <f>COUNTIF($E$10:$E$68,"Decent")</f>
        <v>0</v>
      </c>
      <c r="F4" s="97">
        <f>COUNTIF($F$10:$F$68,"Decent")</f>
        <v>0</v>
      </c>
      <c r="G4" s="241"/>
    </row>
    <row r="5" spans="1:8" ht="16.5" thickBot="1">
      <c r="A5" s="253"/>
      <c r="B5" s="254"/>
      <c r="C5" s="255"/>
      <c r="D5" s="96" t="s">
        <v>107</v>
      </c>
      <c r="E5" s="97">
        <f>COUNTIF($E$10:$E$68,"Good")</f>
        <v>0</v>
      </c>
      <c r="F5" s="97">
        <f>COUNTIF($F$10:$F$68,"Good")</f>
        <v>0</v>
      </c>
      <c r="G5" s="241"/>
    </row>
    <row r="6" spans="1:8" ht="16.5" thickBot="1">
      <c r="A6" s="253"/>
      <c r="B6" s="254"/>
      <c r="C6" s="255"/>
      <c r="D6" s="96" t="s">
        <v>82</v>
      </c>
      <c r="E6" s="97">
        <f>COUNTIF($E$10:$E$68,"Great")</f>
        <v>0</v>
      </c>
      <c r="F6" s="97">
        <f>COUNTIF($F$10:$F$68,"Great")</f>
        <v>0</v>
      </c>
      <c r="G6" s="241"/>
    </row>
    <row r="7" spans="1:8" ht="16.5" thickBot="1">
      <c r="A7" s="253"/>
      <c r="B7" s="254"/>
      <c r="C7" s="255"/>
      <c r="D7" s="96" t="s">
        <v>81</v>
      </c>
      <c r="E7" s="97">
        <f>COUNTIF($E$10:$E$68,"Exceptional")</f>
        <v>0</v>
      </c>
      <c r="F7" s="97">
        <f>COUNTIF($F$10:$F$68,"Exceptional")</f>
        <v>0</v>
      </c>
      <c r="G7" s="241"/>
    </row>
    <row r="8" spans="1:8" ht="16.5" thickBot="1">
      <c r="A8" s="256"/>
      <c r="B8" s="257"/>
      <c r="C8" s="258"/>
      <c r="D8" s="98" t="s">
        <v>146</v>
      </c>
      <c r="E8" s="99">
        <f>E2*(-0.1)+E3*(-0.02)+E5*0.005+E6*0.01+E7*0.02</f>
        <v>0</v>
      </c>
      <c r="F8" s="99">
        <f>F2*(-0.1)+F3*(-0.02)+F5*0.005+F6*0.01+F7*0.02</f>
        <v>0</v>
      </c>
      <c r="G8" s="242"/>
    </row>
    <row r="9" spans="1:8" s="21" customFormat="1" ht="8.1" customHeight="1" thickBot="1">
      <c r="A9" s="90"/>
      <c r="B9" s="90"/>
      <c r="C9" s="90"/>
      <c r="D9" s="91"/>
      <c r="E9" s="92"/>
      <c r="F9" s="92"/>
      <c r="G9" s="90"/>
    </row>
    <row r="10" spans="1:8" ht="16.5" thickBot="1">
      <c r="A10" s="262" t="s">
        <v>158</v>
      </c>
      <c r="B10" s="263"/>
      <c r="C10" s="264"/>
      <c r="D10" s="109" t="s">
        <v>29</v>
      </c>
      <c r="E10" s="110" t="s">
        <v>15</v>
      </c>
      <c r="F10" s="110" t="s">
        <v>16</v>
      </c>
      <c r="G10" s="109" t="s">
        <v>30</v>
      </c>
    </row>
    <row r="11" spans="1:8" ht="72" customHeight="1" thickBot="1">
      <c r="A11" s="115" t="s">
        <v>164</v>
      </c>
      <c r="B11" s="261" t="s">
        <v>211</v>
      </c>
      <c r="C11" s="261"/>
      <c r="D11" s="114"/>
      <c r="E11" s="87" t="s">
        <v>14</v>
      </c>
      <c r="F11" s="87" t="s">
        <v>14</v>
      </c>
      <c r="G11" s="106" t="s">
        <v>290</v>
      </c>
    </row>
    <row r="12" spans="1:8" ht="99" customHeight="1" thickBot="1">
      <c r="A12" s="115" t="s">
        <v>210</v>
      </c>
      <c r="B12" s="260" t="s">
        <v>213</v>
      </c>
      <c r="C12" s="260"/>
      <c r="D12" s="113"/>
      <c r="E12" s="87" t="s">
        <v>14</v>
      </c>
      <c r="F12" s="87" t="s">
        <v>14</v>
      </c>
      <c r="G12" s="111"/>
    </row>
    <row r="13" spans="1:8" ht="98.1" customHeight="1" thickBot="1">
      <c r="A13" s="115" t="s">
        <v>159</v>
      </c>
      <c r="B13" s="260" t="s">
        <v>218</v>
      </c>
      <c r="C13" s="260"/>
      <c r="D13" s="113"/>
      <c r="E13" s="87" t="s">
        <v>14</v>
      </c>
      <c r="F13" s="87" t="s">
        <v>14</v>
      </c>
      <c r="G13" s="111"/>
    </row>
    <row r="14" spans="1:8" ht="84" customHeight="1" thickBot="1">
      <c r="A14" s="115" t="s">
        <v>160</v>
      </c>
      <c r="B14" s="245" t="s">
        <v>256</v>
      </c>
      <c r="C14" s="246"/>
      <c r="D14" s="113"/>
      <c r="E14" s="87" t="s">
        <v>14</v>
      </c>
      <c r="F14" s="87" t="s">
        <v>14</v>
      </c>
      <c r="G14" s="111"/>
    </row>
    <row r="15" spans="1:8" ht="42.95" customHeight="1" thickBot="1">
      <c r="A15" s="115" t="s">
        <v>161</v>
      </c>
      <c r="B15" s="260" t="s">
        <v>212</v>
      </c>
      <c r="C15" s="260"/>
      <c r="D15" s="113"/>
      <c r="E15" s="87" t="s">
        <v>14</v>
      </c>
      <c r="F15" s="87" t="s">
        <v>14</v>
      </c>
      <c r="G15" s="111"/>
    </row>
    <row r="16" spans="1:8" ht="72.95" customHeight="1" thickBot="1">
      <c r="A16" s="115" t="s">
        <v>162</v>
      </c>
      <c r="B16" s="245" t="s">
        <v>258</v>
      </c>
      <c r="C16" s="246"/>
      <c r="D16" s="113"/>
      <c r="E16" s="87" t="s">
        <v>14</v>
      </c>
      <c r="F16" s="87" t="s">
        <v>14</v>
      </c>
      <c r="G16" s="111"/>
    </row>
    <row r="17" spans="1:7" ht="113.1" customHeight="1" thickBot="1">
      <c r="A17" s="115" t="s">
        <v>163</v>
      </c>
      <c r="B17" s="245" t="s">
        <v>257</v>
      </c>
      <c r="C17" s="246"/>
      <c r="D17" s="113"/>
      <c r="E17" s="87" t="s">
        <v>14</v>
      </c>
      <c r="F17" s="87" t="s">
        <v>14</v>
      </c>
      <c r="G17" s="111"/>
    </row>
    <row r="18" spans="1:7" ht="86.1" customHeight="1" thickBot="1">
      <c r="A18" s="115" t="s">
        <v>165</v>
      </c>
      <c r="B18" s="265" t="s">
        <v>259</v>
      </c>
      <c r="C18" s="266"/>
      <c r="D18" s="114"/>
      <c r="E18" s="87" t="s">
        <v>14</v>
      </c>
      <c r="F18" s="87" t="s">
        <v>14</v>
      </c>
      <c r="G18" s="106"/>
    </row>
    <row r="19" spans="1:7" ht="42.95" customHeight="1" thickBot="1">
      <c r="A19" s="116" t="s">
        <v>64</v>
      </c>
      <c r="B19" s="260" t="s">
        <v>142</v>
      </c>
      <c r="C19" s="260"/>
      <c r="D19" s="117"/>
      <c r="E19" s="87" t="s">
        <v>14</v>
      </c>
      <c r="F19" s="87" t="s">
        <v>14</v>
      </c>
      <c r="G19" s="89"/>
    </row>
    <row r="32" spans="1:7" ht="17.100000000000001" customHeight="1"/>
    <row r="41" ht="17.100000000000001" customHeight="1"/>
    <row r="56" spans="1:8" s="100" customFormat="1">
      <c r="A56" s="1"/>
      <c r="B56" s="1"/>
      <c r="C56" s="1"/>
      <c r="D56" s="1"/>
      <c r="E56" s="1"/>
      <c r="F56" s="1"/>
      <c r="G56" s="1"/>
      <c r="H56" s="1"/>
    </row>
    <row r="57" spans="1:8" s="100" customFormat="1">
      <c r="A57" s="1"/>
      <c r="B57" s="1"/>
      <c r="C57" s="1"/>
      <c r="D57" s="1"/>
      <c r="E57" s="1"/>
      <c r="F57" s="1"/>
      <c r="G57" s="1"/>
      <c r="H57" s="1"/>
    </row>
    <row r="58" spans="1:8" s="100" customFormat="1">
      <c r="A58" s="1"/>
      <c r="B58" s="1"/>
      <c r="C58" s="1"/>
      <c r="D58" s="1"/>
      <c r="E58" s="1"/>
      <c r="F58" s="1"/>
      <c r="G58" s="1"/>
      <c r="H58" s="1"/>
    </row>
    <row r="59" spans="1:8" s="100" customFormat="1">
      <c r="A59" s="1"/>
      <c r="B59" s="1"/>
      <c r="C59" s="1"/>
      <c r="D59" s="1"/>
      <c r="E59" s="1"/>
      <c r="F59" s="1"/>
      <c r="G59" s="1"/>
      <c r="H59" s="1"/>
    </row>
    <row r="60" spans="1:8" s="100" customFormat="1">
      <c r="A60" s="1"/>
      <c r="B60" s="1"/>
      <c r="C60" s="1"/>
      <c r="D60" s="1"/>
      <c r="E60" s="1"/>
      <c r="F60" s="1"/>
      <c r="G60" s="1"/>
      <c r="H60" s="1"/>
    </row>
    <row r="61" spans="1:8" s="100" customFormat="1">
      <c r="A61" s="1"/>
      <c r="B61" s="1"/>
      <c r="C61" s="1"/>
      <c r="D61" s="1"/>
      <c r="E61" s="1"/>
      <c r="F61" s="1"/>
      <c r="G61" s="1"/>
      <c r="H61" s="1"/>
    </row>
    <row r="62" spans="1:8" s="100" customFormat="1">
      <c r="A62" s="1"/>
      <c r="B62" s="1"/>
      <c r="C62" s="1"/>
      <c r="D62" s="1"/>
      <c r="E62" s="1"/>
      <c r="F62" s="1"/>
      <c r="G62" s="1"/>
      <c r="H62" s="1"/>
    </row>
    <row r="63" spans="1:8" s="100" customFormat="1">
      <c r="A63" s="1"/>
      <c r="B63" s="1"/>
      <c r="C63" s="1"/>
      <c r="D63" s="1"/>
      <c r="E63" s="1"/>
      <c r="F63" s="1"/>
      <c r="G63" s="1"/>
      <c r="H63" s="1"/>
    </row>
    <row r="64" spans="1:8" s="100" customFormat="1">
      <c r="A64" s="1"/>
      <c r="B64" s="1"/>
      <c r="C64" s="1"/>
      <c r="D64" s="1"/>
      <c r="E64" s="1"/>
      <c r="F64" s="1"/>
      <c r="G64" s="1"/>
      <c r="H64" s="1"/>
    </row>
    <row r="65" spans="1:8" s="100" customFormat="1">
      <c r="A65" s="1"/>
      <c r="B65" s="1"/>
      <c r="C65" s="1"/>
      <c r="D65" s="1"/>
      <c r="E65" s="1"/>
      <c r="F65" s="1"/>
      <c r="G65" s="1"/>
      <c r="H65" s="1"/>
    </row>
    <row r="66" spans="1:8" s="100" customFormat="1">
      <c r="A66" s="1"/>
      <c r="B66" s="1"/>
      <c r="C66" s="1"/>
      <c r="D66" s="1"/>
      <c r="E66" s="1"/>
      <c r="F66" s="1"/>
      <c r="G66" s="1"/>
      <c r="H66" s="1"/>
    </row>
    <row r="67" spans="1:8" s="100" customFormat="1">
      <c r="A67" s="1"/>
      <c r="B67" s="1"/>
      <c r="C67" s="1"/>
      <c r="D67" s="1"/>
      <c r="E67" s="1"/>
      <c r="F67" s="1"/>
      <c r="G67" s="1"/>
      <c r="H67" s="1"/>
    </row>
    <row r="68" spans="1:8" s="100" customFormat="1">
      <c r="A68" s="1"/>
      <c r="B68" s="1"/>
      <c r="C68" s="1"/>
      <c r="D68" s="1"/>
      <c r="E68" s="1"/>
      <c r="F68" s="1"/>
      <c r="G68" s="1"/>
      <c r="H68" s="1"/>
    </row>
    <row r="69" spans="1:8" s="100" customFormat="1">
      <c r="A69" s="1"/>
      <c r="B69" s="1"/>
      <c r="C69" s="1"/>
      <c r="D69" s="1"/>
      <c r="E69" s="1"/>
      <c r="F69" s="1"/>
      <c r="G69" s="1"/>
      <c r="H69" s="1"/>
    </row>
    <row r="70" spans="1:8" s="100" customFormat="1">
      <c r="A70" s="1"/>
      <c r="B70" s="1"/>
      <c r="C70" s="1"/>
      <c r="D70" s="1"/>
      <c r="E70" s="1"/>
      <c r="F70" s="1"/>
      <c r="G70" s="1"/>
      <c r="H70" s="1"/>
    </row>
    <row r="71" spans="1:8" s="100" customFormat="1">
      <c r="A71" s="1"/>
      <c r="B71" s="1"/>
      <c r="C71" s="1"/>
      <c r="D71" s="1"/>
      <c r="E71" s="1"/>
      <c r="F71" s="1"/>
      <c r="G71" s="1"/>
      <c r="H71" s="1"/>
    </row>
    <row r="72" spans="1:8" s="100" customFormat="1">
      <c r="A72" s="1"/>
      <c r="B72" s="1"/>
      <c r="C72" s="1"/>
      <c r="D72" s="1"/>
      <c r="E72" s="1"/>
      <c r="F72" s="1"/>
      <c r="G72" s="1"/>
      <c r="H72" s="1"/>
    </row>
    <row r="73" spans="1:8" s="100" customFormat="1">
      <c r="A73" s="1"/>
      <c r="B73" s="1"/>
      <c r="C73" s="1"/>
      <c r="D73" s="1"/>
      <c r="E73" s="1"/>
      <c r="F73" s="1"/>
      <c r="G73" s="1"/>
      <c r="H73" s="1"/>
    </row>
    <row r="74" spans="1:8" s="100" customFormat="1">
      <c r="A74" s="1"/>
      <c r="B74" s="1"/>
      <c r="C74" s="1"/>
      <c r="D74" s="1"/>
      <c r="E74" s="1"/>
      <c r="F74" s="1"/>
      <c r="G74" s="1"/>
      <c r="H74" s="1"/>
    </row>
    <row r="75" spans="1:8" s="100" customFormat="1">
      <c r="A75" s="1"/>
      <c r="B75" s="1"/>
      <c r="C75" s="1"/>
      <c r="D75" s="1"/>
      <c r="E75" s="1"/>
      <c r="F75" s="1"/>
      <c r="G75" s="1"/>
      <c r="H75" s="1"/>
    </row>
    <row r="76" spans="1:8" s="100" customFormat="1">
      <c r="A76" s="1"/>
      <c r="B76" s="1"/>
      <c r="C76" s="1"/>
      <c r="D76" s="1"/>
      <c r="E76" s="1"/>
      <c r="F76" s="1"/>
      <c r="G76" s="1"/>
      <c r="H76" s="1"/>
    </row>
    <row r="77" spans="1:8" s="100" customFormat="1">
      <c r="A77" s="1"/>
      <c r="B77" s="1"/>
      <c r="C77" s="1"/>
      <c r="D77" s="1"/>
      <c r="E77" s="1"/>
      <c r="F77" s="1"/>
      <c r="G77" s="1"/>
      <c r="H77" s="1"/>
    </row>
    <row r="78" spans="1:8" s="100" customFormat="1"/>
    <row r="79" spans="1:8" s="100" customFormat="1"/>
    <row r="80" spans="1:8" s="100" customFormat="1"/>
    <row r="81" s="100" customFormat="1"/>
    <row r="82" s="100" customFormat="1"/>
    <row r="83" s="100" customFormat="1"/>
    <row r="84" s="100" customFormat="1"/>
    <row r="85" s="100" customFormat="1"/>
    <row r="86" s="100" customFormat="1"/>
    <row r="87" s="100" customFormat="1"/>
    <row r="88" s="100" customFormat="1"/>
    <row r="89" s="100" customFormat="1"/>
    <row r="90" s="100" customFormat="1"/>
    <row r="91" s="100" customFormat="1"/>
    <row r="92" s="100" customFormat="1"/>
    <row r="93" s="100" customFormat="1"/>
    <row r="94" s="100" customFormat="1"/>
    <row r="95" s="100" customFormat="1"/>
    <row r="96" s="100" customFormat="1"/>
    <row r="97" s="100" customFormat="1"/>
    <row r="98" s="100" customFormat="1"/>
    <row r="99" s="100" customFormat="1"/>
    <row r="100" s="100" customFormat="1"/>
    <row r="101" s="100" customFormat="1"/>
    <row r="102" s="100" customFormat="1"/>
    <row r="103" s="100" customFormat="1"/>
    <row r="104" s="100" customFormat="1"/>
    <row r="105" s="100" customFormat="1"/>
    <row r="106" s="100" customFormat="1"/>
    <row r="107" s="100" customFormat="1"/>
    <row r="108" s="100" customFormat="1"/>
    <row r="109" s="100" customFormat="1"/>
    <row r="110" s="100" customFormat="1"/>
    <row r="111" s="100" customFormat="1"/>
    <row r="112" s="100" customFormat="1"/>
    <row r="113" s="100" customFormat="1"/>
    <row r="114" s="100" customFormat="1"/>
    <row r="115" s="100" customFormat="1"/>
    <row r="116" s="100" customFormat="1"/>
    <row r="117" s="100" customFormat="1"/>
    <row r="118" s="100" customFormat="1"/>
    <row r="119" s="100" customFormat="1"/>
    <row r="120" s="100" customFormat="1"/>
    <row r="121" s="100" customFormat="1"/>
    <row r="122" s="100" customFormat="1"/>
    <row r="123" s="100" customFormat="1"/>
    <row r="124" s="100" customFormat="1"/>
    <row r="125" s="100" customFormat="1"/>
  </sheetData>
  <mergeCells count="13">
    <mergeCell ref="A1:C1"/>
    <mergeCell ref="A2:C8"/>
    <mergeCell ref="B18:C18"/>
    <mergeCell ref="B19:C19"/>
    <mergeCell ref="B14:C14"/>
    <mergeCell ref="B15:C15"/>
    <mergeCell ref="B16:C16"/>
    <mergeCell ref="B17:C17"/>
    <mergeCell ref="G2:G8"/>
    <mergeCell ref="B12:C12"/>
    <mergeCell ref="B11:C11"/>
    <mergeCell ref="A10:C10"/>
    <mergeCell ref="B13:C13"/>
  </mergeCells>
  <conditionalFormatting sqref="E78:F250">
    <cfRule type="beginsWith" dxfId="473" priority="249" stopIfTrue="1" operator="beginsWith" text="Not Applicable">
      <formula>LEFT(E78,LEN("Not Applicable"))="Not Applicable"</formula>
    </cfRule>
    <cfRule type="beginsWith" dxfId="472" priority="250" stopIfTrue="1" operator="beginsWith" text="Waived">
      <formula>LEFT(E78,LEN("Waived"))="Waived"</formula>
    </cfRule>
    <cfRule type="beginsWith" dxfId="471" priority="251" stopIfTrue="1" operator="beginsWith" text="Pre-Passed">
      <formula>LEFT(E78,LEN("Pre-Passed"))="Pre-Passed"</formula>
    </cfRule>
    <cfRule type="beginsWith" dxfId="470" priority="252" stopIfTrue="1" operator="beginsWith" text="Completed">
      <formula>LEFT(E78,LEN("Completed"))="Completed"</formula>
    </cfRule>
    <cfRule type="beginsWith" dxfId="469" priority="253" stopIfTrue="1" operator="beginsWith" text="Partial">
      <formula>LEFT(E78,LEN("Partial"))="Partial"</formula>
    </cfRule>
    <cfRule type="beginsWith" dxfId="468" priority="254" stopIfTrue="1" operator="beginsWith" text="Missing">
      <formula>LEFT(E78,LEN("Missing"))="Missing"</formula>
    </cfRule>
    <cfRule type="beginsWith" dxfId="467" priority="255" stopIfTrue="1" operator="beginsWith" text="Untested">
      <formula>LEFT(E78,LEN("Untested"))="Untested"</formula>
    </cfRule>
    <cfRule type="notContainsBlanks" dxfId="466" priority="263" stopIfTrue="1">
      <formula>LEN(TRIM(E78))&gt;0</formula>
    </cfRule>
  </conditionalFormatting>
  <conditionalFormatting sqref="A78:A250">
    <cfRule type="beginsWith" dxfId="465" priority="256" stopIfTrue="1" operator="beginsWith" text="Exceptional">
      <formula>LEFT(A78,LEN("Exceptional"))="Exceptional"</formula>
    </cfRule>
    <cfRule type="beginsWith" dxfId="464" priority="257" stopIfTrue="1" operator="beginsWith" text="Professional">
      <formula>LEFT(A78,LEN("Professional"))="Professional"</formula>
    </cfRule>
    <cfRule type="beginsWith" dxfId="463" priority="258" stopIfTrue="1" operator="beginsWith" text="Advanced">
      <formula>LEFT(A78,LEN("Advanced"))="Advanced"</formula>
    </cfRule>
    <cfRule type="beginsWith" dxfId="462" priority="259" stopIfTrue="1" operator="beginsWith" text="Intermediate">
      <formula>LEFT(A78,LEN("Intermediate"))="Intermediate"</formula>
    </cfRule>
    <cfRule type="beginsWith" dxfId="461" priority="260" stopIfTrue="1" operator="beginsWith" text="Basic">
      <formula>LEFT(A78,LEN("Basic"))="Basic"</formula>
    </cfRule>
    <cfRule type="beginsWith" dxfId="460" priority="261" stopIfTrue="1" operator="beginsWith" text="Required">
      <formula>LEFT(A78,LEN("Required"))="Required"</formula>
    </cfRule>
    <cfRule type="notContainsBlanks" dxfId="459" priority="262" stopIfTrue="1">
      <formula>LEN(TRIM(A78))&gt;0</formula>
    </cfRule>
  </conditionalFormatting>
  <conditionalFormatting sqref="A20:A77">
    <cfRule type="beginsWith" dxfId="458" priority="241" stopIfTrue="1" operator="beginsWith" text="Exceptional">
      <formula>LEFT(A20,LEN("Exceptional"))="Exceptional"</formula>
    </cfRule>
    <cfRule type="beginsWith" dxfId="457" priority="242" stopIfTrue="1" operator="beginsWith" text="Professional">
      <formula>LEFT(A20,LEN("Professional"))="Professional"</formula>
    </cfRule>
    <cfRule type="beginsWith" dxfId="456" priority="243" stopIfTrue="1" operator="beginsWith" text="Advanced">
      <formula>LEFT(A20,LEN("Advanced"))="Advanced"</formula>
    </cfRule>
    <cfRule type="beginsWith" dxfId="455" priority="244" stopIfTrue="1" operator="beginsWith" text="Intermediate">
      <formula>LEFT(A20,LEN("Intermediate"))="Intermediate"</formula>
    </cfRule>
    <cfRule type="beginsWith" dxfId="454" priority="245" stopIfTrue="1" operator="beginsWith" text="Basic">
      <formula>LEFT(A20,LEN("Basic"))="Basic"</formula>
    </cfRule>
    <cfRule type="beginsWith" dxfId="453" priority="246" stopIfTrue="1" operator="beginsWith" text="Required">
      <formula>LEFT(A20,LEN("Required"))="Required"</formula>
    </cfRule>
    <cfRule type="notContainsBlanks" dxfId="452" priority="247" stopIfTrue="1">
      <formula>LEN(TRIM(A20))&gt;0</formula>
    </cfRule>
  </conditionalFormatting>
  <conditionalFormatting sqref="E20:F77">
    <cfRule type="beginsWith" dxfId="451" priority="234" stopIfTrue="1" operator="beginsWith" text="Not Applicable">
      <formula>LEFT(E20,LEN("Not Applicable"))="Not Applicable"</formula>
    </cfRule>
    <cfRule type="beginsWith" dxfId="450" priority="235" stopIfTrue="1" operator="beginsWith" text="Waived">
      <formula>LEFT(E20,LEN("Waived"))="Waived"</formula>
    </cfRule>
    <cfRule type="beginsWith" dxfId="449" priority="236" stopIfTrue="1" operator="beginsWith" text="Pre-Passed">
      <formula>LEFT(E20,LEN("Pre-Passed"))="Pre-Passed"</formula>
    </cfRule>
    <cfRule type="beginsWith" dxfId="448" priority="237" stopIfTrue="1" operator="beginsWith" text="Completed">
      <formula>LEFT(E20,LEN("Completed"))="Completed"</formula>
    </cfRule>
    <cfRule type="beginsWith" dxfId="447" priority="238" stopIfTrue="1" operator="beginsWith" text="Partial">
      <formula>LEFT(E20,LEN("Partial"))="Partial"</formula>
    </cfRule>
    <cfRule type="beginsWith" dxfId="446" priority="239" stopIfTrue="1" operator="beginsWith" text="Missing">
      <formula>LEFT(E20,LEN("Missing"))="Missing"</formula>
    </cfRule>
    <cfRule type="beginsWith" dxfId="445" priority="240" stopIfTrue="1" operator="beginsWith" text="Untested">
      <formula>LEFT(E20,LEN("Untested"))="Untested"</formula>
    </cfRule>
    <cfRule type="notContainsBlanks" dxfId="444" priority="248" stopIfTrue="1">
      <formula>LEN(TRIM(E20))&gt;0</formula>
    </cfRule>
  </conditionalFormatting>
  <conditionalFormatting sqref="E10">
    <cfRule type="beginsWith" dxfId="443" priority="129" stopIfTrue="1" operator="beginsWith" text="Not Applicable">
      <formula>LEFT(E10,LEN("Not Applicable"))="Not Applicable"</formula>
    </cfRule>
    <cfRule type="beginsWith" dxfId="442" priority="130" stopIfTrue="1" operator="beginsWith" text="Waived">
      <formula>LEFT(E10,LEN("Waived"))="Waived"</formula>
    </cfRule>
    <cfRule type="beginsWith" dxfId="441" priority="131" stopIfTrue="1" operator="beginsWith" text="Pre-Passed">
      <formula>LEFT(E10,LEN("Pre-Passed"))="Pre-Passed"</formula>
    </cfRule>
    <cfRule type="beginsWith" dxfId="440" priority="132" stopIfTrue="1" operator="beginsWith" text="Completed">
      <formula>LEFT(E10,LEN("Completed"))="Completed"</formula>
    </cfRule>
    <cfRule type="beginsWith" dxfId="439" priority="133" stopIfTrue="1" operator="beginsWith" text="Partial">
      <formula>LEFT(E10,LEN("Partial"))="Partial"</formula>
    </cfRule>
    <cfRule type="beginsWith" dxfId="438" priority="134" stopIfTrue="1" operator="beginsWith" text="Missing">
      <formula>LEFT(E10,LEN("Missing"))="Missing"</formula>
    </cfRule>
    <cfRule type="beginsWith" dxfId="437" priority="135" stopIfTrue="1" operator="beginsWith" text="Untested">
      <formula>LEFT(E10,LEN("Untested"))="Untested"</formula>
    </cfRule>
    <cfRule type="notContainsBlanks" dxfId="436" priority="136" stopIfTrue="1">
      <formula>LEN(TRIM(E10))&gt;0</formula>
    </cfRule>
  </conditionalFormatting>
  <conditionalFormatting sqref="F10">
    <cfRule type="beginsWith" dxfId="435" priority="121" stopIfTrue="1" operator="beginsWith" text="Not Applicable">
      <formula>LEFT(F10,LEN("Not Applicable"))="Not Applicable"</formula>
    </cfRule>
    <cfRule type="beginsWith" dxfId="434" priority="122" stopIfTrue="1" operator="beginsWith" text="Waived">
      <formula>LEFT(F10,LEN("Waived"))="Waived"</formula>
    </cfRule>
    <cfRule type="beginsWith" dxfId="433" priority="123" stopIfTrue="1" operator="beginsWith" text="Pre-Passed">
      <formula>LEFT(F10,LEN("Pre-Passed"))="Pre-Passed"</formula>
    </cfRule>
    <cfRule type="beginsWith" dxfId="432" priority="124" stopIfTrue="1" operator="beginsWith" text="Completed">
      <formula>LEFT(F10,LEN("Completed"))="Completed"</formula>
    </cfRule>
    <cfRule type="beginsWith" dxfId="431" priority="125" stopIfTrue="1" operator="beginsWith" text="Partial">
      <formula>LEFT(F10,LEN("Partial"))="Partial"</formula>
    </cfRule>
    <cfRule type="beginsWith" dxfId="430" priority="126" stopIfTrue="1" operator="beginsWith" text="Missing">
      <formula>LEFT(F10,LEN("Missing"))="Missing"</formula>
    </cfRule>
    <cfRule type="beginsWith" dxfId="429" priority="127" stopIfTrue="1" operator="beginsWith" text="Untested">
      <formula>LEFT(F10,LEN("Untested"))="Untested"</formula>
    </cfRule>
    <cfRule type="notContainsBlanks" dxfId="428" priority="128" stopIfTrue="1">
      <formula>LEN(TRIM(F10))&gt;0</formula>
    </cfRule>
  </conditionalFormatting>
  <conditionalFormatting sqref="A10:G10 B12:D13 G16:G17 G12:G14 B14 D14 B16:B17 D16:D17">
    <cfRule type="expression" dxfId="427" priority="53" stopIfTrue="1">
      <formula>IF(#REF! &gt; 0, TRUE, FALSE)</formula>
    </cfRule>
  </conditionalFormatting>
  <conditionalFormatting sqref="B15:D15 G15">
    <cfRule type="expression" dxfId="426" priority="40" stopIfTrue="1">
      <formula>IF(#REF! &gt; 0, TRUE, FALSE)</formula>
    </cfRule>
  </conditionalFormatting>
  <conditionalFormatting sqref="A19:D19 G19">
    <cfRule type="expression" dxfId="425" priority="14" stopIfTrue="1">
      <formula>IF(#REF! &gt; 0, TRUE, FALSE)</formula>
    </cfRule>
  </conditionalFormatting>
  <conditionalFormatting sqref="E11:F19">
    <cfRule type="beginsWith" dxfId="424" priority="5" stopIfTrue="1" operator="beginsWith" text="Not Applicable">
      <formula>LEFT(E11,LEN("Not Applicable"))="Not Applicable"</formula>
    </cfRule>
    <cfRule type="beginsWith" dxfId="423" priority="6" stopIfTrue="1" operator="beginsWith" text="Waived">
      <formula>LEFT(E11,LEN("Waived"))="Waived"</formula>
    </cfRule>
    <cfRule type="beginsWith" dxfId="422" priority="7" stopIfTrue="1" operator="beginsWith" text="Broken">
      <formula>LEFT(E11,LEN("Broken"))="Broken"</formula>
    </cfRule>
    <cfRule type="beginsWith" dxfId="421" priority="8" stopIfTrue="1" operator="beginsWith" text="Decent">
      <formula>LEFT(E11,LEN("Decent"))="Decent"</formula>
    </cfRule>
    <cfRule type="beginsWith" dxfId="420" priority="9" stopIfTrue="1" operator="beginsWith" text="Poor">
      <formula>LEFT(E11,LEN("Poor"))="Poor"</formula>
    </cfRule>
    <cfRule type="beginsWith" dxfId="419" priority="10" stopIfTrue="1" operator="beginsWith" text="Missing">
      <formula>LEFT(E11,LEN("Missing"))="Missing"</formula>
    </cfRule>
    <cfRule type="beginsWith" dxfId="418" priority="11" stopIfTrue="1" operator="beginsWith" text="Untested">
      <formula>LEFT(E11,LEN("Untested"))="Untested"</formula>
    </cfRule>
    <cfRule type="notContainsBlanks" dxfId="417" priority="12" stopIfTrue="1">
      <formula>LEN(TRIM(E11))&gt;0</formula>
    </cfRule>
  </conditionalFormatting>
  <conditionalFormatting sqref="E11:F19">
    <cfRule type="beginsWith" dxfId="416" priority="1" operator="beginsWith" text="Partial">
      <formula>LEFT(E11,LEN("Partial"))="Partial"</formula>
    </cfRule>
    <cfRule type="beginsWith" dxfId="415" priority="2" stopIfTrue="1" operator="beginsWith" text="Exceptional">
      <formula>LEFT(E11,LEN("Exceptional"))="Exceptional"</formula>
    </cfRule>
    <cfRule type="beginsWith" dxfId="414" priority="3" stopIfTrue="1" operator="beginsWith" text="Great">
      <formula>LEFT(E11,LEN("Great"))="Great"</formula>
    </cfRule>
    <cfRule type="beginsWith" dxfId="413" priority="4" stopIfTrue="1" operator="beginsWith" text="Good">
      <formula>LEFT(E11,LEN("Good"))="Good"</formula>
    </cfRule>
  </conditionalFormatting>
  <dataValidations count="2">
    <dataValidation type="list" showInputMessage="1" showErrorMessage="1" sqref="E109:F111 E118:F125 E113:F116 E87:F107 E78:F85">
      <formula1>"Untested, Missing, Partial, Completed, Waived, Not Applicable"</formula1>
    </dataValidation>
    <dataValidation type="list" showInputMessage="1" showErrorMessage="1" sqref="E11:F19">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5"/>
  <sheetViews>
    <sheetView zoomScale="130" zoomScaleNormal="130" zoomScalePageLayoutView="130" workbookViewId="0">
      <selection activeCell="E11" sqref="E1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7" t="s">
        <v>152</v>
      </c>
      <c r="B1" s="248"/>
      <c r="C1" s="249"/>
      <c r="D1" s="94" t="s">
        <v>60</v>
      </c>
      <c r="E1" s="95" t="str">
        <f>""&amp;COUNTIF(E$3:E$72,"Untested")&amp;" Untested"</f>
        <v>0 Untested</v>
      </c>
      <c r="F1" s="95" t="str">
        <f>""&amp;COUNTIF(F$3:F$72,"Untested")&amp;" Untested"</f>
        <v>1 Untested</v>
      </c>
      <c r="G1" s="87" t="s">
        <v>61</v>
      </c>
    </row>
    <row r="2" spans="1:7" ht="17.100000000000001" customHeight="1" thickBot="1">
      <c r="A2" s="250" t="s">
        <v>208</v>
      </c>
      <c r="B2" s="251"/>
      <c r="C2" s="252"/>
      <c r="D2" s="96" t="s">
        <v>84</v>
      </c>
      <c r="E2" s="97">
        <f>COUNTIF($E$10:$E$72,"Missing")+COUNTIF($E$10:$E$72,"Broken")</f>
        <v>0</v>
      </c>
      <c r="F2" s="97">
        <f>COUNTIF($F$10:$F$72,"Missing")+COUNTIF($F$10:$F$72,"Broken")</f>
        <v>0</v>
      </c>
      <c r="G2" s="240" t="s">
        <v>89</v>
      </c>
    </row>
    <row r="3" spans="1:7" ht="16.5" thickBot="1">
      <c r="A3" s="253"/>
      <c r="B3" s="254"/>
      <c r="C3" s="255"/>
      <c r="D3" s="96" t="s">
        <v>83</v>
      </c>
      <c r="E3" s="97">
        <f>COUNTIF($E$10:$E$72,"Poor")+COUNTIF($E$10:$E$72,"Partial")</f>
        <v>0</v>
      </c>
      <c r="F3" s="97">
        <f>COUNTIF($F$10:$F$72,"Poor")+COUNTIF($F$10:$F$72,"Partial")</f>
        <v>0</v>
      </c>
      <c r="G3" s="241"/>
    </row>
    <row r="4" spans="1:7" ht="16.5" thickBot="1">
      <c r="A4" s="253"/>
      <c r="B4" s="254"/>
      <c r="C4" s="255"/>
      <c r="D4" s="96" t="s">
        <v>85</v>
      </c>
      <c r="E4" s="97">
        <f>COUNTIF($E$10:$E$72,"Decent")</f>
        <v>1</v>
      </c>
      <c r="F4" s="97">
        <f>COUNTIF($F$10:$F$72,"Decent")</f>
        <v>0</v>
      </c>
      <c r="G4" s="241"/>
    </row>
    <row r="5" spans="1:7" ht="16.5" thickBot="1">
      <c r="A5" s="253"/>
      <c r="B5" s="254"/>
      <c r="C5" s="255"/>
      <c r="D5" s="96" t="s">
        <v>107</v>
      </c>
      <c r="E5" s="97">
        <f>COUNTIF($E$10:$E$72,"Good")</f>
        <v>2</v>
      </c>
      <c r="F5" s="97">
        <f>COUNTIF($F$10:$F$72,"Good")</f>
        <v>2</v>
      </c>
      <c r="G5" s="241"/>
    </row>
    <row r="6" spans="1:7" ht="16.5" thickBot="1">
      <c r="A6" s="253"/>
      <c r="B6" s="254"/>
      <c r="C6" s="255"/>
      <c r="D6" s="96" t="s">
        <v>82</v>
      </c>
      <c r="E6" s="97">
        <f>COUNTIF($E$10:$E$72,"Great")</f>
        <v>0</v>
      </c>
      <c r="F6" s="97">
        <f>COUNTIF($F$10:$F$72,"Great")</f>
        <v>0</v>
      </c>
      <c r="G6" s="241"/>
    </row>
    <row r="7" spans="1:7" ht="16.5" thickBot="1">
      <c r="A7" s="253"/>
      <c r="B7" s="254"/>
      <c r="C7" s="255"/>
      <c r="D7" s="96" t="s">
        <v>81</v>
      </c>
      <c r="E7" s="97">
        <f>COUNTIF($E$10:$E$72,"Exceptional")</f>
        <v>0</v>
      </c>
      <c r="F7" s="97">
        <f>COUNTIF($F$10:$F$72,"Exceptional")</f>
        <v>0</v>
      </c>
      <c r="G7" s="241"/>
    </row>
    <row r="8" spans="1:7" ht="16.5" thickBot="1">
      <c r="A8" s="256"/>
      <c r="B8" s="257"/>
      <c r="C8" s="258"/>
      <c r="D8" s="98" t="s">
        <v>143</v>
      </c>
      <c r="E8" s="99">
        <f>E2*(-0.1)+E3*(-0.02)+E5*0.005+E6*0.01+E7*0.02</f>
        <v>0.01</v>
      </c>
      <c r="F8" s="99">
        <f>F2*(-0.1)+F3*(-0.02)+F5*0.005+F6*0.01+F7*0.02</f>
        <v>0.01</v>
      </c>
      <c r="G8" s="242"/>
    </row>
    <row r="9" spans="1:7" s="21" customFormat="1" ht="8.1" customHeight="1" thickBot="1">
      <c r="A9" s="90"/>
      <c r="B9" s="90"/>
      <c r="C9" s="90"/>
      <c r="D9" s="91"/>
      <c r="E9" s="92"/>
      <c r="F9" s="92"/>
      <c r="G9" s="90"/>
    </row>
    <row r="10" spans="1:7" ht="17.100000000000001" customHeight="1" thickBot="1">
      <c r="A10" s="243" t="s">
        <v>65</v>
      </c>
      <c r="B10" s="259"/>
      <c r="C10" s="244"/>
      <c r="D10" s="87" t="s">
        <v>29</v>
      </c>
      <c r="E10" s="88" t="s">
        <v>15</v>
      </c>
      <c r="F10" s="88" t="s">
        <v>16</v>
      </c>
      <c r="G10" s="87" t="s">
        <v>30</v>
      </c>
    </row>
    <row r="11" spans="1:7" ht="72" customHeight="1" thickBot="1">
      <c r="A11" s="93" t="s">
        <v>251</v>
      </c>
      <c r="B11" s="245" t="s">
        <v>253</v>
      </c>
      <c r="C11" s="246"/>
      <c r="D11" s="89"/>
      <c r="E11" s="87" t="s">
        <v>286</v>
      </c>
      <c r="F11" s="87" t="s">
        <v>14</v>
      </c>
      <c r="G11" s="89" t="s">
        <v>321</v>
      </c>
    </row>
    <row r="12" spans="1:7" ht="61.5" customHeight="1" thickBot="1">
      <c r="A12" s="93" t="s">
        <v>237</v>
      </c>
      <c r="B12" s="245" t="s">
        <v>249</v>
      </c>
      <c r="C12" s="246"/>
      <c r="D12" s="89"/>
      <c r="E12" s="87" t="s">
        <v>285</v>
      </c>
      <c r="F12" s="87" t="s">
        <v>285</v>
      </c>
      <c r="G12" s="89" t="s">
        <v>320</v>
      </c>
    </row>
    <row r="13" spans="1:7" ht="61.5" customHeight="1" thickBot="1">
      <c r="A13" s="93" t="s">
        <v>239</v>
      </c>
      <c r="B13" s="245" t="s">
        <v>250</v>
      </c>
      <c r="C13" s="246"/>
      <c r="D13" s="89"/>
      <c r="E13" s="87" t="s">
        <v>285</v>
      </c>
      <c r="F13" s="87" t="s">
        <v>285</v>
      </c>
      <c r="G13" s="119" t="s">
        <v>320</v>
      </c>
    </row>
    <row r="14" spans="1:7" ht="45" customHeight="1" thickBot="1">
      <c r="A14" s="93" t="s">
        <v>240</v>
      </c>
      <c r="B14" s="245" t="s">
        <v>252</v>
      </c>
      <c r="C14" s="246"/>
      <c r="D14" s="89"/>
      <c r="E14" s="87" t="s">
        <v>287</v>
      </c>
      <c r="F14" s="87" t="s">
        <v>287</v>
      </c>
      <c r="G14" s="89"/>
    </row>
    <row r="15" spans="1:7" ht="45.95" customHeight="1" thickBot="1">
      <c r="A15" s="93" t="s">
        <v>64</v>
      </c>
      <c r="B15" s="245" t="s">
        <v>66</v>
      </c>
      <c r="C15" s="246"/>
      <c r="D15" s="89"/>
      <c r="E15" s="87" t="s">
        <v>287</v>
      </c>
      <c r="F15" s="87" t="s">
        <v>287</v>
      </c>
      <c r="G15" s="89"/>
    </row>
  </sheetData>
  <mergeCells count="9">
    <mergeCell ref="B14:C14"/>
    <mergeCell ref="B15:C15"/>
    <mergeCell ref="A1:C1"/>
    <mergeCell ref="A2:C8"/>
    <mergeCell ref="G2:G8"/>
    <mergeCell ref="B11:C11"/>
    <mergeCell ref="B12:C12"/>
    <mergeCell ref="A10:C10"/>
    <mergeCell ref="B13:C13"/>
  </mergeCells>
  <conditionalFormatting sqref="A16:A88">
    <cfRule type="beginsWith" dxfId="412" priority="450" stopIfTrue="1" operator="beginsWith" text="Exceptional">
      <formula>LEFT(A16,LEN("Exceptional"))="Exceptional"</formula>
    </cfRule>
    <cfRule type="beginsWith" dxfId="411" priority="451" stopIfTrue="1" operator="beginsWith" text="Professional">
      <formula>LEFT(A16,LEN("Professional"))="Professional"</formula>
    </cfRule>
    <cfRule type="beginsWith" dxfId="410" priority="452" stopIfTrue="1" operator="beginsWith" text="Advanced">
      <formula>LEFT(A16,LEN("Advanced"))="Advanced"</formula>
    </cfRule>
    <cfRule type="beginsWith" dxfId="409" priority="453" stopIfTrue="1" operator="beginsWith" text="Intermediate">
      <formula>LEFT(A16,LEN("Intermediate"))="Intermediate"</formula>
    </cfRule>
    <cfRule type="beginsWith" dxfId="408" priority="454" stopIfTrue="1" operator="beginsWith" text="Basic">
      <formula>LEFT(A16,LEN("Basic"))="Basic"</formula>
    </cfRule>
    <cfRule type="beginsWith" dxfId="407" priority="455" stopIfTrue="1" operator="beginsWith" text="Required">
      <formula>LEFT(A16,LEN("Required"))="Required"</formula>
    </cfRule>
    <cfRule type="notContainsBlanks" dxfId="406" priority="456" stopIfTrue="1">
      <formula>LEN(TRIM(A16))&gt;0</formula>
    </cfRule>
  </conditionalFormatting>
  <conditionalFormatting sqref="E16:F88">
    <cfRule type="beginsWith" dxfId="405" priority="443" stopIfTrue="1" operator="beginsWith" text="Not Applicable">
      <formula>LEFT(E16,LEN("Not Applicable"))="Not Applicable"</formula>
    </cfRule>
    <cfRule type="beginsWith" dxfId="404" priority="444" stopIfTrue="1" operator="beginsWith" text="Waived">
      <formula>LEFT(E16,LEN("Waived"))="Waived"</formula>
    </cfRule>
    <cfRule type="beginsWith" dxfId="403" priority="445" stopIfTrue="1" operator="beginsWith" text="Pre-Passed">
      <formula>LEFT(E16,LEN("Pre-Passed"))="Pre-Passed"</formula>
    </cfRule>
    <cfRule type="beginsWith" dxfId="402" priority="446" stopIfTrue="1" operator="beginsWith" text="Completed">
      <formula>LEFT(E16,LEN("Completed"))="Completed"</formula>
    </cfRule>
    <cfRule type="beginsWith" dxfId="401" priority="447" stopIfTrue="1" operator="beginsWith" text="Partial">
      <formula>LEFT(E16,LEN("Partial"))="Partial"</formula>
    </cfRule>
    <cfRule type="beginsWith" dxfId="400" priority="448" stopIfTrue="1" operator="beginsWith" text="Missing">
      <formula>LEFT(E16,LEN("Missing"))="Missing"</formula>
    </cfRule>
    <cfRule type="beginsWith" dxfId="399" priority="449" stopIfTrue="1" operator="beginsWith" text="Untested">
      <formula>LEFT(E16,LEN("Untested"))="Untested"</formula>
    </cfRule>
    <cfRule type="notContainsBlanks" dxfId="398" priority="457" stopIfTrue="1">
      <formula>LEN(TRIM(E16))&gt;0</formula>
    </cfRule>
  </conditionalFormatting>
  <conditionalFormatting sqref="E10">
    <cfRule type="beginsWith" dxfId="397" priority="435" stopIfTrue="1" operator="beginsWith" text="Not Applicable">
      <formula>LEFT(E10,LEN("Not Applicable"))="Not Applicable"</formula>
    </cfRule>
    <cfRule type="beginsWith" dxfId="396" priority="436" stopIfTrue="1" operator="beginsWith" text="Waived">
      <formula>LEFT(E10,LEN("Waived"))="Waived"</formula>
    </cfRule>
    <cfRule type="beginsWith" dxfId="395" priority="437" stopIfTrue="1" operator="beginsWith" text="Pre-Passed">
      <formula>LEFT(E10,LEN("Pre-Passed"))="Pre-Passed"</formula>
    </cfRule>
    <cfRule type="beginsWith" dxfId="394" priority="438" stopIfTrue="1" operator="beginsWith" text="Completed">
      <formula>LEFT(E10,LEN("Completed"))="Completed"</formula>
    </cfRule>
    <cfRule type="beginsWith" dxfId="393" priority="439" stopIfTrue="1" operator="beginsWith" text="Partial">
      <formula>LEFT(E10,LEN("Partial"))="Partial"</formula>
    </cfRule>
    <cfRule type="beginsWith" dxfId="392" priority="440" stopIfTrue="1" operator="beginsWith" text="Missing">
      <formula>LEFT(E10,LEN("Missing"))="Missing"</formula>
    </cfRule>
    <cfRule type="beginsWith" dxfId="391" priority="441" stopIfTrue="1" operator="beginsWith" text="Untested">
      <formula>LEFT(E10,LEN("Untested"))="Untested"</formula>
    </cfRule>
    <cfRule type="notContainsBlanks" dxfId="390" priority="442" stopIfTrue="1">
      <formula>LEN(TRIM(E10))&gt;0</formula>
    </cfRule>
  </conditionalFormatting>
  <conditionalFormatting sqref="F10">
    <cfRule type="beginsWith" dxfId="389" priority="427" stopIfTrue="1" operator="beginsWith" text="Not Applicable">
      <formula>LEFT(F10,LEN("Not Applicable"))="Not Applicable"</formula>
    </cfRule>
    <cfRule type="beginsWith" dxfId="388" priority="428" stopIfTrue="1" operator="beginsWith" text="Waived">
      <formula>LEFT(F10,LEN("Waived"))="Waived"</formula>
    </cfRule>
    <cfRule type="beginsWith" dxfId="387" priority="429" stopIfTrue="1" operator="beginsWith" text="Pre-Passed">
      <formula>LEFT(F10,LEN("Pre-Passed"))="Pre-Passed"</formula>
    </cfRule>
    <cfRule type="beginsWith" dxfId="386" priority="430" stopIfTrue="1" operator="beginsWith" text="Completed">
      <formula>LEFT(F10,LEN("Completed"))="Completed"</formula>
    </cfRule>
    <cfRule type="beginsWith" dxfId="385" priority="431" stopIfTrue="1" operator="beginsWith" text="Partial">
      <formula>LEFT(F10,LEN("Partial"))="Partial"</formula>
    </cfRule>
    <cfRule type="beginsWith" dxfId="384" priority="432" stopIfTrue="1" operator="beginsWith" text="Missing">
      <formula>LEFT(F10,LEN("Missing"))="Missing"</formula>
    </cfRule>
    <cfRule type="beginsWith" dxfId="383" priority="433" stopIfTrue="1" operator="beginsWith" text="Untested">
      <formula>LEFT(F10,LEN("Untested"))="Untested"</formula>
    </cfRule>
    <cfRule type="notContainsBlanks" dxfId="382" priority="434" stopIfTrue="1">
      <formula>LEN(TRIM(F10))&gt;0</formula>
    </cfRule>
  </conditionalFormatting>
  <conditionalFormatting sqref="A10:G10 A15:D15 D11:D14 G11:G15">
    <cfRule type="expression" dxfId="381" priority="55" stopIfTrue="1">
      <formula>IF(#REF! &gt; 0, TRUE, FALSE)</formula>
    </cfRule>
  </conditionalFormatting>
  <conditionalFormatting sqref="E11:F15">
    <cfRule type="beginsWith" dxfId="380" priority="21" stopIfTrue="1" operator="beginsWith" text="Not Applicable">
      <formula>LEFT(E11,LEN("Not Applicable"))="Not Applicable"</formula>
    </cfRule>
    <cfRule type="beginsWith" dxfId="379" priority="22" stopIfTrue="1" operator="beginsWith" text="Waived">
      <formula>LEFT(E11,LEN("Waived"))="Waived"</formula>
    </cfRule>
    <cfRule type="beginsWith" dxfId="378" priority="23" stopIfTrue="1" operator="beginsWith" text="Broken">
      <formula>LEFT(E11,LEN("Broken"))="Broken"</formula>
    </cfRule>
    <cfRule type="beginsWith" dxfId="377" priority="24" stopIfTrue="1" operator="beginsWith" text="Decent">
      <formula>LEFT(E11,LEN("Decent"))="Decent"</formula>
    </cfRule>
    <cfRule type="beginsWith" dxfId="376" priority="25" stopIfTrue="1" operator="beginsWith" text="Poor">
      <formula>LEFT(E11,LEN("Poor"))="Poor"</formula>
    </cfRule>
    <cfRule type="beginsWith" dxfId="375" priority="26" stopIfTrue="1" operator="beginsWith" text="Missing">
      <formula>LEFT(E11,LEN("Missing"))="Missing"</formula>
    </cfRule>
    <cfRule type="beginsWith" dxfId="374" priority="27" stopIfTrue="1" operator="beginsWith" text="Untested">
      <formula>LEFT(E11,LEN("Untested"))="Untested"</formula>
    </cfRule>
    <cfRule type="notContainsBlanks" dxfId="373" priority="28" stopIfTrue="1">
      <formula>LEN(TRIM(E11))&gt;0</formula>
    </cfRule>
  </conditionalFormatting>
  <conditionalFormatting sqref="E11:F15">
    <cfRule type="beginsWith" dxfId="372" priority="17" operator="beginsWith" text="Partial">
      <formula>LEFT(E11,LEN("Partial"))="Partial"</formula>
    </cfRule>
    <cfRule type="beginsWith" dxfId="371" priority="18" stopIfTrue="1" operator="beginsWith" text="Exceptional">
      <formula>LEFT(E11,LEN("Exceptional"))="Exceptional"</formula>
    </cfRule>
    <cfRule type="beginsWith" dxfId="370" priority="19" stopIfTrue="1" operator="beginsWith" text="Great">
      <formula>LEFT(E11,LEN("Great"))="Great"</formula>
    </cfRule>
    <cfRule type="beginsWith" dxfId="369" priority="20" stopIfTrue="1" operator="beginsWith" text="Good">
      <formula>LEFT(E11,LEN("Good"))="Good"</formula>
    </cfRule>
  </conditionalFormatting>
  <conditionalFormatting sqref="A13:B13">
    <cfRule type="expression" dxfId="368" priority="15" stopIfTrue="1">
      <formula>IF(#REF! &gt; 0, TRUE, FALSE)</formula>
    </cfRule>
  </conditionalFormatting>
  <conditionalFormatting sqref="A13:B13">
    <cfRule type="expression" dxfId="367" priority="14" stopIfTrue="1">
      <formula>"H1&gt;0"</formula>
    </cfRule>
  </conditionalFormatting>
  <conditionalFormatting sqref="B12:C12">
    <cfRule type="expression" dxfId="366" priority="12" stopIfTrue="1">
      <formula>IF(#REF! &gt; 0, TRUE, FALSE)</formula>
    </cfRule>
  </conditionalFormatting>
  <conditionalFormatting sqref="A12">
    <cfRule type="expression" dxfId="365" priority="11" stopIfTrue="1">
      <formula>IF(#REF! &gt; 0, TRUE, FALSE)</formula>
    </cfRule>
  </conditionalFormatting>
  <conditionalFormatting sqref="B14:C14">
    <cfRule type="expression" dxfId="364" priority="8" stopIfTrue="1">
      <formula>IF(#REF! &gt; 0, TRUE, FALSE)</formula>
    </cfRule>
  </conditionalFormatting>
  <conditionalFormatting sqref="A14">
    <cfRule type="expression" dxfId="363" priority="7" stopIfTrue="1">
      <formula>IF(#REF! &gt; 0, TRUE, FALSE)</formula>
    </cfRule>
  </conditionalFormatting>
  <conditionalFormatting sqref="B13">
    <cfRule type="expression" dxfId="362" priority="6" stopIfTrue="1">
      <formula>IF(#REF! &gt; 0, TRUE, FALSE)</formula>
    </cfRule>
  </conditionalFormatting>
  <conditionalFormatting sqref="A12">
    <cfRule type="expression" dxfId="361" priority="4" stopIfTrue="1">
      <formula>IF(#REF! &gt; 0, TRUE, FALSE)</formula>
    </cfRule>
  </conditionalFormatting>
  <conditionalFormatting sqref="B12">
    <cfRule type="expression" dxfId="360" priority="3" stopIfTrue="1">
      <formula>IF(#REF! &gt; 0, TRUE, FALSE)</formula>
    </cfRule>
  </conditionalFormatting>
  <conditionalFormatting sqref="A13">
    <cfRule type="expression" dxfId="359" priority="5" stopIfTrue="1">
      <formula>IF(#REF! &gt; 0, TRUE, FALSE)</formula>
    </cfRule>
  </conditionalFormatting>
  <conditionalFormatting sqref="B11:C11">
    <cfRule type="expression" dxfId="358" priority="1" stopIfTrue="1">
      <formula>IF(#REF! &gt; 0, TRUE, FALSE)</formula>
    </cfRule>
  </conditionalFormatting>
  <conditionalFormatting sqref="A11">
    <cfRule type="expression" dxfId="357" priority="2" stopIfTrue="1">
      <formula>IF(#REF! &gt; 0, TRUE, FALSE)</formula>
    </cfRule>
  </conditionalFormatting>
  <dataValidations count="1">
    <dataValidation type="list" showInputMessage="1" showErrorMessage="1" sqref="E11:F15">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Normal="100" zoomScalePageLayoutView="130" workbookViewId="0">
      <selection activeCell="G11" sqref="G1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7" t="s">
        <v>152</v>
      </c>
      <c r="B1" s="248"/>
      <c r="C1" s="249"/>
      <c r="D1" s="94" t="s">
        <v>60</v>
      </c>
      <c r="E1" s="95" t="str">
        <f>""&amp;COUNTIF(E$3:E$67,"Untested")&amp;" Untested"</f>
        <v>10 Untested</v>
      </c>
      <c r="F1" s="95" t="str">
        <f>""&amp;COUNTIF(F$3:F$67,"Untested")&amp;" Untested"</f>
        <v>10 Untested</v>
      </c>
      <c r="G1" s="87" t="s">
        <v>61</v>
      </c>
    </row>
    <row r="2" spans="1:7" ht="17.100000000000001" customHeight="1" thickBot="1">
      <c r="A2" s="250" t="s">
        <v>205</v>
      </c>
      <c r="B2" s="251"/>
      <c r="C2" s="252"/>
      <c r="D2" s="96" t="s">
        <v>84</v>
      </c>
      <c r="E2" s="97">
        <f>COUNTIF($E$10:$E$67,"Missing")+COUNTIF($E$10:$E$67,"Broken")</f>
        <v>0</v>
      </c>
      <c r="F2" s="97">
        <f>COUNTIF($F$10:$F$67,"Missing")+COUNTIF($F$10:$F$67,"Broken")</f>
        <v>0</v>
      </c>
      <c r="G2" s="240" t="s">
        <v>89</v>
      </c>
    </row>
    <row r="3" spans="1:7" ht="16.5" thickBot="1">
      <c r="A3" s="253"/>
      <c r="B3" s="254"/>
      <c r="C3" s="255"/>
      <c r="D3" s="96" t="s">
        <v>83</v>
      </c>
      <c r="E3" s="97">
        <f>COUNTIF($E$10:$E$67,"Poor")+COUNTIF($E$10:$E$67,"Partial")</f>
        <v>0</v>
      </c>
      <c r="F3" s="97">
        <f>COUNTIF($F$10:$F$67,"Poor")+COUNTIF($F$10:$F$67,"Partial")</f>
        <v>0</v>
      </c>
      <c r="G3" s="241"/>
    </row>
    <row r="4" spans="1:7" ht="16.5" thickBot="1">
      <c r="A4" s="253"/>
      <c r="B4" s="254"/>
      <c r="C4" s="255"/>
      <c r="D4" s="96" t="s">
        <v>85</v>
      </c>
      <c r="E4" s="97">
        <f>COUNTIF($E$10:$E$67,"Decent")</f>
        <v>0</v>
      </c>
      <c r="F4" s="97">
        <f>COUNTIF($F$10:$F$67,"Decent")</f>
        <v>0</v>
      </c>
      <c r="G4" s="241"/>
    </row>
    <row r="5" spans="1:7" ht="16.5" thickBot="1">
      <c r="A5" s="253"/>
      <c r="B5" s="254"/>
      <c r="C5" s="255"/>
      <c r="D5" s="96" t="s">
        <v>107</v>
      </c>
      <c r="E5" s="97">
        <f>COUNTIF($E$10:$E$67,"Good")</f>
        <v>0</v>
      </c>
      <c r="F5" s="97">
        <f>COUNTIF($F$10:$F$67,"Good")</f>
        <v>0</v>
      </c>
      <c r="G5" s="241"/>
    </row>
    <row r="6" spans="1:7" ht="16.5" thickBot="1">
      <c r="A6" s="253"/>
      <c r="B6" s="254"/>
      <c r="C6" s="255"/>
      <c r="D6" s="96" t="s">
        <v>82</v>
      </c>
      <c r="E6" s="97">
        <f>COUNTIF($E$10:$E$67,"Great")</f>
        <v>0</v>
      </c>
      <c r="F6" s="97">
        <f>COUNTIF($F$10:$F$67,"Great")</f>
        <v>0</v>
      </c>
      <c r="G6" s="241"/>
    </row>
    <row r="7" spans="1:7" ht="16.5" thickBot="1">
      <c r="A7" s="253"/>
      <c r="B7" s="254"/>
      <c r="C7" s="255"/>
      <c r="D7" s="96" t="s">
        <v>81</v>
      </c>
      <c r="E7" s="97">
        <f>COUNTIF($E$10:$E$67,"Exceptional")</f>
        <v>0</v>
      </c>
      <c r="F7" s="97">
        <f>COUNTIF($F$10:$F$67,"Exceptional")</f>
        <v>0</v>
      </c>
      <c r="G7" s="241"/>
    </row>
    <row r="8" spans="1:7" ht="16.5" thickBot="1">
      <c r="A8" s="256"/>
      <c r="B8" s="257"/>
      <c r="C8" s="258"/>
      <c r="D8" s="98" t="s">
        <v>143</v>
      </c>
      <c r="E8" s="99">
        <f>E2*(-0.1)+E3*(-0.02)+E5*0.005+E6*0.01+E7*0.02</f>
        <v>0</v>
      </c>
      <c r="F8" s="99">
        <f>F2*(-0.1)+F3*(-0.02)+F5*0.005+F6*0.01+F7*0.02</f>
        <v>0</v>
      </c>
      <c r="G8" s="242"/>
    </row>
    <row r="9" spans="1:7" s="21" customFormat="1" ht="8.1" customHeight="1" thickBot="1">
      <c r="A9" s="90"/>
      <c r="B9" s="90"/>
      <c r="C9" s="90"/>
      <c r="D9" s="91"/>
      <c r="E9" s="92"/>
      <c r="F9" s="92"/>
      <c r="G9" s="90"/>
    </row>
    <row r="10" spans="1:7" ht="17.100000000000001" customHeight="1" thickBot="1">
      <c r="A10" s="243" t="s">
        <v>166</v>
      </c>
      <c r="B10" s="259"/>
      <c r="C10" s="244"/>
      <c r="D10" s="87" t="s">
        <v>29</v>
      </c>
      <c r="E10" s="88" t="s">
        <v>15</v>
      </c>
      <c r="F10" s="88" t="s">
        <v>16</v>
      </c>
      <c r="G10" s="87" t="s">
        <v>30</v>
      </c>
    </row>
    <row r="11" spans="1:7" ht="116.1" customHeight="1" thickBot="1">
      <c r="A11" s="93" t="s">
        <v>235</v>
      </c>
      <c r="B11" s="245" t="s">
        <v>228</v>
      </c>
      <c r="C11" s="246"/>
      <c r="D11" s="89"/>
      <c r="E11" s="87" t="s">
        <v>14</v>
      </c>
      <c r="F11" s="87" t="s">
        <v>14</v>
      </c>
      <c r="G11" s="89" t="s">
        <v>291</v>
      </c>
    </row>
    <row r="12" spans="1:7" ht="87.95" customHeight="1" thickBot="1">
      <c r="A12" s="93" t="s">
        <v>229</v>
      </c>
      <c r="B12" s="245" t="s">
        <v>262</v>
      </c>
      <c r="C12" s="246"/>
      <c r="D12" s="89"/>
      <c r="E12" s="87" t="s">
        <v>14</v>
      </c>
      <c r="F12" s="87" t="s">
        <v>14</v>
      </c>
      <c r="G12" s="89"/>
    </row>
    <row r="13" spans="1:7" ht="36" customHeight="1" thickBot="1">
      <c r="A13" s="93" t="s">
        <v>230</v>
      </c>
      <c r="B13" s="245" t="s">
        <v>236</v>
      </c>
      <c r="C13" s="246"/>
      <c r="D13" s="89"/>
      <c r="E13" s="87" t="s">
        <v>14</v>
      </c>
      <c r="F13" s="87" t="s">
        <v>14</v>
      </c>
      <c r="G13" s="89"/>
    </row>
    <row r="14" spans="1:7" ht="44.1" customHeight="1" thickBot="1">
      <c r="A14" s="93" t="s">
        <v>231</v>
      </c>
      <c r="B14" s="245" t="s">
        <v>263</v>
      </c>
      <c r="C14" s="246"/>
      <c r="D14" s="89"/>
      <c r="E14" s="87" t="s">
        <v>14</v>
      </c>
      <c r="F14" s="87" t="s">
        <v>14</v>
      </c>
      <c r="G14" s="89"/>
    </row>
    <row r="15" spans="1:7" ht="60" customHeight="1" thickBot="1">
      <c r="A15" s="93" t="s">
        <v>232</v>
      </c>
      <c r="B15" s="245" t="s">
        <v>233</v>
      </c>
      <c r="C15" s="246"/>
      <c r="D15" s="89"/>
      <c r="E15" s="87" t="s">
        <v>14</v>
      </c>
      <c r="F15" s="87" t="s">
        <v>14</v>
      </c>
      <c r="G15" s="89"/>
    </row>
    <row r="16" spans="1:7" ht="57.95" customHeight="1" thickBot="1">
      <c r="A16" s="93" t="s">
        <v>240</v>
      </c>
      <c r="B16" s="245" t="s">
        <v>264</v>
      </c>
      <c r="C16" s="246"/>
      <c r="D16" s="89"/>
      <c r="E16" s="87" t="s">
        <v>14</v>
      </c>
      <c r="F16" s="87" t="s">
        <v>14</v>
      </c>
      <c r="G16" s="89"/>
    </row>
    <row r="17" spans="1:7" ht="51.95" customHeight="1" thickBot="1">
      <c r="A17" s="93" t="s">
        <v>234</v>
      </c>
      <c r="B17" s="245" t="s">
        <v>265</v>
      </c>
      <c r="C17" s="246"/>
      <c r="D17" s="89"/>
      <c r="E17" s="87" t="s">
        <v>14</v>
      </c>
      <c r="F17" s="87" t="s">
        <v>14</v>
      </c>
      <c r="G17" s="89"/>
    </row>
    <row r="18" spans="1:7" ht="44.1" customHeight="1" thickBot="1">
      <c r="A18" s="93" t="s">
        <v>237</v>
      </c>
      <c r="B18" s="245" t="s">
        <v>238</v>
      </c>
      <c r="C18" s="246"/>
      <c r="D18" s="89"/>
      <c r="E18" s="87" t="s">
        <v>14</v>
      </c>
      <c r="F18" s="87" t="s">
        <v>14</v>
      </c>
      <c r="G18" s="89"/>
    </row>
    <row r="19" spans="1:7" ht="45" customHeight="1" thickBot="1">
      <c r="A19" s="93" t="s">
        <v>239</v>
      </c>
      <c r="B19" s="245" t="s">
        <v>266</v>
      </c>
      <c r="C19" s="246"/>
      <c r="D19" s="89"/>
      <c r="E19" s="87" t="s">
        <v>14</v>
      </c>
      <c r="F19" s="87" t="s">
        <v>14</v>
      </c>
      <c r="G19" s="89"/>
    </row>
    <row r="20" spans="1:7" ht="44.1" customHeight="1" thickBot="1">
      <c r="A20" s="93" t="s">
        <v>64</v>
      </c>
      <c r="B20" s="267" t="s">
        <v>167</v>
      </c>
      <c r="C20" s="268"/>
      <c r="D20" s="89"/>
      <c r="E20" s="87" t="s">
        <v>14</v>
      </c>
      <c r="F20" s="87" t="s">
        <v>14</v>
      </c>
      <c r="G20" s="89"/>
    </row>
  </sheetData>
  <mergeCells count="14">
    <mergeCell ref="B18:C18"/>
    <mergeCell ref="B19:C19"/>
    <mergeCell ref="B20:C20"/>
    <mergeCell ref="B13:C13"/>
    <mergeCell ref="B14:C14"/>
    <mergeCell ref="B15:C15"/>
    <mergeCell ref="B16:C16"/>
    <mergeCell ref="B17:C17"/>
    <mergeCell ref="B12:C12"/>
    <mergeCell ref="A1:C1"/>
    <mergeCell ref="A2:C8"/>
    <mergeCell ref="G2:G8"/>
    <mergeCell ref="A10:C10"/>
    <mergeCell ref="B11:C11"/>
  </mergeCells>
  <conditionalFormatting sqref="A21:A83">
    <cfRule type="beginsWith" dxfId="356" priority="206" stopIfTrue="1" operator="beginsWith" text="Exceptional">
      <formula>LEFT(A21,LEN("Exceptional"))="Exceptional"</formula>
    </cfRule>
    <cfRule type="beginsWith" dxfId="355" priority="207" stopIfTrue="1" operator="beginsWith" text="Professional">
      <formula>LEFT(A21,LEN("Professional"))="Professional"</formula>
    </cfRule>
    <cfRule type="beginsWith" dxfId="354" priority="208" stopIfTrue="1" operator="beginsWith" text="Advanced">
      <formula>LEFT(A21,LEN("Advanced"))="Advanced"</formula>
    </cfRule>
    <cfRule type="beginsWith" dxfId="353" priority="209" stopIfTrue="1" operator="beginsWith" text="Intermediate">
      <formula>LEFT(A21,LEN("Intermediate"))="Intermediate"</formula>
    </cfRule>
    <cfRule type="beginsWith" dxfId="352" priority="210" stopIfTrue="1" operator="beginsWith" text="Basic">
      <formula>LEFT(A21,LEN("Basic"))="Basic"</formula>
    </cfRule>
    <cfRule type="beginsWith" dxfId="351" priority="211" stopIfTrue="1" operator="beginsWith" text="Required">
      <formula>LEFT(A21,LEN("Required"))="Required"</formula>
    </cfRule>
    <cfRule type="notContainsBlanks" dxfId="350" priority="212" stopIfTrue="1">
      <formula>LEN(TRIM(A21))&gt;0</formula>
    </cfRule>
  </conditionalFormatting>
  <conditionalFormatting sqref="E21:F83">
    <cfRule type="beginsWith" dxfId="349" priority="199" stopIfTrue="1" operator="beginsWith" text="Not Applicable">
      <formula>LEFT(E21,LEN("Not Applicable"))="Not Applicable"</formula>
    </cfRule>
    <cfRule type="beginsWith" dxfId="348" priority="200" stopIfTrue="1" operator="beginsWith" text="Waived">
      <formula>LEFT(E21,LEN("Waived"))="Waived"</formula>
    </cfRule>
    <cfRule type="beginsWith" dxfId="347" priority="201" stopIfTrue="1" operator="beginsWith" text="Pre-Passed">
      <formula>LEFT(E21,LEN("Pre-Passed"))="Pre-Passed"</formula>
    </cfRule>
    <cfRule type="beginsWith" dxfId="346" priority="202" stopIfTrue="1" operator="beginsWith" text="Completed">
      <formula>LEFT(E21,LEN("Completed"))="Completed"</formula>
    </cfRule>
    <cfRule type="beginsWith" dxfId="345" priority="203" stopIfTrue="1" operator="beginsWith" text="Partial">
      <formula>LEFT(E21,LEN("Partial"))="Partial"</formula>
    </cfRule>
    <cfRule type="beginsWith" dxfId="344" priority="204" stopIfTrue="1" operator="beginsWith" text="Missing">
      <formula>LEFT(E21,LEN("Missing"))="Missing"</formula>
    </cfRule>
    <cfRule type="beginsWith" dxfId="343" priority="205" stopIfTrue="1" operator="beginsWith" text="Untested">
      <formula>LEFT(E21,LEN("Untested"))="Untested"</formula>
    </cfRule>
    <cfRule type="notContainsBlanks" dxfId="342" priority="213" stopIfTrue="1">
      <formula>LEN(TRIM(E21))&gt;0</formula>
    </cfRule>
  </conditionalFormatting>
  <conditionalFormatting sqref="E10">
    <cfRule type="beginsWith" dxfId="341" priority="191" stopIfTrue="1" operator="beginsWith" text="Not Applicable">
      <formula>LEFT(E10,LEN("Not Applicable"))="Not Applicable"</formula>
    </cfRule>
    <cfRule type="beginsWith" dxfId="340" priority="192" stopIfTrue="1" operator="beginsWith" text="Waived">
      <formula>LEFT(E10,LEN("Waived"))="Waived"</formula>
    </cfRule>
    <cfRule type="beginsWith" dxfId="339" priority="193" stopIfTrue="1" operator="beginsWith" text="Pre-Passed">
      <formula>LEFT(E10,LEN("Pre-Passed"))="Pre-Passed"</formula>
    </cfRule>
    <cfRule type="beginsWith" dxfId="338" priority="194" stopIfTrue="1" operator="beginsWith" text="Completed">
      <formula>LEFT(E10,LEN("Completed"))="Completed"</formula>
    </cfRule>
    <cfRule type="beginsWith" dxfId="337" priority="195" stopIfTrue="1" operator="beginsWith" text="Partial">
      <formula>LEFT(E10,LEN("Partial"))="Partial"</formula>
    </cfRule>
    <cfRule type="beginsWith" dxfId="336" priority="196" stopIfTrue="1" operator="beginsWith" text="Missing">
      <formula>LEFT(E10,LEN("Missing"))="Missing"</formula>
    </cfRule>
    <cfRule type="beginsWith" dxfId="335" priority="197" stopIfTrue="1" operator="beginsWith" text="Untested">
      <formula>LEFT(E10,LEN("Untested"))="Untested"</formula>
    </cfRule>
    <cfRule type="notContainsBlanks" dxfId="334" priority="198" stopIfTrue="1">
      <formula>LEN(TRIM(E10))&gt;0</formula>
    </cfRule>
  </conditionalFormatting>
  <conditionalFormatting sqref="F10">
    <cfRule type="beginsWith" dxfId="333" priority="183" stopIfTrue="1" operator="beginsWith" text="Not Applicable">
      <formula>LEFT(F10,LEN("Not Applicable"))="Not Applicable"</formula>
    </cfRule>
    <cfRule type="beginsWith" dxfId="332" priority="184" stopIfTrue="1" operator="beginsWith" text="Waived">
      <formula>LEFT(F10,LEN("Waived"))="Waived"</formula>
    </cfRule>
    <cfRule type="beginsWith" dxfId="331" priority="185" stopIfTrue="1" operator="beginsWith" text="Pre-Passed">
      <formula>LEFT(F10,LEN("Pre-Passed"))="Pre-Passed"</formula>
    </cfRule>
    <cfRule type="beginsWith" dxfId="330" priority="186" stopIfTrue="1" operator="beginsWith" text="Completed">
      <formula>LEFT(F10,LEN("Completed"))="Completed"</formula>
    </cfRule>
    <cfRule type="beginsWith" dxfId="329" priority="187" stopIfTrue="1" operator="beginsWith" text="Partial">
      <formula>LEFT(F10,LEN("Partial"))="Partial"</formula>
    </cfRule>
    <cfRule type="beginsWith" dxfId="328" priority="188" stopIfTrue="1" operator="beginsWith" text="Missing">
      <formula>LEFT(F10,LEN("Missing"))="Missing"</formula>
    </cfRule>
    <cfRule type="beginsWith" dxfId="327" priority="189" stopIfTrue="1" operator="beginsWith" text="Untested">
      <formula>LEFT(F10,LEN("Untested"))="Untested"</formula>
    </cfRule>
    <cfRule type="notContainsBlanks" dxfId="326" priority="190" stopIfTrue="1">
      <formula>LEN(TRIM(F10))&gt;0</formula>
    </cfRule>
  </conditionalFormatting>
  <conditionalFormatting sqref="E11:F20">
    <cfRule type="beginsWith" dxfId="325" priority="152" stopIfTrue="1" operator="beginsWith" text="Not Applicable">
      <formula>LEFT(E11,LEN("Not Applicable"))="Not Applicable"</formula>
    </cfRule>
    <cfRule type="beginsWith" dxfId="324" priority="153" stopIfTrue="1" operator="beginsWith" text="Waived">
      <formula>LEFT(E11,LEN("Waived"))="Waived"</formula>
    </cfRule>
    <cfRule type="beginsWith" dxfId="323" priority="154" stopIfTrue="1" operator="beginsWith" text="Broken">
      <formula>LEFT(E11,LEN("Broken"))="Broken"</formula>
    </cfRule>
    <cfRule type="beginsWith" dxfId="322" priority="155" stopIfTrue="1" operator="beginsWith" text="Decent">
      <formula>LEFT(E11,LEN("Decent"))="Decent"</formula>
    </cfRule>
    <cfRule type="beginsWith" dxfId="321" priority="156" stopIfTrue="1" operator="beginsWith" text="Poor">
      <formula>LEFT(E11,LEN("Poor"))="Poor"</formula>
    </cfRule>
    <cfRule type="beginsWith" dxfId="320" priority="157" stopIfTrue="1" operator="beginsWith" text="Missing">
      <formula>LEFT(E11,LEN("Missing"))="Missing"</formula>
    </cfRule>
    <cfRule type="beginsWith" dxfId="319" priority="158" stopIfTrue="1" operator="beginsWith" text="Untested">
      <formula>LEFT(E11,LEN("Untested"))="Untested"</formula>
    </cfRule>
    <cfRule type="notContainsBlanks" dxfId="318" priority="159" stopIfTrue="1">
      <formula>LEN(TRIM(E11))&gt;0</formula>
    </cfRule>
  </conditionalFormatting>
  <conditionalFormatting sqref="E11:F20">
    <cfRule type="beginsWith" dxfId="317" priority="145" operator="beginsWith" text="Partial">
      <formula>LEFT(E11,LEN("Partial"))="Partial"</formula>
    </cfRule>
    <cfRule type="beginsWith" dxfId="316" priority="149" stopIfTrue="1" operator="beginsWith" text="Exceptional">
      <formula>LEFT(E11,LEN("Exceptional"))="Exceptional"</formula>
    </cfRule>
    <cfRule type="beginsWith" dxfId="315" priority="150" stopIfTrue="1" operator="beginsWith" text="Great">
      <formula>LEFT(E11,LEN("Great"))="Great"</formula>
    </cfRule>
    <cfRule type="beginsWith" dxfId="314" priority="151" stopIfTrue="1" operator="beginsWith" text="Good">
      <formula>LEFT(E11,LEN("Good"))="Good"</formula>
    </cfRule>
  </conditionalFormatting>
  <conditionalFormatting sqref="A10:G10 D11:D20 G11:G20">
    <cfRule type="expression" dxfId="313" priority="67" stopIfTrue="1">
      <formula>IF(#REF! &gt; 0, TRUE, FALSE)</formula>
    </cfRule>
  </conditionalFormatting>
  <conditionalFormatting sqref="B12:C12">
    <cfRule type="expression" dxfId="312" priority="13" stopIfTrue="1">
      <formula>IF(#REF! &gt; 0, TRUE, FALSE)</formula>
    </cfRule>
  </conditionalFormatting>
  <conditionalFormatting sqref="B13:C13">
    <cfRule type="expression" dxfId="311" priority="12" stopIfTrue="1">
      <formula>IF(#REF! &gt; 0, TRUE, FALSE)</formula>
    </cfRule>
  </conditionalFormatting>
  <conditionalFormatting sqref="B16:C16">
    <cfRule type="expression" dxfId="310" priority="11" stopIfTrue="1">
      <formula>IF(#REF! &gt; 0, TRUE, FALSE)</formula>
    </cfRule>
  </conditionalFormatting>
  <conditionalFormatting sqref="B19:C19">
    <cfRule type="expression" dxfId="309" priority="10" stopIfTrue="1">
      <formula>IF(#REF! &gt; 0, TRUE, FALSE)</formula>
    </cfRule>
  </conditionalFormatting>
  <conditionalFormatting sqref="B18">
    <cfRule type="expression" dxfId="308" priority="9" stopIfTrue="1">
      <formula>IF(#REF! &gt; 0, TRUE, FALSE)</formula>
    </cfRule>
  </conditionalFormatting>
  <conditionalFormatting sqref="B17 B14">
    <cfRule type="expression" dxfId="307" priority="16" stopIfTrue="1">
      <formula>IF(#REF! &gt; 0, TRUE, FALSE)</formula>
    </cfRule>
  </conditionalFormatting>
  <conditionalFormatting sqref="B11:C11">
    <cfRule type="expression" dxfId="306" priority="15" stopIfTrue="1">
      <formula>IF(#REF! &gt; 0, TRUE, FALSE)</formula>
    </cfRule>
  </conditionalFormatting>
  <conditionalFormatting sqref="B15:C15">
    <cfRule type="expression" dxfId="305" priority="14" stopIfTrue="1">
      <formula>IF(#REF! &gt; 0, TRUE, FALSE)</formula>
    </cfRule>
  </conditionalFormatting>
  <conditionalFormatting sqref="A15">
    <cfRule type="expression" dxfId="304" priority="5" stopIfTrue="1">
      <formula>IF(#REF! &gt; 0, TRUE, FALSE)</formula>
    </cfRule>
  </conditionalFormatting>
  <conditionalFormatting sqref="A16">
    <cfRule type="expression" dxfId="303" priority="2" stopIfTrue="1">
      <formula>IF(#REF! &gt; 0, TRUE, FALSE)</formula>
    </cfRule>
  </conditionalFormatting>
  <conditionalFormatting sqref="A18">
    <cfRule type="expression" dxfId="302" priority="1" stopIfTrue="1">
      <formula>IF(#REF! &gt; 0, TRUE, FALSE)</formula>
    </cfRule>
  </conditionalFormatting>
  <conditionalFormatting sqref="A17 A13:A14">
    <cfRule type="expression" dxfId="301" priority="8" stopIfTrue="1">
      <formula>IF(#REF! &gt; 0, TRUE, FALSE)</formula>
    </cfRule>
  </conditionalFormatting>
  <conditionalFormatting sqref="A20">
    <cfRule type="expression" dxfId="300" priority="7" stopIfTrue="1">
      <formula>IF(#REF! &gt; 0, TRUE, FALSE)</formula>
    </cfRule>
  </conditionalFormatting>
  <conditionalFormatting sqref="A11">
    <cfRule type="expression" dxfId="299" priority="6" stopIfTrue="1">
      <formula>IF(#REF! &gt; 0, TRUE, FALSE)</formula>
    </cfRule>
  </conditionalFormatting>
  <conditionalFormatting sqref="A12">
    <cfRule type="expression" dxfId="298" priority="4" stopIfTrue="1">
      <formula>IF(#REF! &gt; 0, TRUE, FALSE)</formula>
    </cfRule>
  </conditionalFormatting>
  <conditionalFormatting sqref="A19">
    <cfRule type="expression" dxfId="297" priority="3" stopIfTrue="1">
      <formula>IF(#REF! &gt; 0, TRUE, FALSE)</formula>
    </cfRule>
  </conditionalFormatting>
  <dataValidations count="1">
    <dataValidation type="list" showInputMessage="1" showErrorMessage="1" sqref="E11:F20">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15" zoomScale="130" zoomScaleNormal="130" zoomScalePageLayoutView="130" workbookViewId="0">
      <selection activeCell="D19" sqref="D19"/>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7" t="s">
        <v>131</v>
      </c>
      <c r="B1" s="248"/>
      <c r="C1" s="249"/>
      <c r="D1" s="94" t="s">
        <v>60</v>
      </c>
      <c r="E1" s="95" t="str">
        <f>""&amp;COUNTIF(E$3:E$77,"Untested")&amp;" Untested"</f>
        <v>0 Untested</v>
      </c>
      <c r="F1" s="95" t="str">
        <f>""&amp;COUNTIF(F$3:F$77,"Untested")&amp;" Untested"</f>
        <v>2 Untested</v>
      </c>
      <c r="G1" s="87" t="s">
        <v>61</v>
      </c>
    </row>
    <row r="2" spans="1:7" ht="17.100000000000001" customHeight="1" thickBot="1">
      <c r="A2" s="250" t="s">
        <v>204</v>
      </c>
      <c r="B2" s="251"/>
      <c r="C2" s="252"/>
      <c r="D2" s="96" t="s">
        <v>84</v>
      </c>
      <c r="E2" s="97">
        <f>COUNTIF($E$10:$E$77,"Missing")+COUNTIF($E$10:$E$77,"Broken")</f>
        <v>0</v>
      </c>
      <c r="F2" s="97">
        <f>COUNTIF($F$10:$F$77,"Missing")+COUNTIF($F$10:$F$77,"Broken")</f>
        <v>0</v>
      </c>
      <c r="G2" s="240" t="s">
        <v>89</v>
      </c>
    </row>
    <row r="3" spans="1:7" ht="16.5" thickBot="1">
      <c r="A3" s="253"/>
      <c r="B3" s="254"/>
      <c r="C3" s="255"/>
      <c r="D3" s="96" t="s">
        <v>83</v>
      </c>
      <c r="E3" s="97">
        <f>COUNTIF($E$10:$E$77,"Poor")+COUNTIF($E$10:$E$77,"Partial")</f>
        <v>0</v>
      </c>
      <c r="F3" s="97">
        <f>COUNTIF($F$10:$F$77,"Poor")+COUNTIF($F$10:$F$77,"Partial")</f>
        <v>3</v>
      </c>
      <c r="G3" s="241"/>
    </row>
    <row r="4" spans="1:7" ht="16.5" thickBot="1">
      <c r="A4" s="253"/>
      <c r="B4" s="254"/>
      <c r="C4" s="255"/>
      <c r="D4" s="96" t="s">
        <v>85</v>
      </c>
      <c r="E4" s="97">
        <f>COUNTIF($E$10:$E$77,"Decent")</f>
        <v>4</v>
      </c>
      <c r="F4" s="97">
        <f>COUNTIF($F$10:$F$77,"Decent")</f>
        <v>0</v>
      </c>
      <c r="G4" s="241"/>
    </row>
    <row r="5" spans="1:7" ht="16.5" thickBot="1">
      <c r="A5" s="253"/>
      <c r="B5" s="254"/>
      <c r="C5" s="255"/>
      <c r="D5" s="96" t="s">
        <v>107</v>
      </c>
      <c r="E5" s="97">
        <f>COUNTIF($E$10:$E$77,"Good")</f>
        <v>1</v>
      </c>
      <c r="F5" s="97">
        <f>COUNTIF($F$10:$F$77,"Good")</f>
        <v>1</v>
      </c>
      <c r="G5" s="241"/>
    </row>
    <row r="6" spans="1:7" ht="16.5" thickBot="1">
      <c r="A6" s="253"/>
      <c r="B6" s="254"/>
      <c r="C6" s="255"/>
      <c r="D6" s="96" t="s">
        <v>82</v>
      </c>
      <c r="E6" s="97">
        <f>COUNTIF($E$10:$E$77,"Great")</f>
        <v>1</v>
      </c>
      <c r="F6" s="97">
        <f>COUNTIF($F$10:$F$77,"Great")</f>
        <v>1</v>
      </c>
      <c r="G6" s="241"/>
    </row>
    <row r="7" spans="1:7" ht="16.5" thickBot="1">
      <c r="A7" s="253"/>
      <c r="B7" s="254"/>
      <c r="C7" s="255"/>
      <c r="D7" s="96" t="s">
        <v>81</v>
      </c>
      <c r="E7" s="97">
        <f>COUNTIF($E$10:$E$77,"Exceptional")</f>
        <v>0</v>
      </c>
      <c r="F7" s="97">
        <f>COUNTIF($F$10:$F$77,"Exceptional")</f>
        <v>0</v>
      </c>
      <c r="G7" s="241"/>
    </row>
    <row r="8" spans="1:7" ht="16.5" thickBot="1">
      <c r="A8" s="256"/>
      <c r="B8" s="257"/>
      <c r="C8" s="258"/>
      <c r="D8" s="98" t="s">
        <v>143</v>
      </c>
      <c r="E8" s="99">
        <f>E2*(-0.1)+E3*(-0.02)+E5*0.005+E6*0.01+E7*0.02</f>
        <v>1.4999999999999999E-2</v>
      </c>
      <c r="F8" s="99">
        <f>F2*(-0.1)+F3*(-0.02)+F5*0.005+F6*0.01+F7*0.02</f>
        <v>-4.4999999999999998E-2</v>
      </c>
      <c r="G8" s="242"/>
    </row>
    <row r="9" spans="1:7" s="21" customFormat="1" ht="8.1" customHeight="1" thickBot="1">
      <c r="A9" s="90"/>
      <c r="B9" s="90"/>
      <c r="C9" s="90"/>
      <c r="D9" s="91"/>
      <c r="E9" s="92"/>
      <c r="F9" s="92"/>
      <c r="G9" s="90"/>
    </row>
    <row r="10" spans="1:7" ht="17.100000000000001" customHeight="1" thickBot="1">
      <c r="A10" s="243" t="s">
        <v>77</v>
      </c>
      <c r="B10" s="259"/>
      <c r="C10" s="244"/>
      <c r="D10" s="87" t="s">
        <v>29</v>
      </c>
      <c r="E10" s="88" t="s">
        <v>15</v>
      </c>
      <c r="F10" s="88" t="s">
        <v>16</v>
      </c>
      <c r="G10" s="87" t="s">
        <v>30</v>
      </c>
    </row>
    <row r="11" spans="1:7" ht="44.1" customHeight="1" thickBot="1">
      <c r="A11" s="93" t="s">
        <v>189</v>
      </c>
      <c r="B11" s="245" t="s">
        <v>190</v>
      </c>
      <c r="C11" s="246"/>
      <c r="D11" s="89"/>
      <c r="E11" s="87" t="s">
        <v>286</v>
      </c>
      <c r="F11" s="87" t="s">
        <v>14</v>
      </c>
      <c r="G11" s="89"/>
    </row>
    <row r="12" spans="1:7" ht="92.25" customHeight="1" thickBot="1">
      <c r="A12" s="93" t="s">
        <v>151</v>
      </c>
      <c r="B12" s="245" t="s">
        <v>191</v>
      </c>
      <c r="C12" s="246"/>
      <c r="D12" s="89"/>
      <c r="E12" s="87" t="s">
        <v>303</v>
      </c>
      <c r="F12" s="87" t="s">
        <v>303</v>
      </c>
      <c r="G12" s="89" t="s">
        <v>309</v>
      </c>
    </row>
    <row r="13" spans="1:7" ht="93.75" customHeight="1" thickBot="1">
      <c r="A13" s="93" t="s">
        <v>192</v>
      </c>
      <c r="B13" s="245" t="s">
        <v>193</v>
      </c>
      <c r="C13" s="246"/>
      <c r="D13" s="89" t="s">
        <v>332</v>
      </c>
      <c r="E13" s="87" t="s">
        <v>285</v>
      </c>
      <c r="F13" s="87" t="s">
        <v>285</v>
      </c>
      <c r="G13" s="89" t="s">
        <v>308</v>
      </c>
    </row>
    <row r="14" spans="1:7" ht="96" customHeight="1" thickBot="1">
      <c r="A14" s="93" t="s">
        <v>187</v>
      </c>
      <c r="B14" s="245" t="s">
        <v>194</v>
      </c>
      <c r="C14" s="246"/>
      <c r="D14" s="89"/>
      <c r="E14" s="87" t="s">
        <v>287</v>
      </c>
      <c r="F14" s="87" t="s">
        <v>287</v>
      </c>
      <c r="G14" s="89" t="s">
        <v>293</v>
      </c>
    </row>
    <row r="15" spans="1:7" ht="96" customHeight="1" thickBot="1">
      <c r="A15" s="93" t="s">
        <v>188</v>
      </c>
      <c r="B15" s="245" t="s">
        <v>195</v>
      </c>
      <c r="C15" s="246"/>
      <c r="D15" s="89"/>
      <c r="E15" s="87" t="s">
        <v>287</v>
      </c>
      <c r="F15" s="87" t="s">
        <v>287</v>
      </c>
      <c r="G15" s="89" t="s">
        <v>292</v>
      </c>
    </row>
    <row r="16" spans="1:7" ht="57" customHeight="1" thickBot="1">
      <c r="A16" s="93" t="s">
        <v>185</v>
      </c>
      <c r="B16" s="245" t="s">
        <v>196</v>
      </c>
      <c r="C16" s="246"/>
      <c r="D16" s="89"/>
      <c r="E16" s="87" t="s">
        <v>287</v>
      </c>
      <c r="F16" s="87" t="s">
        <v>287</v>
      </c>
      <c r="G16" s="89"/>
    </row>
    <row r="17" spans="1:7" ht="70.5" customHeight="1" thickBot="1">
      <c r="A17" s="93" t="s">
        <v>184</v>
      </c>
      <c r="B17" s="245" t="s">
        <v>197</v>
      </c>
      <c r="C17" s="246"/>
      <c r="D17" s="89"/>
      <c r="E17" s="87" t="s">
        <v>286</v>
      </c>
      <c r="F17" s="87" t="s">
        <v>288</v>
      </c>
      <c r="G17" s="89" t="s">
        <v>306</v>
      </c>
    </row>
    <row r="18" spans="1:7" ht="99" customHeight="1" thickBot="1">
      <c r="A18" s="93" t="s">
        <v>183</v>
      </c>
      <c r="B18" s="245" t="s">
        <v>198</v>
      </c>
      <c r="C18" s="246"/>
      <c r="D18" s="118"/>
      <c r="E18" s="87" t="s">
        <v>286</v>
      </c>
      <c r="F18" s="87" t="s">
        <v>288</v>
      </c>
      <c r="G18" s="119" t="s">
        <v>306</v>
      </c>
    </row>
    <row r="19" spans="1:7" ht="105.75" customHeight="1" thickBot="1">
      <c r="A19" s="93" t="s">
        <v>186</v>
      </c>
      <c r="B19" s="245" t="s">
        <v>199</v>
      </c>
      <c r="C19" s="246"/>
      <c r="D19" s="89" t="s">
        <v>331</v>
      </c>
      <c r="E19" s="87" t="s">
        <v>286</v>
      </c>
      <c r="F19" s="87" t="s">
        <v>288</v>
      </c>
      <c r="G19" s="89" t="s">
        <v>307</v>
      </c>
    </row>
    <row r="20" spans="1:7" ht="59.1" customHeight="1" thickBot="1">
      <c r="A20" s="93" t="s">
        <v>64</v>
      </c>
      <c r="B20" s="245" t="s">
        <v>219</v>
      </c>
      <c r="C20" s="246"/>
      <c r="D20" s="89"/>
      <c r="E20" s="87" t="s">
        <v>287</v>
      </c>
      <c r="F20" s="87" t="s">
        <v>14</v>
      </c>
      <c r="G20" s="89" t="s">
        <v>296</v>
      </c>
    </row>
  </sheetData>
  <mergeCells count="14">
    <mergeCell ref="B17:C17"/>
    <mergeCell ref="B19:C19"/>
    <mergeCell ref="B20:C20"/>
    <mergeCell ref="B15:C15"/>
    <mergeCell ref="B18:C18"/>
    <mergeCell ref="B16:C16"/>
    <mergeCell ref="B14:C14"/>
    <mergeCell ref="A1:C1"/>
    <mergeCell ref="A2:C8"/>
    <mergeCell ref="G2:G8"/>
    <mergeCell ref="A10:C10"/>
    <mergeCell ref="B13:C13"/>
    <mergeCell ref="B11:C11"/>
    <mergeCell ref="B12:C12"/>
  </mergeCells>
  <conditionalFormatting sqref="A21:A93">
    <cfRule type="beginsWith" dxfId="296" priority="141" stopIfTrue="1" operator="beginsWith" text="Exceptional">
      <formula>LEFT(A21,LEN("Exceptional"))="Exceptional"</formula>
    </cfRule>
    <cfRule type="beginsWith" dxfId="295" priority="142" stopIfTrue="1" operator="beginsWith" text="Professional">
      <formula>LEFT(A21,LEN("Professional"))="Professional"</formula>
    </cfRule>
    <cfRule type="beginsWith" dxfId="294" priority="143" stopIfTrue="1" operator="beginsWith" text="Advanced">
      <formula>LEFT(A21,LEN("Advanced"))="Advanced"</formula>
    </cfRule>
    <cfRule type="beginsWith" dxfId="293" priority="144" stopIfTrue="1" operator="beginsWith" text="Intermediate">
      <formula>LEFT(A21,LEN("Intermediate"))="Intermediate"</formula>
    </cfRule>
    <cfRule type="beginsWith" dxfId="292" priority="145" stopIfTrue="1" operator="beginsWith" text="Basic">
      <formula>LEFT(A21,LEN("Basic"))="Basic"</formula>
    </cfRule>
    <cfRule type="beginsWith" dxfId="291" priority="146" stopIfTrue="1" operator="beginsWith" text="Required">
      <formula>LEFT(A21,LEN("Required"))="Required"</formula>
    </cfRule>
    <cfRule type="notContainsBlanks" dxfId="290" priority="147" stopIfTrue="1">
      <formula>LEN(TRIM(A21))&gt;0</formula>
    </cfRule>
  </conditionalFormatting>
  <conditionalFormatting sqref="E21:F93">
    <cfRule type="beginsWith" dxfId="289" priority="134" stopIfTrue="1" operator="beginsWith" text="Not Applicable">
      <formula>LEFT(E21,LEN("Not Applicable"))="Not Applicable"</formula>
    </cfRule>
    <cfRule type="beginsWith" dxfId="288" priority="135" stopIfTrue="1" operator="beginsWith" text="Waived">
      <formula>LEFT(E21,LEN("Waived"))="Waived"</formula>
    </cfRule>
    <cfRule type="beginsWith" dxfId="287" priority="136" stopIfTrue="1" operator="beginsWith" text="Pre-Passed">
      <formula>LEFT(E21,LEN("Pre-Passed"))="Pre-Passed"</formula>
    </cfRule>
    <cfRule type="beginsWith" dxfId="286" priority="137" stopIfTrue="1" operator="beginsWith" text="Completed">
      <formula>LEFT(E21,LEN("Completed"))="Completed"</formula>
    </cfRule>
    <cfRule type="beginsWith" dxfId="285" priority="138" stopIfTrue="1" operator="beginsWith" text="Partial">
      <formula>LEFT(E21,LEN("Partial"))="Partial"</formula>
    </cfRule>
    <cfRule type="beginsWith" dxfId="284" priority="139" stopIfTrue="1" operator="beginsWith" text="Missing">
      <formula>LEFT(E21,LEN("Missing"))="Missing"</formula>
    </cfRule>
    <cfRule type="beginsWith" dxfId="283" priority="140" stopIfTrue="1" operator="beginsWith" text="Untested">
      <formula>LEFT(E21,LEN("Untested"))="Untested"</formula>
    </cfRule>
    <cfRule type="notContainsBlanks" dxfId="282" priority="148" stopIfTrue="1">
      <formula>LEN(TRIM(E21))&gt;0</formula>
    </cfRule>
  </conditionalFormatting>
  <conditionalFormatting sqref="E10">
    <cfRule type="beginsWith" dxfId="281" priority="126" stopIfTrue="1" operator="beginsWith" text="Not Applicable">
      <formula>LEFT(E10,LEN("Not Applicable"))="Not Applicable"</formula>
    </cfRule>
    <cfRule type="beginsWith" dxfId="280" priority="127" stopIfTrue="1" operator="beginsWith" text="Waived">
      <formula>LEFT(E10,LEN("Waived"))="Waived"</formula>
    </cfRule>
    <cfRule type="beginsWith" dxfId="279" priority="128" stopIfTrue="1" operator="beginsWith" text="Pre-Passed">
      <formula>LEFT(E10,LEN("Pre-Passed"))="Pre-Passed"</formula>
    </cfRule>
    <cfRule type="beginsWith" dxfId="278" priority="129" stopIfTrue="1" operator="beginsWith" text="Completed">
      <formula>LEFT(E10,LEN("Completed"))="Completed"</formula>
    </cfRule>
    <cfRule type="beginsWith" dxfId="277" priority="130" stopIfTrue="1" operator="beginsWith" text="Partial">
      <formula>LEFT(E10,LEN("Partial"))="Partial"</formula>
    </cfRule>
    <cfRule type="beginsWith" dxfId="276" priority="131" stopIfTrue="1" operator="beginsWith" text="Missing">
      <formula>LEFT(E10,LEN("Missing"))="Missing"</formula>
    </cfRule>
    <cfRule type="beginsWith" dxfId="275" priority="132" stopIfTrue="1" operator="beginsWith" text="Untested">
      <formula>LEFT(E10,LEN("Untested"))="Untested"</formula>
    </cfRule>
    <cfRule type="notContainsBlanks" dxfId="274" priority="133" stopIfTrue="1">
      <formula>LEN(TRIM(E10))&gt;0</formula>
    </cfRule>
  </conditionalFormatting>
  <conditionalFormatting sqref="F10">
    <cfRule type="beginsWith" dxfId="273" priority="118" stopIfTrue="1" operator="beginsWith" text="Not Applicable">
      <formula>LEFT(F10,LEN("Not Applicable"))="Not Applicable"</formula>
    </cfRule>
    <cfRule type="beginsWith" dxfId="272" priority="119" stopIfTrue="1" operator="beginsWith" text="Waived">
      <formula>LEFT(F10,LEN("Waived"))="Waived"</formula>
    </cfRule>
    <cfRule type="beginsWith" dxfId="271" priority="120" stopIfTrue="1" operator="beginsWith" text="Pre-Passed">
      <formula>LEFT(F10,LEN("Pre-Passed"))="Pre-Passed"</formula>
    </cfRule>
    <cfRule type="beginsWith" dxfId="270" priority="121" stopIfTrue="1" operator="beginsWith" text="Completed">
      <formula>LEFT(F10,LEN("Completed"))="Completed"</formula>
    </cfRule>
    <cfRule type="beginsWith" dxfId="269" priority="122" stopIfTrue="1" operator="beginsWith" text="Partial">
      <formula>LEFT(F10,LEN("Partial"))="Partial"</formula>
    </cfRule>
    <cfRule type="beginsWith" dxfId="268" priority="123" stopIfTrue="1" operator="beginsWith" text="Missing">
      <formula>LEFT(F10,LEN("Missing"))="Missing"</formula>
    </cfRule>
    <cfRule type="beginsWith" dxfId="267" priority="124" stopIfTrue="1" operator="beginsWith" text="Untested">
      <formula>LEFT(F10,LEN("Untested"))="Untested"</formula>
    </cfRule>
    <cfRule type="notContainsBlanks" dxfId="266" priority="125" stopIfTrue="1">
      <formula>LEN(TRIM(F10))&gt;0</formula>
    </cfRule>
  </conditionalFormatting>
  <conditionalFormatting sqref="A10:G10 A13:D13 G13 G16:G17 A16:D17 A19:D19 G19:G20 A20 D20">
    <cfRule type="expression" dxfId="265" priority="117" stopIfTrue="1">
      <formula>IF(#REF! &gt; 0, TRUE, FALSE)</formula>
    </cfRule>
  </conditionalFormatting>
  <conditionalFormatting sqref="E13 E16:F17 E19:F20">
    <cfRule type="beginsWith" dxfId="264" priority="109" stopIfTrue="1" operator="beginsWith" text="Not Applicable">
      <formula>LEFT(E13,LEN("Not Applicable"))="Not Applicable"</formula>
    </cfRule>
    <cfRule type="beginsWith" dxfId="263" priority="110" stopIfTrue="1" operator="beginsWith" text="Waived">
      <formula>LEFT(E13,LEN("Waived"))="Waived"</formula>
    </cfRule>
    <cfRule type="beginsWith" dxfId="262" priority="111" stopIfTrue="1" operator="beginsWith" text="Broken">
      <formula>LEFT(E13,LEN("Broken"))="Broken"</formula>
    </cfRule>
    <cfRule type="beginsWith" dxfId="261" priority="112" stopIfTrue="1" operator="beginsWith" text="Decent">
      <formula>LEFT(E13,LEN("Decent"))="Decent"</formula>
    </cfRule>
    <cfRule type="beginsWith" dxfId="260" priority="113" stopIfTrue="1" operator="beginsWith" text="Poor">
      <formula>LEFT(E13,LEN("Poor"))="Poor"</formula>
    </cfRule>
    <cfRule type="beginsWith" dxfId="259" priority="114" stopIfTrue="1" operator="beginsWith" text="Missing">
      <formula>LEFT(E13,LEN("Missing"))="Missing"</formula>
    </cfRule>
    <cfRule type="beginsWith" dxfId="258" priority="115" stopIfTrue="1" operator="beginsWith" text="Untested">
      <formula>LEFT(E13,LEN("Untested"))="Untested"</formula>
    </cfRule>
    <cfRule type="notContainsBlanks" dxfId="257" priority="116" stopIfTrue="1">
      <formula>LEN(TRIM(E13))&gt;0</formula>
    </cfRule>
  </conditionalFormatting>
  <conditionalFormatting sqref="E13 E16:F17 E19:F20">
    <cfRule type="beginsWith" dxfId="256" priority="105" operator="beginsWith" text="Partial">
      <formula>LEFT(E13,LEN("Partial"))="Partial"</formula>
    </cfRule>
    <cfRule type="beginsWith" dxfId="255" priority="106" stopIfTrue="1" operator="beginsWith" text="Exceptional">
      <formula>LEFT(E13,LEN("Exceptional"))="Exceptional"</formula>
    </cfRule>
    <cfRule type="beginsWith" dxfId="254" priority="107" stopIfTrue="1" operator="beginsWith" text="Great">
      <formula>LEFT(E13,LEN("Great"))="Great"</formula>
    </cfRule>
    <cfRule type="beginsWith" dxfId="253" priority="108" stopIfTrue="1" operator="beginsWith" text="Good">
      <formula>LEFT(E13,LEN("Good"))="Good"</formula>
    </cfRule>
  </conditionalFormatting>
  <conditionalFormatting sqref="G15 A15:D15">
    <cfRule type="expression" dxfId="252" priority="104" stopIfTrue="1">
      <formula>IF(#REF! &gt; 0, TRUE, FALSE)</formula>
    </cfRule>
  </conditionalFormatting>
  <conditionalFormatting sqref="E15">
    <cfRule type="beginsWith" dxfId="251" priority="96" stopIfTrue="1" operator="beginsWith" text="Not Applicable">
      <formula>LEFT(E15,LEN("Not Applicable"))="Not Applicable"</formula>
    </cfRule>
    <cfRule type="beginsWith" dxfId="250" priority="97" stopIfTrue="1" operator="beginsWith" text="Waived">
      <formula>LEFT(E15,LEN("Waived"))="Waived"</formula>
    </cfRule>
    <cfRule type="beginsWith" dxfId="249" priority="98" stopIfTrue="1" operator="beginsWith" text="Broken">
      <formula>LEFT(E15,LEN("Broken"))="Broken"</formula>
    </cfRule>
    <cfRule type="beginsWith" dxfId="248" priority="99" stopIfTrue="1" operator="beginsWith" text="Decent">
      <formula>LEFT(E15,LEN("Decent"))="Decent"</formula>
    </cfRule>
    <cfRule type="beginsWith" dxfId="247" priority="100" stopIfTrue="1" operator="beginsWith" text="Poor">
      <formula>LEFT(E15,LEN("Poor"))="Poor"</formula>
    </cfRule>
    <cfRule type="beginsWith" dxfId="246" priority="101" stopIfTrue="1" operator="beginsWith" text="Missing">
      <formula>LEFT(E15,LEN("Missing"))="Missing"</formula>
    </cfRule>
    <cfRule type="beginsWith" dxfId="245" priority="102" stopIfTrue="1" operator="beginsWith" text="Untested">
      <formula>LEFT(E15,LEN("Untested"))="Untested"</formula>
    </cfRule>
    <cfRule type="notContainsBlanks" dxfId="244" priority="103" stopIfTrue="1">
      <formula>LEN(TRIM(E15))&gt;0</formula>
    </cfRule>
  </conditionalFormatting>
  <conditionalFormatting sqref="E15">
    <cfRule type="beginsWith" dxfId="243" priority="92" operator="beginsWith" text="Partial">
      <formula>LEFT(E15,LEN("Partial"))="Partial"</formula>
    </cfRule>
    <cfRule type="beginsWith" dxfId="242" priority="93" stopIfTrue="1" operator="beginsWith" text="Exceptional">
      <formula>LEFT(E15,LEN("Exceptional"))="Exceptional"</formula>
    </cfRule>
    <cfRule type="beginsWith" dxfId="241" priority="94" stopIfTrue="1" operator="beginsWith" text="Great">
      <formula>LEFT(E15,LEN("Great"))="Great"</formula>
    </cfRule>
    <cfRule type="beginsWith" dxfId="240" priority="95" stopIfTrue="1" operator="beginsWith" text="Good">
      <formula>LEFT(E15,LEN("Good"))="Good"</formula>
    </cfRule>
  </conditionalFormatting>
  <conditionalFormatting sqref="A18 D18">
    <cfRule type="expression" dxfId="239" priority="91" stopIfTrue="1">
      <formula>IF(#REF! &gt; 0, TRUE, FALSE)</formula>
    </cfRule>
  </conditionalFormatting>
  <conditionalFormatting sqref="E18">
    <cfRule type="beginsWith" dxfId="238" priority="83" stopIfTrue="1" operator="beginsWith" text="Not Applicable">
      <formula>LEFT(E18,LEN("Not Applicable"))="Not Applicable"</formula>
    </cfRule>
    <cfRule type="beginsWith" dxfId="237" priority="84" stopIfTrue="1" operator="beginsWith" text="Waived">
      <formula>LEFT(E18,LEN("Waived"))="Waived"</formula>
    </cfRule>
    <cfRule type="beginsWith" dxfId="236" priority="85" stopIfTrue="1" operator="beginsWith" text="Broken">
      <formula>LEFT(E18,LEN("Broken"))="Broken"</formula>
    </cfRule>
    <cfRule type="beginsWith" dxfId="235" priority="86" stopIfTrue="1" operator="beginsWith" text="Decent">
      <formula>LEFT(E18,LEN("Decent"))="Decent"</formula>
    </cfRule>
    <cfRule type="beginsWith" dxfId="234" priority="87" stopIfTrue="1" operator="beginsWith" text="Poor">
      <formula>LEFT(E18,LEN("Poor"))="Poor"</formula>
    </cfRule>
    <cfRule type="beginsWith" dxfId="233" priority="88" stopIfTrue="1" operator="beginsWith" text="Missing">
      <formula>LEFT(E18,LEN("Missing"))="Missing"</formula>
    </cfRule>
    <cfRule type="beginsWith" dxfId="232" priority="89" stopIfTrue="1" operator="beginsWith" text="Untested">
      <formula>LEFT(E18,LEN("Untested"))="Untested"</formula>
    </cfRule>
    <cfRule type="notContainsBlanks" dxfId="231" priority="90" stopIfTrue="1">
      <formula>LEN(TRIM(E18))&gt;0</formula>
    </cfRule>
  </conditionalFormatting>
  <conditionalFormatting sqref="E18">
    <cfRule type="beginsWith" dxfId="230" priority="79" operator="beginsWith" text="Partial">
      <formula>LEFT(E18,LEN("Partial"))="Partial"</formula>
    </cfRule>
    <cfRule type="beginsWith" dxfId="229" priority="80" stopIfTrue="1" operator="beginsWith" text="Exceptional">
      <formula>LEFT(E18,LEN("Exceptional"))="Exceptional"</formula>
    </cfRule>
    <cfRule type="beginsWith" dxfId="228" priority="81" stopIfTrue="1" operator="beginsWith" text="Great">
      <formula>LEFT(E18,LEN("Great"))="Great"</formula>
    </cfRule>
    <cfRule type="beginsWith" dxfId="227" priority="82" stopIfTrue="1" operator="beginsWith" text="Good">
      <formula>LEFT(E18,LEN("Good"))="Good"</formula>
    </cfRule>
  </conditionalFormatting>
  <conditionalFormatting sqref="G14 A14:D14">
    <cfRule type="expression" dxfId="226" priority="78" stopIfTrue="1">
      <formula>IF(#REF! &gt; 0, TRUE, FALSE)</formula>
    </cfRule>
  </conditionalFormatting>
  <conditionalFormatting sqref="E14:F14">
    <cfRule type="beginsWith" dxfId="225" priority="70" stopIfTrue="1" operator="beginsWith" text="Not Applicable">
      <formula>LEFT(E14,LEN("Not Applicable"))="Not Applicable"</formula>
    </cfRule>
    <cfRule type="beginsWith" dxfId="224" priority="71" stopIfTrue="1" operator="beginsWith" text="Waived">
      <formula>LEFT(E14,LEN("Waived"))="Waived"</formula>
    </cfRule>
    <cfRule type="beginsWith" dxfId="223" priority="72" stopIfTrue="1" operator="beginsWith" text="Broken">
      <formula>LEFT(E14,LEN("Broken"))="Broken"</formula>
    </cfRule>
    <cfRule type="beginsWith" dxfId="222" priority="73" stopIfTrue="1" operator="beginsWith" text="Decent">
      <formula>LEFT(E14,LEN("Decent"))="Decent"</formula>
    </cfRule>
    <cfRule type="beginsWith" dxfId="221" priority="74" stopIfTrue="1" operator="beginsWith" text="Poor">
      <formula>LEFT(E14,LEN("Poor"))="Poor"</formula>
    </cfRule>
    <cfRule type="beginsWith" dxfId="220" priority="75" stopIfTrue="1" operator="beginsWith" text="Missing">
      <formula>LEFT(E14,LEN("Missing"))="Missing"</formula>
    </cfRule>
    <cfRule type="beginsWith" dxfId="219" priority="76" stopIfTrue="1" operator="beginsWith" text="Untested">
      <formula>LEFT(E14,LEN("Untested"))="Untested"</formula>
    </cfRule>
    <cfRule type="notContainsBlanks" dxfId="218" priority="77" stopIfTrue="1">
      <formula>LEN(TRIM(E14))&gt;0</formula>
    </cfRule>
  </conditionalFormatting>
  <conditionalFormatting sqref="E14:F14">
    <cfRule type="beginsWith" dxfId="217" priority="66" operator="beginsWith" text="Partial">
      <formula>LEFT(E14,LEN("Partial"))="Partial"</formula>
    </cfRule>
    <cfRule type="beginsWith" dxfId="216" priority="67" stopIfTrue="1" operator="beginsWith" text="Exceptional">
      <formula>LEFT(E14,LEN("Exceptional"))="Exceptional"</formula>
    </cfRule>
    <cfRule type="beginsWith" dxfId="215" priority="68" stopIfTrue="1" operator="beginsWith" text="Great">
      <formula>LEFT(E14,LEN("Great"))="Great"</formula>
    </cfRule>
    <cfRule type="beginsWith" dxfId="214" priority="69" stopIfTrue="1" operator="beginsWith" text="Good">
      <formula>LEFT(E14,LEN("Good"))="Good"</formula>
    </cfRule>
  </conditionalFormatting>
  <conditionalFormatting sqref="A11:D11 G11">
    <cfRule type="expression" dxfId="213" priority="65" stopIfTrue="1">
      <formula>IF(#REF! &gt; 0, TRUE, FALSE)</formula>
    </cfRule>
  </conditionalFormatting>
  <conditionalFormatting sqref="E11:F11">
    <cfRule type="beginsWith" dxfId="212" priority="57" stopIfTrue="1" operator="beginsWith" text="Not Applicable">
      <formula>LEFT(E11,LEN("Not Applicable"))="Not Applicable"</formula>
    </cfRule>
    <cfRule type="beginsWith" dxfId="211" priority="58" stopIfTrue="1" operator="beginsWith" text="Waived">
      <formula>LEFT(E11,LEN("Waived"))="Waived"</formula>
    </cfRule>
    <cfRule type="beginsWith" dxfId="210" priority="59" stopIfTrue="1" operator="beginsWith" text="Broken">
      <formula>LEFT(E11,LEN("Broken"))="Broken"</formula>
    </cfRule>
    <cfRule type="beginsWith" dxfId="209" priority="60" stopIfTrue="1" operator="beginsWith" text="Decent">
      <formula>LEFT(E11,LEN("Decent"))="Decent"</formula>
    </cfRule>
    <cfRule type="beginsWith" dxfId="208" priority="61" stopIfTrue="1" operator="beginsWith" text="Poor">
      <formula>LEFT(E11,LEN("Poor"))="Poor"</formula>
    </cfRule>
    <cfRule type="beginsWith" dxfId="207" priority="62" stopIfTrue="1" operator="beginsWith" text="Missing">
      <formula>LEFT(E11,LEN("Missing"))="Missing"</formula>
    </cfRule>
    <cfRule type="beginsWith" dxfId="206" priority="63" stopIfTrue="1" operator="beginsWith" text="Untested">
      <formula>LEFT(E11,LEN("Untested"))="Untested"</formula>
    </cfRule>
    <cfRule type="notContainsBlanks" dxfId="205" priority="64" stopIfTrue="1">
      <formula>LEN(TRIM(E11))&gt;0</formula>
    </cfRule>
  </conditionalFormatting>
  <conditionalFormatting sqref="E11:F11">
    <cfRule type="beginsWith" dxfId="204" priority="53" operator="beginsWith" text="Partial">
      <formula>LEFT(E11,LEN("Partial"))="Partial"</formula>
    </cfRule>
    <cfRule type="beginsWith" dxfId="203" priority="54" stopIfTrue="1" operator="beginsWith" text="Exceptional">
      <formula>LEFT(E11,LEN("Exceptional"))="Exceptional"</formula>
    </cfRule>
    <cfRule type="beginsWith" dxfId="202" priority="55" stopIfTrue="1" operator="beginsWith" text="Great">
      <formula>LEFT(E11,LEN("Great"))="Great"</formula>
    </cfRule>
    <cfRule type="beginsWith" dxfId="201" priority="56" stopIfTrue="1" operator="beginsWith" text="Good">
      <formula>LEFT(E11,LEN("Good"))="Good"</formula>
    </cfRule>
  </conditionalFormatting>
  <conditionalFormatting sqref="A12:D12 G12">
    <cfRule type="expression" dxfId="200" priority="52" stopIfTrue="1">
      <formula>IF(#REF! &gt; 0, TRUE, FALSE)</formula>
    </cfRule>
  </conditionalFormatting>
  <conditionalFormatting sqref="E12:F12">
    <cfRule type="beginsWith" dxfId="199" priority="44" stopIfTrue="1" operator="beginsWith" text="Not Applicable">
      <formula>LEFT(E12,LEN("Not Applicable"))="Not Applicable"</formula>
    </cfRule>
    <cfRule type="beginsWith" dxfId="198" priority="45" stopIfTrue="1" operator="beginsWith" text="Waived">
      <formula>LEFT(E12,LEN("Waived"))="Waived"</formula>
    </cfRule>
    <cfRule type="beginsWith" dxfId="197" priority="46" stopIfTrue="1" operator="beginsWith" text="Broken">
      <formula>LEFT(E12,LEN("Broken"))="Broken"</formula>
    </cfRule>
    <cfRule type="beginsWith" dxfId="196" priority="47" stopIfTrue="1" operator="beginsWith" text="Decent">
      <formula>LEFT(E12,LEN("Decent"))="Decent"</formula>
    </cfRule>
    <cfRule type="beginsWith" dxfId="195" priority="48" stopIfTrue="1" operator="beginsWith" text="Poor">
      <formula>LEFT(E12,LEN("Poor"))="Poor"</formula>
    </cfRule>
    <cfRule type="beginsWith" dxfId="194" priority="49" stopIfTrue="1" operator="beginsWith" text="Missing">
      <formula>LEFT(E12,LEN("Missing"))="Missing"</formula>
    </cfRule>
    <cfRule type="beginsWith" dxfId="193" priority="50" stopIfTrue="1" operator="beginsWith" text="Untested">
      <formula>LEFT(E12,LEN("Untested"))="Untested"</formula>
    </cfRule>
    <cfRule type="notContainsBlanks" dxfId="192" priority="51" stopIfTrue="1">
      <formula>LEN(TRIM(E12))&gt;0</formula>
    </cfRule>
  </conditionalFormatting>
  <conditionalFormatting sqref="E12:F12">
    <cfRule type="beginsWith" dxfId="191" priority="40" operator="beginsWith" text="Partial">
      <formula>LEFT(E12,LEN("Partial"))="Partial"</formula>
    </cfRule>
    <cfRule type="beginsWith" dxfId="190" priority="41" stopIfTrue="1" operator="beginsWith" text="Exceptional">
      <formula>LEFT(E12,LEN("Exceptional"))="Exceptional"</formula>
    </cfRule>
    <cfRule type="beginsWith" dxfId="189" priority="42" stopIfTrue="1" operator="beginsWith" text="Great">
      <formula>LEFT(E12,LEN("Great"))="Great"</formula>
    </cfRule>
    <cfRule type="beginsWith" dxfId="188" priority="43" stopIfTrue="1" operator="beginsWith" text="Good">
      <formula>LEFT(E12,LEN("Good"))="Good"</formula>
    </cfRule>
  </conditionalFormatting>
  <conditionalFormatting sqref="B18:C18">
    <cfRule type="expression" dxfId="187" priority="39" stopIfTrue="1">
      <formula>IF(#REF! &gt; 0, TRUE, FALSE)</formula>
    </cfRule>
  </conditionalFormatting>
  <conditionalFormatting sqref="F18">
    <cfRule type="beginsWith" dxfId="186" priority="30" stopIfTrue="1" operator="beginsWith" text="Not Applicable">
      <formula>LEFT(F18,LEN("Not Applicable"))="Not Applicable"</formula>
    </cfRule>
    <cfRule type="beginsWith" dxfId="185" priority="31" stopIfTrue="1" operator="beginsWith" text="Waived">
      <formula>LEFT(F18,LEN("Waived"))="Waived"</formula>
    </cfRule>
    <cfRule type="beginsWith" dxfId="184" priority="32" stopIfTrue="1" operator="beginsWith" text="Broken">
      <formula>LEFT(F18,LEN("Broken"))="Broken"</formula>
    </cfRule>
    <cfRule type="beginsWith" dxfId="183" priority="33" stopIfTrue="1" operator="beginsWith" text="Decent">
      <formula>LEFT(F18,LEN("Decent"))="Decent"</formula>
    </cfRule>
    <cfRule type="beginsWith" dxfId="182" priority="34" stopIfTrue="1" operator="beginsWith" text="Poor">
      <formula>LEFT(F18,LEN("Poor"))="Poor"</formula>
    </cfRule>
    <cfRule type="beginsWith" dxfId="181" priority="35" stopIfTrue="1" operator="beginsWith" text="Missing">
      <formula>LEFT(F18,LEN("Missing"))="Missing"</formula>
    </cfRule>
    <cfRule type="beginsWith" dxfId="180" priority="36" stopIfTrue="1" operator="beginsWith" text="Untested">
      <formula>LEFT(F18,LEN("Untested"))="Untested"</formula>
    </cfRule>
    <cfRule type="notContainsBlanks" dxfId="179" priority="37" stopIfTrue="1">
      <formula>LEN(TRIM(F18))&gt;0</formula>
    </cfRule>
  </conditionalFormatting>
  <conditionalFormatting sqref="F18">
    <cfRule type="beginsWith" dxfId="178" priority="26" operator="beginsWith" text="Partial">
      <formula>LEFT(F18,LEN("Partial"))="Partial"</formula>
    </cfRule>
    <cfRule type="beginsWith" dxfId="177" priority="27" stopIfTrue="1" operator="beginsWith" text="Exceptional">
      <formula>LEFT(F18,LEN("Exceptional"))="Exceptional"</formula>
    </cfRule>
    <cfRule type="beginsWith" dxfId="176" priority="28" stopIfTrue="1" operator="beginsWith" text="Great">
      <formula>LEFT(F18,LEN("Great"))="Great"</formula>
    </cfRule>
    <cfRule type="beginsWith" dxfId="175" priority="29" stopIfTrue="1" operator="beginsWith" text="Good">
      <formula>LEFT(F18,LEN("Good"))="Good"</formula>
    </cfRule>
  </conditionalFormatting>
  <conditionalFormatting sqref="F13">
    <cfRule type="beginsWith" dxfId="174" priority="18" stopIfTrue="1" operator="beginsWith" text="Not Applicable">
      <formula>LEFT(F13,LEN("Not Applicable"))="Not Applicable"</formula>
    </cfRule>
    <cfRule type="beginsWith" dxfId="173" priority="19" stopIfTrue="1" operator="beginsWith" text="Waived">
      <formula>LEFT(F13,LEN("Waived"))="Waived"</formula>
    </cfRule>
    <cfRule type="beginsWith" dxfId="172" priority="20" stopIfTrue="1" operator="beginsWith" text="Broken">
      <formula>LEFT(F13,LEN("Broken"))="Broken"</formula>
    </cfRule>
    <cfRule type="beginsWith" dxfId="171" priority="21" stopIfTrue="1" operator="beginsWith" text="Decent">
      <formula>LEFT(F13,LEN("Decent"))="Decent"</formula>
    </cfRule>
    <cfRule type="beginsWith" dxfId="170" priority="22" stopIfTrue="1" operator="beginsWith" text="Poor">
      <formula>LEFT(F13,LEN("Poor"))="Poor"</formula>
    </cfRule>
    <cfRule type="beginsWith" dxfId="169" priority="23" stopIfTrue="1" operator="beginsWith" text="Missing">
      <formula>LEFT(F13,LEN("Missing"))="Missing"</formula>
    </cfRule>
    <cfRule type="beginsWith" dxfId="168" priority="24" stopIfTrue="1" operator="beginsWith" text="Untested">
      <formula>LEFT(F13,LEN("Untested"))="Untested"</formula>
    </cfRule>
    <cfRule type="notContainsBlanks" dxfId="167" priority="25" stopIfTrue="1">
      <formula>LEN(TRIM(F13))&gt;0</formula>
    </cfRule>
  </conditionalFormatting>
  <conditionalFormatting sqref="F13">
    <cfRule type="beginsWith" dxfId="166" priority="14" operator="beginsWith" text="Partial">
      <formula>LEFT(F13,LEN("Partial"))="Partial"</formula>
    </cfRule>
    <cfRule type="beginsWith" dxfId="165" priority="15" stopIfTrue="1" operator="beginsWith" text="Exceptional">
      <formula>LEFT(F13,LEN("Exceptional"))="Exceptional"</formula>
    </cfRule>
    <cfRule type="beginsWith" dxfId="164" priority="16" stopIfTrue="1" operator="beginsWith" text="Great">
      <formula>LEFT(F13,LEN("Great"))="Great"</formula>
    </cfRule>
    <cfRule type="beginsWith" dxfId="163" priority="17" stopIfTrue="1" operator="beginsWith" text="Good">
      <formula>LEFT(F13,LEN("Good"))="Good"</formula>
    </cfRule>
  </conditionalFormatting>
  <conditionalFormatting sqref="F15">
    <cfRule type="beginsWith" dxfId="162" priority="6" stopIfTrue="1" operator="beginsWith" text="Not Applicable">
      <formula>LEFT(F15,LEN("Not Applicable"))="Not Applicable"</formula>
    </cfRule>
    <cfRule type="beginsWith" dxfId="161" priority="7" stopIfTrue="1" operator="beginsWith" text="Waived">
      <formula>LEFT(F15,LEN("Waived"))="Waived"</formula>
    </cfRule>
    <cfRule type="beginsWith" dxfId="160" priority="8" stopIfTrue="1" operator="beginsWith" text="Broken">
      <formula>LEFT(F15,LEN("Broken"))="Broken"</formula>
    </cfRule>
    <cfRule type="beginsWith" dxfId="159" priority="9" stopIfTrue="1" operator="beginsWith" text="Decent">
      <formula>LEFT(F15,LEN("Decent"))="Decent"</formula>
    </cfRule>
    <cfRule type="beginsWith" dxfId="158" priority="10" stopIfTrue="1" operator="beginsWith" text="Poor">
      <formula>LEFT(F15,LEN("Poor"))="Poor"</formula>
    </cfRule>
    <cfRule type="beginsWith" dxfId="157" priority="11" stopIfTrue="1" operator="beginsWith" text="Missing">
      <formula>LEFT(F15,LEN("Missing"))="Missing"</formula>
    </cfRule>
    <cfRule type="beginsWith" dxfId="156" priority="12" stopIfTrue="1" operator="beginsWith" text="Untested">
      <formula>LEFT(F15,LEN("Untested"))="Untested"</formula>
    </cfRule>
    <cfRule type="notContainsBlanks" dxfId="155" priority="13" stopIfTrue="1">
      <formula>LEN(TRIM(F15))&gt;0</formula>
    </cfRule>
  </conditionalFormatting>
  <conditionalFormatting sqref="F15">
    <cfRule type="beginsWith" dxfId="154" priority="2" operator="beginsWith" text="Partial">
      <formula>LEFT(F15,LEN("Partial"))="Partial"</formula>
    </cfRule>
    <cfRule type="beginsWith" dxfId="153" priority="3" stopIfTrue="1" operator="beginsWith" text="Exceptional">
      <formula>LEFT(F15,LEN("Exceptional"))="Exceptional"</formula>
    </cfRule>
    <cfRule type="beginsWith" dxfId="152" priority="4" stopIfTrue="1" operator="beginsWith" text="Great">
      <formula>LEFT(F15,LEN("Great"))="Great"</formula>
    </cfRule>
    <cfRule type="beginsWith" dxfId="151" priority="5" stopIfTrue="1" operator="beginsWith" text="Good">
      <formula>LEFT(F15,LEN("Good"))="Good"</formula>
    </cfRule>
  </conditionalFormatting>
  <conditionalFormatting sqref="G18">
    <cfRule type="expression" dxfId="150" priority="1" stopIfTrue="1">
      <formula>IF(#REF! &gt; 0, TRUE, FALSE)</formula>
    </cfRule>
  </conditionalFormatting>
  <dataValidations count="1">
    <dataValidation type="list" showInputMessage="1" showErrorMessage="1" sqref="E11:F20">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130" zoomScaleNormal="130" zoomScalePageLayoutView="130" workbookViewId="0">
      <selection activeCell="B14" sqref="B14:C14"/>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47" t="s">
        <v>131</v>
      </c>
      <c r="B1" s="248"/>
      <c r="C1" s="249"/>
      <c r="D1" s="94" t="s">
        <v>60</v>
      </c>
      <c r="E1" s="95" t="str">
        <f>""&amp;COUNTIF(E$3:E$72,"Untested")&amp;" Untested"</f>
        <v>5 Untested</v>
      </c>
      <c r="F1" s="95" t="str">
        <f>""&amp;COUNTIF(F$3:F$72,"Untested")&amp;" Untested"</f>
        <v>5 Untested</v>
      </c>
      <c r="G1" s="87" t="s">
        <v>61</v>
      </c>
    </row>
    <row r="2" spans="1:7" ht="17.100000000000001" customHeight="1" thickBot="1">
      <c r="A2" s="250" t="s">
        <v>203</v>
      </c>
      <c r="B2" s="251"/>
      <c r="C2" s="252"/>
      <c r="D2" s="96" t="s">
        <v>84</v>
      </c>
      <c r="E2" s="97">
        <f>COUNTIF($E$10:$E$72,"Missing")+COUNTIF($E$10:$E$72,"Broken")</f>
        <v>0</v>
      </c>
      <c r="F2" s="97">
        <f>COUNTIF($F$10:$F$72,"Missing")+COUNTIF($F$10:$F$72,"Broken")</f>
        <v>0</v>
      </c>
      <c r="G2" s="240" t="s">
        <v>89</v>
      </c>
    </row>
    <row r="3" spans="1:7" ht="16.5" thickBot="1">
      <c r="A3" s="253"/>
      <c r="B3" s="254"/>
      <c r="C3" s="255"/>
      <c r="D3" s="96" t="s">
        <v>83</v>
      </c>
      <c r="E3" s="97">
        <f>COUNTIF($E$10:$E$72,"Poor")+COUNTIF($E$10:$E$72,"Partial")</f>
        <v>0</v>
      </c>
      <c r="F3" s="97">
        <f>COUNTIF($F$10:$F$72,"Poor")+COUNTIF($F$10:$F$72,"Partial")</f>
        <v>0</v>
      </c>
      <c r="G3" s="241"/>
    </row>
    <row r="4" spans="1:7" ht="16.5" thickBot="1">
      <c r="A4" s="253"/>
      <c r="B4" s="254"/>
      <c r="C4" s="255"/>
      <c r="D4" s="96" t="s">
        <v>85</v>
      </c>
      <c r="E4" s="97">
        <f>COUNTIF($E$10:$E$72,"Decent")</f>
        <v>0</v>
      </c>
      <c r="F4" s="97">
        <f>COUNTIF($F$10:$F$72,"Decent")</f>
        <v>0</v>
      </c>
      <c r="G4" s="241"/>
    </row>
    <row r="5" spans="1:7" ht="16.5" thickBot="1">
      <c r="A5" s="253"/>
      <c r="B5" s="254"/>
      <c r="C5" s="255"/>
      <c r="D5" s="96" t="s">
        <v>107</v>
      </c>
      <c r="E5" s="97">
        <f>COUNTIF($E$10:$E$72,"Good")</f>
        <v>0</v>
      </c>
      <c r="F5" s="97">
        <f>COUNTIF($F$10:$F$72,"Good")</f>
        <v>0</v>
      </c>
      <c r="G5" s="241"/>
    </row>
    <row r="6" spans="1:7" ht="16.5" thickBot="1">
      <c r="A6" s="253"/>
      <c r="B6" s="254"/>
      <c r="C6" s="255"/>
      <c r="D6" s="96" t="s">
        <v>82</v>
      </c>
      <c r="E6" s="97">
        <f>COUNTIF($E$10:$E$72,"Great")</f>
        <v>0</v>
      </c>
      <c r="F6" s="97">
        <f>COUNTIF($F$10:$F$72,"Great")</f>
        <v>0</v>
      </c>
      <c r="G6" s="241"/>
    </row>
    <row r="7" spans="1:7" ht="16.5" thickBot="1">
      <c r="A7" s="253"/>
      <c r="B7" s="254"/>
      <c r="C7" s="255"/>
      <c r="D7" s="96" t="s">
        <v>81</v>
      </c>
      <c r="E7" s="97">
        <f>COUNTIF($E$10:$E$72,"Exceptional")</f>
        <v>0</v>
      </c>
      <c r="F7" s="97">
        <f>COUNTIF($F$10:$F$72,"Exceptional")</f>
        <v>0</v>
      </c>
      <c r="G7" s="241"/>
    </row>
    <row r="8" spans="1:7" ht="16.5" thickBot="1">
      <c r="A8" s="256"/>
      <c r="B8" s="257"/>
      <c r="C8" s="258"/>
      <c r="D8" s="98" t="s">
        <v>143</v>
      </c>
      <c r="E8" s="99">
        <f>E2*(-0.1)+E3*(-0.02)+E5*0.005+E6*0.01+E7*0.02</f>
        <v>0</v>
      </c>
      <c r="F8" s="99">
        <f>F2*(-0.1)+F3*(-0.02)+F5*0.005+F6*0.01+F7*0.02</f>
        <v>0</v>
      </c>
      <c r="G8" s="242"/>
    </row>
    <row r="9" spans="1:7" s="21" customFormat="1" ht="8.1" customHeight="1" thickBot="1">
      <c r="A9" s="90"/>
      <c r="B9" s="90"/>
      <c r="C9" s="90"/>
      <c r="D9" s="91"/>
      <c r="E9" s="92"/>
      <c r="F9" s="92"/>
      <c r="G9" s="90"/>
    </row>
    <row r="10" spans="1:7" ht="17.100000000000001" customHeight="1" thickBot="1">
      <c r="A10" s="243" t="s">
        <v>77</v>
      </c>
      <c r="B10" s="259"/>
      <c r="C10" s="244"/>
      <c r="D10" s="87" t="s">
        <v>29</v>
      </c>
      <c r="E10" s="88" t="s">
        <v>15</v>
      </c>
      <c r="F10" s="88" t="s">
        <v>16</v>
      </c>
      <c r="G10" s="87" t="s">
        <v>30</v>
      </c>
    </row>
    <row r="11" spans="1:7" ht="44.1" customHeight="1" thickBot="1">
      <c r="A11" s="93" t="s">
        <v>184</v>
      </c>
      <c r="B11" s="245" t="s">
        <v>214</v>
      </c>
      <c r="C11" s="246"/>
      <c r="D11" s="89"/>
      <c r="E11" s="87" t="s">
        <v>14</v>
      </c>
      <c r="F11" s="87" t="s">
        <v>14</v>
      </c>
      <c r="G11" s="89"/>
    </row>
    <row r="12" spans="1:7" ht="57" customHeight="1" thickBot="1">
      <c r="A12" s="93" t="s">
        <v>183</v>
      </c>
      <c r="B12" s="245" t="s">
        <v>215</v>
      </c>
      <c r="C12" s="246"/>
      <c r="D12" s="89"/>
      <c r="E12" s="87" t="s">
        <v>14</v>
      </c>
      <c r="F12" s="87" t="s">
        <v>14</v>
      </c>
      <c r="G12" s="89"/>
    </row>
    <row r="13" spans="1:7" ht="45" customHeight="1" thickBot="1">
      <c r="A13" s="93" t="s">
        <v>186</v>
      </c>
      <c r="B13" s="245" t="s">
        <v>202</v>
      </c>
      <c r="C13" s="246"/>
      <c r="D13" s="89"/>
      <c r="E13" s="87" t="s">
        <v>14</v>
      </c>
      <c r="F13" s="87" t="s">
        <v>14</v>
      </c>
      <c r="G13" s="89"/>
    </row>
    <row r="14" spans="1:7" ht="45" customHeight="1" thickBot="1">
      <c r="A14" s="93" t="s">
        <v>185</v>
      </c>
      <c r="B14" s="245" t="s">
        <v>200</v>
      </c>
      <c r="C14" s="246"/>
      <c r="D14" s="89"/>
      <c r="E14" s="87" t="s">
        <v>14</v>
      </c>
      <c r="F14" s="87" t="s">
        <v>14</v>
      </c>
      <c r="G14" s="89"/>
    </row>
    <row r="15" spans="1:7" ht="59.1" customHeight="1" thickBot="1">
      <c r="A15" s="93" t="s">
        <v>64</v>
      </c>
      <c r="B15" s="245" t="s">
        <v>201</v>
      </c>
      <c r="C15" s="246"/>
      <c r="D15" s="89"/>
      <c r="E15" s="87" t="s">
        <v>14</v>
      </c>
      <c r="F15" s="87" t="s">
        <v>14</v>
      </c>
      <c r="G15" s="89"/>
    </row>
  </sheetData>
  <mergeCells count="9">
    <mergeCell ref="G2:G8"/>
    <mergeCell ref="A10:C10"/>
    <mergeCell ref="B13:C13"/>
    <mergeCell ref="B15:C15"/>
    <mergeCell ref="B14:C14"/>
    <mergeCell ref="B11:C11"/>
    <mergeCell ref="B12:C12"/>
    <mergeCell ref="A1:C1"/>
    <mergeCell ref="A2:C8"/>
  </mergeCells>
  <conditionalFormatting sqref="A16:A88">
    <cfRule type="beginsWith" dxfId="149" priority="103" stopIfTrue="1" operator="beginsWith" text="Exceptional">
      <formula>LEFT(A16,LEN("Exceptional"))="Exceptional"</formula>
    </cfRule>
    <cfRule type="beginsWith" dxfId="148" priority="104" stopIfTrue="1" operator="beginsWith" text="Professional">
      <formula>LEFT(A16,LEN("Professional"))="Professional"</formula>
    </cfRule>
    <cfRule type="beginsWith" dxfId="147" priority="105" stopIfTrue="1" operator="beginsWith" text="Advanced">
      <formula>LEFT(A16,LEN("Advanced"))="Advanced"</formula>
    </cfRule>
    <cfRule type="beginsWith" dxfId="146" priority="106" stopIfTrue="1" operator="beginsWith" text="Intermediate">
      <formula>LEFT(A16,LEN("Intermediate"))="Intermediate"</formula>
    </cfRule>
    <cfRule type="beginsWith" dxfId="145" priority="107" stopIfTrue="1" operator="beginsWith" text="Basic">
      <formula>LEFT(A16,LEN("Basic"))="Basic"</formula>
    </cfRule>
    <cfRule type="beginsWith" dxfId="144" priority="108" stopIfTrue="1" operator="beginsWith" text="Required">
      <formula>LEFT(A16,LEN("Required"))="Required"</formula>
    </cfRule>
    <cfRule type="notContainsBlanks" dxfId="143" priority="109" stopIfTrue="1">
      <formula>LEN(TRIM(A16))&gt;0</formula>
    </cfRule>
  </conditionalFormatting>
  <conditionalFormatting sqref="E16:F88">
    <cfRule type="beginsWith" dxfId="142" priority="96" stopIfTrue="1" operator="beginsWith" text="Not Applicable">
      <formula>LEFT(E16,LEN("Not Applicable"))="Not Applicable"</formula>
    </cfRule>
    <cfRule type="beginsWith" dxfId="141" priority="97" stopIfTrue="1" operator="beginsWith" text="Waived">
      <formula>LEFT(E16,LEN("Waived"))="Waived"</formula>
    </cfRule>
    <cfRule type="beginsWith" dxfId="140" priority="98" stopIfTrue="1" operator="beginsWith" text="Pre-Passed">
      <formula>LEFT(E16,LEN("Pre-Passed"))="Pre-Passed"</formula>
    </cfRule>
    <cfRule type="beginsWith" dxfId="139" priority="99" stopIfTrue="1" operator="beginsWith" text="Completed">
      <formula>LEFT(E16,LEN("Completed"))="Completed"</formula>
    </cfRule>
    <cfRule type="beginsWith" dxfId="138" priority="100" stopIfTrue="1" operator="beginsWith" text="Partial">
      <formula>LEFT(E16,LEN("Partial"))="Partial"</formula>
    </cfRule>
    <cfRule type="beginsWith" dxfId="137" priority="101" stopIfTrue="1" operator="beginsWith" text="Missing">
      <formula>LEFT(E16,LEN("Missing"))="Missing"</formula>
    </cfRule>
    <cfRule type="beginsWith" dxfId="136" priority="102" stopIfTrue="1" operator="beginsWith" text="Untested">
      <formula>LEFT(E16,LEN("Untested"))="Untested"</formula>
    </cfRule>
    <cfRule type="notContainsBlanks" dxfId="135" priority="110" stopIfTrue="1">
      <formula>LEN(TRIM(E16))&gt;0</formula>
    </cfRule>
  </conditionalFormatting>
  <conditionalFormatting sqref="E10">
    <cfRule type="beginsWith" dxfId="134" priority="88" stopIfTrue="1" operator="beginsWith" text="Not Applicable">
      <formula>LEFT(E10,LEN("Not Applicable"))="Not Applicable"</formula>
    </cfRule>
    <cfRule type="beginsWith" dxfId="133" priority="89" stopIfTrue="1" operator="beginsWith" text="Waived">
      <formula>LEFT(E10,LEN("Waived"))="Waived"</formula>
    </cfRule>
    <cfRule type="beginsWith" dxfId="132" priority="90" stopIfTrue="1" operator="beginsWith" text="Pre-Passed">
      <formula>LEFT(E10,LEN("Pre-Passed"))="Pre-Passed"</formula>
    </cfRule>
    <cfRule type="beginsWith" dxfId="131" priority="91" stopIfTrue="1" operator="beginsWith" text="Completed">
      <formula>LEFT(E10,LEN("Completed"))="Completed"</formula>
    </cfRule>
    <cfRule type="beginsWith" dxfId="130" priority="92" stopIfTrue="1" operator="beginsWith" text="Partial">
      <formula>LEFT(E10,LEN("Partial"))="Partial"</formula>
    </cfRule>
    <cfRule type="beginsWith" dxfId="129" priority="93" stopIfTrue="1" operator="beginsWith" text="Missing">
      <formula>LEFT(E10,LEN("Missing"))="Missing"</formula>
    </cfRule>
    <cfRule type="beginsWith" dxfId="128" priority="94" stopIfTrue="1" operator="beginsWith" text="Untested">
      <formula>LEFT(E10,LEN("Untested"))="Untested"</formula>
    </cfRule>
    <cfRule type="notContainsBlanks" dxfId="127" priority="95" stopIfTrue="1">
      <formula>LEN(TRIM(E10))&gt;0</formula>
    </cfRule>
  </conditionalFormatting>
  <conditionalFormatting sqref="F10">
    <cfRule type="beginsWith" dxfId="126" priority="80" stopIfTrue="1" operator="beginsWith" text="Not Applicable">
      <formula>LEFT(F10,LEN("Not Applicable"))="Not Applicable"</formula>
    </cfRule>
    <cfRule type="beginsWith" dxfId="125" priority="81" stopIfTrue="1" operator="beginsWith" text="Waived">
      <formula>LEFT(F10,LEN("Waived"))="Waived"</formula>
    </cfRule>
    <cfRule type="beginsWith" dxfId="124" priority="82" stopIfTrue="1" operator="beginsWith" text="Pre-Passed">
      <formula>LEFT(F10,LEN("Pre-Passed"))="Pre-Passed"</formula>
    </cfRule>
    <cfRule type="beginsWith" dxfId="123" priority="83" stopIfTrue="1" operator="beginsWith" text="Completed">
      <formula>LEFT(F10,LEN("Completed"))="Completed"</formula>
    </cfRule>
    <cfRule type="beginsWith" dxfId="122" priority="84" stopIfTrue="1" operator="beginsWith" text="Partial">
      <formula>LEFT(F10,LEN("Partial"))="Partial"</formula>
    </cfRule>
    <cfRule type="beginsWith" dxfId="121" priority="85" stopIfTrue="1" operator="beginsWith" text="Missing">
      <formula>LEFT(F10,LEN("Missing"))="Missing"</formula>
    </cfRule>
    <cfRule type="beginsWith" dxfId="120" priority="86" stopIfTrue="1" operator="beginsWith" text="Untested">
      <formula>LEFT(F10,LEN("Untested"))="Untested"</formula>
    </cfRule>
    <cfRule type="notContainsBlanks" dxfId="119" priority="87" stopIfTrue="1">
      <formula>LEN(TRIM(F10))&gt;0</formula>
    </cfRule>
  </conditionalFormatting>
  <conditionalFormatting sqref="A10:G10 A15 D15 G11 G13:G15 A11:D11 A13:D14">
    <cfRule type="expression" dxfId="118" priority="79" stopIfTrue="1">
      <formula>IF(#REF! &gt; 0, TRUE, FALSE)</formula>
    </cfRule>
  </conditionalFormatting>
  <conditionalFormatting sqref="E11:F11 E13:F15">
    <cfRule type="beginsWith" dxfId="117" priority="71" stopIfTrue="1" operator="beginsWith" text="Not Applicable">
      <formula>LEFT(E11,LEN("Not Applicable"))="Not Applicable"</formula>
    </cfRule>
    <cfRule type="beginsWith" dxfId="116" priority="72" stopIfTrue="1" operator="beginsWith" text="Waived">
      <formula>LEFT(E11,LEN("Waived"))="Waived"</formula>
    </cfRule>
    <cfRule type="beginsWith" dxfId="115" priority="73" stopIfTrue="1" operator="beginsWith" text="Broken">
      <formula>LEFT(E11,LEN("Broken"))="Broken"</formula>
    </cfRule>
    <cfRule type="beginsWith" dxfId="114" priority="74" stopIfTrue="1" operator="beginsWith" text="Decent">
      <formula>LEFT(E11,LEN("Decent"))="Decent"</formula>
    </cfRule>
    <cfRule type="beginsWith" dxfId="113" priority="75" stopIfTrue="1" operator="beginsWith" text="Poor">
      <formula>LEFT(E11,LEN("Poor"))="Poor"</formula>
    </cfRule>
    <cfRule type="beginsWith" dxfId="112" priority="76" stopIfTrue="1" operator="beginsWith" text="Missing">
      <formula>LEFT(E11,LEN("Missing"))="Missing"</formula>
    </cfRule>
    <cfRule type="beginsWith" dxfId="111" priority="77" stopIfTrue="1" operator="beginsWith" text="Untested">
      <formula>LEFT(E11,LEN("Untested"))="Untested"</formula>
    </cfRule>
    <cfRule type="notContainsBlanks" dxfId="110" priority="78" stopIfTrue="1">
      <formula>LEN(TRIM(E11))&gt;0</formula>
    </cfRule>
  </conditionalFormatting>
  <conditionalFormatting sqref="E11:F11 E13:F15">
    <cfRule type="beginsWith" dxfId="109" priority="67" operator="beginsWith" text="Partial">
      <formula>LEFT(E11,LEN("Partial"))="Partial"</formula>
    </cfRule>
    <cfRule type="beginsWith" dxfId="108" priority="68" stopIfTrue="1" operator="beginsWith" text="Exceptional">
      <formula>LEFT(E11,LEN("Exceptional"))="Exceptional"</formula>
    </cfRule>
    <cfRule type="beginsWith" dxfId="107" priority="69" stopIfTrue="1" operator="beginsWith" text="Great">
      <formula>LEFT(E11,LEN("Great"))="Great"</formula>
    </cfRule>
    <cfRule type="beginsWith" dxfId="106" priority="70" stopIfTrue="1" operator="beginsWith" text="Good">
      <formula>LEFT(E11,LEN("Good"))="Good"</formula>
    </cfRule>
  </conditionalFormatting>
  <conditionalFormatting sqref="A12 G12 D12">
    <cfRule type="expression" dxfId="105" priority="53" stopIfTrue="1">
      <formula>IF(#REF! &gt; 0, TRUE, FALSE)</formula>
    </cfRule>
  </conditionalFormatting>
  <conditionalFormatting sqref="E12:F12">
    <cfRule type="beginsWith" dxfId="104" priority="45" stopIfTrue="1" operator="beginsWith" text="Not Applicable">
      <formula>LEFT(E12,LEN("Not Applicable"))="Not Applicable"</formula>
    </cfRule>
    <cfRule type="beginsWith" dxfId="103" priority="46" stopIfTrue="1" operator="beginsWith" text="Waived">
      <formula>LEFT(E12,LEN("Waived"))="Waived"</formula>
    </cfRule>
    <cfRule type="beginsWith" dxfId="102" priority="47" stopIfTrue="1" operator="beginsWith" text="Broken">
      <formula>LEFT(E12,LEN("Broken"))="Broken"</formula>
    </cfRule>
    <cfRule type="beginsWith" dxfId="101" priority="48" stopIfTrue="1" operator="beginsWith" text="Decent">
      <formula>LEFT(E12,LEN("Decent"))="Decent"</formula>
    </cfRule>
    <cfRule type="beginsWith" dxfId="100" priority="49" stopIfTrue="1" operator="beginsWith" text="Poor">
      <formula>LEFT(E12,LEN("Poor"))="Poor"</formula>
    </cfRule>
    <cfRule type="beginsWith" dxfId="99" priority="50" stopIfTrue="1" operator="beginsWith" text="Missing">
      <formula>LEFT(E12,LEN("Missing"))="Missing"</formula>
    </cfRule>
    <cfRule type="beginsWith" dxfId="98" priority="51" stopIfTrue="1" operator="beginsWith" text="Untested">
      <formula>LEFT(E12,LEN("Untested"))="Untested"</formula>
    </cfRule>
    <cfRule type="notContainsBlanks" dxfId="97" priority="52" stopIfTrue="1">
      <formula>LEN(TRIM(E12))&gt;0</formula>
    </cfRule>
  </conditionalFormatting>
  <conditionalFormatting sqref="E12:F12">
    <cfRule type="beginsWith" dxfId="96" priority="41" operator="beginsWith" text="Partial">
      <formula>LEFT(E12,LEN("Partial"))="Partial"</formula>
    </cfRule>
    <cfRule type="beginsWith" dxfId="95" priority="42" stopIfTrue="1" operator="beginsWith" text="Exceptional">
      <formula>LEFT(E12,LEN("Exceptional"))="Exceptional"</formula>
    </cfRule>
    <cfRule type="beginsWith" dxfId="94" priority="43" stopIfTrue="1" operator="beginsWith" text="Great">
      <formula>LEFT(E12,LEN("Great"))="Great"</formula>
    </cfRule>
    <cfRule type="beginsWith" dxfId="93" priority="44" stopIfTrue="1" operator="beginsWith" text="Good">
      <formula>LEFT(E12,LEN("Good"))="Good"</formula>
    </cfRule>
  </conditionalFormatting>
  <conditionalFormatting sqref="B12:C12">
    <cfRule type="expression" dxfId="92" priority="1" stopIfTrue="1">
      <formula>IF(#REF! &gt; 0, TRUE, FALSE)</formula>
    </cfRule>
  </conditionalFormatting>
  <dataValidations count="1">
    <dataValidation type="list" showInputMessage="1" showErrorMessage="1" sqref="E11:F15">
      <formula1>"Untested, Not Applicable, Waived, Missing, Broken, Partial, Poor, Decent, Good, Great, Exceptional"</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 &amp; Grade</vt:lpstr>
      <vt:lpstr>DESIGN</vt:lpstr>
      <vt:lpstr>DESIGN (with BAGDs)</vt:lpstr>
      <vt:lpstr>ART</vt:lpstr>
      <vt:lpstr>ART (with BFAs)</vt:lpstr>
      <vt:lpstr>AUDIO</vt:lpstr>
      <vt:lpstr>AUDIO (with BAMSD)</vt:lpstr>
      <vt:lpstr>TECH (custom)</vt:lpstr>
      <vt:lpstr>TECH (commercial)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mbourg99</cp:lastModifiedBy>
  <dcterms:created xsi:type="dcterms:W3CDTF">2014-10-20T01:35:31Z</dcterms:created>
  <dcterms:modified xsi:type="dcterms:W3CDTF">2017-12-07T00:06:55Z</dcterms:modified>
</cp:coreProperties>
</file>