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codeName="ThisWorkbook" autoCompressPictures="0"/>
  <mc:AlternateContent xmlns:mc="http://schemas.openxmlformats.org/markup-compatibility/2006">
    <mc:Choice Requires="x15">
      <x15ac:absPath xmlns:x15ac="http://schemas.microsoft.com/office/spreadsheetml/2010/11/ac" url="H:\GIT\DatalustGit\datalust\doc\"/>
    </mc:Choice>
  </mc:AlternateContent>
  <bookViews>
    <workbookView xWindow="0" yWindow="0" windowWidth="28800" windowHeight="12210" tabRatio="500"/>
  </bookViews>
  <sheets>
    <sheet name="Team &amp; Grade" sheetId="1" r:id="rId1"/>
    <sheet name="DESIGN" sheetId="5" r:id="rId2"/>
    <sheet name="DESIGN (with BAGDs)" sheetId="19" r:id="rId3"/>
    <sheet name="ART" sheetId="12" r:id="rId4"/>
    <sheet name="ART (with BFAs)" sheetId="17" r:id="rId5"/>
    <sheet name="AUDIO" sheetId="11" r:id="rId6"/>
    <sheet name="AUDIO (with BAMSD)" sheetId="18" r:id="rId7"/>
    <sheet name="TECH" sheetId="15" r:id="rId8"/>
    <sheet name="SUBMISSION" sheetId="16"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5" l="1"/>
  <c r="F3" i="5"/>
  <c r="F5" i="5"/>
  <c r="F6" i="5"/>
  <c r="F7" i="5"/>
  <c r="F8" i="5"/>
  <c r="F2" i="19"/>
  <c r="F3" i="19"/>
  <c r="F5" i="19"/>
  <c r="F6" i="19"/>
  <c r="F7" i="19"/>
  <c r="F8" i="19"/>
  <c r="L27" i="1"/>
  <c r="E2" i="5"/>
  <c r="E3" i="5"/>
  <c r="E5" i="5"/>
  <c r="E6" i="5"/>
  <c r="E7" i="5"/>
  <c r="E8" i="5"/>
  <c r="E2" i="19"/>
  <c r="E3" i="19"/>
  <c r="E5" i="19"/>
  <c r="E6" i="19"/>
  <c r="E7" i="19"/>
  <c r="E8" i="19"/>
  <c r="K27" i="1"/>
  <c r="F4" i="19"/>
  <c r="E4" i="19"/>
  <c r="F1" i="19"/>
  <c r="E1" i="19"/>
  <c r="F2" i="18"/>
  <c r="F3" i="18"/>
  <c r="F5" i="18"/>
  <c r="F6" i="18"/>
  <c r="F7" i="18"/>
  <c r="F8" i="18"/>
  <c r="F2" i="11"/>
  <c r="F3" i="11"/>
  <c r="F5" i="11"/>
  <c r="F6" i="11"/>
  <c r="F7" i="11"/>
  <c r="F8" i="11"/>
  <c r="L29" i="1"/>
  <c r="E2" i="11"/>
  <c r="E3" i="11"/>
  <c r="E5" i="11"/>
  <c r="E6" i="11"/>
  <c r="E7" i="11"/>
  <c r="E8" i="11"/>
  <c r="E2" i="18"/>
  <c r="E3" i="18"/>
  <c r="E5" i="18"/>
  <c r="E6" i="18"/>
  <c r="E7" i="18"/>
  <c r="E8" i="18"/>
  <c r="K29" i="1"/>
  <c r="F4" i="18"/>
  <c r="E4" i="18"/>
  <c r="F1" i="18"/>
  <c r="E1" i="18"/>
  <c r="F2" i="17"/>
  <c r="F3" i="17"/>
  <c r="F5" i="17"/>
  <c r="F6" i="17"/>
  <c r="F7" i="17"/>
  <c r="F8" i="17"/>
  <c r="F2" i="12"/>
  <c r="F3" i="12"/>
  <c r="F5" i="12"/>
  <c r="F6" i="12"/>
  <c r="F7" i="12"/>
  <c r="F8" i="12"/>
  <c r="L28" i="1"/>
  <c r="E2" i="12"/>
  <c r="E3" i="12"/>
  <c r="E5" i="12"/>
  <c r="E6" i="12"/>
  <c r="E7" i="12"/>
  <c r="E8" i="12"/>
  <c r="E2" i="17"/>
  <c r="E3" i="17"/>
  <c r="E5" i="17"/>
  <c r="E6" i="17"/>
  <c r="E7" i="17"/>
  <c r="E8" i="17"/>
  <c r="K28" i="1"/>
  <c r="F1" i="17"/>
  <c r="E1" i="17"/>
  <c r="F4" i="17"/>
  <c r="E4" i="17"/>
  <c r="L5" i="1"/>
  <c r="L6" i="1"/>
  <c r="L4" i="1"/>
  <c r="L9" i="1"/>
  <c r="L12" i="1"/>
  <c r="F3" i="15"/>
  <c r="F4" i="15"/>
  <c r="F5" i="15"/>
  <c r="F6" i="15"/>
  <c r="E3" i="15"/>
  <c r="E4" i="15"/>
  <c r="E5" i="15"/>
  <c r="E6" i="15"/>
  <c r="F2" i="15"/>
  <c r="E2" i="15"/>
  <c r="G8" i="1"/>
  <c r="G9" i="1"/>
  <c r="G10" i="1"/>
  <c r="G11" i="1"/>
  <c r="G12" i="1"/>
  <c r="G13" i="1"/>
  <c r="G14" i="1"/>
  <c r="G15" i="1"/>
  <c r="G16" i="1"/>
  <c r="G17" i="1"/>
  <c r="G18" i="1"/>
  <c r="G19" i="1"/>
  <c r="G20" i="1"/>
  <c r="G21" i="1"/>
  <c r="G22" i="1"/>
  <c r="G23" i="1"/>
  <c r="G24" i="1"/>
  <c r="G25" i="1"/>
  <c r="G7" i="1"/>
  <c r="F4" i="11"/>
  <c r="E4" i="11"/>
  <c r="F1" i="11"/>
  <c r="E1" i="11"/>
  <c r="F4" i="12"/>
  <c r="E4" i="12"/>
  <c r="F2" i="16"/>
  <c r="F3" i="16"/>
  <c r="F5" i="16"/>
  <c r="L31" i="1"/>
  <c r="L30" i="1"/>
  <c r="K14" i="1"/>
  <c r="L14" i="1"/>
  <c r="K16" i="1"/>
  <c r="L16" i="1"/>
  <c r="K17" i="1"/>
  <c r="L17" i="1"/>
  <c r="K18" i="1"/>
  <c r="L18" i="1"/>
  <c r="K19" i="1"/>
  <c r="L19" i="1"/>
  <c r="K20" i="1"/>
  <c r="L20" i="1"/>
  <c r="K21" i="1"/>
  <c r="L21" i="1"/>
  <c r="L38" i="1"/>
  <c r="L37" i="1"/>
  <c r="L36" i="1"/>
  <c r="K30" i="1"/>
  <c r="F1" i="15"/>
  <c r="E1" i="15"/>
  <c r="E2" i="16"/>
  <c r="E3" i="16"/>
  <c r="E5" i="16"/>
  <c r="K31" i="1"/>
  <c r="E4" i="16"/>
  <c r="F4" i="16"/>
  <c r="F1" i="16"/>
  <c r="E1" i="16"/>
  <c r="E4" i="5"/>
  <c r="F4" i="5"/>
  <c r="E1" i="5"/>
  <c r="F1" i="5"/>
  <c r="E1" i="12"/>
  <c r="F1" i="12"/>
  <c r="K13" i="1"/>
  <c r="L13" i="1"/>
  <c r="K15" i="1"/>
  <c r="L15" i="1"/>
  <c r="L22" i="1"/>
  <c r="K26" i="1"/>
  <c r="K32" i="1"/>
  <c r="L26" i="1"/>
  <c r="L32" i="1"/>
  <c r="L35" i="1"/>
  <c r="L39" i="1"/>
  <c r="K42" i="1"/>
</calcChain>
</file>

<file path=xl/sharedStrings.xml><?xml version="1.0" encoding="utf-8"?>
<sst xmlns="http://schemas.openxmlformats.org/spreadsheetml/2006/main" count="717" uniqueCount="351">
  <si>
    <t>GAME NAME</t>
  </si>
  <si>
    <t>TEAM NAME</t>
  </si>
  <si>
    <t>Optimal Game Controls</t>
  </si>
  <si>
    <t>Optimal Number of Players</t>
  </si>
  <si>
    <t>TEAM ROSTER</t>
  </si>
  <si>
    <t>Team Composition</t>
  </si>
  <si>
    <t>#</t>
  </si>
  <si>
    <t>Class</t>
  </si>
  <si>
    <t>Degree</t>
  </si>
  <si>
    <t>Team Member</t>
  </si>
  <si>
    <t>Note</t>
  </si>
  <si>
    <t>Total:</t>
  </si>
  <si>
    <r>
      <t>gamename</t>
    </r>
    <r>
      <rPr>
        <sz val="10"/>
        <color rgb="FF000000"/>
        <rFont val="Calibri"/>
        <scheme val="minor"/>
      </rPr>
      <t>_source.zip</t>
    </r>
  </si>
  <si>
    <r>
      <t>gamename</t>
    </r>
    <r>
      <rPr>
        <sz val="10"/>
        <color rgb="FF000000"/>
        <rFont val="Calibri"/>
        <scheme val="minor"/>
      </rPr>
      <t>_setup.exe</t>
    </r>
  </si>
  <si>
    <t>Untested</t>
  </si>
  <si>
    <t>Student</t>
  </si>
  <si>
    <t>Instructor</t>
  </si>
  <si>
    <t>No Reboot During Installation</t>
  </si>
  <si>
    <t>Default Install Location</t>
  </si>
  <si>
    <t>Desktop Shortcut</t>
  </si>
  <si>
    <t>Start Menu Shortcut</t>
  </si>
  <si>
    <t>Redistributable Installation</t>
  </si>
  <si>
    <t>Proper Shutdown</t>
  </si>
  <si>
    <t>Responsiveness</t>
  </si>
  <si>
    <t>Proper Use of User Directories</t>
  </si>
  <si>
    <t>No Trial Versions</t>
  </si>
  <si>
    <t>No Debug Info</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</si>
  <si>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</si>
  <si>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</si>
  <si>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</si>
  <si>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No Debug Builds/DLL's</t>
  </si>
  <si>
    <t>Student Comments</t>
  </si>
  <si>
    <t>Instructor Feedback</t>
  </si>
  <si>
    <t>A screenshot of the title screen (which might double as the main menu). This image can be no smaller than 800x600 and no larger than 1024x768. This file must be 100K in size or less.</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</si>
  <si>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</si>
  <si>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</si>
  <si>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</si>
  <si>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</si>
  <si>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</si>
  <si>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</si>
  <si>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</si>
  <si>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</si>
  <si>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</si>
  <si>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DigiPen Logo</t>
  </si>
  <si>
    <t>PROJECT GRADE</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</si>
  <si>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</si>
  <si>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</si>
  <si>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Clean Game Launch</t>
  </si>
  <si>
    <t>The computer must not reboot or request a reboot during or after the installation process.</t>
  </si>
  <si>
    <t>Game must display the current version of the DigiPen EULA (found on DigiPenCentral at distance.digipen.edu), with a confirmation button, at the beginning of the installation process.</t>
  </si>
  <si>
    <r>
      <t>gamename</t>
    </r>
    <r>
      <rPr>
        <sz val="10"/>
        <color rgb="FF000000"/>
        <rFont val="Calibri"/>
        <scheme val="minor"/>
      </rPr>
      <t>_art.zip</t>
    </r>
  </si>
  <si>
    <r>
      <t>gamename</t>
    </r>
    <r>
      <rPr>
        <sz val="10"/>
        <color rgb="FF000000"/>
        <rFont val="Calibri"/>
        <scheme val="minor"/>
      </rPr>
      <t>_audio.zip</t>
    </r>
  </si>
  <si>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</si>
  <si>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</si>
  <si>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Real Installer</t>
  </si>
  <si>
    <t>Fullscreen Launch</t>
  </si>
  <si>
    <t>Proper Copyrights</t>
  </si>
  <si>
    <t>Proper Credits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</si>
  <si>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</si>
  <si>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</si>
  <si>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</si>
  <si>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</si>
  <si>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</si>
  <si>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</si>
  <si>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</si>
  <si>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</si>
  <si>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</si>
  <si>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</si>
  <si>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</si>
  <si>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</si>
  <si>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Team members can also be listed according to one or more specialties, as appropriate or desired, often in addition to other roles. This is usually not necessary on small teams.</t>
  </si>
  <si>
    <t>DigiPen EULA</t>
  </si>
  <si>
    <t>EMERGENCY CONTACT EMAIL and PHONE NUMBER:</t>
  </si>
  <si>
    <t>Limit</t>
  </si>
  <si>
    <r>
      <rPr>
        <b/>
        <sz val="10"/>
        <color theme="1"/>
        <rFont val="Calibri"/>
        <scheme val="minor"/>
      </rPr>
      <t xml:space="preserve">Designer Specialties: </t>
    </r>
    <r>
      <rPr>
        <sz val="10"/>
        <color theme="1"/>
        <rFont val="Calibri"/>
        <scheme val="minor"/>
      </rPr>
      <t xml:space="preserve"> Systems, Levels, Content, UX, UI, Puzzles, Narrative, etc.</t>
    </r>
  </si>
  <si>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</si>
  <si>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</si>
  <si>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</si>
  <si>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DESIGN ELEMENTS</t>
  </si>
  <si>
    <t>Totals by Level</t>
  </si>
  <si>
    <t>Notes</t>
  </si>
  <si>
    <t>Progress/Status Feedback</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</si>
  <si>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</si>
  <si>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</si>
  <si>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</si>
  <si>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Learning Curve</t>
  </si>
  <si>
    <t>Difficulty and Complexity</t>
  </si>
  <si>
    <t>Game Flow</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</si>
  <si>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</si>
  <si>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</si>
  <si>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</si>
  <si>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</si>
  <si>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Game Middle</t>
  </si>
  <si>
    <t>Theme/Setting</t>
  </si>
  <si>
    <t>Characters/
Dialog</t>
  </si>
  <si>
    <t>Editing</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</si>
  <si>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</si>
  <si>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</si>
  <si>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UI Audio</t>
  </si>
  <si>
    <t>Gameplay SFX</t>
  </si>
  <si>
    <t>Background Audio</t>
  </si>
  <si>
    <t>Recorded Dialog</t>
  </si>
  <si>
    <t>AUDIO ELEMENTS FOR TEAMS WITHOUT A DEDICATED BAMSD AUDIO LEAD</t>
  </si>
  <si>
    <t>How good is the background audio? Is it just a placeholder track? Is the volume mix appropriate? Is the background audio (whether music or ambient sounds) appropriate for the game and of good quality? Is the background audio dynamic, reacting to what the player does? Is there a good variety of background audio? Does it greatly enhance the experience of the game or evoke a positive emotional response?</t>
  </si>
  <si>
    <t>How good is the recorded dialog? Is it just placeholder? Do any lines play over other lines inappropriately? Is the volume mix appropriate? Is the dialog appropriate for the game and of good quality? Is the dialog extensive and polished, greatly enhancing the experience of the game?</t>
  </si>
  <si>
    <t>Are there any additional audio problems or features not accounted for in the items above? Serious problems can result in a broken or partial score for this item. However, anything good, great, or exceptional about the audio that is not accounted for in the items above can result in bonuses from this item.</t>
  </si>
  <si>
    <t>ART ELEMENTS FOR TEAMS WITHOUT A DEDICATED BFA TEAM</t>
  </si>
  <si>
    <t>UI Art</t>
  </si>
  <si>
    <t>Text</t>
  </si>
  <si>
    <t>How good does any text in the game look? Are the fonts used thick, bold "game" fonts? Are the colors good and easily readable? Does the text run over borders or come too close to borders? Is the text aligned properly and consistently? Are text sizes and font types consistent? Does text animate, move, fade, etc. when appropriate? Is the look of the text slick, polished, and carefully placed down to the pixel?</t>
  </si>
  <si>
    <t>BSCSGD</t>
  </si>
  <si>
    <t>BSCS</t>
  </si>
  <si>
    <t>BAGD</t>
  </si>
  <si>
    <t>BSCSDA</t>
  </si>
  <si>
    <t>BSCE</t>
  </si>
  <si>
    <t>BAMSD</t>
  </si>
  <si>
    <t>BFA</t>
  </si>
  <si>
    <t>BSCSRTIS</t>
  </si>
  <si>
    <t>Part-Time Team Members</t>
  </si>
  <si>
    <t>TECH ELEMENTS</t>
  </si>
  <si>
    <t>Configuration</t>
  </si>
  <si>
    <t>Any project that is innovative, original, or just really interesting in concept gets up to a 10% bonus, even if the concept ultimately isn't as good as it seemed at the beginning of the project.</t>
  </si>
  <si>
    <t>Design Score</t>
  </si>
  <si>
    <t>Total Design Score</t>
  </si>
  <si>
    <t>Exceptional (+2% each)</t>
  </si>
  <si>
    <t>Great (+1% each)</t>
  </si>
  <si>
    <t>Poorly/Partially Done (-2% each)</t>
  </si>
  <si>
    <t>Missing/Broken (-10% each)</t>
  </si>
  <si>
    <t>Decent (+0% each)</t>
  </si>
  <si>
    <r>
      <rPr>
        <b/>
        <sz val="10"/>
        <color theme="1"/>
        <rFont val="Calibri"/>
        <scheme val="minor"/>
      </rPr>
      <t xml:space="preserve">Programmer Specialties: </t>
    </r>
    <r>
      <rPr>
        <sz val="10"/>
        <color theme="1"/>
        <rFont val="Calibri"/>
        <scheme val="minor"/>
      </rPr>
      <t xml:space="preserve"> Graphics, Physics, Networking, Gameplay, Tools, etc.</t>
    </r>
  </si>
  <si>
    <r>
      <rPr>
        <b/>
        <sz val="10"/>
        <color theme="1"/>
        <rFont val="Calibri"/>
        <scheme val="minor"/>
      </rPr>
      <t xml:space="preserve">Artist Specialties: </t>
    </r>
    <r>
      <rPr>
        <sz val="10"/>
        <color theme="1"/>
        <rFont val="Calibri"/>
        <scheme val="minor"/>
      </rPr>
      <t xml:space="preserve"> Concept Artist, Animator, Rigger, Modeler, Texture Artist, UI Artist, etc.</t>
    </r>
  </si>
  <si>
    <r>
      <rPr>
        <b/>
        <sz val="10"/>
        <color theme="1"/>
        <rFont val="Calibri"/>
        <scheme val="minor"/>
      </rPr>
      <t xml:space="preserve">Sound Designer Specialties: </t>
    </r>
    <r>
      <rPr>
        <sz val="10"/>
        <color theme="1"/>
        <rFont val="Calibri"/>
        <scheme val="minor"/>
      </rPr>
      <t xml:space="preserve"> SFX Designer, Composer, Musician, Actor, etc.</t>
    </r>
  </si>
  <si>
    <r>
      <t>An element can only be marked as waived by an instructor (</t>
    </r>
    <r>
      <rPr>
        <b/>
        <i/>
        <sz val="10"/>
        <color rgb="FF000000"/>
        <rFont val="Calibri"/>
        <scheme val="minor"/>
      </rPr>
      <t>before you submit, not after</t>
    </r>
    <r>
      <rPr>
        <sz val="10"/>
        <color rgb="FF000000"/>
        <rFont val="Calibri"/>
        <scheme val="minor"/>
      </rPr>
      <t>). Not applicable means that the element is not relevant for the project, but you should check with an instructor if you are not 100% sure this is the case.</t>
    </r>
  </si>
  <si>
    <t>↓</t>
  </si>
  <si>
    <t>Base Grade</t>
  </si>
  <si>
    <t>Game Details</t>
  </si>
  <si>
    <t>200-level teams must make non-networked 2D games, and can't use commercial engines/physics if they have any BS students on the team.</t>
  </si>
  <si>
    <t>Innovation Bonus (+0% to +10%)</t>
  </si>
  <si>
    <t>Art Score</t>
  </si>
  <si>
    <t>Audio Score</t>
  </si>
  <si>
    <t>Submission Score</t>
  </si>
  <si>
    <t>Tech Score</t>
  </si>
  <si>
    <t>These numbers are pulled from the team roster. The first team member from each degree is free, each additional team member costs 2%.</t>
  </si>
  <si>
    <t>Once the raw grade goes above 95%, every additional 5% above 95% increases the final grade by 1%. So a raw grade of 100% is needed to get a 96%, 105% is needed to get a 97%, 110% is needed to get a 98%, etc.</t>
  </si>
  <si>
    <t>Section Scores</t>
  </si>
  <si>
    <t>TEAM PROJECT GRADE</t>
  </si>
  <si>
    <t>1 or 2</t>
  </si>
  <si>
    <t>1 to 3</t>
  </si>
  <si>
    <t>Recommended #</t>
  </si>
  <si>
    <t>Varies</t>
  </si>
  <si>
    <t>Good (+0.5% each)</t>
  </si>
  <si>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</si>
  <si>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</si>
  <si>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</si>
  <si>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t xml:space="preserve">Three screenshots that capture visually interesting moments of gameplay. These images can be no smaller than 800x600 and no larger than 1024x768. These files must be 100K in size or less.     </t>
  </si>
  <si>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</si>
  <si>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t xml:space="preserve">A screenshot of the title screen (which might double as the main menu). This image should be as high resolution and as high quality as possible. Don't worry about file size for this one.     </t>
  </si>
  <si>
    <t xml:space="preserve">Three screenshots that capture visually interesting moments of gameplay. These images should be as high resolution and as high quality as possible. Don't worry about file size for these.     </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</si>
  <si>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</si>
  <si>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SUBMISSION FILES</t>
  </si>
  <si>
    <t>Installs and Runs</t>
  </si>
  <si>
    <t>No Development or Source Control Files Installed</t>
  </si>
  <si>
    <t>PC games must have a default install location of “[Program Files]\DigiPen\[GameName]”, but must allow the user to change the location if they wish.</t>
  </si>
  <si>
    <t>PC games must not create or modify files in the installation folder or other admin only directories—use the proper user files location instead (example: My Documents).</t>
  </si>
  <si>
    <t>The game must not be built in debug mode or use the debug version of any DLLs.</t>
  </si>
  <si>
    <t>PC games must by default add a shortcut to the desktop (with the same name as the game), but must allow the user to not create this shortcut if they wish. This shortcut must also function properly, of course—make sure you set the starting directory and test it.</t>
  </si>
  <si>
    <t>PC games must by default add a shortcut to the start menu in “Programs\DigiPen\[GameName]”. This can either be automatic or the user can be given the option not to add this shortcut. This shortcut must also function properly, of course—make sure you test it.</t>
  </si>
  <si>
    <t>Unless the user chooses not to add a shortcut to the start menu, PC games must add an uninstall shortcut to the start menu in “Programs\DigiPen\[GameName]”. This shortcut must also function properly, of course—make sure you test it.</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</si>
  <si>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</si>
  <si>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</si>
  <si>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The 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</si>
  <si>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The game must have a credits screen that follows the instructions in the credits section of DigiPen Central at distance.digipen.edu.</t>
  </si>
  <si>
    <t>INSTALLATION, STARTUP, AND SHUTDOWN REQUIREMENTS</t>
  </si>
  <si>
    <t>Game Exit</t>
  </si>
  <si>
    <t>The game must shutdown properly, releasing all file handles and other resources. It must also not destabilize the OS in any way upon exit.</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</si>
  <si>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</si>
  <si>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</si>
  <si>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</si>
  <si>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Grading Cheat Codes</t>
  </si>
  <si>
    <t>Missing/Incomplete (-10% each)</t>
  </si>
  <si>
    <t>Mostly Complete (-2% each)</t>
  </si>
  <si>
    <t>Complete (+0% each)</t>
  </si>
  <si>
    <t>SUBMISSION FOLDER AND EMAIL</t>
  </si>
  <si>
    <t>Game Submission Folder</t>
  </si>
  <si>
    <t>Your entire submission must be copied to the "Game Submissions" folder on your networked drives list. Do not submit to the courses drive, or to your personal submission folder. Your submission must be in a folder named "GAM250_gamename" (or "GAM350_gamename", "GAM450_gamename", etc.). Do not put the section letter in the folder name and do not zip up or compress the folder (only the subfolders listed below are zipped).</t>
  </si>
  <si>
    <t>Submission Email</t>
  </si>
  <si>
    <t>After submitting, you must send a short email to ellen.beeman@digipen.edu, with the following subject line “GAM250 gamename Submitted” (or GAM350, GAM450, etc.). This email must be CCed to all other members of your team.</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</si>
  <si>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</si>
  <si>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 xml:space="preserve">A single file install for the game. </t>
    </r>
    <r>
      <rPr>
        <b/>
        <sz val="10"/>
        <color rgb="FFFF0000"/>
        <rFont val="Calibri (Body)"/>
      </rPr>
      <t xml:space="preserve">Make sure you test the installer. </t>
    </r>
    <r>
      <rPr>
        <sz val="10"/>
        <color rgb="FF000000"/>
        <rFont val="Calibri"/>
        <scheme val="minor"/>
      </rPr>
      <t>Non-PC games might have a different type of file--use the appropriate one for the game's platform.</t>
    </r>
  </si>
  <si>
    <t>Total Submission Score</t>
  </si>
  <si>
    <t>Not applicable or waived means it is not relevant for the project, but check with an instructor if you are not 100% sure this is the case.</t>
  </si>
  <si>
    <t>TECH</t>
  </si>
  <si>
    <t>Submission Timing</t>
  </si>
  <si>
    <t>Number of Days Submitted Early (+1% each, max of +3%)</t>
  </si>
  <si>
    <t>Number of Days Submitted Late (-5% each)</t>
  </si>
  <si>
    <t>Number of Resubmissions (-5% each)</t>
  </si>
  <si>
    <t>Raw Grade:</t>
  </si>
  <si>
    <t>These numbers are pulled from the other tabs in this spreadsheet of the same name.</t>
  </si>
  <si>
    <t>Every full-time member of the team, regardless of degree or role, gets the team project grade as their base grade for the project.</t>
  </si>
  <si>
    <t>It is always better to submit what you have and then resubmit later than it is to submit late.</t>
  </si>
  <si>
    <t>The student column pulls scores from the team's own assessment of the project, while the instructor column pulls score from the instructor's assessment. If there are any differences, you should ask your instructor about any differences you do not understand.</t>
  </si>
  <si>
    <t>Total Tech Score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</si>
  <si>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</si>
  <si>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</si>
  <si>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</si>
  <si>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</si>
  <si>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</si>
  <si>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Tools and Testing</t>
  </si>
  <si>
    <t>Customization and Accessibility</t>
  </si>
  <si>
    <t>How well-edited is the game? Are there very few typos, and no really obvious ones? In the game itself (not in the menus or credits), are there more than 100 words (either written or spoken)?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</si>
  <si>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How good are the sound effects in the menus? Are there sounds for button-clicks, mouse-overs, transitions, etc.? Are they not just placeholders? Is there background audio while on menus? Does the audio pause or reduce in volume when on a menu? Is the volume mix appropriate? Is the audio appropriate and of good quality? Is it so good it greatly enhances the experience of the game?</t>
  </si>
  <si>
    <t>How good are the sound effects in the game itself? Are the SFX limited in number or placeholder in quality? Do they play properly and not interfere with each other? Is the volume mix appropriate? Are the SFX appropriate for the game and of good quality? Are there SFX 3D (if appropriate)? Are they so good they greatly enhance the experience of the game?</t>
  </si>
  <si>
    <t>How good is the user interface art? Is it just placeholder art? Are there animations, fades, etc.? Is the layout appropriate? Is it clear and easy to use? Is there a custom, animated cursor? Is it themed to fit the game? Is it so good it greatly enhances the experience of the game?</t>
  </si>
  <si>
    <t>VFX and Lighting</t>
  </si>
  <si>
    <t>How good are the VFX and lighting in the game itself? Are the VFX limited in number or placeholder in quality? Is the lighting or contrast good, so the game is easy to play? Are the VFX appropriate for the game and of good quality? Are there good shadows? Are there lots of VFX, even for smaller details in the background? Does the lighting evoke the correct emotions or mood? Are the VFX and lighting so good they greatly enhance the experience of the game?</t>
  </si>
  <si>
    <t>Characters and Animation</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</si>
  <si>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</si>
  <si>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Environment and Props</t>
  </si>
  <si>
    <t>How good do the characters and their animations look? Are they just placeholder in quality? Are there few, if any, animations? Are there at least fade-ins or fade-outs when characters appear or disappear? Are the characters appropriate for the game and of good quality? Do the animations have weight? Do the characters pop from the background? Are there lots of varied animations of high quality? Do they greatly enhance the experience of the game or evoke a positive emotional response?</t>
  </si>
  <si>
    <t>How good do the environment and props look? Are they just placeholder in quality? Are there few, if any, props? Is there a decent background or skybox? Is the environment art appropriate for the game and of good quality? Are the props? Are there a lot of interesting props that add detail to the world? Are the environment and props dynamic and animated (including parallax layers and such)? Are there lots of different and interesting environments of high quality? Do they greatly enhance the experience of the game or evoke a positive emotional response?</t>
  </si>
  <si>
    <t>Total Audio Score</t>
  </si>
  <si>
    <t>SUBMISSION REQUIREMENTS</t>
  </si>
  <si>
    <t>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</si>
  <si>
    <t>Total Art Score</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</si>
  <si>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</si>
  <si>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 xml:space="preserve">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</si>
  <si>
    <t>A zipped file that contains a full archive of all the audio for the game. This must be a .zip file, not a rar or any other type of compressed file. It must include everything listed below in the appropriate subfolders.     
----------
\music    All music files (not just sound bank files or compressed files, which go in the source.zip above).   
\SFX        All sound effect files (not just sound bank files or compressed files, which go in the source.zip above).   
\dialog    All recorded dialog files (not just sound bank files or compressed files, which go in the source.zip above).
\audiomiddleware   If your game uses audio middleware (Audiokinetics WWise, FMOD Studio, etc.), submit the entire middleware project directory.</t>
  </si>
  <si>
    <t>The game must not use trial versions of software (especially Unity or other engines). The Personal Edition of Unity is fine.</t>
  </si>
  <si>
    <t>The number of team members from any degree can be limited by the instructor.</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</si>
  <si>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</si>
  <si>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</si>
  <si>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</si>
  <si>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PC games must handle CTRL-ALT-DEL and CTRL-TAB cleanly and never become unresponsive (except on loading screens). If the game is minimized, it must not use large amounts of CPU while in that state. Networked games must not become unresponsive when they are disconnected.</t>
  </si>
  <si>
    <t>Performance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</si>
  <si>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</si>
  <si>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Confirmation of Destructive Action</t>
  </si>
  <si>
    <t>Any action that would cause the player to lose progress or otherwise be destructive (including exiting the game) must trigger a confirmation of destructive action dialog.</t>
  </si>
  <si>
    <t>Input Support</t>
  </si>
  <si>
    <t>Transitions</t>
  </si>
  <si>
    <t>Is the performance of the game really good in an impressive way (lots of 3D graphics, lots of particles, lots of impressive physics or AI, really low real-time network bandwidth, etc.)? Does it perform well on integrated video cards or other low-end machines? To get bonuses, you must describe what you have done and why it is impressive (in detail) in the comments section.</t>
  </si>
  <si>
    <t>Are there really good tools for creating content and testing the game? Are there sophisticated pipelines and editors, with lots of features and support for designers and artists? Is there an autoplay system for testing the game? A recording and playback system? A gameplay data-tracking system? A build server with build verification tests? To get bonuses, you must describe what you have done (in detail) in the comments section.</t>
  </si>
  <si>
    <t>Some Extras (+0.5% each)</t>
  </si>
  <si>
    <t>Lots of Extras (+1% each)</t>
  </si>
  <si>
    <t>Even if you have no extra technical elements at all, there are no penalties for this section.</t>
  </si>
  <si>
    <t>No Extras (+0% each)</t>
  </si>
  <si>
    <t>Engine Features</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</si>
  <si>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</si>
  <si>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</si>
  <si>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</si>
  <si>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</si>
  <si>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Are there any really impressive or exceptional engine features (not just tools, testing, or pipeline features)? Examples include impressive graphics, physics, AI, networking, or other technology that significantly enhances the experience of the player. To get bonuses, you must describe what you have done (in detail) in the comments section.</t>
  </si>
  <si>
    <t>While most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</si>
  <si>
    <t>AUDIO</t>
  </si>
  <si>
    <t>ART</t>
  </si>
  <si>
    <t>DESIGN</t>
  </si>
  <si>
    <t>Engine Type (-5% to +5%)</t>
  </si>
  <si>
    <t>Gameplay Type (+0%)</t>
  </si>
  <si>
    <t>2 or 3</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</si>
  <si>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respawns? Are there compelling cinematic moments created through camera movement? If a game just has a static camera (and that is appropriate for the game), then mark this item as "Not Applicable".</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</si>
  <si>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enhances the experience of the average player? Is the difficultly dynamically altered based on what the player does in an interesting way? Is the depth of the gameplay much higher than the complexity needed to deliver it?</t>
  </si>
  <si>
    <t>How smoothly and seamlessly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</si>
  <si>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 xml:space="preserve">How engaging is the game between the beginning and the end? Are there less than three middle segments of game play? Is the player's engagement decreasing or not increasing? Does the game go for a significant stretch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</si>
  <si>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How good are the theme and setting of the game? Is the theme or setting inappropriate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</si>
  <si>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How good are the characters and dialog of the game? Are the characters or dialog inappropriate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</si>
  <si>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</si>
  <si>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ART ELEMENTS FOR TEAMS WITH A DEDICATED BFA TEAM</t>
  </si>
  <si>
    <t>Overall Visuals</t>
  </si>
  <si>
    <t>Environment and Backgrounds</t>
  </si>
  <si>
    <t>Environment Props</t>
  </si>
  <si>
    <t>Animation</t>
  </si>
  <si>
    <t>Lighting and Shadows</t>
  </si>
  <si>
    <t>Style Guide</t>
  </si>
  <si>
    <t>Visual FX</t>
  </si>
  <si>
    <t>UI and HUD</t>
  </si>
  <si>
    <t>Visual Feedback</t>
  </si>
  <si>
    <t>Game Trailer</t>
  </si>
  <si>
    <t xml:space="preserve">The overall visuals support the project as a whole. This means that the visuals are not only of high quality but they serve and support the core gameplay experience and fantasy. The art direction shows a high level of creative effort and artistic polish. There are few, if any, visual artifacts. The art style is not derivative and shows an effort toward creative expression or uniqueness. The visuals evoke a definite mood and/or emotional response. The art design is consistent across all elements.  </t>
  </si>
  <si>
    <t xml:space="preserve">All the props necessary for basic gameplay are completed and the art style matches the backgrounds and characters well. The props that require animation were created with the required animation functionality. The props and world objects have a high level of artistic polish and show creative effort. </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</si>
  <si>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should be memorable and/or would give the player a strong and positive emotional response. 
There is enough world animation to make the environmental playspace feel alive and immersive. All props with animation should have smooth animations with blends and proper loops. While the game is not paused and also not played, the environment feels alive, whether it is using animated lights, animated skybox, physics, procedural animation on geometry, particles FX, etc. Most of the UI should have simple animation on the interactable elements and on the elements that require feedback.  If the game requires a load of more than 3 seconds there needs to be an animated load icon that matches the games art style.</t>
  </si>
  <si>
    <t>Characters</t>
  </si>
  <si>
    <t>All environment elements fit the style of the project, follow or surpass the concept illustration, fit well together, and  have no obvious patterns repeating, unless required by the project or intended. Highly detailed environments may be needed to achieve the goals of the game and art direction, but are not "required" since not all project styles would support this.  However, the level of detail and finesse must match the intention outlined in the Style Guide. All backgrounds must be fully functional (e.g. with parallax working correctly for all the image planes). All backgrounds must seamlessly transition between each other and work well within the view of the camera's range of motion. This means there will be no harsh edges at the sides of the frame and that the camera accommodates the limits of the backgrounds as scoped.</t>
  </si>
  <si>
    <t>The character(s) in the project have a level of finish that fits the game style and follows or surpasses the concept illustration and character turnaround modelsheets. All characters are well designed, highly polished, have strong silhouettes, and have visible detail for the chosen scale and resolution of the game. The Player character is designed for quality animation and game performance. The sprites are the proper resolution, the edges are antialiased yet not blurry, the outline (if needed) is clean. Using proper color palette choices,  each character reads well against the background.</t>
  </si>
  <si>
    <t>The "lighting" must be consistent with all the characters and props and create a distinct sense of place and well defined space that supports the gameplay. Lighting may either be hand created or programmatically created but should in both cases be implemented at a high level of quality and fit the project as a whole. The light sources should be clear, consistent and at the appropriate intensities. Shadows should exist for characters, objects and environments unless it is against the chosen art style. The backgrounds, characters, props and gameplay elements are all distinguishable from each other and create a harmonious image. The lighting enhances the emotional context or mood of the game. The sense of lighting should represent the original intent of the Style Guide's reference and concept art.</t>
  </si>
  <si>
    <t>The Style Guide should be updated to support any important or relevant revisions in style or content. The Style Guide must follow all the requirements for the class and must be delivered as both a PowerPoint presentation and a PDF document. (The visuals of the game project will be assessed on the original vision and direction of the Style Guide.) The final Style Guide will be considered a showcase element that could be used within a professional portfolio.</t>
  </si>
  <si>
    <t xml:space="preserve">All menu UI and HUD elements are implemented using art assets which fit the game style. The font is consistent across all elements and is clear, legible and has full permissions secured for use in the game. (The font may be created from scratch or used with full permissions.) All selectable or interactable UI elements have state changes of some kind (size change, color shift, VFX, etc.) No noticeable graphical artifacts can be seen throughout any menu screens whether it is alpha transparencies, resolutions, animations, etc.  Slick animated transitions between menu screens and animation feedback may be implemented to enhance the user experience. All UI and HUD visuals are high quality and work well with the screen in regards to the chosen screen space and camera. </t>
  </si>
  <si>
    <t>The Game has visual feedback for all the major game events and most of the minor ones. This would be at least one form of visual feedback for every action the player can take and for every event the player must understand or react to. This requirement is not met if the player cannot tell that an important event or action happened due to lack of feedback. Two key feedback elements that must be in the game are success and failure states (you cannot just reset the game in a jarring manner or jump to a "Game Over" screen. The same applies to a "You Won!" screen.). The visual feedback in the game must give players a chance to process what has just happened or to understand that something is about to happen. A truly exceptional game will have polished feedback for even minor events and actions.</t>
  </si>
  <si>
    <t>This rubric only applies to art implemented and visible in the game. You cannot use art from sources external to DigiPen; you must use the DigiPen art libraries, create it yourself, or find an art student on the DigiPen Central BFA forums. You can always use clean, abstract art to give your game a good look without having a lot of artistic skill. If you have an official team of BFAs on your project, use the ART (with BFAs) tab, not this one (just leave everything marked as "untested" here).</t>
  </si>
  <si>
    <t>This rubric only applies to art implemented and visible in the game. You cannot use art from sources external to DigiPen; you must use the DigiPen art libraries or create it yourself. Only use this tab if you have an official teams of BFAs on your project, otherwise just use the regular ART tab (just leave everything here marked as "untested").</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</si>
  <si>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 If you have an official BAMSD on your project, use the AUDIO (with BAMSD) tab, not this one (just leave everything marked as "untested" here).</t>
  </si>
  <si>
    <t>AUDIO ELEMENTS FOR TEAMS WITH A DEDICATED BAMSD AUDIO LEAD</t>
  </si>
  <si>
    <t>This rubric only applies to audio implemented and audible in the game. You cannot use audio from sources external to DigiPen; you must use the DigiPen audio libraries or create it yourself. If you do not have an official BAMSD on your project, use the regular AUDIO tab, not this one (just leave everything marked as "untested" here).</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</si>
  <si>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</si>
  <si>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</si>
  <si>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</si>
  <si>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Is there any clever use of music or sound in the menus, such as the ability to play a melody using the UI, audio hints, or a musical mini-game?</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</si>
  <si>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</si>
  <si>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</si>
  <si>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How is the mix? Is the background music and ambience mixed well with the sound effects and voice recordings? Does the music adapt to user input or game dynamics, and if so, does it do so elegantly or in an obvious way? Does the music feature recordings of live musical performances? Are the musical compositions well-composed and professionally produced?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</si>
  <si>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</si>
  <si>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</si>
  <si>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Animation &amp; VFX Sound Design</t>
  </si>
  <si>
    <t>For all animations and visual effects, are there corresponding sound effects? Are they appropriate, impactful, and well-produced? Are the sounds well-timed and tightly synchronized with the animation? Do they match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</si>
  <si>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</si>
  <si>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</si>
  <si>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Dialog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</si>
  <si>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</si>
  <si>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</si>
  <si>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</si>
  <si>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</si>
  <si>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</si>
  <si>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</si>
  <si>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</si>
  <si>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Credits Audio</t>
  </si>
  <si>
    <t>Are the credits accompanied by appropriate music? Is the music timed to the duration of the credits? What happens when the credits end?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</si>
  <si>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</si>
  <si>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</si>
  <si>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</si>
  <si>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Installer and Game Icons</t>
  </si>
  <si>
    <t>PC games must have a custom icon for the installer and the game itself after it is installed (including the desktop shortcut).</t>
  </si>
  <si>
    <t>For more details about the terminology used in this section (segment, episode, engagement, etc.), see faculty.digipen.edu/~bellinge. In particular, “level” does not always equal “episode”--make sure you know what constitutes and actual episode for your game.</t>
  </si>
  <si>
    <t>Controls and Camera</t>
  </si>
  <si>
    <t>How good are the controls (and/or interactive HUD) and camera? Do they behave strangely? Do they get in problematic states? Are they responsive and well-tuned? Does the camera move, rotate, and zoom smoothly? Are the controls not overly complicated (not using more buttons than needed)? Does the camera move dynamically based on the player's position, facing, and/or velocity? Are the controls completely immersive? Are there compelling cinematic moments created through camera movement? Are the controls or camera innovative in some way?</t>
  </si>
  <si>
    <t>Feedback</t>
  </si>
  <si>
    <t>How good is the feedback? Is the player ever surprised when a segment or episode is over? Is the player's progress shown in a clear way (checkpoints, episode numbers, wave numbers, narrative hints, etc.)? Is the player's status shown in a clear way (health, score, time left, buffs, etc.)?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Is the status of enemies and objects shown clearly? Are major status changes conveyed clearly (health restored, level increased, money earned, etc.)?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</si>
  <si>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How good is the learning curve for the game? Are the controls/HUD correctly explained on a How to Play  or Controls screen (if needed)? Are the macro and micro goals of the game clear? Is the game too difficult or too complex (in easy mode, if applicable) for an average player? Does the difficulty or complexity increase too quickly for an average player? Are the controls, HUD, and goals of the game actively taught well in the game itself, not just explained (a tutorial can work for this, but integrated into the regular game is better)?  Is the complexity of the game worth it for the depth of gameplay that it delivers? Is the difficultly dynamically altered based on what the player does in an interesting way? Is there a dynamic teaching system that only teaches what the player doesn't appear to understand? Are the goals of the game interlocked so well they subconsciously pull the player through the game? Are the player's goals conveyed in a particularly clever or innovative way?</t>
  </si>
  <si>
    <t>Theme, Setting, and Characters</t>
  </si>
  <si>
    <t>How good are the theme and setting of the game? How good are any characters or dialog? Is the theme, setting, characters, or dialog inappropriate for a DigiPen game? Does the theme, setting, characters, or dialog actively work against the experience of the game? Is the theme or setting only partially realized due to a lack of resources? Do the characters or dialog fall into easy stereotypes of gender, race, etc.? Are any backstory or other narrative details revealed cleanly in the normal flow of the game, not through exposition? Are the theme, setting, characters, and dialog interesting or memorable, greatly enhancing the experience? Is the setting deep and rich with lots of interesting background to discover? Is a game just has an abstract theme, then mark this item as "Not Applicable".</t>
  </si>
  <si>
    <t>ALL the key visual FX (effects needed to sell gameplay and/or key emotional beats) are well implemented, used in the correct place, with the right amount and for the right reason. The UI should be fully supported with visual FX. The way the visual FX look and are implemented is adding visual quality to the project and to the player's visual experience. Visual FX should be an important tool that's used to create visual feedback for the game. Visual effects may be created through 2D processes, 3D elements and particle systems and may even be created by the programmers and designers on your team. However the artists must take full responsibility for the art direction and final look of the VFX elements.</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</si>
  <si>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credits must conform to the game trailer credit template posted on DigiPen Central. The video file must conform to the specifications on the Submission tab. For the beta milestone, a first pass of this trailer should already be scripted and blocked in. For the alpha milestone, an animatic version of this video, with some audio and a narration script (if needed) should already be complete.</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</si>
  <si>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
------------------
\styleguide         Contains the most updated version of the style guide for the project - both .pdf and Powerpoint versions
\artdocs              Asset tracking spreadsheet, Art Schedule for the semester, Character and Animation pipeline, Environment pipeline, naming convention and directory structure doc.
\characters        All character model/texture/sprite files (.psd.png, etc)
\animations       All character and environment animation files (Spine files, gifs, .png, etc.). 
\environment    All environment files, including props (.psd, .png, etc) and textures
\VFX                     All VFX files (any format – optional in first semester).
\menu_hud        All menu and hud art files – this may only be wireframes and flowcharts in the first semester (any format).
\concept             All final concept art, character poses, look and feel, concept illustrations, etc. (any format).</t>
  </si>
  <si>
    <t>WRITE  CHEAT CODES HERE!</t>
  </si>
  <si>
    <t>Punchy Punchy</t>
  </si>
  <si>
    <t>Datalust</t>
  </si>
  <si>
    <t>GAM 2xx</t>
  </si>
  <si>
    <t>Producer</t>
  </si>
  <si>
    <t>Technical Lead</t>
  </si>
  <si>
    <t>Director</t>
  </si>
  <si>
    <t>Audio Lead</t>
  </si>
  <si>
    <t>Programmer</t>
  </si>
  <si>
    <t>Designer</t>
  </si>
  <si>
    <t>Maria Bourg</t>
  </si>
  <si>
    <t>Samuel Cook</t>
  </si>
  <si>
    <t>Garrett Canlas</t>
  </si>
  <si>
    <t>Zayd Gaudet</t>
  </si>
  <si>
    <t>Taylor Osmond</t>
  </si>
  <si>
    <t>maria.bourg@digipen.edu 206-790-5568</t>
  </si>
  <si>
    <t>Fairly Original</t>
  </si>
  <si>
    <t>Custom 2D Engine</t>
  </si>
  <si>
    <t>2D Gameplay</t>
  </si>
  <si>
    <t>Gamepad</t>
  </si>
  <si>
    <t>Four Players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</si>
</sst>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8">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rgb="FF000000"/>
      <name val="Calibri"/>
      <scheme val="minor"/>
    </font>
    <font>
      <b/>
      <i/>
      <sz val="10"/>
      <color rgb="FF000000"/>
      <name val="Calibri"/>
      <scheme val="minor"/>
    </font>
    <font>
      <b/>
      <sz val="12"/>
      <color theme="1"/>
      <name val="Calibri"/>
      <family val="2"/>
      <scheme val="minor"/>
    </font>
    <font>
      <i/>
      <sz val="10"/>
      <color theme="1"/>
      <name val="Calibri"/>
      <scheme val="minor"/>
    </font>
    <font>
      <sz val="10"/>
      <color theme="0"/>
      <name val="Calibri"/>
      <scheme val="minor"/>
    </font>
    <font>
      <b/>
      <sz val="12"/>
      <color rgb="FFFFFFFF"/>
      <name val="Calibri"/>
      <family val="2"/>
      <scheme val="minor"/>
    </font>
    <font>
      <sz val="12"/>
      <color rgb="FF000000"/>
      <name val="Calibri"/>
      <scheme val="minor"/>
    </font>
    <font>
      <b/>
      <sz val="12"/>
      <color rgb="FF000000"/>
      <name val="Calibri"/>
      <scheme val="minor"/>
    </font>
    <font>
      <b/>
      <sz val="16"/>
      <color theme="1"/>
      <name val="Calibri (Body)"/>
    </font>
    <font>
      <sz val="16"/>
      <color theme="1"/>
      <name val="Calibri"/>
      <scheme val="minor"/>
    </font>
    <font>
      <b/>
      <sz val="12"/>
      <color rgb="FF000000"/>
      <name val="Calibri (Body)"/>
    </font>
    <font>
      <b/>
      <sz val="28"/>
      <color theme="1"/>
      <name val="Calibri"/>
      <scheme val="minor"/>
    </font>
    <font>
      <b/>
      <sz val="28"/>
      <color theme="0"/>
      <name val="Calibri"/>
      <scheme val="minor"/>
    </font>
    <font>
      <b/>
      <sz val="10"/>
      <color rgb="FFFF0000"/>
      <name val="Calibri (Body)"/>
    </font>
    <font>
      <sz val="12"/>
      <color theme="0"/>
      <name val="Calibri"/>
      <family val="2"/>
      <scheme val="minor"/>
    </font>
    <font>
      <b/>
      <sz val="12"/>
      <name val="Calibri"/>
      <family val="2"/>
      <scheme val="minor"/>
    </font>
  </fonts>
  <fills count="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s>
  <borders count="5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top style="medium">
        <color rgb="FF000000"/>
      </top>
      <bottom style="medium">
        <color auto="1"/>
      </bottom>
      <diagonal/>
    </border>
    <border>
      <left/>
      <right style="medium">
        <color rgb="FF000000"/>
      </right>
      <top style="medium">
        <color rgb="FF000000"/>
      </top>
      <bottom style="medium">
        <color auto="1"/>
      </bottom>
      <diagonal/>
    </border>
  </borders>
  <cellStyleXfs count="66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274">
    <xf numFmtId="0" fontId="0" fillId="0" borderId="0" xfId="0"/>
    <xf numFmtId="0" fontId="0" fillId="4" borderId="0" xfId="0" applyFill="1" applyAlignment="1" applyProtection="1">
      <alignment vertical="center"/>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16"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9" fontId="7" fillId="3" borderId="46" xfId="0" applyNumberFormat="1"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wrapText="1"/>
      <protection locked="0"/>
    </xf>
    <xf numFmtId="9" fontId="7" fillId="3" borderId="49" xfId="0" applyNumberFormat="1" applyFont="1" applyFill="1" applyBorder="1" applyAlignment="1" applyProtection="1">
      <alignment horizontal="center" vertical="center" wrapText="1"/>
    </xf>
    <xf numFmtId="9" fontId="7" fillId="3" borderId="46" xfId="0" quotePrefix="1" applyNumberFormat="1" applyFont="1" applyFill="1" applyBorder="1" applyAlignment="1" applyProtection="1">
      <alignment horizontal="center" vertical="center" wrapText="1"/>
    </xf>
    <xf numFmtId="9" fontId="7" fillId="3" borderId="49" xfId="0" quotePrefix="1" applyNumberFormat="1" applyFont="1" applyFill="1" applyBorder="1" applyAlignment="1" applyProtection="1">
      <alignment horizontal="center" vertical="center" wrapText="1"/>
    </xf>
    <xf numFmtId="9" fontId="5" fillId="2" borderId="52" xfId="0" applyNumberFormat="1" applyFont="1" applyFill="1" applyBorder="1" applyAlignment="1" applyProtection="1">
      <alignment horizontal="center" vertical="center" wrapText="1"/>
    </xf>
    <xf numFmtId="0" fontId="5" fillId="2" borderId="51" xfId="0" applyFont="1" applyFill="1" applyBorder="1" applyAlignment="1" applyProtection="1">
      <alignment horizontal="center" vertical="center" wrapText="1"/>
    </xf>
    <xf numFmtId="9" fontId="5" fillId="2" borderId="52" xfId="653"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wrapText="1"/>
    </xf>
    <xf numFmtId="0" fontId="21" fillId="4" borderId="25" xfId="0" applyFont="1" applyFill="1" applyBorder="1" applyAlignment="1" applyProtection="1">
      <alignment vertical="center" wrapText="1"/>
    </xf>
    <xf numFmtId="0" fontId="0" fillId="4" borderId="0" xfId="0" applyFill="1" applyBorder="1" applyAlignment="1" applyProtection="1">
      <alignment vertical="center"/>
      <protection locked="0"/>
    </xf>
    <xf numFmtId="164" fontId="5" fillId="2" borderId="52" xfId="653" applyNumberFormat="1" applyFont="1" applyFill="1" applyBorder="1" applyAlignment="1" applyProtection="1">
      <alignment horizontal="center" vertical="center" wrapText="1"/>
    </xf>
    <xf numFmtId="9" fontId="11" fillId="5" borderId="16" xfId="0" applyNumberFormat="1" applyFont="1" applyFill="1" applyBorder="1" applyAlignment="1" applyProtection="1">
      <alignment horizontal="center" vertical="center" wrapText="1"/>
    </xf>
    <xf numFmtId="9" fontId="11" fillId="5" borderId="23" xfId="0" applyNumberFormat="1" applyFont="1" applyFill="1" applyBorder="1" applyAlignment="1" applyProtection="1">
      <alignment horizontal="center" vertical="center" wrapText="1"/>
    </xf>
    <xf numFmtId="164" fontId="3" fillId="4" borderId="16" xfId="0" applyNumberFormat="1" applyFont="1" applyFill="1" applyBorder="1" applyAlignment="1" applyProtection="1">
      <alignment horizontal="center" vertical="center" wrapText="1"/>
    </xf>
    <xf numFmtId="164" fontId="3" fillId="4" borderId="17" xfId="0" applyNumberFormat="1" applyFont="1" applyFill="1" applyBorder="1" applyAlignment="1" applyProtection="1">
      <alignment horizontal="center" vertical="center" wrapText="1"/>
    </xf>
    <xf numFmtId="164" fontId="3" fillId="4" borderId="18" xfId="0" applyNumberFormat="1" applyFont="1" applyFill="1" applyBorder="1" applyAlignment="1" applyProtection="1">
      <alignment horizontal="center" vertical="center" wrapText="1"/>
    </xf>
    <xf numFmtId="164" fontId="3" fillId="4" borderId="0" xfId="0" applyNumberFormat="1" applyFont="1" applyFill="1" applyBorder="1" applyAlignment="1" applyProtection="1">
      <alignment horizontal="center" vertical="center" wrapText="1"/>
    </xf>
    <xf numFmtId="0" fontId="5" fillId="4" borderId="0" xfId="0" applyFont="1" applyFill="1" applyBorder="1" applyAlignment="1" applyProtection="1">
      <alignment vertical="center" wrapText="1"/>
    </xf>
    <xf numFmtId="0" fontId="6" fillId="3" borderId="0" xfId="0" applyFont="1" applyFill="1" applyAlignment="1" applyProtection="1">
      <alignment horizontal="left" vertical="center" wrapText="1"/>
    </xf>
    <xf numFmtId="0" fontId="7" fillId="3" borderId="0" xfId="0" applyFont="1" applyFill="1" applyAlignment="1" applyProtection="1">
      <alignment horizontal="left" vertical="center" wrapText="1"/>
    </xf>
    <xf numFmtId="0" fontId="7" fillId="4" borderId="0" xfId="0" applyFont="1" applyFill="1" applyAlignment="1" applyProtection="1">
      <alignment horizontal="left" vertical="center" wrapText="1"/>
    </xf>
    <xf numFmtId="0" fontId="0" fillId="4" borderId="0" xfId="0" applyFill="1" applyAlignment="1" applyProtection="1">
      <alignment vertical="center"/>
    </xf>
    <xf numFmtId="0" fontId="12" fillId="4" borderId="0" xfId="0" applyFont="1" applyFill="1" applyBorder="1" applyAlignment="1" applyProtection="1">
      <alignment vertical="center" wrapText="1"/>
    </xf>
    <xf numFmtId="0" fontId="17" fillId="4" borderId="0" xfId="0" applyFont="1" applyFill="1" applyBorder="1" applyAlignment="1" applyProtection="1">
      <alignment horizontal="center" vertical="center" wrapText="1"/>
    </xf>
    <xf numFmtId="0" fontId="5" fillId="2" borderId="29" xfId="0" applyFont="1" applyFill="1" applyBorder="1" applyAlignment="1" applyProtection="1">
      <alignment horizontal="left" vertical="center" wrapText="1"/>
    </xf>
    <xf numFmtId="0" fontId="5" fillId="2" borderId="45" xfId="0"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9" fillId="3" borderId="0" xfId="0" applyFont="1" applyFill="1" applyBorder="1" applyAlignment="1" applyProtection="1">
      <alignment horizontal="center" vertical="center" wrapText="1"/>
    </xf>
    <xf numFmtId="0" fontId="7" fillId="3" borderId="27" xfId="0" applyFont="1" applyFill="1" applyBorder="1" applyAlignment="1" applyProtection="1">
      <alignment horizontal="left" vertical="center" wrapText="1"/>
    </xf>
    <xf numFmtId="0" fontId="5" fillId="2" borderId="1" xfId="0" applyFont="1" applyFill="1" applyBorder="1" applyAlignment="1" applyProtection="1">
      <alignment horizontal="center" vertical="center" wrapText="1"/>
    </xf>
    <xf numFmtId="0" fontId="5" fillId="2" borderId="1" xfId="0" applyFont="1" applyFill="1" applyBorder="1" applyAlignment="1" applyProtection="1">
      <alignment horizontal="left" vertical="center" wrapText="1"/>
    </xf>
    <xf numFmtId="0" fontId="7" fillId="3" borderId="24" xfId="0" applyFont="1" applyFill="1" applyBorder="1" applyAlignment="1" applyProtection="1">
      <alignment horizontal="left" vertical="center" wrapText="1"/>
    </xf>
    <xf numFmtId="0" fontId="3" fillId="4" borderId="0" xfId="0" applyFont="1" applyFill="1" applyAlignment="1" applyProtection="1">
      <alignment horizontal="center" vertical="center" wrapText="1"/>
    </xf>
    <xf numFmtId="0" fontId="8" fillId="4" borderId="0" xfId="0" applyFont="1" applyFill="1" applyBorder="1" applyAlignment="1" applyProtection="1">
      <alignment vertical="top" wrapText="1"/>
    </xf>
    <xf numFmtId="0" fontId="4" fillId="2" borderId="50" xfId="0" applyFont="1" applyFill="1" applyBorder="1" applyAlignment="1" applyProtection="1">
      <alignment horizontal="center" vertical="center" wrapText="1"/>
    </xf>
    <xf numFmtId="0" fontId="7" fillId="3" borderId="0" xfId="0" applyFont="1" applyFill="1" applyAlignment="1" applyProtection="1">
      <alignment horizontal="left" vertical="center"/>
    </xf>
    <xf numFmtId="0" fontId="6" fillId="4" borderId="35" xfId="0" applyFont="1" applyFill="1" applyBorder="1" applyAlignment="1" applyProtection="1">
      <alignment horizontal="left" vertical="center"/>
    </xf>
    <xf numFmtId="0" fontId="0" fillId="4" borderId="54" xfId="0" applyFill="1" applyBorder="1" applyAlignment="1" applyProtection="1">
      <alignment vertical="center"/>
    </xf>
    <xf numFmtId="0" fontId="0" fillId="4" borderId="55" xfId="0" applyFill="1" applyBorder="1" applyAlignment="1" applyProtection="1">
      <alignment vertical="center"/>
    </xf>
    <xf numFmtId="0" fontId="7" fillId="3" borderId="27" xfId="0" applyFont="1" applyFill="1" applyBorder="1" applyAlignment="1" applyProtection="1">
      <alignment horizontal="left" vertical="center"/>
    </xf>
    <xf numFmtId="0" fontId="7" fillId="3" borderId="0" xfId="0" applyFont="1" applyFill="1" applyBorder="1" applyAlignment="1" applyProtection="1">
      <alignment horizontal="left" vertical="center" wrapText="1"/>
    </xf>
    <xf numFmtId="0" fontId="16" fillId="3" borderId="0" xfId="0" applyFont="1" applyFill="1" applyBorder="1" applyAlignment="1" applyProtection="1">
      <alignment horizontal="center" vertical="center" wrapText="1"/>
    </xf>
    <xf numFmtId="0" fontId="7" fillId="4" borderId="38" xfId="0" applyFont="1" applyFill="1" applyBorder="1" applyAlignment="1" applyProtection="1">
      <alignment horizontal="left" vertical="center" indent="1"/>
    </xf>
    <xf numFmtId="0" fontId="0" fillId="4" borderId="0" xfId="0" applyFill="1" applyBorder="1" applyAlignment="1" applyProtection="1">
      <alignment vertical="center"/>
    </xf>
    <xf numFmtId="0" fontId="0" fillId="4" borderId="39" xfId="0" applyFill="1" applyBorder="1" applyAlignment="1" applyProtection="1">
      <alignment vertical="center"/>
    </xf>
    <xf numFmtId="0" fontId="5" fillId="0" borderId="0" xfId="0" applyFont="1" applyAlignment="1" applyProtection="1">
      <alignment horizontal="center" vertical="center" wrapText="1"/>
    </xf>
    <xf numFmtId="0" fontId="3" fillId="4" borderId="38" xfId="0" applyFont="1" applyFill="1" applyBorder="1" applyAlignment="1" applyProtection="1">
      <alignment horizontal="left" vertical="center" indent="1"/>
    </xf>
    <xf numFmtId="0" fontId="7" fillId="3" borderId="0" xfId="0" applyFont="1" applyFill="1" applyAlignment="1" applyProtection="1">
      <alignment horizontal="center" vertical="center" wrapText="1"/>
    </xf>
    <xf numFmtId="0" fontId="7" fillId="3" borderId="25" xfId="0" applyFont="1" applyFill="1" applyBorder="1" applyAlignment="1" applyProtection="1">
      <alignment horizontal="left" vertical="center" wrapText="1"/>
    </xf>
    <xf numFmtId="0" fontId="7" fillId="3" borderId="25" xfId="0" applyFont="1" applyFill="1" applyBorder="1" applyAlignment="1" applyProtection="1">
      <alignment horizontal="center" vertical="center" wrapText="1"/>
    </xf>
    <xf numFmtId="0" fontId="3" fillId="4" borderId="40" xfId="0" applyFont="1" applyFill="1" applyBorder="1" applyAlignment="1" applyProtection="1">
      <alignment horizontal="left" vertical="center" indent="1"/>
    </xf>
    <xf numFmtId="0" fontId="0" fillId="4" borderId="43" xfId="0" applyFill="1" applyBorder="1" applyAlignment="1" applyProtection="1">
      <alignment vertical="center"/>
    </xf>
    <xf numFmtId="0" fontId="0" fillId="4" borderId="41" xfId="0" applyFill="1" applyBorder="1" applyAlignment="1" applyProtection="1">
      <alignment vertical="center"/>
    </xf>
    <xf numFmtId="0" fontId="7" fillId="4" borderId="0" xfId="0" applyFont="1" applyFill="1" applyAlignment="1" applyProtection="1">
      <alignment horizontal="left" vertical="center"/>
    </xf>
    <xf numFmtId="0" fontId="11" fillId="5" borderId="16" xfId="0" applyFont="1" applyFill="1" applyBorder="1" applyAlignment="1" applyProtection="1">
      <alignment horizontal="center" vertical="center" wrapText="1"/>
    </xf>
    <xf numFmtId="0" fontId="11" fillId="5" borderId="23" xfId="0" applyFont="1" applyFill="1" applyBorder="1" applyAlignment="1" applyProtection="1">
      <alignment horizontal="center" vertical="center" wrapText="1"/>
    </xf>
    <xf numFmtId="0" fontId="11" fillId="5" borderId="21" xfId="0" applyFont="1" applyFill="1" applyBorder="1" applyAlignment="1" applyProtection="1">
      <alignment vertical="center" wrapText="1"/>
    </xf>
    <xf numFmtId="0" fontId="11" fillId="5" borderId="22" xfId="0" applyFont="1" applyFill="1" applyBorder="1" applyAlignment="1" applyProtection="1">
      <alignment vertical="center" wrapText="1"/>
    </xf>
    <xf numFmtId="0" fontId="3" fillId="4" borderId="21" xfId="0" applyFont="1" applyFill="1" applyBorder="1" applyAlignment="1" applyProtection="1">
      <alignment vertical="center" wrapText="1"/>
    </xf>
    <xf numFmtId="0" fontId="4" fillId="4" borderId="22" xfId="0" applyFont="1" applyFill="1" applyBorder="1" applyAlignment="1" applyProtection="1">
      <alignment vertical="center" wrapText="1"/>
    </xf>
    <xf numFmtId="0" fontId="3" fillId="4" borderId="27" xfId="0" applyFont="1" applyFill="1" applyBorder="1" applyAlignment="1" applyProtection="1">
      <alignment vertical="center" wrapText="1"/>
    </xf>
    <xf numFmtId="0" fontId="4" fillId="4" borderId="0" xfId="0" applyFont="1" applyFill="1" applyBorder="1" applyAlignment="1" applyProtection="1">
      <alignment vertical="center" wrapText="1"/>
    </xf>
    <xf numFmtId="0" fontId="3" fillId="4" borderId="24" xfId="0" applyFont="1" applyFill="1" applyBorder="1" applyAlignment="1" applyProtection="1">
      <alignment vertical="center" wrapText="1"/>
    </xf>
    <xf numFmtId="0" fontId="4" fillId="4" borderId="25" xfId="0" applyFont="1" applyFill="1" applyBorder="1" applyAlignment="1" applyProtection="1">
      <alignment vertical="center" wrapText="1"/>
    </xf>
    <xf numFmtId="0" fontId="4" fillId="4" borderId="22" xfId="0" applyFont="1" applyFill="1" applyBorder="1" applyAlignment="1" applyProtection="1">
      <alignment horizontal="right" vertical="center" wrapText="1"/>
    </xf>
    <xf numFmtId="9" fontId="4" fillId="4" borderId="0" xfId="653" applyFont="1" applyFill="1" applyBorder="1" applyAlignment="1" applyProtection="1">
      <alignment horizontal="center" vertical="center" wrapText="1"/>
    </xf>
    <xf numFmtId="0" fontId="4" fillId="4" borderId="0" xfId="0" applyFont="1" applyFill="1" applyBorder="1" applyAlignment="1" applyProtection="1">
      <alignment horizontal="right" vertical="center" wrapText="1"/>
    </xf>
    <xf numFmtId="0" fontId="4" fillId="4" borderId="0" xfId="0" applyFont="1" applyFill="1" applyBorder="1" applyAlignment="1" applyProtection="1">
      <alignment horizontal="center" vertical="center" wrapText="1"/>
    </xf>
    <xf numFmtId="0" fontId="11" fillId="4" borderId="0" xfId="0" applyFont="1" applyFill="1" applyBorder="1" applyAlignment="1" applyProtection="1">
      <alignment vertical="center" wrapText="1"/>
    </xf>
    <xf numFmtId="0" fontId="3" fillId="4" borderId="0" xfId="0" applyFont="1" applyFill="1" applyBorder="1" applyAlignment="1" applyProtection="1">
      <alignment vertical="center" wrapText="1"/>
    </xf>
    <xf numFmtId="0" fontId="7" fillId="3" borderId="0" xfId="0" quotePrefix="1" applyFont="1" applyFill="1" applyBorder="1" applyAlignment="1" applyProtection="1">
      <alignment horizontal="left" vertical="center"/>
    </xf>
    <xf numFmtId="0" fontId="3" fillId="0" borderId="0" xfId="0" applyFont="1" applyFill="1" applyBorder="1" applyAlignment="1" applyProtection="1">
      <alignment vertical="center" wrapText="1"/>
    </xf>
    <xf numFmtId="0" fontId="7" fillId="3" borderId="0" xfId="0" applyFont="1" applyFill="1" applyBorder="1" applyAlignment="1" applyProtection="1">
      <alignment vertical="top" wrapText="1"/>
    </xf>
    <xf numFmtId="0" fontId="6" fillId="3" borderId="0" xfId="0" applyFont="1" applyFill="1" applyBorder="1" applyAlignment="1" applyProtection="1">
      <alignment horizontal="center" vertical="center" wrapText="1"/>
    </xf>
    <xf numFmtId="0" fontId="0" fillId="4" borderId="0" xfId="0" applyFill="1" applyAlignment="1" applyProtection="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pplyProtection="1">
      <alignment horizontal="left" vertical="top" wrapText="1"/>
    </xf>
    <xf numFmtId="0" fontId="5" fillId="2" borderId="1" xfId="0" applyFont="1" applyFill="1" applyBorder="1" applyAlignment="1" applyProtection="1">
      <alignment horizontal="center" vertical="top" wrapText="1"/>
    </xf>
    <xf numFmtId="0" fontId="7" fillId="3" borderId="1" xfId="0" applyFont="1" applyFill="1" applyBorder="1" applyAlignment="1" applyProtection="1">
      <alignment horizontal="left" vertical="top" wrapText="1"/>
    </xf>
    <xf numFmtId="0" fontId="7" fillId="3" borderId="1" xfId="0" applyFont="1" applyFill="1" applyBorder="1" applyAlignment="1" applyProtection="1">
      <alignment horizontal="center" vertical="top" wrapText="1"/>
    </xf>
    <xf numFmtId="0" fontId="11" fillId="5" borderId="1" xfId="0" applyFont="1" applyFill="1" applyBorder="1" applyAlignment="1" applyProtection="1">
      <alignment horizontal="left" vertical="top" wrapText="1"/>
    </xf>
    <xf numFmtId="164" fontId="11" fillId="5" borderId="1" xfId="653" applyNumberFormat="1" applyFont="1" applyFill="1" applyBorder="1" applyAlignment="1" applyProtection="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Border="1" applyAlignment="1" applyProtection="1">
      <alignment vertical="top" wrapText="1"/>
      <protection locked="0"/>
    </xf>
    <xf numFmtId="0" fontId="0" fillId="4" borderId="1" xfId="0" applyFill="1" applyBorder="1" applyAlignment="1" applyProtection="1">
      <alignment vertical="center"/>
      <protection locked="0"/>
    </xf>
    <xf numFmtId="0" fontId="5" fillId="2" borderId="11" xfId="0" applyFont="1" applyFill="1" applyBorder="1" applyAlignment="1" applyProtection="1">
      <alignment horizontal="left" vertical="top" wrapText="1"/>
      <protection locked="0"/>
    </xf>
    <xf numFmtId="0" fontId="5" fillId="2" borderId="11" xfId="0" applyFont="1" applyFill="1" applyBorder="1" applyAlignment="1" applyProtection="1">
      <alignment horizontal="center" vertical="top" wrapText="1"/>
      <protection locked="0"/>
    </xf>
    <xf numFmtId="0" fontId="14" fillId="0" borderId="34" xfId="0" applyFont="1" applyBorder="1" applyAlignment="1">
      <alignment vertical="top" wrapText="1"/>
    </xf>
    <xf numFmtId="0" fontId="7" fillId="3" borderId="34" xfId="0" applyFont="1" applyFill="1" applyBorder="1" applyAlignment="1" applyProtection="1">
      <alignment horizontal="left" vertical="top" wrapText="1"/>
      <protection locked="0"/>
    </xf>
    <xf numFmtId="0" fontId="27" fillId="0" borderId="34" xfId="0" applyFont="1" applyBorder="1" applyAlignment="1">
      <alignment vertical="top" wrapText="1"/>
    </xf>
    <xf numFmtId="0" fontId="26" fillId="0" borderId="0" xfId="0" applyFont="1" applyFill="1" applyAlignment="1" applyProtection="1">
      <alignment vertical="center"/>
      <protection locked="0"/>
    </xf>
    <xf numFmtId="0" fontId="3" fillId="4" borderId="27" xfId="0" applyFont="1" applyFill="1" applyBorder="1" applyAlignment="1" applyProtection="1">
      <alignment horizontal="left" vertical="top" wrapText="1" indent="1"/>
    </xf>
    <xf numFmtId="0" fontId="3" fillId="4" borderId="0" xfId="0" applyFont="1" applyFill="1" applyBorder="1" applyAlignment="1" applyProtection="1">
      <alignment horizontal="left" vertical="top" wrapText="1" indent="1"/>
    </xf>
    <xf numFmtId="0" fontId="3" fillId="4" borderId="32" xfId="0" applyFont="1" applyFill="1" applyBorder="1" applyAlignment="1" applyProtection="1">
      <alignment horizontal="left" vertical="top" wrapText="1" indent="1"/>
    </xf>
    <xf numFmtId="0" fontId="17" fillId="2" borderId="19" xfId="0" applyFont="1" applyFill="1" applyBorder="1" applyAlignment="1" applyProtection="1">
      <alignment horizontal="center" vertical="center" wrapText="1"/>
    </xf>
    <xf numFmtId="0" fontId="17" fillId="2" borderId="33" xfId="0" applyFont="1" applyFill="1" applyBorder="1" applyAlignment="1" applyProtection="1">
      <alignment horizontal="center" vertical="center" wrapText="1"/>
    </xf>
    <xf numFmtId="0" fontId="17" fillId="2" borderId="20" xfId="0" applyFont="1" applyFill="1" applyBorder="1" applyAlignment="1" applyProtection="1">
      <alignment horizontal="center" vertical="center" wrapText="1"/>
    </xf>
    <xf numFmtId="0" fontId="17" fillId="2" borderId="29" xfId="0" applyFont="1" applyFill="1" applyBorder="1" applyAlignment="1" applyProtection="1">
      <alignment horizontal="center" vertical="center" wrapText="1"/>
    </xf>
    <xf numFmtId="0" fontId="17" fillId="2" borderId="45" xfId="0" applyFont="1" applyFill="1" applyBorder="1" applyAlignment="1" applyProtection="1">
      <alignment horizontal="center" vertical="center" wrapText="1"/>
    </xf>
    <xf numFmtId="0" fontId="17" fillId="2" borderId="30" xfId="0" applyFont="1" applyFill="1" applyBorder="1" applyAlignment="1" applyProtection="1">
      <alignment horizontal="center" vertical="center" wrapText="1"/>
    </xf>
    <xf numFmtId="0" fontId="22" fillId="3" borderId="28"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31" xfId="0" applyFont="1" applyFill="1" applyBorder="1" applyAlignment="1" applyProtection="1">
      <alignment horizontal="center" vertical="center" wrapText="1"/>
      <protection locked="0"/>
    </xf>
    <xf numFmtId="0" fontId="12" fillId="3" borderId="24" xfId="0" applyFont="1" applyFill="1" applyBorder="1" applyAlignment="1" applyProtection="1">
      <alignment horizontal="center" vertical="center" wrapText="1"/>
      <protection locked="0"/>
    </xf>
    <xf numFmtId="0" fontId="12" fillId="3" borderId="25" xfId="0" applyFont="1" applyFill="1" applyBorder="1" applyAlignment="1" applyProtection="1">
      <alignment horizontal="center" vertical="center" wrapText="1"/>
      <protection locked="0"/>
    </xf>
    <xf numFmtId="0" fontId="12" fillId="3" borderId="26" xfId="0" applyFont="1" applyFill="1" applyBorder="1" applyAlignment="1" applyProtection="1">
      <alignment horizontal="center" vertical="center" wrapText="1"/>
      <protection locked="0"/>
    </xf>
    <xf numFmtId="0" fontId="19" fillId="3" borderId="28" xfId="0" applyFont="1" applyFill="1" applyBorder="1" applyAlignment="1" applyProtection="1">
      <alignment horizontal="center" vertical="center" wrapText="1"/>
      <protection locked="0"/>
    </xf>
    <xf numFmtId="0" fontId="19" fillId="3" borderId="31" xfId="0" applyFont="1" applyFill="1" applyBorder="1" applyAlignment="1" applyProtection="1">
      <alignment horizontal="center" vertical="center" wrapText="1"/>
      <protection locked="0"/>
    </xf>
    <xf numFmtId="0" fontId="19" fillId="3" borderId="24" xfId="0" applyFont="1" applyFill="1" applyBorder="1" applyAlignment="1" applyProtection="1">
      <alignment horizontal="center" vertical="center" wrapText="1"/>
      <protection locked="0"/>
    </xf>
    <xf numFmtId="0" fontId="19" fillId="3" borderId="26"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7" fillId="3" borderId="25" xfId="0" applyFont="1" applyFill="1" applyBorder="1" applyAlignment="1" applyProtection="1">
      <alignment horizontal="center" vertical="center" wrapText="1"/>
      <protection locked="0"/>
    </xf>
    <xf numFmtId="0" fontId="7" fillId="3" borderId="48" xfId="0" applyFont="1" applyFill="1" applyBorder="1" applyAlignment="1" applyProtection="1">
      <alignment horizontal="center" vertical="center" wrapText="1"/>
      <protection locked="0"/>
    </xf>
    <xf numFmtId="0" fontId="5" fillId="2" borderId="45" xfId="0" applyFont="1" applyFill="1" applyBorder="1" applyAlignment="1" applyProtection="1">
      <alignment horizontal="right" vertical="center" wrapText="1"/>
    </xf>
    <xf numFmtId="0" fontId="5" fillId="2" borderId="50" xfId="0" applyFont="1" applyFill="1" applyBorder="1" applyAlignment="1" applyProtection="1">
      <alignment horizontal="right" vertical="center" wrapText="1"/>
    </xf>
    <xf numFmtId="0" fontId="15" fillId="4" borderId="22" xfId="0" applyFont="1" applyFill="1" applyBorder="1" applyAlignment="1" applyProtection="1">
      <alignment horizontal="left" vertical="center" wrapText="1"/>
    </xf>
    <xf numFmtId="0" fontId="15" fillId="4" borderId="0" xfId="0" applyFont="1" applyFill="1" applyBorder="1" applyAlignment="1" applyProtection="1">
      <alignment horizontal="left" vertical="center" wrapText="1"/>
    </xf>
    <xf numFmtId="0" fontId="11" fillId="5" borderId="21" xfId="0" applyFont="1" applyFill="1" applyBorder="1" applyAlignment="1" applyProtection="1">
      <alignment horizontal="center" vertical="center"/>
    </xf>
    <xf numFmtId="0" fontId="11" fillId="5" borderId="22" xfId="0" applyFont="1" applyFill="1" applyBorder="1" applyAlignment="1" applyProtection="1">
      <alignment horizontal="center" vertical="center"/>
    </xf>
    <xf numFmtId="0" fontId="11" fillId="5" borderId="23" xfId="0" applyFont="1" applyFill="1" applyBorder="1" applyAlignment="1" applyProtection="1">
      <alignment horizontal="center" vertical="center"/>
    </xf>
    <xf numFmtId="0" fontId="3" fillId="4" borderId="27" xfId="0" applyFont="1" applyFill="1" applyBorder="1" applyAlignment="1" applyProtection="1">
      <alignment horizontal="left" vertical="center" wrapText="1"/>
    </xf>
    <xf numFmtId="0" fontId="3" fillId="4" borderId="0" xfId="0" applyFont="1" applyFill="1" applyBorder="1" applyAlignment="1" applyProtection="1">
      <alignment horizontal="left" vertical="center" wrapText="1"/>
    </xf>
    <xf numFmtId="0" fontId="3" fillId="4" borderId="32" xfId="0" applyFont="1" applyFill="1" applyBorder="1" applyAlignment="1" applyProtection="1">
      <alignment horizontal="left" vertical="center" wrapText="1"/>
    </xf>
    <xf numFmtId="0" fontId="7" fillId="4" borderId="36" xfId="0" applyFont="1" applyFill="1" applyBorder="1" applyAlignment="1" applyProtection="1">
      <alignment horizontal="left" vertical="center" wrapText="1"/>
    </xf>
    <xf numFmtId="0" fontId="7" fillId="4" borderId="53" xfId="0" applyFont="1" applyFill="1" applyBorder="1" applyAlignment="1" applyProtection="1">
      <alignment horizontal="left" vertical="center" wrapText="1"/>
    </xf>
    <xf numFmtId="0" fontId="7" fillId="4" borderId="37" xfId="0" applyFont="1" applyFill="1" applyBorder="1" applyAlignment="1" applyProtection="1">
      <alignment horizontal="left" vertical="center" wrapText="1"/>
    </xf>
    <xf numFmtId="0" fontId="7" fillId="4" borderId="38" xfId="0" applyFont="1" applyFill="1" applyBorder="1" applyAlignment="1" applyProtection="1">
      <alignment horizontal="left" vertical="center" wrapText="1"/>
    </xf>
    <xf numFmtId="0" fontId="7" fillId="4" borderId="0" xfId="0" applyFont="1" applyFill="1" applyBorder="1" applyAlignment="1" applyProtection="1">
      <alignment horizontal="left" vertical="center" wrapText="1"/>
    </xf>
    <xf numFmtId="0" fontId="7" fillId="4" borderId="39" xfId="0" applyFont="1" applyFill="1" applyBorder="1" applyAlignment="1" applyProtection="1">
      <alignment horizontal="left" vertical="center" wrapText="1"/>
    </xf>
    <xf numFmtId="0" fontId="7" fillId="4" borderId="40" xfId="0" applyFont="1" applyFill="1" applyBorder="1" applyAlignment="1" applyProtection="1">
      <alignment horizontal="left" vertical="center" wrapText="1"/>
    </xf>
    <xf numFmtId="0" fontId="7" fillId="4" borderId="43" xfId="0" applyFont="1" applyFill="1" applyBorder="1" applyAlignment="1" applyProtection="1">
      <alignment horizontal="left" vertical="center" wrapText="1"/>
    </xf>
    <xf numFmtId="0" fontId="7" fillId="4" borderId="41" xfId="0" applyFont="1" applyFill="1" applyBorder="1" applyAlignment="1" applyProtection="1">
      <alignment horizontal="left" vertical="center" wrapText="1"/>
    </xf>
    <xf numFmtId="0" fontId="8" fillId="4" borderId="22" xfId="0" applyFont="1" applyFill="1" applyBorder="1" applyAlignment="1" applyProtection="1">
      <alignment horizontal="left" vertical="top" wrapText="1"/>
    </xf>
    <xf numFmtId="0" fontId="8" fillId="4" borderId="0" xfId="0" applyFont="1" applyFill="1" applyBorder="1" applyAlignment="1" applyProtection="1">
      <alignment horizontal="left" vertical="top" wrapText="1"/>
    </xf>
    <xf numFmtId="0" fontId="3" fillId="4" borderId="24" xfId="0" applyFont="1" applyFill="1" applyBorder="1" applyAlignment="1" applyProtection="1">
      <alignment horizontal="left" vertical="center" wrapText="1"/>
    </xf>
    <xf numFmtId="0" fontId="3" fillId="4" borderId="25" xfId="0" applyFont="1" applyFill="1" applyBorder="1" applyAlignment="1" applyProtection="1">
      <alignment horizontal="left" vertical="center" wrapText="1"/>
    </xf>
    <xf numFmtId="0" fontId="3" fillId="4" borderId="26" xfId="0" applyFont="1" applyFill="1" applyBorder="1" applyAlignment="1" applyProtection="1">
      <alignment horizontal="left" vertical="center" wrapText="1"/>
    </xf>
    <xf numFmtId="0" fontId="20" fillId="4" borderId="0" xfId="0" applyFont="1" applyFill="1" applyAlignment="1" applyProtection="1">
      <alignment horizontal="center" vertical="center" wrapText="1"/>
    </xf>
    <xf numFmtId="0" fontId="21" fillId="4" borderId="0" xfId="0" applyFont="1" applyFill="1" applyBorder="1" applyAlignment="1" applyProtection="1">
      <alignment horizontal="center" vertical="center" wrapText="1"/>
    </xf>
    <xf numFmtId="0" fontId="3" fillId="4" borderId="21" xfId="0" applyFont="1" applyFill="1" applyBorder="1" applyAlignment="1" applyProtection="1">
      <alignment horizontal="left" vertical="top" wrapText="1"/>
    </xf>
    <xf numFmtId="0" fontId="3" fillId="4" borderId="22" xfId="0" applyFont="1" applyFill="1" applyBorder="1" applyAlignment="1" applyProtection="1">
      <alignment horizontal="left" vertical="top" wrapText="1"/>
    </xf>
    <xf numFmtId="0" fontId="3" fillId="4" borderId="23" xfId="0" applyFont="1" applyFill="1" applyBorder="1" applyAlignment="1" applyProtection="1">
      <alignment horizontal="left" vertical="top" wrapText="1"/>
    </xf>
    <xf numFmtId="0" fontId="3" fillId="4" borderId="27" xfId="0" applyFont="1" applyFill="1" applyBorder="1" applyAlignment="1" applyProtection="1">
      <alignment horizontal="left" vertical="top" wrapText="1"/>
    </xf>
    <xf numFmtId="0" fontId="3" fillId="4" borderId="0" xfId="0" applyFont="1" applyFill="1" applyBorder="1" applyAlignment="1" applyProtection="1">
      <alignment horizontal="left" vertical="top" wrapText="1"/>
    </xf>
    <xf numFmtId="0" fontId="3" fillId="4" borderId="32" xfId="0" applyFont="1" applyFill="1" applyBorder="1" applyAlignment="1" applyProtection="1">
      <alignment horizontal="left" vertical="top" wrapText="1"/>
    </xf>
    <xf numFmtId="0" fontId="3" fillId="4" borderId="24" xfId="0" applyFont="1" applyFill="1" applyBorder="1" applyAlignment="1" applyProtection="1">
      <alignment horizontal="left" vertical="top" wrapText="1" indent="1"/>
    </xf>
    <xf numFmtId="0" fontId="3" fillId="4" borderId="25" xfId="0" applyFont="1" applyFill="1" applyBorder="1" applyAlignment="1" applyProtection="1">
      <alignment horizontal="left" vertical="top" wrapText="1" indent="1"/>
    </xf>
    <xf numFmtId="0" fontId="3" fillId="4" borderId="26" xfId="0" applyFont="1" applyFill="1" applyBorder="1" applyAlignment="1" applyProtection="1">
      <alignment horizontal="left" vertical="top" wrapText="1" indent="1"/>
    </xf>
    <xf numFmtId="0" fontId="3" fillId="4" borderId="42" xfId="0" applyFont="1" applyFill="1" applyBorder="1" applyAlignment="1" applyProtection="1">
      <alignment horizontal="left" vertical="center" wrapText="1"/>
    </xf>
    <xf numFmtId="0" fontId="3" fillId="4" borderId="43" xfId="0" applyFont="1" applyFill="1" applyBorder="1" applyAlignment="1" applyProtection="1">
      <alignment horizontal="left" vertical="center" wrapText="1"/>
    </xf>
    <xf numFmtId="0" fontId="3" fillId="4" borderId="44" xfId="0" applyFont="1" applyFill="1" applyBorder="1" applyAlignment="1" applyProtection="1">
      <alignment horizontal="left" vertical="center" wrapText="1"/>
    </xf>
    <xf numFmtId="0" fontId="21" fillId="4" borderId="25" xfId="0" applyFont="1" applyFill="1" applyBorder="1" applyAlignment="1" applyProtection="1">
      <alignment horizontal="center" vertical="center" wrapText="1"/>
    </xf>
    <xf numFmtId="0" fontId="8" fillId="3" borderId="0" xfId="0" applyFont="1" applyFill="1" applyBorder="1" applyAlignment="1" applyProtection="1">
      <alignment horizontal="left" vertical="center" wrapText="1"/>
    </xf>
    <xf numFmtId="0" fontId="11" fillId="5" borderId="2" xfId="0" applyFont="1" applyFill="1" applyBorder="1" applyAlignment="1" applyProtection="1">
      <alignment horizontal="right" vertical="center" wrapText="1" indent="1"/>
    </xf>
    <xf numFmtId="0" fontId="11" fillId="5" borderId="3" xfId="0" applyFont="1" applyFill="1" applyBorder="1" applyAlignment="1" applyProtection="1">
      <alignment horizontal="right" vertical="center" wrapText="1" indent="1"/>
    </xf>
    <xf numFmtId="0" fontId="11" fillId="5" borderId="4" xfId="0" applyFont="1" applyFill="1" applyBorder="1" applyAlignment="1" applyProtection="1">
      <alignment horizontal="right" vertical="center" wrapText="1" indent="1"/>
    </xf>
    <xf numFmtId="0" fontId="7" fillId="3" borderId="4" xfId="0" applyFont="1" applyFill="1" applyBorder="1" applyAlignment="1" applyProtection="1">
      <alignment horizontal="center" vertical="center" wrapText="1"/>
      <protection locked="0"/>
    </xf>
    <xf numFmtId="0" fontId="11" fillId="5" borderId="19" xfId="0" applyFont="1" applyFill="1" applyBorder="1" applyAlignment="1" applyProtection="1">
      <alignment horizontal="center" vertical="top"/>
    </xf>
    <xf numFmtId="0" fontId="11" fillId="5" borderId="33" xfId="0" applyFont="1" applyFill="1" applyBorder="1" applyAlignment="1" applyProtection="1">
      <alignment horizontal="center" vertical="top"/>
    </xf>
    <xf numFmtId="0" fontId="11" fillId="5" borderId="20" xfId="0" applyFont="1" applyFill="1" applyBorder="1" applyAlignment="1" applyProtection="1">
      <alignment horizontal="center" vertical="top"/>
    </xf>
    <xf numFmtId="9" fontId="23" fillId="4" borderId="21" xfId="0" applyNumberFormat="1" applyFont="1" applyFill="1" applyBorder="1" applyAlignment="1" applyProtection="1">
      <alignment horizontal="center" vertical="center" wrapText="1"/>
    </xf>
    <xf numFmtId="9" fontId="23" fillId="4" borderId="23" xfId="0" applyNumberFormat="1" applyFont="1" applyFill="1" applyBorder="1" applyAlignment="1" applyProtection="1">
      <alignment horizontal="center" vertical="center" wrapText="1"/>
    </xf>
    <xf numFmtId="9" fontId="23" fillId="4" borderId="27" xfId="0" applyNumberFormat="1" applyFont="1" applyFill="1" applyBorder="1" applyAlignment="1" applyProtection="1">
      <alignment horizontal="center" vertical="center" wrapText="1"/>
    </xf>
    <xf numFmtId="9" fontId="23" fillId="4" borderId="32" xfId="0" applyNumberFormat="1" applyFont="1" applyFill="1" applyBorder="1" applyAlignment="1" applyProtection="1">
      <alignment horizontal="center" vertical="center" wrapText="1"/>
    </xf>
    <xf numFmtId="9" fontId="23" fillId="4" borderId="24" xfId="0" applyNumberFormat="1" applyFont="1" applyFill="1" applyBorder="1" applyAlignment="1" applyProtection="1">
      <alignment horizontal="center" vertical="center" wrapText="1"/>
    </xf>
    <xf numFmtId="9" fontId="23" fillId="4" borderId="26" xfId="0" applyNumberFormat="1" applyFont="1" applyFill="1" applyBorder="1" applyAlignment="1" applyProtection="1">
      <alignment horizontal="center" vertical="center" wrapText="1"/>
    </xf>
    <xf numFmtId="0" fontId="24" fillId="5" borderId="21" xfId="0" applyFont="1" applyFill="1" applyBorder="1" applyAlignment="1" applyProtection="1">
      <alignment horizontal="center" vertical="center" wrapText="1"/>
    </xf>
    <xf numFmtId="0" fontId="24" fillId="5" borderId="22" xfId="0" applyFont="1" applyFill="1" applyBorder="1" applyAlignment="1" applyProtection="1">
      <alignment horizontal="center" vertical="center" wrapText="1"/>
    </xf>
    <xf numFmtId="0" fontId="24" fillId="5" borderId="23" xfId="0" applyFont="1" applyFill="1" applyBorder="1" applyAlignment="1" applyProtection="1">
      <alignment horizontal="center" vertical="center" wrapText="1"/>
    </xf>
    <xf numFmtId="0" fontId="24" fillId="5" borderId="27" xfId="0" applyFont="1" applyFill="1" applyBorder="1" applyAlignment="1" applyProtection="1">
      <alignment horizontal="center" vertical="center" wrapText="1"/>
    </xf>
    <xf numFmtId="0" fontId="24" fillId="5" borderId="0" xfId="0" applyFont="1" applyFill="1" applyBorder="1" applyAlignment="1" applyProtection="1">
      <alignment horizontal="center" vertical="center" wrapText="1"/>
    </xf>
    <xf numFmtId="0" fontId="24" fillId="5" borderId="32" xfId="0" applyFont="1" applyFill="1" applyBorder="1" applyAlignment="1" applyProtection="1">
      <alignment horizontal="center" vertical="center" wrapText="1"/>
    </xf>
    <xf numFmtId="0" fontId="24" fillId="5" borderId="24" xfId="0" applyFont="1" applyFill="1" applyBorder="1" applyAlignment="1" applyProtection="1">
      <alignment horizontal="center" vertical="center" wrapText="1"/>
    </xf>
    <xf numFmtId="0" fontId="24" fillId="5" borderId="25" xfId="0" applyFont="1" applyFill="1" applyBorder="1" applyAlignment="1" applyProtection="1">
      <alignment horizontal="center" vertical="center" wrapText="1"/>
    </xf>
    <xf numFmtId="0" fontId="24" fillId="5" borderId="26" xfId="0" applyFont="1" applyFill="1" applyBorder="1" applyAlignment="1" applyProtection="1">
      <alignment horizontal="center" vertical="center" wrapText="1"/>
    </xf>
    <xf numFmtId="0" fontId="8" fillId="4" borderId="53" xfId="0" applyFont="1" applyFill="1" applyBorder="1" applyAlignment="1" applyProtection="1">
      <alignment horizontal="center" vertical="top" wrapText="1"/>
    </xf>
    <xf numFmtId="0" fontId="8" fillId="4" borderId="0" xfId="0" applyFont="1" applyFill="1" applyAlignment="1" applyProtection="1">
      <alignment horizontal="center" vertical="top" wrapText="1"/>
    </xf>
    <xf numFmtId="0" fontId="6" fillId="3" borderId="22" xfId="0" applyFont="1" applyFill="1" applyBorder="1" applyAlignment="1" applyProtection="1">
      <alignment horizontal="right" vertical="center" wrapText="1"/>
    </xf>
    <xf numFmtId="0" fontId="8" fillId="3" borderId="0" xfId="0" applyFont="1" applyFill="1" applyBorder="1" applyAlignment="1" applyProtection="1">
      <alignment horizontal="center" vertical="center" wrapText="1"/>
    </xf>
    <xf numFmtId="0" fontId="15" fillId="4" borderId="22" xfId="0" applyFont="1" applyFill="1" applyBorder="1" applyAlignment="1" applyProtection="1">
      <alignment horizontal="left" vertical="top" wrapText="1"/>
    </xf>
    <xf numFmtId="0" fontId="15" fillId="4" borderId="0" xfId="0" applyFont="1" applyFill="1" applyBorder="1" applyAlignment="1" applyProtection="1">
      <alignment horizontal="left" vertical="top" wrapText="1"/>
    </xf>
    <xf numFmtId="0" fontId="3" fillId="4" borderId="36" xfId="0" applyFont="1" applyFill="1" applyBorder="1" applyAlignment="1" applyProtection="1">
      <alignment horizontal="left" vertical="top" wrapText="1"/>
    </xf>
    <xf numFmtId="0" fontId="3" fillId="4" borderId="53" xfId="0" applyFont="1" applyFill="1" applyBorder="1" applyAlignment="1" applyProtection="1">
      <alignment horizontal="left" vertical="top"/>
    </xf>
    <xf numFmtId="0" fontId="3" fillId="4" borderId="37" xfId="0" applyFont="1" applyFill="1" applyBorder="1" applyAlignment="1" applyProtection="1">
      <alignment horizontal="left" vertical="top"/>
    </xf>
    <xf numFmtId="0" fontId="3" fillId="4" borderId="38"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3" fillId="4" borderId="39" xfId="0" applyFont="1" applyFill="1" applyBorder="1" applyAlignment="1" applyProtection="1">
      <alignment horizontal="left" vertical="top"/>
    </xf>
    <xf numFmtId="0" fontId="3" fillId="4" borderId="40" xfId="0" applyFont="1" applyFill="1" applyBorder="1" applyAlignment="1" applyProtection="1">
      <alignment horizontal="left" vertical="top"/>
    </xf>
    <xf numFmtId="0" fontId="3" fillId="4" borderId="43" xfId="0" applyFont="1" applyFill="1" applyBorder="1" applyAlignment="1" applyProtection="1">
      <alignment horizontal="left" vertical="top"/>
    </xf>
    <xf numFmtId="0" fontId="3" fillId="4" borderId="41" xfId="0" applyFont="1" applyFill="1" applyBorder="1" applyAlignment="1" applyProtection="1">
      <alignment horizontal="left" vertical="top"/>
    </xf>
    <xf numFmtId="0" fontId="8" fillId="3" borderId="22" xfId="0" applyFont="1" applyFill="1" applyBorder="1" applyAlignment="1" applyProtection="1">
      <alignment horizontal="left" vertical="top" wrapText="1"/>
    </xf>
    <xf numFmtId="0" fontId="8" fillId="3" borderId="0" xfId="0" applyFont="1" applyFill="1" applyBorder="1" applyAlignment="1" applyProtection="1">
      <alignment horizontal="left" vertical="top" wrapText="1"/>
    </xf>
    <xf numFmtId="0" fontId="7" fillId="4" borderId="36" xfId="0" applyFont="1" applyFill="1" applyBorder="1" applyAlignment="1" applyProtection="1">
      <alignment horizontal="left" vertical="top" wrapText="1"/>
    </xf>
    <xf numFmtId="0" fontId="7" fillId="4" borderId="53" xfId="0" applyFont="1" applyFill="1" applyBorder="1" applyAlignment="1" applyProtection="1">
      <alignment horizontal="left" vertical="top" wrapText="1"/>
    </xf>
    <xf numFmtId="0" fontId="7" fillId="4" borderId="37" xfId="0" applyFont="1" applyFill="1" applyBorder="1" applyAlignment="1" applyProtection="1">
      <alignment horizontal="left" vertical="top" wrapText="1"/>
    </xf>
    <xf numFmtId="0" fontId="7" fillId="4" borderId="38" xfId="0" applyFont="1" applyFill="1" applyBorder="1" applyAlignment="1" applyProtection="1">
      <alignment horizontal="left" vertical="top" wrapText="1"/>
    </xf>
    <xf numFmtId="0" fontId="7" fillId="4" borderId="0" xfId="0" applyFont="1" applyFill="1" applyBorder="1" applyAlignment="1" applyProtection="1">
      <alignment horizontal="left" vertical="top" wrapText="1"/>
    </xf>
    <xf numFmtId="0" fontId="7" fillId="4" borderId="39" xfId="0" applyFont="1" applyFill="1" applyBorder="1" applyAlignment="1" applyProtection="1">
      <alignment horizontal="left" vertical="top" wrapText="1"/>
    </xf>
    <xf numFmtId="0" fontId="7" fillId="4" borderId="40" xfId="0" applyFont="1" applyFill="1" applyBorder="1" applyAlignment="1" applyProtection="1">
      <alignment horizontal="left" vertical="top" wrapText="1"/>
    </xf>
    <xf numFmtId="0" fontId="7" fillId="4" borderId="43" xfId="0" applyFont="1" applyFill="1" applyBorder="1" applyAlignment="1" applyProtection="1">
      <alignment horizontal="left" vertical="top" wrapText="1"/>
    </xf>
    <xf numFmtId="0" fontId="7" fillId="4" borderId="41" xfId="0" applyFont="1" applyFill="1" applyBorder="1" applyAlignment="1" applyProtection="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3" fillId="4" borderId="19" xfId="0" applyFont="1" applyFill="1" applyBorder="1" applyAlignment="1" applyProtection="1">
      <alignment horizontal="left" vertical="top" wrapText="1"/>
      <protection locked="0"/>
    </xf>
    <xf numFmtId="0" fontId="3" fillId="4" borderId="20" xfId="0" applyFont="1" applyFill="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7" fillId="3" borderId="29" xfId="0" applyFont="1" applyFill="1" applyBorder="1" applyAlignment="1" applyProtection="1">
      <alignment horizontal="left" vertical="top" wrapText="1"/>
      <protection locked="0"/>
    </xf>
    <xf numFmtId="0" fontId="7" fillId="3" borderId="30" xfId="0" applyFont="1" applyFill="1" applyBorder="1" applyAlignment="1" applyProtection="1">
      <alignment horizontal="left" vertical="top" wrapText="1"/>
      <protection locked="0"/>
    </xf>
    <xf numFmtId="0" fontId="5" fillId="2" borderId="5" xfId="0" applyFont="1" applyFill="1" applyBorder="1" applyAlignment="1" applyProtection="1">
      <alignment horizontal="left" vertical="top" wrapText="1"/>
      <protection locked="0"/>
    </xf>
    <xf numFmtId="0" fontId="5" fillId="2" borderId="6" xfId="0" applyFont="1" applyFill="1" applyBorder="1" applyAlignment="1" applyProtection="1">
      <alignment horizontal="left" vertical="top" wrapText="1"/>
      <protection locked="0"/>
    </xf>
    <xf numFmtId="0" fontId="5" fillId="2" borderId="7" xfId="0" applyFont="1" applyFill="1" applyBorder="1" applyAlignment="1" applyProtection="1">
      <alignment horizontal="left" vertical="top" wrapText="1"/>
      <protection locked="0"/>
    </xf>
    <xf numFmtId="0" fontId="7" fillId="3" borderId="34"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7" fillId="3" borderId="56" xfId="0" applyFont="1" applyFill="1" applyBorder="1" applyAlignment="1" applyProtection="1">
      <alignment horizontal="left" vertical="top" wrapText="1"/>
      <protection locked="0"/>
    </xf>
    <xf numFmtId="0" fontId="7" fillId="3" borderId="57"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9" fillId="3" borderId="2" xfId="665" applyFill="1" applyBorder="1" applyAlignment="1" applyProtection="1">
      <alignment horizontal="center" vertical="center" wrapText="1"/>
      <protection locked="0"/>
    </xf>
  </cellXfs>
  <cellStyles count="6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60" builtinId="9" hidden="1"/>
    <cellStyle name="Followed Hyperlink" xfId="662" builtinId="9" hidden="1"/>
    <cellStyle name="Followed Hyperlink" xfId="6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hidden="1"/>
    <cellStyle name="Hyperlink" xfId="661" builtinId="8" hidden="1"/>
    <cellStyle name="Hyperlink" xfId="663" builtinId="8" hidden="1"/>
    <cellStyle name="Hyperlink" xfId="665" builtinId="8"/>
    <cellStyle name="Normal" xfId="0" builtinId="0"/>
    <cellStyle name="Normal 2" xfId="658"/>
    <cellStyle name="Percent" xfId="653" builtinId="5"/>
  </cellStyles>
  <dxfs count="437">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val="0"/>
        <color theme="0"/>
      </font>
      <fill>
        <patternFill>
          <bgColor theme="0"/>
        </patternFill>
      </fill>
      <border>
        <left/>
        <right/>
        <top/>
        <bottom/>
      </border>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008000"/>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aria.bourg@digipen.edu%20206-790-556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53"/>
  <sheetViews>
    <sheetView tabSelected="1" zoomScale="130" zoomScaleNormal="130" zoomScalePageLayoutView="130" workbookViewId="0">
      <selection activeCell="I18" sqref="I18"/>
    </sheetView>
  </sheetViews>
  <sheetFormatPr defaultColWidth="10.875" defaultRowHeight="14.1" customHeight="1"/>
  <cols>
    <col min="1" max="4" width="10.875" style="33"/>
    <col min="5" max="5" width="26.375" style="33" customWidth="1"/>
    <col min="6" max="6" width="9.625" style="33" customWidth="1"/>
    <col min="7" max="7" width="3.625" style="33" customWidth="1"/>
    <col min="8" max="8" width="28.5" style="33" customWidth="1"/>
    <col min="9" max="9" width="15.125" style="33" customWidth="1"/>
    <col min="10" max="10" width="6.5" style="33" customWidth="1"/>
    <col min="11" max="11" width="7.875" style="33" customWidth="1"/>
    <col min="12" max="12" width="7.875" style="86" bestFit="1" customWidth="1"/>
    <col min="13" max="13" width="3.625" style="33" customWidth="1"/>
    <col min="14" max="17" width="10.875" style="33"/>
    <col min="18" max="18" width="11.125" style="33" customWidth="1"/>
    <col min="19" max="16384" width="10.875" style="33"/>
  </cols>
  <sheetData>
    <row r="1" spans="1:16" ht="16.5" thickBot="1">
      <c r="A1" s="123" t="s">
        <v>0</v>
      </c>
      <c r="B1" s="124"/>
      <c r="C1" s="125"/>
      <c r="D1" s="29"/>
      <c r="E1" s="123" t="s">
        <v>1</v>
      </c>
      <c r="F1" s="125"/>
      <c r="G1" s="30"/>
      <c r="H1" s="120" t="s">
        <v>44</v>
      </c>
      <c r="I1" s="121"/>
      <c r="J1" s="121"/>
      <c r="K1" s="121"/>
      <c r="L1" s="122"/>
      <c r="M1" s="31"/>
      <c r="N1" s="32"/>
    </row>
    <row r="2" spans="1:16" ht="14.1" customHeight="1" thickBot="1">
      <c r="A2" s="126" t="s">
        <v>331</v>
      </c>
      <c r="B2" s="127"/>
      <c r="C2" s="128"/>
      <c r="D2" s="34"/>
      <c r="E2" s="132" t="s">
        <v>332</v>
      </c>
      <c r="F2" s="133"/>
      <c r="G2" s="30"/>
      <c r="H2" s="35"/>
      <c r="I2" s="35"/>
      <c r="J2" s="35"/>
      <c r="K2" s="35"/>
      <c r="L2" s="35"/>
      <c r="M2" s="31"/>
      <c r="N2" s="32"/>
    </row>
    <row r="3" spans="1:16" ht="14.1" customHeight="1" thickBot="1">
      <c r="A3" s="129"/>
      <c r="B3" s="130"/>
      <c r="C3" s="131"/>
      <c r="D3" s="34"/>
      <c r="E3" s="134"/>
      <c r="F3" s="135"/>
      <c r="G3" s="30"/>
      <c r="H3" s="36" t="s">
        <v>135</v>
      </c>
      <c r="I3" s="37"/>
      <c r="J3" s="148" t="s">
        <v>134</v>
      </c>
      <c r="K3" s="149"/>
      <c r="L3" s="16">
        <v>0.75</v>
      </c>
      <c r="M3" s="31"/>
      <c r="N3" s="32"/>
    </row>
    <row r="4" spans="1:16" ht="14.1" customHeight="1" thickBot="1">
      <c r="A4" s="38"/>
      <c r="B4" s="38"/>
      <c r="C4" s="38"/>
      <c r="D4" s="34"/>
      <c r="E4" s="39"/>
      <c r="F4" s="39"/>
      <c r="G4" s="30"/>
      <c r="H4" s="40" t="s">
        <v>137</v>
      </c>
      <c r="I4" s="142" t="s">
        <v>346</v>
      </c>
      <c r="J4" s="143"/>
      <c r="K4" s="144"/>
      <c r="L4" s="11">
        <f>IF(LEFT(I4,5)="Stock",0,IF(LEFT(I4,8)="Uncommon",0.02,IF(LEFT(I4,8)="Somewhat",0.04,IF(LEFT(I4,6)="Fairly",0.06,IF(LEFT(I4,6)="Really",0.08,IF(LEFT(I4,5)="Truly",0.1,0))))))</f>
        <v>0.06</v>
      </c>
      <c r="M4" s="31"/>
      <c r="N4" s="158" t="s">
        <v>121</v>
      </c>
      <c r="O4" s="159"/>
      <c r="P4" s="160"/>
    </row>
    <row r="5" spans="1:16" ht="14.1" customHeight="1" thickBot="1">
      <c r="A5" s="139" t="s">
        <v>4</v>
      </c>
      <c r="B5" s="140"/>
      <c r="C5" s="140"/>
      <c r="D5" s="140"/>
      <c r="E5" s="140"/>
      <c r="F5" s="141"/>
      <c r="G5" s="30"/>
      <c r="H5" s="40" t="s">
        <v>255</v>
      </c>
      <c r="I5" s="136" t="s">
        <v>347</v>
      </c>
      <c r="J5" s="137"/>
      <c r="K5" s="138"/>
      <c r="L5" s="11">
        <f>IF(LEFT(I5,4)="Comm",-0.05,IF(LEFT(I5,9)="Custom 2D",IF(RIGHT(I5,7)="Physics",0.02,0.05),IF(LEFT(I5,9)="Custom 3D",IF(RIGHT(I5,7)="Physics",0.05,0.1),0)))</f>
        <v>0.05</v>
      </c>
      <c r="M5" s="31"/>
      <c r="N5" s="161"/>
      <c r="O5" s="162"/>
      <c r="P5" s="163"/>
    </row>
    <row r="6" spans="1:16" ht="14.1" customHeight="1" thickBot="1">
      <c r="A6" s="41" t="s">
        <v>7</v>
      </c>
      <c r="B6" s="41" t="s">
        <v>8</v>
      </c>
      <c r="C6" s="41" t="s">
        <v>67</v>
      </c>
      <c r="D6" s="41" t="s">
        <v>68</v>
      </c>
      <c r="E6" s="42" t="s">
        <v>9</v>
      </c>
      <c r="F6" s="42" t="s">
        <v>10</v>
      </c>
      <c r="G6" s="30"/>
      <c r="H6" s="40" t="s">
        <v>256</v>
      </c>
      <c r="I6" s="136" t="s">
        <v>348</v>
      </c>
      <c r="J6" s="137"/>
      <c r="K6" s="138"/>
      <c r="L6" s="11">
        <f>IF(I6="2.5D Gameplay",0.02,IF(I6="3D Gameplay",0.05,0))</f>
        <v>0</v>
      </c>
      <c r="M6" s="31"/>
      <c r="N6" s="161"/>
      <c r="O6" s="162"/>
      <c r="P6" s="163"/>
    </row>
    <row r="7" spans="1:16" ht="14.1" customHeight="1" thickBot="1">
      <c r="A7" s="2" t="s">
        <v>333</v>
      </c>
      <c r="B7" s="2" t="s">
        <v>112</v>
      </c>
      <c r="C7" s="9" t="s">
        <v>334</v>
      </c>
      <c r="D7" s="9" t="s">
        <v>339</v>
      </c>
      <c r="E7" s="3" t="s">
        <v>340</v>
      </c>
      <c r="F7" s="4"/>
      <c r="G7" s="8">
        <f>IF(OR($A7="NONE",$F7="(exempt)"),0,IF(OR($A7="OTHER",$A7="CG 3xx",$C7="CONTRACTOR",$D7="CONTRACTOR",$F7="(partial)"),1,2))</f>
        <v>2</v>
      </c>
      <c r="H7" s="40" t="s">
        <v>2</v>
      </c>
      <c r="I7" s="136" t="s">
        <v>349</v>
      </c>
      <c r="J7" s="137"/>
      <c r="K7" s="138"/>
      <c r="L7" s="14" t="s">
        <v>58</v>
      </c>
      <c r="M7" s="31"/>
      <c r="N7" s="161"/>
      <c r="O7" s="162"/>
      <c r="P7" s="163"/>
    </row>
    <row r="8" spans="1:16" ht="14.1" customHeight="1" thickBot="1">
      <c r="A8" s="2" t="s">
        <v>333</v>
      </c>
      <c r="B8" s="2" t="s">
        <v>117</v>
      </c>
      <c r="C8" s="9" t="s">
        <v>335</v>
      </c>
      <c r="D8" s="9" t="s">
        <v>338</v>
      </c>
      <c r="E8" s="3" t="s">
        <v>341</v>
      </c>
      <c r="F8" s="4"/>
      <c r="G8" s="8">
        <f t="shared" ref="G8:G25" si="0">IF(OR($A8="NONE",$F8="(exempt)"),0,IF(OR($A8="OTHER",$A8="CG 3xx",$C8="CONTRACTOR",$D8="CONTRACTOR",$F8="(partial)"),1,2))</f>
        <v>2</v>
      </c>
      <c r="H8" s="43" t="s">
        <v>3</v>
      </c>
      <c r="I8" s="145" t="s">
        <v>350</v>
      </c>
      <c r="J8" s="146"/>
      <c r="K8" s="147"/>
      <c r="L8" s="15" t="s">
        <v>58</v>
      </c>
      <c r="M8" s="31"/>
      <c r="N8" s="164"/>
      <c r="O8" s="165"/>
      <c r="P8" s="166"/>
    </row>
    <row r="9" spans="1:16" ht="14.1" customHeight="1" thickBot="1">
      <c r="A9" s="2" t="s">
        <v>333</v>
      </c>
      <c r="B9" s="2" t="s">
        <v>110</v>
      </c>
      <c r="C9" s="9" t="s">
        <v>336</v>
      </c>
      <c r="D9" s="9" t="s">
        <v>338</v>
      </c>
      <c r="E9" s="3" t="s">
        <v>342</v>
      </c>
      <c r="F9" s="4"/>
      <c r="G9" s="8">
        <f t="shared" si="0"/>
        <v>2</v>
      </c>
      <c r="H9" s="167" t="s">
        <v>136</v>
      </c>
      <c r="I9" s="167"/>
      <c r="J9" s="167"/>
      <c r="K9" s="6" t="s">
        <v>11</v>
      </c>
      <c r="L9" s="7">
        <f>SUM(L3:L6)</f>
        <v>0.8600000000000001</v>
      </c>
      <c r="M9" s="31"/>
      <c r="N9" s="32"/>
    </row>
    <row r="10" spans="1:16" ht="14.1" customHeight="1" thickBot="1">
      <c r="A10" s="2" t="s">
        <v>333</v>
      </c>
      <c r="B10" s="2" t="s">
        <v>113</v>
      </c>
      <c r="C10" s="9" t="s">
        <v>337</v>
      </c>
      <c r="D10" s="9" t="s">
        <v>338</v>
      </c>
      <c r="E10" s="3" t="s">
        <v>343</v>
      </c>
      <c r="F10" s="4"/>
      <c r="G10" s="8">
        <f t="shared" si="0"/>
        <v>2</v>
      </c>
      <c r="H10" s="168"/>
      <c r="I10" s="168"/>
      <c r="J10" s="168"/>
      <c r="K10" s="44"/>
      <c r="L10" s="172" t="s">
        <v>133</v>
      </c>
      <c r="M10" s="31"/>
      <c r="N10" s="32"/>
    </row>
    <row r="11" spans="1:16" ht="14.1" customHeight="1" thickBot="1">
      <c r="A11" s="2" t="s">
        <v>333</v>
      </c>
      <c r="B11" s="2" t="s">
        <v>113</v>
      </c>
      <c r="C11" s="9" t="s">
        <v>338</v>
      </c>
      <c r="D11" s="9" t="s">
        <v>338</v>
      </c>
      <c r="E11" s="3" t="s">
        <v>344</v>
      </c>
      <c r="F11" s="4"/>
      <c r="G11" s="8">
        <f t="shared" si="0"/>
        <v>2</v>
      </c>
      <c r="H11" s="45"/>
      <c r="I11" s="45"/>
      <c r="J11" s="45"/>
      <c r="L11" s="173"/>
      <c r="M11" s="31"/>
      <c r="N11" s="32"/>
    </row>
    <row r="12" spans="1:16" ht="14.1" customHeight="1" thickBot="1">
      <c r="A12" s="2"/>
      <c r="B12" s="2"/>
      <c r="C12" s="9"/>
      <c r="D12" s="9"/>
      <c r="E12" s="3"/>
      <c r="F12" s="4"/>
      <c r="G12" s="8">
        <f t="shared" si="0"/>
        <v>2</v>
      </c>
      <c r="H12" s="36" t="s">
        <v>5</v>
      </c>
      <c r="I12" s="37"/>
      <c r="J12" s="46" t="s">
        <v>73</v>
      </c>
      <c r="K12" s="17" t="s">
        <v>6</v>
      </c>
      <c r="L12" s="18">
        <f>L9</f>
        <v>0.8600000000000001</v>
      </c>
      <c r="M12" s="47"/>
      <c r="N12" s="48" t="s">
        <v>148</v>
      </c>
      <c r="O12" s="49"/>
      <c r="P12" s="50"/>
    </row>
    <row r="13" spans="1:16" ht="14.1" customHeight="1" thickBot="1">
      <c r="A13" s="2"/>
      <c r="B13" s="2"/>
      <c r="C13" s="9"/>
      <c r="D13" s="9"/>
      <c r="E13" s="3"/>
      <c r="F13" s="4"/>
      <c r="G13" s="8">
        <f t="shared" si="0"/>
        <v>2</v>
      </c>
      <c r="H13" s="51" t="s">
        <v>112</v>
      </c>
      <c r="I13" s="52"/>
      <c r="J13" s="53"/>
      <c r="K13" s="5">
        <f t="shared" ref="K13:K20" si="1">SUMPRODUCT(($B$7:$B$25=$H13)*($G$7:$G$25=2))</f>
        <v>1</v>
      </c>
      <c r="L13" s="11">
        <f>MIN(0,2*(1-K13)/100)</f>
        <v>0</v>
      </c>
      <c r="M13" s="47"/>
      <c r="N13" s="54" t="s">
        <v>147</v>
      </c>
      <c r="O13" s="55"/>
      <c r="P13" s="56"/>
    </row>
    <row r="14" spans="1:16" ht="14.1" customHeight="1" thickBot="1">
      <c r="A14" s="2"/>
      <c r="B14" s="2"/>
      <c r="C14" s="9"/>
      <c r="D14" s="9"/>
      <c r="E14" s="3"/>
      <c r="F14" s="4"/>
      <c r="G14" s="8">
        <f t="shared" si="0"/>
        <v>2</v>
      </c>
      <c r="H14" s="51" t="s">
        <v>115</v>
      </c>
      <c r="I14" s="52"/>
      <c r="J14" s="53"/>
      <c r="K14" s="5">
        <f t="shared" si="1"/>
        <v>0</v>
      </c>
      <c r="L14" s="11">
        <f t="shared" ref="L14:L20" si="2">MIN(0,2*(1-K14)/100)</f>
        <v>0</v>
      </c>
      <c r="M14" s="31"/>
      <c r="N14" s="54">
        <v>1</v>
      </c>
      <c r="O14" s="55"/>
      <c r="P14" s="56"/>
    </row>
    <row r="15" spans="1:16" ht="14.1" customHeight="1" thickBot="1">
      <c r="A15" s="2"/>
      <c r="B15" s="2"/>
      <c r="C15" s="9"/>
      <c r="D15" s="9"/>
      <c r="E15" s="3"/>
      <c r="F15" s="4"/>
      <c r="G15" s="8">
        <f t="shared" si="0"/>
        <v>2</v>
      </c>
      <c r="H15" s="51" t="s">
        <v>116</v>
      </c>
      <c r="I15" s="52"/>
      <c r="J15" s="53"/>
      <c r="K15" s="5">
        <f t="shared" si="1"/>
        <v>0</v>
      </c>
      <c r="L15" s="11">
        <f t="shared" si="2"/>
        <v>0</v>
      </c>
      <c r="M15" s="47"/>
      <c r="N15" s="54" t="s">
        <v>257</v>
      </c>
      <c r="O15" s="55"/>
      <c r="P15" s="56"/>
    </row>
    <row r="16" spans="1:16" ht="14.1" customHeight="1" thickBot="1">
      <c r="A16" s="2"/>
      <c r="B16" s="2"/>
      <c r="C16" s="9"/>
      <c r="D16" s="9"/>
      <c r="E16" s="3"/>
      <c r="F16" s="4"/>
      <c r="G16" s="8">
        <f t="shared" si="0"/>
        <v>2</v>
      </c>
      <c r="H16" s="51" t="s">
        <v>114</v>
      </c>
      <c r="I16" s="52"/>
      <c r="J16" s="53"/>
      <c r="K16" s="5">
        <f t="shared" si="1"/>
        <v>0</v>
      </c>
      <c r="L16" s="11">
        <f t="shared" si="2"/>
        <v>0</v>
      </c>
      <c r="M16" s="31"/>
      <c r="N16" s="54" t="s">
        <v>146</v>
      </c>
      <c r="O16" s="55"/>
      <c r="P16" s="56"/>
    </row>
    <row r="17" spans="1:16" ht="14.1" customHeight="1" thickBot="1">
      <c r="A17" s="2"/>
      <c r="B17" s="2"/>
      <c r="C17" s="9"/>
      <c r="D17" s="9"/>
      <c r="E17" s="3"/>
      <c r="F17" s="4"/>
      <c r="G17" s="8">
        <f t="shared" si="0"/>
        <v>2</v>
      </c>
      <c r="H17" s="51" t="s">
        <v>111</v>
      </c>
      <c r="I17" s="52"/>
      <c r="J17" s="53"/>
      <c r="K17" s="5">
        <f t="shared" si="1"/>
        <v>0</v>
      </c>
      <c r="L17" s="11">
        <f t="shared" si="2"/>
        <v>0</v>
      </c>
      <c r="M17" s="57"/>
      <c r="N17" s="58" t="s">
        <v>146</v>
      </c>
      <c r="O17" s="55"/>
      <c r="P17" s="56"/>
    </row>
    <row r="18" spans="1:16" ht="14.1" customHeight="1" thickBot="1">
      <c r="A18" s="2"/>
      <c r="B18" s="2"/>
      <c r="C18" s="9"/>
      <c r="D18" s="9"/>
      <c r="E18" s="3"/>
      <c r="F18" s="4"/>
      <c r="G18" s="8">
        <f t="shared" si="0"/>
        <v>2</v>
      </c>
      <c r="H18" s="51" t="s">
        <v>113</v>
      </c>
      <c r="I18" s="52"/>
      <c r="J18" s="53"/>
      <c r="K18" s="5">
        <f t="shared" si="1"/>
        <v>2</v>
      </c>
      <c r="L18" s="11">
        <f t="shared" si="2"/>
        <v>-0.02</v>
      </c>
      <c r="M18" s="59"/>
      <c r="N18" s="58">
        <v>1</v>
      </c>
      <c r="O18" s="55"/>
      <c r="P18" s="56"/>
    </row>
    <row r="19" spans="1:16" ht="14.1" customHeight="1" thickBot="1">
      <c r="A19" s="2"/>
      <c r="B19" s="2"/>
      <c r="C19" s="9"/>
      <c r="D19" s="9"/>
      <c r="E19" s="3"/>
      <c r="F19" s="4"/>
      <c r="G19" s="8">
        <f t="shared" si="0"/>
        <v>2</v>
      </c>
      <c r="H19" s="51" t="s">
        <v>110</v>
      </c>
      <c r="I19" s="52"/>
      <c r="J19" s="53"/>
      <c r="K19" s="5">
        <f t="shared" si="1"/>
        <v>1</v>
      </c>
      <c r="L19" s="11">
        <f t="shared" si="2"/>
        <v>0</v>
      </c>
      <c r="M19" s="59"/>
      <c r="N19" s="58" t="s">
        <v>147</v>
      </c>
      <c r="O19" s="55"/>
      <c r="P19" s="56"/>
    </row>
    <row r="20" spans="1:16" ht="14.1" customHeight="1" thickBot="1">
      <c r="A20" s="2"/>
      <c r="B20" s="2"/>
      <c r="C20" s="9"/>
      <c r="D20" s="9"/>
      <c r="E20" s="3"/>
      <c r="F20" s="4"/>
      <c r="G20" s="8">
        <f t="shared" si="0"/>
        <v>2</v>
      </c>
      <c r="H20" s="51" t="s">
        <v>117</v>
      </c>
      <c r="I20" s="52"/>
      <c r="J20" s="53"/>
      <c r="K20" s="5">
        <f t="shared" si="1"/>
        <v>1</v>
      </c>
      <c r="L20" s="11">
        <f t="shared" si="2"/>
        <v>0</v>
      </c>
      <c r="M20" s="59"/>
      <c r="N20" s="58" t="s">
        <v>147</v>
      </c>
      <c r="O20" s="55"/>
      <c r="P20" s="56"/>
    </row>
    <row r="21" spans="1:16" ht="14.1" customHeight="1" thickBot="1">
      <c r="A21" s="2"/>
      <c r="B21" s="2"/>
      <c r="C21" s="9"/>
      <c r="D21" s="9"/>
      <c r="E21" s="3"/>
      <c r="F21" s="4"/>
      <c r="G21" s="8">
        <f t="shared" si="0"/>
        <v>2</v>
      </c>
      <c r="H21" s="43" t="s">
        <v>118</v>
      </c>
      <c r="I21" s="60"/>
      <c r="J21" s="61"/>
      <c r="K21" s="19">
        <f>COUNTIF($G$7:$G$25,1)</f>
        <v>0</v>
      </c>
      <c r="L21" s="13">
        <f>MIN(0,(1-K21)/100)</f>
        <v>0</v>
      </c>
      <c r="M21" s="31"/>
      <c r="N21" s="62" t="s">
        <v>149</v>
      </c>
      <c r="O21" s="63"/>
      <c r="P21" s="64"/>
    </row>
    <row r="22" spans="1:16" ht="14.1" customHeight="1" thickBot="1">
      <c r="A22" s="2"/>
      <c r="B22" s="2"/>
      <c r="C22" s="9"/>
      <c r="D22" s="9"/>
      <c r="E22" s="3"/>
      <c r="F22" s="4"/>
      <c r="G22" s="8">
        <f t="shared" si="0"/>
        <v>2</v>
      </c>
      <c r="H22" s="187" t="s">
        <v>142</v>
      </c>
      <c r="I22" s="187"/>
      <c r="J22" s="187"/>
      <c r="K22" s="6" t="s">
        <v>11</v>
      </c>
      <c r="L22" s="7">
        <f>SUM(L12:L21)</f>
        <v>0.84000000000000008</v>
      </c>
      <c r="M22" s="31"/>
      <c r="N22" s="210" t="s">
        <v>228</v>
      </c>
      <c r="O22" s="210"/>
      <c r="P22" s="210"/>
    </row>
    <row r="23" spans="1:16" ht="14.1" customHeight="1" thickBot="1">
      <c r="A23" s="2"/>
      <c r="B23" s="2"/>
      <c r="C23" s="9"/>
      <c r="D23" s="9"/>
      <c r="E23" s="3"/>
      <c r="F23" s="4"/>
      <c r="G23" s="8">
        <f t="shared" si="0"/>
        <v>2</v>
      </c>
      <c r="H23" s="187"/>
      <c r="I23" s="187"/>
      <c r="J23" s="187"/>
      <c r="K23" s="172"/>
      <c r="L23" s="172" t="s">
        <v>133</v>
      </c>
      <c r="M23" s="31"/>
      <c r="N23" s="211"/>
      <c r="O23" s="211"/>
      <c r="P23" s="211"/>
    </row>
    <row r="24" spans="1:16" ht="14.1" customHeight="1" thickBot="1">
      <c r="A24" s="2"/>
      <c r="B24" s="2"/>
      <c r="C24" s="9"/>
      <c r="D24" s="9"/>
      <c r="E24" s="3"/>
      <c r="F24" s="4"/>
      <c r="G24" s="8">
        <f t="shared" si="0"/>
        <v>2</v>
      </c>
      <c r="H24" s="31"/>
      <c r="I24" s="31"/>
      <c r="J24" s="31"/>
      <c r="K24" s="186"/>
      <c r="L24" s="186"/>
      <c r="M24" s="31"/>
      <c r="N24" s="65"/>
    </row>
    <row r="25" spans="1:16" ht="14.1" customHeight="1" thickBot="1">
      <c r="A25" s="2"/>
      <c r="B25" s="2"/>
      <c r="C25" s="9"/>
      <c r="D25" s="9"/>
      <c r="E25" s="3"/>
      <c r="F25" s="4"/>
      <c r="G25" s="8">
        <f t="shared" si="0"/>
        <v>2</v>
      </c>
      <c r="H25" s="31"/>
      <c r="I25" s="31"/>
      <c r="J25" s="31"/>
      <c r="K25" s="66" t="s">
        <v>15</v>
      </c>
      <c r="L25" s="67" t="s">
        <v>16</v>
      </c>
      <c r="M25" s="31"/>
      <c r="N25" s="65"/>
    </row>
    <row r="26" spans="1:16" ht="14.1" customHeight="1" thickBot="1">
      <c r="A26" s="188" t="s">
        <v>72</v>
      </c>
      <c r="B26" s="189"/>
      <c r="C26" s="189"/>
      <c r="D26" s="190"/>
      <c r="E26" s="273" t="s">
        <v>345</v>
      </c>
      <c r="F26" s="191"/>
      <c r="G26" s="31"/>
      <c r="H26" s="68" t="s">
        <v>144</v>
      </c>
      <c r="I26" s="69"/>
      <c r="J26" s="69"/>
      <c r="K26" s="23">
        <f>L22</f>
        <v>0.84000000000000008</v>
      </c>
      <c r="L26" s="24">
        <f>L22</f>
        <v>0.84000000000000008</v>
      </c>
      <c r="M26" s="31"/>
      <c r="N26" s="227" t="s">
        <v>200</v>
      </c>
      <c r="O26" s="228"/>
      <c r="P26" s="229"/>
    </row>
    <row r="27" spans="1:16" ht="14.1" customHeight="1" thickBot="1">
      <c r="B27" s="30"/>
      <c r="C27" s="30"/>
      <c r="D27" s="30"/>
      <c r="E27" s="30"/>
      <c r="F27" s="30"/>
      <c r="G27" s="30"/>
      <c r="H27" s="70" t="s">
        <v>122</v>
      </c>
      <c r="I27" s="71"/>
      <c r="J27" s="71"/>
      <c r="K27" s="25">
        <f>DESIGN!E8+'DESIGN (with BAGDs)'!E8</f>
        <v>0</v>
      </c>
      <c r="L27" s="25">
        <f>DESIGN!F8+'DESIGN (with BAGDs)'!F8</f>
        <v>0</v>
      </c>
      <c r="M27" s="31"/>
      <c r="N27" s="230"/>
      <c r="O27" s="231"/>
      <c r="P27" s="232"/>
    </row>
    <row r="28" spans="1:16" ht="14.1" customHeight="1" thickBot="1">
      <c r="A28" s="192" t="s">
        <v>59</v>
      </c>
      <c r="B28" s="193"/>
      <c r="C28" s="193"/>
      <c r="D28" s="193"/>
      <c r="E28" s="193"/>
      <c r="F28" s="194"/>
      <c r="H28" s="72" t="s">
        <v>138</v>
      </c>
      <c r="I28" s="73"/>
      <c r="J28" s="73"/>
      <c r="K28" s="26">
        <f>ART!E8+'ART (with BFAs)'!E8</f>
        <v>0</v>
      </c>
      <c r="L28" s="26">
        <f>ART!F8+'ART (with BFAs)'!F8</f>
        <v>0</v>
      </c>
      <c r="M28" s="31"/>
      <c r="N28" s="230"/>
      <c r="O28" s="231"/>
      <c r="P28" s="232"/>
    </row>
    <row r="29" spans="1:16" ht="14.1" customHeight="1">
      <c r="A29" s="174" t="s">
        <v>61</v>
      </c>
      <c r="B29" s="175"/>
      <c r="C29" s="175"/>
      <c r="D29" s="175"/>
      <c r="E29" s="175"/>
      <c r="F29" s="176"/>
      <c r="H29" s="72" t="s">
        <v>139</v>
      </c>
      <c r="I29" s="73"/>
      <c r="J29" s="73"/>
      <c r="K29" s="26">
        <f>AUDIO!E8+'AUDIO (with BAMSD)'!E8</f>
        <v>0</v>
      </c>
      <c r="L29" s="26">
        <f>AUDIO!F8+'AUDIO (with BAMSD)'!F8</f>
        <v>0</v>
      </c>
      <c r="M29" s="31"/>
      <c r="N29" s="230"/>
      <c r="O29" s="231"/>
      <c r="P29" s="232"/>
    </row>
    <row r="30" spans="1:16" ht="14.1" customHeight="1">
      <c r="A30" s="177"/>
      <c r="B30" s="178"/>
      <c r="C30" s="178"/>
      <c r="D30" s="178"/>
      <c r="E30" s="178"/>
      <c r="F30" s="179"/>
      <c r="H30" s="72" t="s">
        <v>141</v>
      </c>
      <c r="I30" s="73"/>
      <c r="J30" s="73"/>
      <c r="K30" s="26">
        <f>TECH!E6</f>
        <v>0</v>
      </c>
      <c r="L30" s="26">
        <f>TECH!F6</f>
        <v>0</v>
      </c>
      <c r="M30" s="31"/>
      <c r="N30" s="230"/>
      <c r="O30" s="231"/>
      <c r="P30" s="232"/>
    </row>
    <row r="31" spans="1:16" ht="14.1" customHeight="1" thickBot="1">
      <c r="A31" s="117" t="s">
        <v>62</v>
      </c>
      <c r="B31" s="118"/>
      <c r="C31" s="118"/>
      <c r="D31" s="118"/>
      <c r="E31" s="118"/>
      <c r="F31" s="119"/>
      <c r="H31" s="74" t="s">
        <v>140</v>
      </c>
      <c r="I31" s="75"/>
      <c r="J31" s="75"/>
      <c r="K31" s="27">
        <f>SUBMISSION!E5</f>
        <v>0</v>
      </c>
      <c r="L31" s="27">
        <f>SUBMISSION!F5</f>
        <v>0</v>
      </c>
      <c r="M31" s="31"/>
      <c r="N31" s="233"/>
      <c r="O31" s="234"/>
      <c r="P31" s="235"/>
    </row>
    <row r="32" spans="1:16" ht="14.1" customHeight="1">
      <c r="A32" s="117" t="s">
        <v>63</v>
      </c>
      <c r="B32" s="118"/>
      <c r="C32" s="118"/>
      <c r="D32" s="118"/>
      <c r="E32" s="118"/>
      <c r="F32" s="119"/>
      <c r="H32" s="214" t="s">
        <v>197</v>
      </c>
      <c r="I32" s="214"/>
      <c r="J32" s="76" t="s">
        <v>11</v>
      </c>
      <c r="K32" s="28">
        <f>MAX(0,SUM(K26:K31))</f>
        <v>0.84000000000000008</v>
      </c>
      <c r="L32" s="28">
        <f>MAX(0,SUM(L26:L31))</f>
        <v>0.84000000000000008</v>
      </c>
      <c r="M32" s="31"/>
      <c r="N32" s="32"/>
    </row>
    <row r="33" spans="1:16" ht="14.1" customHeight="1">
      <c r="A33" s="117" t="s">
        <v>64</v>
      </c>
      <c r="B33" s="118"/>
      <c r="C33" s="118"/>
      <c r="D33" s="118"/>
      <c r="E33" s="118"/>
      <c r="F33" s="119"/>
      <c r="H33" s="215"/>
      <c r="I33" s="215"/>
      <c r="J33" s="73"/>
      <c r="K33" s="77"/>
      <c r="L33" s="172" t="s">
        <v>133</v>
      </c>
      <c r="M33" s="31"/>
      <c r="N33" s="32"/>
    </row>
    <row r="34" spans="1:16" ht="14.1" customHeight="1" thickBot="1">
      <c r="A34" s="117" t="s">
        <v>65</v>
      </c>
      <c r="B34" s="118"/>
      <c r="C34" s="118"/>
      <c r="D34" s="118"/>
      <c r="E34" s="118"/>
      <c r="F34" s="119"/>
      <c r="H34" s="73"/>
      <c r="I34" s="78"/>
      <c r="J34" s="78"/>
      <c r="K34" s="77"/>
      <c r="L34" s="186"/>
      <c r="M34" s="31"/>
      <c r="N34" s="32"/>
    </row>
    <row r="35" spans="1:16" ht="14.1" customHeight="1" thickBot="1">
      <c r="A35" s="117" t="s">
        <v>66</v>
      </c>
      <c r="B35" s="118"/>
      <c r="C35" s="118"/>
      <c r="D35" s="118"/>
      <c r="E35" s="118"/>
      <c r="F35" s="119"/>
      <c r="H35" s="36" t="s">
        <v>192</v>
      </c>
      <c r="I35" s="37"/>
      <c r="J35" s="46" t="s">
        <v>73</v>
      </c>
      <c r="K35" s="17" t="s">
        <v>6</v>
      </c>
      <c r="L35" s="22">
        <f>L32</f>
        <v>0.84000000000000008</v>
      </c>
      <c r="M35" s="31"/>
      <c r="N35" s="158" t="s">
        <v>143</v>
      </c>
      <c r="O35" s="159"/>
      <c r="P35" s="160"/>
    </row>
    <row r="36" spans="1:16" ht="14.1" customHeight="1" thickBot="1">
      <c r="A36" s="180"/>
      <c r="B36" s="181"/>
      <c r="C36" s="181"/>
      <c r="D36" s="181"/>
      <c r="E36" s="181"/>
      <c r="F36" s="182"/>
      <c r="H36" s="51" t="s">
        <v>193</v>
      </c>
      <c r="I36" s="52"/>
      <c r="J36" s="53"/>
      <c r="K36" s="10">
        <v>0</v>
      </c>
      <c r="L36" s="11">
        <f>MIN(0.03,K36/100)</f>
        <v>0</v>
      </c>
      <c r="M36" s="31"/>
      <c r="N36" s="161"/>
      <c r="O36" s="162"/>
      <c r="P36" s="163"/>
    </row>
    <row r="37" spans="1:16" ht="14.1" customHeight="1" thickBot="1">
      <c r="H37" s="51" t="s">
        <v>194</v>
      </c>
      <c r="I37" s="52"/>
      <c r="J37" s="53"/>
      <c r="K37" s="10">
        <v>0</v>
      </c>
      <c r="L37" s="11">
        <f>-K37/20</f>
        <v>0</v>
      </c>
      <c r="M37" s="31"/>
      <c r="N37" s="161"/>
      <c r="O37" s="162"/>
      <c r="P37" s="163"/>
    </row>
    <row r="38" spans="1:16" ht="16.5" thickBot="1">
      <c r="A38" s="152" t="s">
        <v>60</v>
      </c>
      <c r="B38" s="153"/>
      <c r="C38" s="153"/>
      <c r="D38" s="153"/>
      <c r="E38" s="153"/>
      <c r="F38" s="154"/>
      <c r="H38" s="43" t="s">
        <v>195</v>
      </c>
      <c r="I38" s="60"/>
      <c r="J38" s="61"/>
      <c r="K38" s="12">
        <v>0</v>
      </c>
      <c r="L38" s="13">
        <f>-K38/20</f>
        <v>0</v>
      </c>
      <c r="M38" s="31"/>
      <c r="N38" s="161"/>
      <c r="O38" s="162"/>
      <c r="P38" s="163"/>
    </row>
    <row r="39" spans="1:16" ht="14.1" customHeight="1">
      <c r="A39" s="155" t="s">
        <v>70</v>
      </c>
      <c r="B39" s="156"/>
      <c r="C39" s="156"/>
      <c r="D39" s="156"/>
      <c r="E39" s="156"/>
      <c r="F39" s="157"/>
      <c r="H39" s="225" t="s">
        <v>199</v>
      </c>
      <c r="I39" s="225"/>
      <c r="J39" s="212" t="s">
        <v>196</v>
      </c>
      <c r="K39" s="212"/>
      <c r="L39" s="7">
        <f>MAX(0,SUM(L35:L38))</f>
        <v>0.84000000000000008</v>
      </c>
      <c r="N39" s="164"/>
      <c r="O39" s="165"/>
      <c r="P39" s="166"/>
    </row>
    <row r="40" spans="1:16" ht="14.1" customHeight="1">
      <c r="A40" s="183"/>
      <c r="B40" s="184"/>
      <c r="C40" s="184"/>
      <c r="D40" s="184"/>
      <c r="E40" s="184"/>
      <c r="F40" s="185"/>
      <c r="H40" s="226"/>
      <c r="I40" s="226"/>
      <c r="J40" s="213"/>
      <c r="K40" s="213"/>
      <c r="L40" s="172" t="s">
        <v>133</v>
      </c>
    </row>
    <row r="41" spans="1:16" ht="14.1" customHeight="1" thickBot="1">
      <c r="A41" s="155" t="s">
        <v>129</v>
      </c>
      <c r="B41" s="156"/>
      <c r="C41" s="156"/>
      <c r="D41" s="156"/>
      <c r="E41" s="156"/>
      <c r="F41" s="157"/>
      <c r="H41" s="31"/>
      <c r="I41" s="31"/>
      <c r="J41" s="31"/>
      <c r="K41" s="20"/>
      <c r="L41" s="186"/>
    </row>
    <row r="42" spans="1:16" ht="14.1" customHeight="1">
      <c r="A42" s="155" t="s">
        <v>74</v>
      </c>
      <c r="B42" s="156"/>
      <c r="C42" s="156"/>
      <c r="D42" s="156"/>
      <c r="E42" s="156"/>
      <c r="F42" s="157"/>
      <c r="H42" s="201" t="s">
        <v>145</v>
      </c>
      <c r="I42" s="202"/>
      <c r="J42" s="203"/>
      <c r="K42" s="195">
        <f>MAX(0,MIN(1,IF($L39 &lt;= 0.95, ROUND($L39,2), FLOOR((0.95+($L39-0.95)/5),0.01))))</f>
        <v>0.84</v>
      </c>
      <c r="L42" s="196"/>
      <c r="N42" s="216" t="s">
        <v>198</v>
      </c>
      <c r="O42" s="217"/>
      <c r="P42" s="218"/>
    </row>
    <row r="43" spans="1:16" ht="15.75">
      <c r="A43" s="155" t="s">
        <v>130</v>
      </c>
      <c r="B43" s="156"/>
      <c r="C43" s="156"/>
      <c r="D43" s="156"/>
      <c r="E43" s="156"/>
      <c r="F43" s="157"/>
      <c r="H43" s="204"/>
      <c r="I43" s="205"/>
      <c r="J43" s="206"/>
      <c r="K43" s="197"/>
      <c r="L43" s="198"/>
      <c r="N43" s="219"/>
      <c r="O43" s="220"/>
      <c r="P43" s="221"/>
    </row>
    <row r="44" spans="1:16" ht="14.1" customHeight="1" thickBot="1">
      <c r="A44" s="169" t="s">
        <v>131</v>
      </c>
      <c r="B44" s="170"/>
      <c r="C44" s="170"/>
      <c r="D44" s="170"/>
      <c r="E44" s="170"/>
      <c r="F44" s="171"/>
      <c r="H44" s="207"/>
      <c r="I44" s="208"/>
      <c r="J44" s="209"/>
      <c r="K44" s="199"/>
      <c r="L44" s="200"/>
      <c r="N44" s="222"/>
      <c r="O44" s="223"/>
      <c r="P44" s="224"/>
    </row>
    <row r="45" spans="1:16" ht="14.1" customHeight="1">
      <c r="A45" s="150" t="s">
        <v>69</v>
      </c>
      <c r="B45" s="150"/>
      <c r="C45" s="150"/>
      <c r="D45" s="150"/>
      <c r="E45" s="150"/>
      <c r="F45" s="150"/>
      <c r="H45" s="73"/>
      <c r="I45" s="73"/>
      <c r="J45" s="73"/>
      <c r="K45" s="73"/>
      <c r="L45" s="79"/>
    </row>
    <row r="46" spans="1:16" ht="14.1" customHeight="1">
      <c r="A46" s="151"/>
      <c r="B46" s="151"/>
      <c r="C46" s="151"/>
      <c r="D46" s="151"/>
      <c r="E46" s="151"/>
      <c r="F46" s="151"/>
      <c r="H46" s="156"/>
      <c r="I46" s="156"/>
      <c r="J46" s="156"/>
      <c r="K46" s="156"/>
      <c r="L46" s="156"/>
    </row>
    <row r="47" spans="1:16" ht="14.1" customHeight="1">
      <c r="H47" s="156"/>
      <c r="I47" s="156"/>
      <c r="J47" s="156"/>
      <c r="K47" s="156"/>
      <c r="L47" s="156"/>
    </row>
    <row r="48" spans="1:16" ht="14.1" customHeight="1">
      <c r="H48" s="156"/>
      <c r="I48" s="156"/>
      <c r="J48" s="156"/>
      <c r="K48" s="156"/>
      <c r="L48" s="156"/>
    </row>
    <row r="49" spans="8:12" ht="14.1" customHeight="1">
      <c r="H49" s="80"/>
      <c r="I49" s="80"/>
      <c r="J49" s="80"/>
      <c r="K49" s="81"/>
      <c r="L49" s="82"/>
    </row>
    <row r="50" spans="8:12" ht="27" customHeight="1">
      <c r="H50" s="80"/>
      <c r="I50" s="80"/>
      <c r="J50" s="80"/>
      <c r="K50" s="81"/>
      <c r="L50" s="82"/>
    </row>
    <row r="51" spans="8:12" ht="14.1" customHeight="1">
      <c r="H51" s="80"/>
      <c r="I51" s="80"/>
      <c r="J51" s="80"/>
      <c r="K51" s="81"/>
      <c r="L51" s="82"/>
    </row>
    <row r="52" spans="8:12" ht="14.1" customHeight="1">
      <c r="H52" s="80"/>
      <c r="I52" s="80"/>
      <c r="J52" s="80"/>
      <c r="K52" s="83"/>
      <c r="L52" s="82"/>
    </row>
    <row r="53" spans="8:12" ht="14.1" customHeight="1">
      <c r="H53" s="84"/>
      <c r="I53" s="84"/>
      <c r="J53" s="84"/>
      <c r="K53" s="85"/>
      <c r="L53" s="82"/>
    </row>
  </sheetData>
  <sortState ref="H6:H15">
    <sortCondition ref="H6"/>
  </sortState>
  <mergeCells count="47">
    <mergeCell ref="H42:J44"/>
    <mergeCell ref="H46:L48"/>
    <mergeCell ref="N22:P23"/>
    <mergeCell ref="L40:L41"/>
    <mergeCell ref="N35:P39"/>
    <mergeCell ref="J39:K39"/>
    <mergeCell ref="J40:K40"/>
    <mergeCell ref="L33:L34"/>
    <mergeCell ref="H32:I33"/>
    <mergeCell ref="N42:P44"/>
    <mergeCell ref="H39:I40"/>
    <mergeCell ref="N26:P31"/>
    <mergeCell ref="K23:K24"/>
    <mergeCell ref="N4:P8"/>
    <mergeCell ref="H9:J10"/>
    <mergeCell ref="A44:F44"/>
    <mergeCell ref="L10:L11"/>
    <mergeCell ref="A29:F30"/>
    <mergeCell ref="A35:F36"/>
    <mergeCell ref="A39:F40"/>
    <mergeCell ref="L23:L24"/>
    <mergeCell ref="H22:J23"/>
    <mergeCell ref="A26:D26"/>
    <mergeCell ref="E26:F26"/>
    <mergeCell ref="A34:F34"/>
    <mergeCell ref="A28:F28"/>
    <mergeCell ref="A31:F31"/>
    <mergeCell ref="A32:F32"/>
    <mergeCell ref="K42:L44"/>
    <mergeCell ref="A45:F46"/>
    <mergeCell ref="A38:F38"/>
    <mergeCell ref="A41:F41"/>
    <mergeCell ref="A42:F42"/>
    <mergeCell ref="A43:F43"/>
    <mergeCell ref="A33:F33"/>
    <mergeCell ref="H1:L1"/>
    <mergeCell ref="A1:C1"/>
    <mergeCell ref="E1:F1"/>
    <mergeCell ref="A2:C3"/>
    <mergeCell ref="E2:F3"/>
    <mergeCell ref="I5:K5"/>
    <mergeCell ref="I6:K6"/>
    <mergeCell ref="I7:K7"/>
    <mergeCell ref="A5:F5"/>
    <mergeCell ref="I4:K4"/>
    <mergeCell ref="I8:K8"/>
    <mergeCell ref="J3:K3"/>
  </mergeCells>
  <dataValidations count="9">
    <dataValidation type="list" allowBlank="1" showInputMessage="1" sqref="I8">
      <formula1>"Single Player, Two Players, Three Players, Four Players, Many Players, Single Player Networked, Two Players Networked, Three Players Networked, Four Players Networked, Many Players Networked"</formula1>
    </dataValidation>
    <dataValidation type="list" showInputMessage="1" showErrorMessage="1" sqref="I5:K5">
      <formula1>"Commercial Engine,Custom 2D Engine"</formula1>
    </dataValidation>
    <dataValidation type="list" allowBlank="1" showInputMessage="1" sqref="I7">
      <formula1>"Keyboard Only, Mouse Only, Keyboard and Mouse, Gamepad, Razor Hydra, Oculus Rift, Vive, Mobile, Tablet, Other (specify)"</formula1>
    </dataValidation>
    <dataValidation type="list" showInputMessage="1" showErrorMessage="1" sqref="I4:K4">
      <formula1>"Stock Concept, Uncommon Concept, Somewhat Original, Fairly Original, Really Original, Truly Innovative"</formula1>
    </dataValidation>
    <dataValidation type="list" allowBlank="1" showInputMessage="1" showErrorMessage="1" sqref="I6:K6">
      <formula1>"2D Gameplay"</formula1>
    </dataValidation>
    <dataValidation type="list" allowBlank="1" showInputMessage="1" showErrorMessage="1" sqref="C7:D25">
      <formula1>"Director, Producer, Technical Lead, Design Lead, Art Lead, Audio Lead, Programmer, Designer, Artist, Contractor"</formula1>
    </dataValidation>
    <dataValidation type="list" allowBlank="1" showInputMessage="1" showErrorMessage="1" sqref="B7:B25">
      <formula1>"BAGD,BAMSD,BFA,BSCE,BSCS,BSCSDA,BSCSGD,BSCSRTIS,MFA,MSCS"</formula1>
    </dataValidation>
    <dataValidation type="list" allowBlank="1" showInputMessage="1" showErrorMessage="1" sqref="F7:F25">
      <formula1>"(partial),(exempt)"</formula1>
    </dataValidation>
    <dataValidation type="list" allowBlank="1" showInputMessage="1" showErrorMessage="1" sqref="A7:A25">
      <formula1>"GAM 2xx,GAM 3xx,GAM 4xx,GAM 5xx,PRJ 2xx,PRJ 3xx,PRJ 4xx,PRJ 5xx,MUS 2xx,MUS 3xx,MUS 4xx,CG 3xx,OTHER,NONE"</formula1>
    </dataValidation>
  </dataValidations>
  <hyperlinks>
    <hyperlink ref="E26"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9"/>
  <sheetViews>
    <sheetView zoomScale="130" zoomScaleNormal="130" zoomScalePageLayoutView="130" workbookViewId="0">
      <selection activeCell="B18" sqref="B18:C1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38" t="s">
        <v>254</v>
      </c>
      <c r="B1" s="239"/>
      <c r="C1" s="240"/>
      <c r="D1" s="94" t="s">
        <v>79</v>
      </c>
      <c r="E1" s="95" t="str">
        <f>""&amp;COUNTIF(E$10:E$91,"Untested")&amp;" Untested"</f>
        <v>9 Untested</v>
      </c>
      <c r="F1" s="95" t="str">
        <f>""&amp;COUNTIF(F$10:F$91,"Untested")&amp;" Untested"</f>
        <v>9 Untested</v>
      </c>
      <c r="G1" s="87" t="s">
        <v>80</v>
      </c>
    </row>
    <row r="2" spans="1:7" ht="17.100000000000001" customHeight="1" thickBot="1">
      <c r="A2" s="246" t="s">
        <v>319</v>
      </c>
      <c r="B2" s="247"/>
      <c r="C2" s="248"/>
      <c r="D2" s="96" t="s">
        <v>127</v>
      </c>
      <c r="E2" s="97">
        <f>COUNTIF($E$10:$E$91,"Missing")+COUNTIF($E$10:$E$91,"Broken")</f>
        <v>0</v>
      </c>
      <c r="F2" s="97">
        <f>COUNTIF($F$10:$F$91,"Missing")+COUNTIF($F$10:$F$91,"Broken")</f>
        <v>0</v>
      </c>
      <c r="G2" s="243" t="s">
        <v>132</v>
      </c>
    </row>
    <row r="3" spans="1:7" ht="16.5" thickBot="1">
      <c r="A3" s="249"/>
      <c r="B3" s="250"/>
      <c r="C3" s="251"/>
      <c r="D3" s="96" t="s">
        <v>126</v>
      </c>
      <c r="E3" s="97">
        <f>COUNTIF($E$10:$E$91,"Poor")+COUNTIF($E$10:$E$91,"Partial")</f>
        <v>0</v>
      </c>
      <c r="F3" s="97">
        <f>COUNTIF($F$10:$F$91,"Poor")+COUNTIF($F$10:$F$91,"Partial")</f>
        <v>0</v>
      </c>
      <c r="G3" s="244"/>
    </row>
    <row r="4" spans="1:7" ht="16.5" thickBot="1">
      <c r="A4" s="249"/>
      <c r="B4" s="250"/>
      <c r="C4" s="251"/>
      <c r="D4" s="96" t="s">
        <v>128</v>
      </c>
      <c r="E4" s="97">
        <f>COUNTIF($E$10:$E$91,"Decent")</f>
        <v>0</v>
      </c>
      <c r="F4" s="97">
        <f>COUNTIF($F$10:$F$91,"Decent")</f>
        <v>0</v>
      </c>
      <c r="G4" s="244"/>
    </row>
    <row r="5" spans="1:7" ht="16.5" thickBot="1">
      <c r="A5" s="249"/>
      <c r="B5" s="250"/>
      <c r="C5" s="251"/>
      <c r="D5" s="96" t="s">
        <v>150</v>
      </c>
      <c r="E5" s="97">
        <f>COUNTIF($E$10:$E$91,"Good")</f>
        <v>0</v>
      </c>
      <c r="F5" s="97">
        <f>COUNTIF($F$10:$F$91,"Good")</f>
        <v>0</v>
      </c>
      <c r="G5" s="244"/>
    </row>
    <row r="6" spans="1:7" ht="16.5" thickBot="1">
      <c r="A6" s="249"/>
      <c r="B6" s="250"/>
      <c r="C6" s="251"/>
      <c r="D6" s="96" t="s">
        <v>125</v>
      </c>
      <c r="E6" s="97">
        <f>COUNTIF($E$10:$E$91,"Great")</f>
        <v>0</v>
      </c>
      <c r="F6" s="97">
        <f>COUNTIF($F$10:$F$91,"Great")</f>
        <v>0</v>
      </c>
      <c r="G6" s="244"/>
    </row>
    <row r="7" spans="1:7" ht="16.5" thickBot="1">
      <c r="A7" s="249"/>
      <c r="B7" s="250"/>
      <c r="C7" s="251"/>
      <c r="D7" s="96" t="s">
        <v>124</v>
      </c>
      <c r="E7" s="97">
        <f>COUNTIF($E$10:$E$91,"Exceptional")</f>
        <v>0</v>
      </c>
      <c r="F7" s="97">
        <f>COUNTIF($F$10:$F$91,"Exceptional")</f>
        <v>0</v>
      </c>
      <c r="G7" s="244"/>
    </row>
    <row r="8" spans="1:7" ht="16.5" thickBot="1">
      <c r="A8" s="252"/>
      <c r="B8" s="253"/>
      <c r="C8" s="254"/>
      <c r="D8" s="98" t="s">
        <v>123</v>
      </c>
      <c r="E8" s="99">
        <f>E2*(-0.1)+E3*(-0.02)+E5*0.005+E6*0.01+E7*0.02</f>
        <v>0</v>
      </c>
      <c r="F8" s="99">
        <f>F2*(-0.1)+F3*(-0.02)+F5*0.005+F6*0.01+F7*0.02</f>
        <v>0</v>
      </c>
      <c r="G8" s="245"/>
    </row>
    <row r="9" spans="1:7" s="21" customFormat="1" ht="8.1" customHeight="1" thickBot="1">
      <c r="A9" s="90"/>
      <c r="B9" s="90"/>
      <c r="C9" s="90"/>
      <c r="D9" s="91"/>
      <c r="E9" s="92"/>
      <c r="F9" s="92"/>
      <c r="G9" s="90"/>
    </row>
    <row r="10" spans="1:7" ht="16.5" thickBot="1">
      <c r="A10" s="241" t="s">
        <v>78</v>
      </c>
      <c r="B10" s="242"/>
      <c r="C10" s="87"/>
      <c r="D10" s="87" t="s">
        <v>31</v>
      </c>
      <c r="E10" s="88" t="s">
        <v>15</v>
      </c>
      <c r="F10" s="88" t="s">
        <v>16</v>
      </c>
      <c r="G10" s="87" t="s">
        <v>32</v>
      </c>
    </row>
    <row r="11" spans="1:7" ht="72" customHeight="1" thickBot="1">
      <c r="A11" s="93" t="s">
        <v>320</v>
      </c>
      <c r="B11" s="236" t="s">
        <v>321</v>
      </c>
      <c r="C11" s="237"/>
      <c r="D11" s="89"/>
      <c r="E11" s="87" t="s">
        <v>14</v>
      </c>
      <c r="F11" s="87" t="s">
        <v>14</v>
      </c>
      <c r="G11" s="89"/>
    </row>
    <row r="12" spans="1:7" ht="111.95" customHeight="1" thickBot="1">
      <c r="A12" s="93" t="s">
        <v>322</v>
      </c>
      <c r="B12" s="236" t="s">
        <v>323</v>
      </c>
      <c r="C12" s="237"/>
      <c r="D12" s="89"/>
      <c r="E12" s="87" t="s">
        <v>14</v>
      </c>
      <c r="F12" s="87" t="s">
        <v>14</v>
      </c>
      <c r="G12" s="89"/>
    </row>
    <row r="13" spans="1:7" ht="111.95" customHeight="1" thickBot="1">
      <c r="A13" s="93" t="s">
        <v>85</v>
      </c>
      <c r="B13" s="236" t="s">
        <v>324</v>
      </c>
      <c r="C13" s="237"/>
      <c r="D13" s="89"/>
      <c r="E13" s="87" t="s">
        <v>14</v>
      </c>
      <c r="F13" s="87" t="s">
        <v>14</v>
      </c>
      <c r="G13" s="89"/>
    </row>
    <row r="14" spans="1:7" ht="45" customHeight="1" thickBot="1">
      <c r="A14" s="93" t="s">
        <v>88</v>
      </c>
      <c r="B14" s="236" t="s">
        <v>89</v>
      </c>
      <c r="C14" s="237"/>
      <c r="D14" s="89"/>
      <c r="E14" s="87" t="s">
        <v>14</v>
      </c>
      <c r="F14" s="87" t="s">
        <v>14</v>
      </c>
      <c r="G14" s="89"/>
    </row>
    <row r="15" spans="1:7" ht="72.95" customHeight="1" thickBot="1">
      <c r="A15" s="93" t="s">
        <v>92</v>
      </c>
      <c r="B15" s="236" t="s">
        <v>261</v>
      </c>
      <c r="C15" s="237"/>
      <c r="D15" s="89"/>
      <c r="E15" s="87" t="s">
        <v>14</v>
      </c>
      <c r="F15" s="87" t="s">
        <v>14</v>
      </c>
      <c r="G15" s="89"/>
    </row>
    <row r="16" spans="1:7" ht="59.1" customHeight="1" thickBot="1">
      <c r="A16" s="93" t="s">
        <v>90</v>
      </c>
      <c r="B16" s="236" t="s">
        <v>91</v>
      </c>
      <c r="C16" s="237"/>
      <c r="D16" s="89"/>
      <c r="E16" s="87" t="s">
        <v>14</v>
      </c>
      <c r="F16" s="87" t="s">
        <v>14</v>
      </c>
      <c r="G16" s="89"/>
    </row>
    <row r="17" spans="1:7" ht="87" customHeight="1" thickBot="1">
      <c r="A17" s="93" t="s">
        <v>325</v>
      </c>
      <c r="B17" s="236" t="s">
        <v>326</v>
      </c>
      <c r="C17" s="237"/>
      <c r="D17" s="89"/>
      <c r="E17" s="87" t="s">
        <v>14</v>
      </c>
      <c r="F17" s="87" t="s">
        <v>14</v>
      </c>
      <c r="G17" s="89"/>
    </row>
    <row r="18" spans="1:7" ht="74.099999999999994" customHeight="1" thickBot="1">
      <c r="A18" s="93" t="s">
        <v>95</v>
      </c>
      <c r="B18" s="236" t="s">
        <v>209</v>
      </c>
      <c r="C18" s="237"/>
      <c r="D18" s="89"/>
      <c r="E18" s="87" t="s">
        <v>14</v>
      </c>
      <c r="F18" s="87" t="s">
        <v>14</v>
      </c>
      <c r="G18" s="89"/>
    </row>
    <row r="19" spans="1:7" ht="45.95" customHeight="1" thickBot="1">
      <c r="A19" s="93" t="s">
        <v>96</v>
      </c>
      <c r="B19" s="236" t="s">
        <v>97</v>
      </c>
      <c r="C19" s="237"/>
      <c r="D19" s="89"/>
      <c r="E19" s="87" t="s">
        <v>14</v>
      </c>
      <c r="F19" s="87" t="s">
        <v>14</v>
      </c>
      <c r="G19" s="89"/>
    </row>
  </sheetData>
  <mergeCells count="13">
    <mergeCell ref="A1:C1"/>
    <mergeCell ref="B12:C12"/>
    <mergeCell ref="A10:B10"/>
    <mergeCell ref="B11:C11"/>
    <mergeCell ref="G2:G8"/>
    <mergeCell ref="A2:C8"/>
    <mergeCell ref="B13:C13"/>
    <mergeCell ref="B19:C19"/>
    <mergeCell ref="B18:C18"/>
    <mergeCell ref="B14:C14"/>
    <mergeCell ref="B15:C15"/>
    <mergeCell ref="B16:C16"/>
    <mergeCell ref="B17:C17"/>
  </mergeCells>
  <conditionalFormatting sqref="A20:A92">
    <cfRule type="beginsWith" dxfId="436" priority="2868" stopIfTrue="1" operator="beginsWith" text="Exceptional">
      <formula>LEFT(A20,LEN("Exceptional"))="Exceptional"</formula>
    </cfRule>
    <cfRule type="beginsWith" dxfId="435" priority="2869" stopIfTrue="1" operator="beginsWith" text="Professional">
      <formula>LEFT(A20,LEN("Professional"))="Professional"</formula>
    </cfRule>
    <cfRule type="beginsWith" dxfId="434" priority="2870" stopIfTrue="1" operator="beginsWith" text="Advanced">
      <formula>LEFT(A20,LEN("Advanced"))="Advanced"</formula>
    </cfRule>
    <cfRule type="beginsWith" dxfId="433" priority="2871" stopIfTrue="1" operator="beginsWith" text="Intermediate">
      <formula>LEFT(A20,LEN("Intermediate"))="Intermediate"</formula>
    </cfRule>
    <cfRule type="beginsWith" dxfId="432" priority="2872" stopIfTrue="1" operator="beginsWith" text="Basic">
      <formula>LEFT(A20,LEN("Basic"))="Basic"</formula>
    </cfRule>
    <cfRule type="beginsWith" dxfId="431" priority="2873" stopIfTrue="1" operator="beginsWith" text="Required">
      <formula>LEFT(A20,LEN("Required"))="Required"</formula>
    </cfRule>
    <cfRule type="notContainsBlanks" dxfId="430" priority="2874" stopIfTrue="1">
      <formula>LEN(TRIM(A20))&gt;0</formula>
    </cfRule>
  </conditionalFormatting>
  <conditionalFormatting sqref="E20:F92">
    <cfRule type="beginsWith" dxfId="429" priority="2861" stopIfTrue="1" operator="beginsWith" text="Not Applicable">
      <formula>LEFT(E20,LEN("Not Applicable"))="Not Applicable"</formula>
    </cfRule>
    <cfRule type="beginsWith" dxfId="428" priority="2862" stopIfTrue="1" operator="beginsWith" text="Waived">
      <formula>LEFT(E20,LEN("Waived"))="Waived"</formula>
    </cfRule>
    <cfRule type="beginsWith" dxfId="427" priority="2863" stopIfTrue="1" operator="beginsWith" text="Pre-Passed">
      <formula>LEFT(E20,LEN("Pre-Passed"))="Pre-Passed"</formula>
    </cfRule>
    <cfRule type="beginsWith" dxfId="426" priority="2864" stopIfTrue="1" operator="beginsWith" text="Completed">
      <formula>LEFT(E20,LEN("Completed"))="Completed"</formula>
    </cfRule>
    <cfRule type="beginsWith" dxfId="425" priority="2865" stopIfTrue="1" operator="beginsWith" text="Partial">
      <formula>LEFT(E20,LEN("Partial"))="Partial"</formula>
    </cfRule>
    <cfRule type="beginsWith" dxfId="424" priority="2866" stopIfTrue="1" operator="beginsWith" text="Missing">
      <formula>LEFT(E20,LEN("Missing"))="Missing"</formula>
    </cfRule>
    <cfRule type="beginsWith" dxfId="423" priority="2867" stopIfTrue="1" operator="beginsWith" text="Untested">
      <formula>LEFT(E20,LEN("Untested"))="Untested"</formula>
    </cfRule>
    <cfRule type="notContainsBlanks" dxfId="422" priority="2875" stopIfTrue="1">
      <formula>LEN(TRIM(E20))&gt;0</formula>
    </cfRule>
  </conditionalFormatting>
  <conditionalFormatting sqref="E10">
    <cfRule type="beginsWith" dxfId="421" priority="983" stopIfTrue="1" operator="beginsWith" text="Not Applicable">
      <formula>LEFT(E10,LEN("Not Applicable"))="Not Applicable"</formula>
    </cfRule>
    <cfRule type="beginsWith" dxfId="420" priority="984" stopIfTrue="1" operator="beginsWith" text="Waived">
      <formula>LEFT(E10,LEN("Waived"))="Waived"</formula>
    </cfRule>
    <cfRule type="beginsWith" dxfId="419" priority="985" stopIfTrue="1" operator="beginsWith" text="Pre-Passed">
      <formula>LEFT(E10,LEN("Pre-Passed"))="Pre-Passed"</formula>
    </cfRule>
    <cfRule type="beginsWith" dxfId="418" priority="986" stopIfTrue="1" operator="beginsWith" text="Completed">
      <formula>LEFT(E10,LEN("Completed"))="Completed"</formula>
    </cfRule>
    <cfRule type="beginsWith" dxfId="417" priority="987" stopIfTrue="1" operator="beginsWith" text="Partial">
      <formula>LEFT(E10,LEN("Partial"))="Partial"</formula>
    </cfRule>
    <cfRule type="beginsWith" dxfId="416" priority="988" stopIfTrue="1" operator="beginsWith" text="Missing">
      <formula>LEFT(E10,LEN("Missing"))="Missing"</formula>
    </cfRule>
    <cfRule type="beginsWith" dxfId="415" priority="989" stopIfTrue="1" operator="beginsWith" text="Untested">
      <formula>LEFT(E10,LEN("Untested"))="Untested"</formula>
    </cfRule>
    <cfRule type="notContainsBlanks" dxfId="414" priority="990" stopIfTrue="1">
      <formula>LEN(TRIM(E10))&gt;0</formula>
    </cfRule>
  </conditionalFormatting>
  <conditionalFormatting sqref="F10">
    <cfRule type="beginsWith" dxfId="413" priority="676" stopIfTrue="1" operator="beginsWith" text="Not Applicable">
      <formula>LEFT(F10,LEN("Not Applicable"))="Not Applicable"</formula>
    </cfRule>
    <cfRule type="beginsWith" dxfId="412" priority="677" stopIfTrue="1" operator="beginsWith" text="Waived">
      <formula>LEFT(F10,LEN("Waived"))="Waived"</formula>
    </cfRule>
    <cfRule type="beginsWith" dxfId="411" priority="678" stopIfTrue="1" operator="beginsWith" text="Pre-Passed">
      <formula>LEFT(F10,LEN("Pre-Passed"))="Pre-Passed"</formula>
    </cfRule>
    <cfRule type="beginsWith" dxfId="410" priority="679" stopIfTrue="1" operator="beginsWith" text="Completed">
      <formula>LEFT(F10,LEN("Completed"))="Completed"</formula>
    </cfRule>
    <cfRule type="beginsWith" dxfId="409" priority="680" stopIfTrue="1" operator="beginsWith" text="Partial">
      <formula>LEFT(F10,LEN("Partial"))="Partial"</formula>
    </cfRule>
    <cfRule type="beginsWith" dxfId="408" priority="681" stopIfTrue="1" operator="beginsWith" text="Missing">
      <formula>LEFT(F10,LEN("Missing"))="Missing"</formula>
    </cfRule>
    <cfRule type="beginsWith" dxfId="407" priority="682" stopIfTrue="1" operator="beginsWith" text="Untested">
      <formula>LEFT(F10,LEN("Untested"))="Untested"</formula>
    </cfRule>
    <cfRule type="notContainsBlanks" dxfId="406" priority="683" stopIfTrue="1">
      <formula>LEN(TRIM(F10))&gt;0</formula>
    </cfRule>
  </conditionalFormatting>
  <conditionalFormatting sqref="E11:F19">
    <cfRule type="beginsWith" dxfId="405" priority="338" stopIfTrue="1" operator="beginsWith" text="Not Applicable">
      <formula>LEFT(E11,LEN("Not Applicable"))="Not Applicable"</formula>
    </cfRule>
    <cfRule type="beginsWith" dxfId="404" priority="339" stopIfTrue="1" operator="beginsWith" text="Waived">
      <formula>LEFT(E11,LEN("Waived"))="Waived"</formula>
    </cfRule>
    <cfRule type="beginsWith" dxfId="403" priority="340" stopIfTrue="1" operator="beginsWith" text="Broken">
      <formula>LEFT(E11,LEN("Broken"))="Broken"</formula>
    </cfRule>
    <cfRule type="beginsWith" dxfId="402" priority="341" stopIfTrue="1" operator="beginsWith" text="Decent">
      <formula>LEFT(E11,LEN("Decent"))="Decent"</formula>
    </cfRule>
    <cfRule type="beginsWith" dxfId="401" priority="342" stopIfTrue="1" operator="beginsWith" text="Poor">
      <formula>LEFT(E11,LEN("Poor"))="Poor"</formula>
    </cfRule>
    <cfRule type="beginsWith" dxfId="400" priority="343" stopIfTrue="1" operator="beginsWith" text="Missing">
      <formula>LEFT(E11,LEN("Missing"))="Missing"</formula>
    </cfRule>
    <cfRule type="beginsWith" dxfId="399" priority="344" stopIfTrue="1" operator="beginsWith" text="Untested">
      <formula>LEFT(E11,LEN("Untested"))="Untested"</formula>
    </cfRule>
    <cfRule type="notContainsBlanks" dxfId="398" priority="345" stopIfTrue="1">
      <formula>LEN(TRIM(E11))&gt;0</formula>
    </cfRule>
  </conditionalFormatting>
  <conditionalFormatting sqref="E11:F19">
    <cfRule type="beginsWith" dxfId="397" priority="317" operator="beginsWith" text="Partial">
      <formula>LEFT(E11,LEN("Partial"))="Partial"</formula>
    </cfRule>
    <cfRule type="beginsWith" dxfId="396" priority="335" stopIfTrue="1" operator="beginsWith" text="Exceptional">
      <formula>LEFT(E11,LEN("Exceptional"))="Exceptional"</formula>
    </cfRule>
    <cfRule type="beginsWith" dxfId="395" priority="336" stopIfTrue="1" operator="beginsWith" text="Great">
      <formula>LEFT(E11,LEN("Great"))="Great"</formula>
    </cfRule>
    <cfRule type="beginsWith" dxfId="394" priority="337" stopIfTrue="1" operator="beginsWith" text="Good">
      <formula>LEFT(E11,LEN("Good"))="Good"</formula>
    </cfRule>
  </conditionalFormatting>
  <dataValidations count="1">
    <dataValidation type="list" showInputMessage="1" showErrorMessage="1" sqref="E11:F19">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30" zoomScaleNormal="130" zoomScalePageLayoutView="130" workbookViewId="0">
      <selection activeCell="A9" sqref="A9"/>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38" t="s">
        <v>254</v>
      </c>
      <c r="B1" s="239"/>
      <c r="C1" s="240"/>
      <c r="D1" s="94" t="s">
        <v>79</v>
      </c>
      <c r="E1" s="95" t="str">
        <f>""&amp;COUNTIF(E$10:E$96,"Untested")&amp;" Untested"</f>
        <v>14 Untested</v>
      </c>
      <c r="F1" s="95" t="str">
        <f>""&amp;COUNTIF(F$10:F$96,"Untested")&amp;" Untested"</f>
        <v>14 Untested</v>
      </c>
      <c r="G1" s="87" t="s">
        <v>80</v>
      </c>
    </row>
    <row r="2" spans="1:7" ht="17.100000000000001" customHeight="1" thickBot="1">
      <c r="A2" s="246" t="s">
        <v>319</v>
      </c>
      <c r="B2" s="247"/>
      <c r="C2" s="248"/>
      <c r="D2" s="96" t="s">
        <v>127</v>
      </c>
      <c r="E2" s="97">
        <f>COUNTIF($E$10:$E$96,"Missing")+COUNTIF($E$10:$E$96,"Broken")</f>
        <v>0</v>
      </c>
      <c r="F2" s="97">
        <f>COUNTIF($F$10:$F$96,"Missing")+COUNTIF($F$10:$F$96,"Broken")</f>
        <v>0</v>
      </c>
      <c r="G2" s="243" t="s">
        <v>132</v>
      </c>
    </row>
    <row r="3" spans="1:7" ht="16.5" thickBot="1">
      <c r="A3" s="249"/>
      <c r="B3" s="250"/>
      <c r="C3" s="251"/>
      <c r="D3" s="96" t="s">
        <v>126</v>
      </c>
      <c r="E3" s="97">
        <f>COUNTIF($E$10:$E$96,"Poor")+COUNTIF($E$10:$E$96,"Partial")</f>
        <v>0</v>
      </c>
      <c r="F3" s="97">
        <f>COUNTIF($F$10:$F$96,"Poor")+COUNTIF($F$10:$F$96,"Partial")</f>
        <v>0</v>
      </c>
      <c r="G3" s="244"/>
    </row>
    <row r="4" spans="1:7" ht="16.5" thickBot="1">
      <c r="A4" s="249"/>
      <c r="B4" s="250"/>
      <c r="C4" s="251"/>
      <c r="D4" s="96" t="s">
        <v>128</v>
      </c>
      <c r="E4" s="97">
        <f>COUNTIF($E$10:$E$96,"Decent")</f>
        <v>0</v>
      </c>
      <c r="F4" s="97">
        <f>COUNTIF($F$10:$F$96,"Decent")</f>
        <v>0</v>
      </c>
      <c r="G4" s="244"/>
    </row>
    <row r="5" spans="1:7" ht="16.5" thickBot="1">
      <c r="A5" s="249"/>
      <c r="B5" s="250"/>
      <c r="C5" s="251"/>
      <c r="D5" s="96" t="s">
        <v>150</v>
      </c>
      <c r="E5" s="97">
        <f>COUNTIF($E$10:$E$96,"Good")</f>
        <v>0</v>
      </c>
      <c r="F5" s="97">
        <f>COUNTIF($F$10:$F$96,"Good")</f>
        <v>0</v>
      </c>
      <c r="G5" s="244"/>
    </row>
    <row r="6" spans="1:7" ht="16.5" thickBot="1">
      <c r="A6" s="249"/>
      <c r="B6" s="250"/>
      <c r="C6" s="251"/>
      <c r="D6" s="96" t="s">
        <v>125</v>
      </c>
      <c r="E6" s="97">
        <f>COUNTIF($E$10:$E$96,"Great")</f>
        <v>0</v>
      </c>
      <c r="F6" s="97">
        <f>COUNTIF($F$10:$F$96,"Great")</f>
        <v>0</v>
      </c>
      <c r="G6" s="244"/>
    </row>
    <row r="7" spans="1:7" ht="16.5" thickBot="1">
      <c r="A7" s="249"/>
      <c r="B7" s="250"/>
      <c r="C7" s="251"/>
      <c r="D7" s="96" t="s">
        <v>124</v>
      </c>
      <c r="E7" s="97">
        <f>COUNTIF($E$10:$E$96,"Exceptional")</f>
        <v>0</v>
      </c>
      <c r="F7" s="97">
        <f>COUNTIF($F$10:$F$96,"Exceptional")</f>
        <v>0</v>
      </c>
      <c r="G7" s="244"/>
    </row>
    <row r="8" spans="1:7" ht="16.5" thickBot="1">
      <c r="A8" s="252"/>
      <c r="B8" s="253"/>
      <c r="C8" s="254"/>
      <c r="D8" s="98" t="s">
        <v>123</v>
      </c>
      <c r="E8" s="99">
        <f>E2*(-0.1)+E3*(-0.02)+E5*0.005+E6*0.01+E7*0.02</f>
        <v>0</v>
      </c>
      <c r="F8" s="99">
        <f>F2*(-0.1)+F3*(-0.02)+F5*0.005+F6*0.01+F7*0.02</f>
        <v>0</v>
      </c>
      <c r="G8" s="245"/>
    </row>
    <row r="9" spans="1:7" s="21" customFormat="1" ht="8.1" customHeight="1" thickBot="1">
      <c r="A9" s="90"/>
      <c r="B9" s="90"/>
      <c r="C9" s="90"/>
      <c r="D9" s="91"/>
      <c r="E9" s="92"/>
      <c r="F9" s="92"/>
      <c r="G9" s="90"/>
    </row>
    <row r="10" spans="1:7" ht="16.5" thickBot="1">
      <c r="A10" s="241" t="s">
        <v>78</v>
      </c>
      <c r="B10" s="242"/>
      <c r="C10" s="87"/>
      <c r="D10" s="87" t="s">
        <v>31</v>
      </c>
      <c r="E10" s="88" t="s">
        <v>15</v>
      </c>
      <c r="F10" s="88" t="s">
        <v>16</v>
      </c>
      <c r="G10" s="87" t="s">
        <v>32</v>
      </c>
    </row>
    <row r="11" spans="1:7" ht="32.1" customHeight="1" thickBot="1">
      <c r="A11" s="93" t="s">
        <v>75</v>
      </c>
      <c r="B11" s="236" t="s">
        <v>76</v>
      </c>
      <c r="C11" s="237"/>
      <c r="D11" s="89"/>
      <c r="E11" s="87" t="s">
        <v>14</v>
      </c>
      <c r="F11" s="87" t="s">
        <v>14</v>
      </c>
      <c r="G11" s="89"/>
    </row>
    <row r="12" spans="1:7" ht="60" customHeight="1" thickBot="1">
      <c r="A12" s="93" t="s">
        <v>77</v>
      </c>
      <c r="B12" s="236" t="s">
        <v>258</v>
      </c>
      <c r="C12" s="237"/>
      <c r="D12" s="89"/>
      <c r="E12" s="87" t="s">
        <v>14</v>
      </c>
      <c r="F12" s="87" t="s">
        <v>14</v>
      </c>
      <c r="G12" s="89"/>
    </row>
    <row r="13" spans="1:7" ht="87" customHeight="1" thickBot="1">
      <c r="A13" s="93" t="s">
        <v>81</v>
      </c>
      <c r="B13" s="236" t="s">
        <v>84</v>
      </c>
      <c r="C13" s="237"/>
      <c r="D13" s="89"/>
      <c r="E13" s="87" t="s">
        <v>14</v>
      </c>
      <c r="F13" s="87" t="s">
        <v>14</v>
      </c>
      <c r="G13" s="89"/>
    </row>
    <row r="14" spans="1:7" ht="87" customHeight="1" thickBot="1">
      <c r="A14" s="93" t="s">
        <v>82</v>
      </c>
      <c r="B14" s="236" t="s">
        <v>83</v>
      </c>
      <c r="C14" s="237"/>
      <c r="D14" s="89"/>
      <c r="E14" s="87" t="s">
        <v>14</v>
      </c>
      <c r="F14" s="87" t="s">
        <v>14</v>
      </c>
      <c r="G14" s="89"/>
    </row>
    <row r="15" spans="1:7" ht="71.099999999999994" customHeight="1" thickBot="1">
      <c r="A15" s="93" t="s">
        <v>85</v>
      </c>
      <c r="B15" s="236" t="s">
        <v>202</v>
      </c>
      <c r="C15" s="237"/>
      <c r="D15" s="89"/>
      <c r="E15" s="87" t="s">
        <v>14</v>
      </c>
      <c r="F15" s="87" t="s">
        <v>14</v>
      </c>
      <c r="G15" s="89"/>
    </row>
    <row r="16" spans="1:7" ht="71.099999999999994" customHeight="1" thickBot="1">
      <c r="A16" s="93" t="s">
        <v>86</v>
      </c>
      <c r="B16" s="236" t="s">
        <v>259</v>
      </c>
      <c r="C16" s="237"/>
      <c r="D16" s="89"/>
      <c r="E16" s="87" t="s">
        <v>14</v>
      </c>
      <c r="F16" s="87" t="s">
        <v>14</v>
      </c>
      <c r="G16" s="89"/>
    </row>
    <row r="17" spans="1:7" ht="87" customHeight="1" thickBot="1">
      <c r="A17" s="93" t="s">
        <v>87</v>
      </c>
      <c r="B17" s="236" t="s">
        <v>260</v>
      </c>
      <c r="C17" s="237"/>
      <c r="D17" s="89"/>
      <c r="E17" s="87" t="s">
        <v>14</v>
      </c>
      <c r="F17" s="87" t="s">
        <v>14</v>
      </c>
      <c r="G17" s="89"/>
    </row>
    <row r="18" spans="1:7" ht="45" customHeight="1" thickBot="1">
      <c r="A18" s="93" t="s">
        <v>88</v>
      </c>
      <c r="B18" s="236" t="s">
        <v>89</v>
      </c>
      <c r="C18" s="237"/>
      <c r="D18" s="89"/>
      <c r="E18" s="87" t="s">
        <v>14</v>
      </c>
      <c r="F18" s="87" t="s">
        <v>14</v>
      </c>
      <c r="G18" s="89"/>
    </row>
    <row r="19" spans="1:7" ht="72.95" customHeight="1" thickBot="1">
      <c r="A19" s="93" t="s">
        <v>92</v>
      </c>
      <c r="B19" s="236" t="s">
        <v>261</v>
      </c>
      <c r="C19" s="237"/>
      <c r="D19" s="89"/>
      <c r="E19" s="87" t="s">
        <v>14</v>
      </c>
      <c r="F19" s="87" t="s">
        <v>14</v>
      </c>
      <c r="G19" s="89"/>
    </row>
    <row r="20" spans="1:7" ht="59.1" customHeight="1" thickBot="1">
      <c r="A20" s="93" t="s">
        <v>90</v>
      </c>
      <c r="B20" s="236" t="s">
        <v>91</v>
      </c>
      <c r="C20" s="237"/>
      <c r="D20" s="89"/>
      <c r="E20" s="87" t="s">
        <v>14</v>
      </c>
      <c r="F20" s="87" t="s">
        <v>14</v>
      </c>
      <c r="G20" s="89"/>
    </row>
    <row r="21" spans="1:7" ht="72.95" customHeight="1" thickBot="1">
      <c r="A21" s="93" t="s">
        <v>93</v>
      </c>
      <c r="B21" s="236" t="s">
        <v>262</v>
      </c>
      <c r="C21" s="237"/>
      <c r="D21" s="89"/>
      <c r="E21" s="87" t="s">
        <v>14</v>
      </c>
      <c r="F21" s="87" t="s">
        <v>14</v>
      </c>
      <c r="G21" s="89"/>
    </row>
    <row r="22" spans="1:7" ht="102" customHeight="1" thickBot="1">
      <c r="A22" s="93" t="s">
        <v>94</v>
      </c>
      <c r="B22" s="236" t="s">
        <v>263</v>
      </c>
      <c r="C22" s="237"/>
      <c r="D22" s="89"/>
      <c r="E22" s="87" t="s">
        <v>14</v>
      </c>
      <c r="F22" s="87" t="s">
        <v>14</v>
      </c>
      <c r="G22" s="89"/>
    </row>
    <row r="23" spans="1:7" ht="74.099999999999994" customHeight="1" thickBot="1">
      <c r="A23" s="93" t="s">
        <v>95</v>
      </c>
      <c r="B23" s="236" t="s">
        <v>209</v>
      </c>
      <c r="C23" s="237"/>
      <c r="D23" s="89"/>
      <c r="E23" s="87" t="s">
        <v>14</v>
      </c>
      <c r="F23" s="87" t="s">
        <v>14</v>
      </c>
      <c r="G23" s="89"/>
    </row>
    <row r="24" spans="1:7" ht="45.95" customHeight="1" thickBot="1">
      <c r="A24" s="93" t="s">
        <v>96</v>
      </c>
      <c r="B24" s="236" t="s">
        <v>97</v>
      </c>
      <c r="C24" s="237"/>
      <c r="D24" s="89"/>
      <c r="E24" s="87" t="s">
        <v>14</v>
      </c>
      <c r="F24" s="87" t="s">
        <v>14</v>
      </c>
      <c r="G24" s="89"/>
    </row>
  </sheetData>
  <mergeCells count="18">
    <mergeCell ref="B24:C24"/>
    <mergeCell ref="B13:C13"/>
    <mergeCell ref="B14:C14"/>
    <mergeCell ref="B15:C15"/>
    <mergeCell ref="B16:C16"/>
    <mergeCell ref="B17:C17"/>
    <mergeCell ref="B18:C18"/>
    <mergeCell ref="B19:C19"/>
    <mergeCell ref="B20:C20"/>
    <mergeCell ref="B21:C21"/>
    <mergeCell ref="B22:C22"/>
    <mergeCell ref="B23:C23"/>
    <mergeCell ref="B12:C12"/>
    <mergeCell ref="A1:C1"/>
    <mergeCell ref="A2:C8"/>
    <mergeCell ref="G2:G8"/>
    <mergeCell ref="A10:B10"/>
    <mergeCell ref="B11:C11"/>
  </mergeCells>
  <conditionalFormatting sqref="A25:A97">
    <cfRule type="beginsWith" dxfId="393" priority="40" stopIfTrue="1" operator="beginsWith" text="Exceptional">
      <formula>LEFT(A25,LEN("Exceptional"))="Exceptional"</formula>
    </cfRule>
    <cfRule type="beginsWith" dxfId="392" priority="41" stopIfTrue="1" operator="beginsWith" text="Professional">
      <formula>LEFT(A25,LEN("Professional"))="Professional"</formula>
    </cfRule>
    <cfRule type="beginsWith" dxfId="391" priority="42" stopIfTrue="1" operator="beginsWith" text="Advanced">
      <formula>LEFT(A25,LEN("Advanced"))="Advanced"</formula>
    </cfRule>
    <cfRule type="beginsWith" dxfId="390" priority="43" stopIfTrue="1" operator="beginsWith" text="Intermediate">
      <formula>LEFT(A25,LEN("Intermediate"))="Intermediate"</formula>
    </cfRule>
    <cfRule type="beginsWith" dxfId="389" priority="44" stopIfTrue="1" operator="beginsWith" text="Basic">
      <formula>LEFT(A25,LEN("Basic"))="Basic"</formula>
    </cfRule>
    <cfRule type="beginsWith" dxfId="388" priority="45" stopIfTrue="1" operator="beginsWith" text="Required">
      <formula>LEFT(A25,LEN("Required"))="Required"</formula>
    </cfRule>
    <cfRule type="notContainsBlanks" dxfId="387" priority="46" stopIfTrue="1">
      <formula>LEN(TRIM(A25))&gt;0</formula>
    </cfRule>
  </conditionalFormatting>
  <conditionalFormatting sqref="E25:F97">
    <cfRule type="beginsWith" dxfId="386" priority="33" stopIfTrue="1" operator="beginsWith" text="Not Applicable">
      <formula>LEFT(E25,LEN("Not Applicable"))="Not Applicable"</formula>
    </cfRule>
    <cfRule type="beginsWith" dxfId="385" priority="34" stopIfTrue="1" operator="beginsWith" text="Waived">
      <formula>LEFT(E25,LEN("Waived"))="Waived"</formula>
    </cfRule>
    <cfRule type="beginsWith" dxfId="384" priority="35" stopIfTrue="1" operator="beginsWith" text="Pre-Passed">
      <formula>LEFT(E25,LEN("Pre-Passed"))="Pre-Passed"</formula>
    </cfRule>
    <cfRule type="beginsWith" dxfId="383" priority="36" stopIfTrue="1" operator="beginsWith" text="Completed">
      <formula>LEFT(E25,LEN("Completed"))="Completed"</formula>
    </cfRule>
    <cfRule type="beginsWith" dxfId="382" priority="37" stopIfTrue="1" operator="beginsWith" text="Partial">
      <formula>LEFT(E25,LEN("Partial"))="Partial"</formula>
    </cfRule>
    <cfRule type="beginsWith" dxfId="381" priority="38" stopIfTrue="1" operator="beginsWith" text="Missing">
      <formula>LEFT(E25,LEN("Missing"))="Missing"</formula>
    </cfRule>
    <cfRule type="beginsWith" dxfId="380" priority="39" stopIfTrue="1" operator="beginsWith" text="Untested">
      <formula>LEFT(E25,LEN("Untested"))="Untested"</formula>
    </cfRule>
    <cfRule type="notContainsBlanks" dxfId="379" priority="47" stopIfTrue="1">
      <formula>LEN(TRIM(E25))&gt;0</formula>
    </cfRule>
  </conditionalFormatting>
  <conditionalFormatting sqref="E10">
    <cfRule type="beginsWith" dxfId="378" priority="25" stopIfTrue="1" operator="beginsWith" text="Not Applicable">
      <formula>LEFT(E10,LEN("Not Applicable"))="Not Applicable"</formula>
    </cfRule>
    <cfRule type="beginsWith" dxfId="377" priority="26" stopIfTrue="1" operator="beginsWith" text="Waived">
      <formula>LEFT(E10,LEN("Waived"))="Waived"</formula>
    </cfRule>
    <cfRule type="beginsWith" dxfId="376" priority="27" stopIfTrue="1" operator="beginsWith" text="Pre-Passed">
      <formula>LEFT(E10,LEN("Pre-Passed"))="Pre-Passed"</formula>
    </cfRule>
    <cfRule type="beginsWith" dxfId="375" priority="28" stopIfTrue="1" operator="beginsWith" text="Completed">
      <formula>LEFT(E10,LEN("Completed"))="Completed"</formula>
    </cfRule>
    <cfRule type="beginsWith" dxfId="374" priority="29" stopIfTrue="1" operator="beginsWith" text="Partial">
      <formula>LEFT(E10,LEN("Partial"))="Partial"</formula>
    </cfRule>
    <cfRule type="beginsWith" dxfId="373" priority="30" stopIfTrue="1" operator="beginsWith" text="Missing">
      <formula>LEFT(E10,LEN("Missing"))="Missing"</formula>
    </cfRule>
    <cfRule type="beginsWith" dxfId="372" priority="31" stopIfTrue="1" operator="beginsWith" text="Untested">
      <formula>LEFT(E10,LEN("Untested"))="Untested"</formula>
    </cfRule>
    <cfRule type="notContainsBlanks" dxfId="371" priority="32" stopIfTrue="1">
      <formula>LEN(TRIM(E10))&gt;0</formula>
    </cfRule>
  </conditionalFormatting>
  <conditionalFormatting sqref="F10">
    <cfRule type="beginsWith" dxfId="370" priority="17" stopIfTrue="1" operator="beginsWith" text="Not Applicable">
      <formula>LEFT(F10,LEN("Not Applicable"))="Not Applicable"</formula>
    </cfRule>
    <cfRule type="beginsWith" dxfId="369" priority="18" stopIfTrue="1" operator="beginsWith" text="Waived">
      <formula>LEFT(F10,LEN("Waived"))="Waived"</formula>
    </cfRule>
    <cfRule type="beginsWith" dxfId="368" priority="19" stopIfTrue="1" operator="beginsWith" text="Pre-Passed">
      <formula>LEFT(F10,LEN("Pre-Passed"))="Pre-Passed"</formula>
    </cfRule>
    <cfRule type="beginsWith" dxfId="367" priority="20" stopIfTrue="1" operator="beginsWith" text="Completed">
      <formula>LEFT(F10,LEN("Completed"))="Completed"</formula>
    </cfRule>
    <cfRule type="beginsWith" dxfId="366" priority="21" stopIfTrue="1" operator="beginsWith" text="Partial">
      <formula>LEFT(F10,LEN("Partial"))="Partial"</formula>
    </cfRule>
    <cfRule type="beginsWith" dxfId="365" priority="22" stopIfTrue="1" operator="beginsWith" text="Missing">
      <formula>LEFT(F10,LEN("Missing"))="Missing"</formula>
    </cfRule>
    <cfRule type="beginsWith" dxfId="364" priority="23" stopIfTrue="1" operator="beginsWith" text="Untested">
      <formula>LEFT(F10,LEN("Untested"))="Untested"</formula>
    </cfRule>
    <cfRule type="notContainsBlanks" dxfId="363" priority="24" stopIfTrue="1">
      <formula>LEN(TRIM(F10))&gt;0</formula>
    </cfRule>
  </conditionalFormatting>
  <conditionalFormatting sqref="E11:F24">
    <cfRule type="beginsWith" dxfId="362" priority="9" stopIfTrue="1" operator="beginsWith" text="Not Applicable">
      <formula>LEFT(E11,LEN("Not Applicable"))="Not Applicable"</formula>
    </cfRule>
    <cfRule type="beginsWith" dxfId="361" priority="10" stopIfTrue="1" operator="beginsWith" text="Waived">
      <formula>LEFT(E11,LEN("Waived"))="Waived"</formula>
    </cfRule>
    <cfRule type="beginsWith" dxfId="360" priority="11" stopIfTrue="1" operator="beginsWith" text="Broken">
      <formula>LEFT(E11,LEN("Broken"))="Broken"</formula>
    </cfRule>
    <cfRule type="beginsWith" dxfId="359" priority="12" stopIfTrue="1" operator="beginsWith" text="Decent">
      <formula>LEFT(E11,LEN("Decent"))="Decent"</formula>
    </cfRule>
    <cfRule type="beginsWith" dxfId="358" priority="13" stopIfTrue="1" operator="beginsWith" text="Poor">
      <formula>LEFT(E11,LEN("Poor"))="Poor"</formula>
    </cfRule>
    <cfRule type="beginsWith" dxfId="357" priority="14" stopIfTrue="1" operator="beginsWith" text="Missing">
      <formula>LEFT(E11,LEN("Missing"))="Missing"</formula>
    </cfRule>
    <cfRule type="beginsWith" dxfId="356" priority="15" stopIfTrue="1" operator="beginsWith" text="Untested">
      <formula>LEFT(E11,LEN("Untested"))="Untested"</formula>
    </cfRule>
    <cfRule type="notContainsBlanks" dxfId="355" priority="16" stopIfTrue="1">
      <formula>LEN(TRIM(E11))&gt;0</formula>
    </cfRule>
  </conditionalFormatting>
  <conditionalFormatting sqref="F11:F24">
    <cfRule type="beginsWith" dxfId="354" priority="5" operator="beginsWith" text="Partial">
      <formula>LEFT(F11,LEN("Partial"))="Partial"</formula>
    </cfRule>
    <cfRule type="beginsWith" dxfId="353" priority="6" stopIfTrue="1" operator="beginsWith" text="Exceptional">
      <formula>LEFT(F11,LEN("Exceptional"))="Exceptional"</formula>
    </cfRule>
    <cfRule type="beginsWith" dxfId="352" priority="7" stopIfTrue="1" operator="beginsWith" text="Great">
      <formula>LEFT(F11,LEN("Great"))="Great"</formula>
    </cfRule>
    <cfRule type="beginsWith" dxfId="351" priority="8" stopIfTrue="1" operator="beginsWith" text="Good">
      <formula>LEFT(F11,LEN("Good"))="Good"</formula>
    </cfRule>
  </conditionalFormatting>
  <conditionalFormatting sqref="E11:F24">
    <cfRule type="beginsWith" dxfId="350" priority="1" operator="beginsWith" text="Partial">
      <formula>LEFT(E11,LEN("Partial"))="Partial"</formula>
    </cfRule>
    <cfRule type="beginsWith" dxfId="349" priority="2" stopIfTrue="1" operator="beginsWith" text="Exceptional">
      <formula>LEFT(E11,LEN("Exceptional"))="Exceptional"</formula>
    </cfRule>
    <cfRule type="beginsWith" dxfId="348" priority="3" stopIfTrue="1" operator="beginsWith" text="Great">
      <formula>LEFT(E11,LEN("Great"))="Great"</formula>
    </cfRule>
    <cfRule type="beginsWith" dxfId="347" priority="4" stopIfTrue="1" operator="beginsWith" text="Good">
      <formula>LEFT(E11,LEN("Good"))="Good"</formula>
    </cfRule>
  </conditionalFormatting>
  <dataValidations count="1">
    <dataValidation type="list" showInputMessage="1" showErrorMessage="1" sqref="E11:F24">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18"/>
  <sheetViews>
    <sheetView zoomScale="130" zoomScaleNormal="130" zoomScalePageLayoutView="130" workbookViewId="0">
      <selection activeCell="E11" sqref="E11"/>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38" t="s">
        <v>253</v>
      </c>
      <c r="B1" s="239"/>
      <c r="C1" s="240"/>
      <c r="D1" s="94" t="s">
        <v>79</v>
      </c>
      <c r="E1" s="95" t="str">
        <f>""&amp;COUNTIF(E$3:E$61,"Untested")&amp;" Untested"</f>
        <v>6 Untested</v>
      </c>
      <c r="F1" s="95" t="str">
        <f>""&amp;COUNTIF(F$3:F$61,"Untested")&amp;" Untested"</f>
        <v>6 Untested</v>
      </c>
      <c r="G1" s="87" t="s">
        <v>80</v>
      </c>
      <c r="H1" s="116"/>
    </row>
    <row r="2" spans="1:8" ht="17.100000000000001" customHeight="1" thickBot="1">
      <c r="A2" s="246" t="s">
        <v>286</v>
      </c>
      <c r="B2" s="247"/>
      <c r="C2" s="248"/>
      <c r="D2" s="96" t="s">
        <v>127</v>
      </c>
      <c r="E2" s="97">
        <f>COUNTIF($E$10:$E$61,"Missing")+COUNTIF($E$10:$E$61,"Broken")</f>
        <v>0</v>
      </c>
      <c r="F2" s="97">
        <f>COUNTIF($F$10:$F$61,"Missing")+COUNTIF($F$10:$F$61,"Broken")</f>
        <v>0</v>
      </c>
      <c r="G2" s="243" t="s">
        <v>132</v>
      </c>
    </row>
    <row r="3" spans="1:8" ht="16.5" thickBot="1">
      <c r="A3" s="249"/>
      <c r="B3" s="250"/>
      <c r="C3" s="251"/>
      <c r="D3" s="96" t="s">
        <v>126</v>
      </c>
      <c r="E3" s="97">
        <f>COUNTIF($E$10:$E$61,"Poor")+COUNTIF($E$10:$E$61,"Partial")</f>
        <v>0</v>
      </c>
      <c r="F3" s="97">
        <f>COUNTIF($F$10:$F$61,"Poor")+COUNTIF($F$10:$F$61,"Partial")</f>
        <v>0</v>
      </c>
      <c r="G3" s="244"/>
    </row>
    <row r="4" spans="1:8" ht="16.5" thickBot="1">
      <c r="A4" s="249"/>
      <c r="B4" s="250"/>
      <c r="C4" s="251"/>
      <c r="D4" s="96" t="s">
        <v>128</v>
      </c>
      <c r="E4" s="97">
        <f>COUNTIF($E$10:$E$61,"Decent")</f>
        <v>0</v>
      </c>
      <c r="F4" s="97">
        <f>COUNTIF($F$10:$F$61,"Decent")</f>
        <v>0</v>
      </c>
      <c r="G4" s="244"/>
    </row>
    <row r="5" spans="1:8" ht="16.5" thickBot="1">
      <c r="A5" s="249"/>
      <c r="B5" s="250"/>
      <c r="C5" s="251"/>
      <c r="D5" s="96" t="s">
        <v>150</v>
      </c>
      <c r="E5" s="97">
        <f>COUNTIF($E$10:$E$61,"Good")</f>
        <v>0</v>
      </c>
      <c r="F5" s="97">
        <f>COUNTIF($F$10:$F$61,"Good")</f>
        <v>0</v>
      </c>
      <c r="G5" s="244"/>
    </row>
    <row r="6" spans="1:8" ht="16.5" thickBot="1">
      <c r="A6" s="249"/>
      <c r="B6" s="250"/>
      <c r="C6" s="251"/>
      <c r="D6" s="96" t="s">
        <v>125</v>
      </c>
      <c r="E6" s="97">
        <f>COUNTIF($E$10:$E$61,"Great")</f>
        <v>0</v>
      </c>
      <c r="F6" s="97">
        <f>COUNTIF($F$10:$F$61,"Great")</f>
        <v>0</v>
      </c>
      <c r="G6" s="244"/>
    </row>
    <row r="7" spans="1:8" ht="16.5" thickBot="1">
      <c r="A7" s="249"/>
      <c r="B7" s="250"/>
      <c r="C7" s="251"/>
      <c r="D7" s="96" t="s">
        <v>124</v>
      </c>
      <c r="E7" s="97">
        <f>COUNTIF($E$10:$E$61,"Exceptional")</f>
        <v>0</v>
      </c>
      <c r="F7" s="97">
        <f>COUNTIF($F$10:$F$61,"Exceptional")</f>
        <v>0</v>
      </c>
      <c r="G7" s="244"/>
    </row>
    <row r="8" spans="1:8" ht="16.5" thickBot="1">
      <c r="A8" s="252"/>
      <c r="B8" s="253"/>
      <c r="C8" s="254"/>
      <c r="D8" s="98" t="s">
        <v>223</v>
      </c>
      <c r="E8" s="99">
        <f>E2*(-0.1)+E3*(-0.02)+E5*0.005+E6*0.01+E7*0.02</f>
        <v>0</v>
      </c>
      <c r="F8" s="99">
        <f>F2*(-0.1)+F3*(-0.02)+F5*0.005+F6*0.01+F7*0.02</f>
        <v>0</v>
      </c>
      <c r="G8" s="245"/>
    </row>
    <row r="9" spans="1:8" s="21" customFormat="1" ht="8.1" customHeight="1" thickBot="1">
      <c r="A9" s="90"/>
      <c r="B9" s="90"/>
      <c r="C9" s="90"/>
      <c r="D9" s="91"/>
      <c r="E9" s="92"/>
      <c r="F9" s="92"/>
      <c r="G9" s="90"/>
    </row>
    <row r="10" spans="1:8" ht="16.5" thickBot="1">
      <c r="A10" s="241" t="s">
        <v>106</v>
      </c>
      <c r="B10" s="255"/>
      <c r="C10" s="242"/>
      <c r="D10" s="87" t="s">
        <v>31</v>
      </c>
      <c r="E10" s="88" t="s">
        <v>15</v>
      </c>
      <c r="F10" s="88" t="s">
        <v>16</v>
      </c>
      <c r="G10" s="87" t="s">
        <v>32</v>
      </c>
    </row>
    <row r="11" spans="1:8" ht="44.1" customHeight="1" thickBot="1">
      <c r="A11" s="93" t="s">
        <v>107</v>
      </c>
      <c r="B11" s="236" t="s">
        <v>212</v>
      </c>
      <c r="C11" s="237"/>
      <c r="D11" s="89"/>
      <c r="E11" s="87" t="s">
        <v>14</v>
      </c>
      <c r="F11" s="87" t="s">
        <v>14</v>
      </c>
      <c r="G11" s="89"/>
    </row>
    <row r="12" spans="1:8" ht="59.1" customHeight="1" thickBot="1">
      <c r="A12" s="93" t="s">
        <v>213</v>
      </c>
      <c r="B12" s="236" t="s">
        <v>214</v>
      </c>
      <c r="C12" s="237"/>
      <c r="D12" s="89"/>
      <c r="E12" s="87" t="s">
        <v>14</v>
      </c>
      <c r="F12" s="87" t="s">
        <v>14</v>
      </c>
      <c r="G12" s="89"/>
    </row>
    <row r="13" spans="1:8" ht="57" customHeight="1" thickBot="1">
      <c r="A13" s="93" t="s">
        <v>215</v>
      </c>
      <c r="B13" s="236" t="s">
        <v>218</v>
      </c>
      <c r="C13" s="237"/>
      <c r="D13" s="89"/>
      <c r="E13" s="87" t="s">
        <v>14</v>
      </c>
      <c r="F13" s="87" t="s">
        <v>14</v>
      </c>
      <c r="G13" s="89"/>
    </row>
    <row r="14" spans="1:8" ht="72" customHeight="1" thickBot="1">
      <c r="A14" s="93" t="s">
        <v>217</v>
      </c>
      <c r="B14" s="236" t="s">
        <v>219</v>
      </c>
      <c r="C14" s="237"/>
      <c r="D14" s="89"/>
      <c r="E14" s="87" t="s">
        <v>14</v>
      </c>
      <c r="F14" s="87" t="s">
        <v>14</v>
      </c>
      <c r="G14" s="89"/>
    </row>
    <row r="15" spans="1:8" ht="56.1" customHeight="1" thickBot="1">
      <c r="A15" s="93" t="s">
        <v>108</v>
      </c>
      <c r="B15" s="236" t="s">
        <v>109</v>
      </c>
      <c r="C15" s="237"/>
      <c r="D15" s="89"/>
      <c r="E15" s="87" t="s">
        <v>14</v>
      </c>
      <c r="F15" s="87" t="s">
        <v>14</v>
      </c>
      <c r="G15" s="89"/>
    </row>
    <row r="16" spans="1:8" ht="42.95" customHeight="1" thickBot="1">
      <c r="A16" s="93" t="s">
        <v>96</v>
      </c>
      <c r="B16" s="236" t="s">
        <v>216</v>
      </c>
      <c r="C16" s="237"/>
      <c r="D16" s="89"/>
      <c r="E16" s="87" t="s">
        <v>14</v>
      </c>
      <c r="F16" s="87" t="s">
        <v>14</v>
      </c>
      <c r="G16" s="89"/>
    </row>
    <row r="25" ht="17.100000000000001" customHeight="1"/>
    <row r="34" ht="17.100000000000001" customHeight="1"/>
    <row r="49" spans="1:8" s="100" customFormat="1">
      <c r="A49" s="1"/>
      <c r="B49" s="1"/>
      <c r="C49" s="1"/>
      <c r="D49" s="1"/>
      <c r="E49" s="1"/>
      <c r="F49" s="1"/>
      <c r="G49" s="1"/>
      <c r="H49" s="1"/>
    </row>
    <row r="50" spans="1:8" s="100" customFormat="1">
      <c r="A50" s="1"/>
      <c r="B50" s="1"/>
      <c r="C50" s="1"/>
      <c r="D50" s="1"/>
      <c r="E50" s="1"/>
      <c r="F50" s="1"/>
      <c r="G50" s="1"/>
      <c r="H50" s="1"/>
    </row>
    <row r="51" spans="1:8" s="100" customFormat="1">
      <c r="A51" s="1"/>
      <c r="B51" s="1"/>
      <c r="C51" s="1"/>
      <c r="D51" s="1"/>
      <c r="E51" s="1"/>
      <c r="F51" s="1"/>
      <c r="G51" s="1"/>
      <c r="H51" s="1"/>
    </row>
    <row r="52" spans="1:8" s="100" customFormat="1">
      <c r="A52" s="1"/>
      <c r="B52" s="1"/>
      <c r="C52" s="1"/>
      <c r="D52" s="1"/>
      <c r="E52" s="1"/>
      <c r="F52" s="1"/>
      <c r="G52" s="1"/>
      <c r="H52" s="1"/>
    </row>
    <row r="53" spans="1:8" s="100" customFormat="1">
      <c r="A53" s="1"/>
      <c r="B53" s="1"/>
      <c r="C53" s="1"/>
      <c r="D53" s="1"/>
      <c r="E53" s="1"/>
      <c r="F53" s="1"/>
      <c r="G53" s="1"/>
      <c r="H53" s="1"/>
    </row>
    <row r="54" spans="1:8" s="100" customFormat="1">
      <c r="A54" s="1"/>
      <c r="B54" s="1"/>
      <c r="C54" s="1"/>
      <c r="D54" s="1"/>
      <c r="E54" s="1"/>
      <c r="F54" s="1"/>
      <c r="G54" s="1"/>
      <c r="H54" s="1"/>
    </row>
    <row r="55" spans="1:8" s="100" customFormat="1">
      <c r="A55" s="1"/>
      <c r="B55" s="1"/>
      <c r="C55" s="1"/>
      <c r="D55" s="1"/>
      <c r="E55" s="1"/>
      <c r="F55" s="1"/>
      <c r="G55" s="1"/>
      <c r="H55" s="1"/>
    </row>
    <row r="56" spans="1:8" s="100" customFormat="1">
      <c r="A56" s="1"/>
      <c r="B56" s="1"/>
      <c r="C56" s="1"/>
      <c r="D56" s="1"/>
      <c r="E56" s="1"/>
      <c r="F56" s="1"/>
      <c r="G56" s="1"/>
      <c r="H56" s="1"/>
    </row>
    <row r="57" spans="1:8" s="100" customFormat="1">
      <c r="A57" s="1"/>
      <c r="B57" s="1"/>
      <c r="C57" s="1"/>
      <c r="D57" s="1"/>
      <c r="E57" s="1"/>
      <c r="F57" s="1"/>
      <c r="G57" s="1"/>
      <c r="H57" s="1"/>
    </row>
    <row r="58" spans="1:8" s="100" customFormat="1">
      <c r="A58" s="1"/>
      <c r="B58" s="1"/>
      <c r="C58" s="1"/>
      <c r="D58" s="1"/>
      <c r="E58" s="1"/>
      <c r="F58" s="1"/>
      <c r="G58" s="1"/>
      <c r="H58" s="1"/>
    </row>
    <row r="59" spans="1:8" s="100" customFormat="1">
      <c r="A59" s="1"/>
      <c r="B59" s="1"/>
      <c r="C59" s="1"/>
      <c r="D59" s="1"/>
      <c r="E59" s="1"/>
      <c r="F59" s="1"/>
      <c r="G59" s="1"/>
      <c r="H59" s="1"/>
    </row>
    <row r="60" spans="1:8" s="100" customFormat="1">
      <c r="A60" s="1"/>
      <c r="B60" s="1"/>
      <c r="C60" s="1"/>
      <c r="D60" s="1"/>
      <c r="E60" s="1"/>
      <c r="F60" s="1"/>
      <c r="G60" s="1"/>
      <c r="H60" s="1"/>
    </row>
    <row r="61" spans="1:8" s="100" customFormat="1">
      <c r="A61" s="1"/>
      <c r="B61" s="1"/>
      <c r="C61" s="1"/>
      <c r="D61" s="1"/>
      <c r="E61" s="1"/>
      <c r="F61" s="1"/>
      <c r="G61" s="1"/>
      <c r="H61" s="1"/>
    </row>
    <row r="62" spans="1:8" s="100" customFormat="1">
      <c r="A62" s="1"/>
      <c r="B62" s="1"/>
      <c r="C62" s="1"/>
      <c r="D62" s="1"/>
      <c r="E62" s="1"/>
      <c r="F62" s="1"/>
      <c r="G62" s="1"/>
      <c r="H62" s="1"/>
    </row>
    <row r="63" spans="1:8" s="100" customFormat="1">
      <c r="A63" s="1"/>
      <c r="B63" s="1"/>
      <c r="C63" s="1"/>
      <c r="D63" s="1"/>
      <c r="E63" s="1"/>
      <c r="F63" s="1"/>
      <c r="G63" s="1"/>
      <c r="H63" s="1"/>
    </row>
    <row r="64" spans="1:8" s="100" customFormat="1">
      <c r="A64" s="1"/>
      <c r="B64" s="1"/>
      <c r="C64" s="1"/>
      <c r="D64" s="1"/>
      <c r="E64" s="1"/>
      <c r="F64" s="1"/>
      <c r="G64" s="1"/>
      <c r="H64" s="1"/>
    </row>
    <row r="65" spans="1:8" s="100" customFormat="1">
      <c r="A65" s="1"/>
      <c r="B65" s="1"/>
      <c r="C65" s="1"/>
      <c r="D65" s="1"/>
      <c r="E65" s="1"/>
      <c r="F65" s="1"/>
      <c r="G65" s="1"/>
      <c r="H65" s="1"/>
    </row>
    <row r="66" spans="1:8" s="100" customFormat="1">
      <c r="A66" s="1"/>
      <c r="B66" s="1"/>
      <c r="C66" s="1"/>
      <c r="D66" s="1"/>
      <c r="E66" s="1"/>
      <c r="F66" s="1"/>
      <c r="G66" s="1"/>
      <c r="H66" s="1"/>
    </row>
    <row r="67" spans="1:8" s="100" customFormat="1">
      <c r="A67" s="1"/>
      <c r="B67" s="1"/>
      <c r="C67" s="1"/>
      <c r="D67" s="1"/>
      <c r="E67" s="1"/>
      <c r="F67" s="1"/>
      <c r="G67" s="1"/>
      <c r="H67" s="1"/>
    </row>
    <row r="68" spans="1:8" s="100" customFormat="1">
      <c r="A68" s="1"/>
      <c r="B68" s="1"/>
      <c r="C68" s="1"/>
      <c r="D68" s="1"/>
      <c r="E68" s="1"/>
      <c r="F68" s="1"/>
      <c r="G68" s="1"/>
      <c r="H68" s="1"/>
    </row>
    <row r="69" spans="1:8" s="100" customFormat="1">
      <c r="A69" s="1"/>
      <c r="B69" s="1"/>
      <c r="C69" s="1"/>
      <c r="D69" s="1"/>
      <c r="E69" s="1"/>
      <c r="F69" s="1"/>
      <c r="G69" s="1"/>
      <c r="H69" s="1"/>
    </row>
    <row r="70" spans="1:8" s="100" customFormat="1">
      <c r="A70" s="1"/>
      <c r="B70" s="1"/>
      <c r="C70" s="1"/>
      <c r="D70" s="1"/>
      <c r="E70" s="1"/>
      <c r="F70" s="1"/>
      <c r="G70" s="1"/>
      <c r="H70" s="1"/>
    </row>
    <row r="71" spans="1:8" s="100" customFormat="1"/>
    <row r="72" spans="1:8" s="100" customFormat="1"/>
    <row r="73" spans="1:8" s="100" customFormat="1"/>
    <row r="74" spans="1:8" s="100" customFormat="1"/>
    <row r="75" spans="1:8" s="100" customFormat="1"/>
    <row r="76" spans="1:8" s="100" customFormat="1"/>
    <row r="77" spans="1:8" s="100" customFormat="1"/>
    <row r="78" spans="1:8" s="100" customFormat="1"/>
    <row r="79" spans="1:8" s="100" customFormat="1"/>
    <row r="80" spans="1:8" s="100" customFormat="1"/>
    <row r="81" s="100" customFormat="1"/>
    <row r="82" s="100" customFormat="1"/>
    <row r="83" s="100" customFormat="1"/>
    <row r="84" s="100" customFormat="1"/>
    <row r="85" s="100" customFormat="1"/>
    <row r="86" s="100" customFormat="1"/>
    <row r="87" s="100" customFormat="1"/>
    <row r="88" s="100" customFormat="1"/>
    <row r="89" s="100" customFormat="1"/>
    <row r="90" s="100" customFormat="1"/>
    <row r="91" s="100" customFormat="1"/>
    <row r="92" s="100" customFormat="1"/>
    <row r="93" s="100" customFormat="1"/>
    <row r="94" s="100" customFormat="1"/>
    <row r="95" s="100" customFormat="1"/>
    <row r="96" s="100" customFormat="1"/>
    <row r="97" s="100" customFormat="1"/>
    <row r="98" s="100" customFormat="1"/>
    <row r="99" s="100" customFormat="1"/>
    <row r="100" s="100" customFormat="1"/>
    <row r="101" s="100" customFormat="1"/>
    <row r="102" s="100" customFormat="1"/>
    <row r="103" s="100" customFormat="1"/>
    <row r="104" s="100" customFormat="1"/>
    <row r="105" s="100" customFormat="1"/>
    <row r="106" s="100" customFormat="1"/>
    <row r="107" s="100" customFormat="1"/>
    <row r="108" s="100" customFormat="1"/>
    <row r="109" s="100" customFormat="1"/>
    <row r="110" s="100" customFormat="1"/>
    <row r="111" s="100" customFormat="1"/>
    <row r="112" s="100" customFormat="1"/>
    <row r="113" s="100" customFormat="1"/>
    <row r="114" s="100" customFormat="1"/>
    <row r="115" s="100" customFormat="1"/>
    <row r="116" s="100" customFormat="1"/>
    <row r="117" s="100" customFormat="1"/>
    <row r="118" s="100" customFormat="1"/>
  </sheetData>
  <mergeCells count="10">
    <mergeCell ref="B12:C12"/>
    <mergeCell ref="B14:C14"/>
    <mergeCell ref="B15:C15"/>
    <mergeCell ref="B16:C16"/>
    <mergeCell ref="B13:C13"/>
    <mergeCell ref="A10:C10"/>
    <mergeCell ref="B11:C11"/>
    <mergeCell ref="A1:C1"/>
    <mergeCell ref="A2:C8"/>
    <mergeCell ref="G2:G8"/>
  </mergeCells>
  <conditionalFormatting sqref="E17:F243">
    <cfRule type="beginsWith" dxfId="346" priority="1879" stopIfTrue="1" operator="beginsWith" text="Not Applicable">
      <formula>LEFT(E17,LEN("Not Applicable"))="Not Applicable"</formula>
    </cfRule>
    <cfRule type="beginsWith" dxfId="345" priority="1880" stopIfTrue="1" operator="beginsWith" text="Waived">
      <formula>LEFT(E17,LEN("Waived"))="Waived"</formula>
    </cfRule>
    <cfRule type="beginsWith" dxfId="344" priority="1881" stopIfTrue="1" operator="beginsWith" text="Pre-Passed">
      <formula>LEFT(E17,LEN("Pre-Passed"))="Pre-Passed"</formula>
    </cfRule>
    <cfRule type="beginsWith" dxfId="343" priority="1882" stopIfTrue="1" operator="beginsWith" text="Completed">
      <formula>LEFT(E17,LEN("Completed"))="Completed"</formula>
    </cfRule>
    <cfRule type="beginsWith" dxfId="342" priority="1883" stopIfTrue="1" operator="beginsWith" text="Partial">
      <formula>LEFT(E17,LEN("Partial"))="Partial"</formula>
    </cfRule>
    <cfRule type="beginsWith" dxfId="341" priority="1884" stopIfTrue="1" operator="beginsWith" text="Missing">
      <formula>LEFT(E17,LEN("Missing"))="Missing"</formula>
    </cfRule>
    <cfRule type="beginsWith" dxfId="340" priority="1885" stopIfTrue="1" operator="beginsWith" text="Untested">
      <formula>LEFT(E17,LEN("Untested"))="Untested"</formula>
    </cfRule>
    <cfRule type="notContainsBlanks" dxfId="339" priority="1893" stopIfTrue="1">
      <formula>LEN(TRIM(E17))&gt;0</formula>
    </cfRule>
  </conditionalFormatting>
  <conditionalFormatting sqref="A17:A243">
    <cfRule type="beginsWith" dxfId="338" priority="1886" stopIfTrue="1" operator="beginsWith" text="Exceptional">
      <formula>LEFT(A17,LEN("Exceptional"))="Exceptional"</formula>
    </cfRule>
    <cfRule type="beginsWith" dxfId="337" priority="1887" stopIfTrue="1" operator="beginsWith" text="Professional">
      <formula>LEFT(A17,LEN("Professional"))="Professional"</formula>
    </cfRule>
    <cfRule type="beginsWith" dxfId="336" priority="1888" stopIfTrue="1" operator="beginsWith" text="Advanced">
      <formula>LEFT(A17,LEN("Advanced"))="Advanced"</formula>
    </cfRule>
    <cfRule type="beginsWith" dxfId="335" priority="1889" stopIfTrue="1" operator="beginsWith" text="Intermediate">
      <formula>LEFT(A17,LEN("Intermediate"))="Intermediate"</formula>
    </cfRule>
    <cfRule type="beginsWith" dxfId="334" priority="1890" stopIfTrue="1" operator="beginsWith" text="Basic">
      <formula>LEFT(A17,LEN("Basic"))="Basic"</formula>
    </cfRule>
    <cfRule type="beginsWith" dxfId="333" priority="1891" stopIfTrue="1" operator="beginsWith" text="Required">
      <formula>LEFT(A17,LEN("Required"))="Required"</formula>
    </cfRule>
    <cfRule type="notContainsBlanks" dxfId="332" priority="1892" stopIfTrue="1">
      <formula>LEN(TRIM(A17))&gt;0</formula>
    </cfRule>
  </conditionalFormatting>
  <conditionalFormatting sqref="E10">
    <cfRule type="beginsWith" dxfId="331" priority="535" stopIfTrue="1" operator="beginsWith" text="Not Applicable">
      <formula>LEFT(E10,LEN("Not Applicable"))="Not Applicable"</formula>
    </cfRule>
    <cfRule type="beginsWith" dxfId="330" priority="536" stopIfTrue="1" operator="beginsWith" text="Waived">
      <formula>LEFT(E10,LEN("Waived"))="Waived"</formula>
    </cfRule>
    <cfRule type="beginsWith" dxfId="329" priority="537" stopIfTrue="1" operator="beginsWith" text="Pre-Passed">
      <formula>LEFT(E10,LEN("Pre-Passed"))="Pre-Passed"</formula>
    </cfRule>
    <cfRule type="beginsWith" dxfId="328" priority="538" stopIfTrue="1" operator="beginsWith" text="Completed">
      <formula>LEFT(E10,LEN("Completed"))="Completed"</formula>
    </cfRule>
    <cfRule type="beginsWith" dxfId="327" priority="539" stopIfTrue="1" operator="beginsWith" text="Partial">
      <formula>LEFT(E10,LEN("Partial"))="Partial"</formula>
    </cfRule>
    <cfRule type="beginsWith" dxfId="326" priority="540" stopIfTrue="1" operator="beginsWith" text="Missing">
      <formula>LEFT(E10,LEN("Missing"))="Missing"</formula>
    </cfRule>
    <cfRule type="beginsWith" dxfId="325" priority="541" stopIfTrue="1" operator="beginsWith" text="Untested">
      <formula>LEFT(E10,LEN("Untested"))="Untested"</formula>
    </cfRule>
    <cfRule type="notContainsBlanks" dxfId="324" priority="542" stopIfTrue="1">
      <formula>LEN(TRIM(E10))&gt;0</formula>
    </cfRule>
  </conditionalFormatting>
  <conditionalFormatting sqref="F10">
    <cfRule type="beginsWith" dxfId="323" priority="527" stopIfTrue="1" operator="beginsWith" text="Not Applicable">
      <formula>LEFT(F10,LEN("Not Applicable"))="Not Applicable"</formula>
    </cfRule>
    <cfRule type="beginsWith" dxfId="322" priority="528" stopIfTrue="1" operator="beginsWith" text="Waived">
      <formula>LEFT(F10,LEN("Waived"))="Waived"</formula>
    </cfRule>
    <cfRule type="beginsWith" dxfId="321" priority="529" stopIfTrue="1" operator="beginsWith" text="Pre-Passed">
      <formula>LEFT(F10,LEN("Pre-Passed"))="Pre-Passed"</formula>
    </cfRule>
    <cfRule type="beginsWith" dxfId="320" priority="530" stopIfTrue="1" operator="beginsWith" text="Completed">
      <formula>LEFT(F10,LEN("Completed"))="Completed"</formula>
    </cfRule>
    <cfRule type="beginsWith" dxfId="319" priority="531" stopIfTrue="1" operator="beginsWith" text="Partial">
      <formula>LEFT(F10,LEN("Partial"))="Partial"</formula>
    </cfRule>
    <cfRule type="beginsWith" dxfId="318" priority="532" stopIfTrue="1" operator="beginsWith" text="Missing">
      <formula>LEFT(F10,LEN("Missing"))="Missing"</formula>
    </cfRule>
    <cfRule type="beginsWith" dxfId="317" priority="533" stopIfTrue="1" operator="beginsWith" text="Untested">
      <formula>LEFT(F10,LEN("Untested"))="Untested"</formula>
    </cfRule>
    <cfRule type="notContainsBlanks" dxfId="316" priority="534" stopIfTrue="1">
      <formula>LEN(TRIM(F10))&gt;0</formula>
    </cfRule>
  </conditionalFormatting>
  <conditionalFormatting sqref="A10:G10 A14:D16 G14:G16 A11:D12 G11:G12">
    <cfRule type="expression" dxfId="315" priority="203" stopIfTrue="1">
      <formula>IF(#REF! &gt; 0, TRUE, FALSE)</formula>
    </cfRule>
  </conditionalFormatting>
  <conditionalFormatting sqref="A13:D13 G13">
    <cfRule type="expression" dxfId="314" priority="152" stopIfTrue="1">
      <formula>IF(#REF! &gt; 0, TRUE, FALSE)</formula>
    </cfRule>
  </conditionalFormatting>
  <conditionalFormatting sqref="A10:XFD10 A11:D16 G11:XFD16">
    <cfRule type="expression" dxfId="313" priority="13" stopIfTrue="1">
      <formula>"H1&gt;0"</formula>
    </cfRule>
  </conditionalFormatting>
  <conditionalFormatting sqref="E11:F16">
    <cfRule type="beginsWith" dxfId="312" priority="5" stopIfTrue="1" operator="beginsWith" text="Not Applicable">
      <formula>LEFT(E11,LEN("Not Applicable"))="Not Applicable"</formula>
    </cfRule>
    <cfRule type="beginsWith" dxfId="311" priority="6" stopIfTrue="1" operator="beginsWith" text="Waived">
      <formula>LEFT(E11,LEN("Waived"))="Waived"</formula>
    </cfRule>
    <cfRule type="beginsWith" dxfId="310" priority="7" stopIfTrue="1" operator="beginsWith" text="Broken">
      <formula>LEFT(E11,LEN("Broken"))="Broken"</formula>
    </cfRule>
    <cfRule type="beginsWith" dxfId="309" priority="8" stopIfTrue="1" operator="beginsWith" text="Decent">
      <formula>LEFT(E11,LEN("Decent"))="Decent"</formula>
    </cfRule>
    <cfRule type="beginsWith" dxfId="308" priority="9" stopIfTrue="1" operator="beginsWith" text="Poor">
      <formula>LEFT(E11,LEN("Poor"))="Poor"</formula>
    </cfRule>
    <cfRule type="beginsWith" dxfId="307" priority="10" stopIfTrue="1" operator="beginsWith" text="Missing">
      <formula>LEFT(E11,LEN("Missing"))="Missing"</formula>
    </cfRule>
    <cfRule type="beginsWith" dxfId="306" priority="11" stopIfTrue="1" operator="beginsWith" text="Untested">
      <formula>LEFT(E11,LEN("Untested"))="Untested"</formula>
    </cfRule>
    <cfRule type="notContainsBlanks" dxfId="305" priority="12" stopIfTrue="1">
      <formula>LEN(TRIM(E11))&gt;0</formula>
    </cfRule>
  </conditionalFormatting>
  <conditionalFormatting sqref="E11:F16">
    <cfRule type="beginsWith" dxfId="304" priority="1" operator="beginsWith" text="Partial">
      <formula>LEFT(E11,LEN("Partial"))="Partial"</formula>
    </cfRule>
    <cfRule type="beginsWith" dxfId="303" priority="2" stopIfTrue="1" operator="beginsWith" text="Exceptional">
      <formula>LEFT(E11,LEN("Exceptional"))="Exceptional"</formula>
    </cfRule>
    <cfRule type="beginsWith" dxfId="302" priority="3" stopIfTrue="1" operator="beginsWith" text="Great">
      <formula>LEFT(E11,LEN("Great"))="Great"</formula>
    </cfRule>
    <cfRule type="beginsWith" dxfId="301" priority="4" stopIfTrue="1" operator="beginsWith" text="Good">
      <formula>LEFT(E11,LEN("Good"))="Good"</formula>
    </cfRule>
  </conditionalFormatting>
  <dataValidations count="2">
    <dataValidation type="list" showInputMessage="1" showErrorMessage="1" sqref="E102:F104 E111:F118 E106:F109 E80:F100 E71:F78">
      <formula1>"Untested, Missing, Partial, Completed, Waived, Not Applicable"</formula1>
    </dataValidation>
    <dataValidation type="list" showInputMessage="1" showErrorMessage="1" sqref="E11:F16">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8"/>
  <sheetViews>
    <sheetView topLeftCell="A16" zoomScale="130" zoomScaleNormal="130" zoomScalePageLayoutView="130" workbookViewId="0">
      <selection activeCell="B21" sqref="B21:C21"/>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38" t="s">
        <v>253</v>
      </c>
      <c r="B1" s="239"/>
      <c r="C1" s="240"/>
      <c r="D1" s="94" t="s">
        <v>79</v>
      </c>
      <c r="E1" s="95" t="str">
        <f>""&amp;COUNTIF(E$10:E$71,"Untested")&amp;" Untested"</f>
        <v>12 Untested</v>
      </c>
      <c r="F1" s="95" t="str">
        <f>""&amp;COUNTIF(F$10:F$71,"Untested")&amp;" Untested"</f>
        <v>12 Untested</v>
      </c>
      <c r="G1" s="87" t="s">
        <v>80</v>
      </c>
      <c r="H1" s="116"/>
    </row>
    <row r="2" spans="1:8" ht="17.100000000000001" customHeight="1" thickBot="1">
      <c r="A2" s="246" t="s">
        <v>287</v>
      </c>
      <c r="B2" s="247"/>
      <c r="C2" s="248"/>
      <c r="D2" s="96" t="s">
        <v>127</v>
      </c>
      <c r="E2" s="97">
        <f>COUNTIF($E$10:$E$71,"Missing")+COUNTIF($E$10:$E$71,"Broken")</f>
        <v>0</v>
      </c>
      <c r="F2" s="97">
        <f>COUNTIF($F$10:$F$71,"Missing")+COUNTIF($F$10:$F$71,"Broken")</f>
        <v>0</v>
      </c>
      <c r="G2" s="243" t="s">
        <v>132</v>
      </c>
    </row>
    <row r="3" spans="1:8" ht="16.5" thickBot="1">
      <c r="A3" s="249"/>
      <c r="B3" s="250"/>
      <c r="C3" s="251"/>
      <c r="D3" s="96" t="s">
        <v>126</v>
      </c>
      <c r="E3" s="97">
        <f>COUNTIF($E$10:$E$71,"Poor")+COUNTIF($E$10:$E$71,"Partial")</f>
        <v>0</v>
      </c>
      <c r="F3" s="97">
        <f>COUNTIF($F$10:$F$71,"Poor")+COUNTIF($F$10:$F$71,"Partial")</f>
        <v>0</v>
      </c>
      <c r="G3" s="244"/>
    </row>
    <row r="4" spans="1:8" ht="16.5" thickBot="1">
      <c r="A4" s="249"/>
      <c r="B4" s="250"/>
      <c r="C4" s="251"/>
      <c r="D4" s="96" t="s">
        <v>128</v>
      </c>
      <c r="E4" s="97">
        <f>COUNTIF($E$10:$E$71,"Decent")</f>
        <v>0</v>
      </c>
      <c r="F4" s="97">
        <f>COUNTIF($F$10:$F$71,"Decent")</f>
        <v>0</v>
      </c>
      <c r="G4" s="244"/>
    </row>
    <row r="5" spans="1:8" ht="16.5" thickBot="1">
      <c r="A5" s="249"/>
      <c r="B5" s="250"/>
      <c r="C5" s="251"/>
      <c r="D5" s="96" t="s">
        <v>150</v>
      </c>
      <c r="E5" s="97">
        <f>COUNTIF($E$10:$E$71,"Good")</f>
        <v>0</v>
      </c>
      <c r="F5" s="97">
        <f>COUNTIF($F$10:$F$71,"Good")</f>
        <v>0</v>
      </c>
      <c r="G5" s="244"/>
    </row>
    <row r="6" spans="1:8" ht="16.5" thickBot="1">
      <c r="A6" s="249"/>
      <c r="B6" s="250"/>
      <c r="C6" s="251"/>
      <c r="D6" s="96" t="s">
        <v>125</v>
      </c>
      <c r="E6" s="97">
        <f>COUNTIF($E$10:$E$71,"Great")</f>
        <v>0</v>
      </c>
      <c r="F6" s="97">
        <f>COUNTIF($F$10:$F$71,"Great")</f>
        <v>0</v>
      </c>
      <c r="G6" s="244"/>
    </row>
    <row r="7" spans="1:8" ht="16.5" thickBot="1">
      <c r="A7" s="249"/>
      <c r="B7" s="250"/>
      <c r="C7" s="251"/>
      <c r="D7" s="96" t="s">
        <v>124</v>
      </c>
      <c r="E7" s="97">
        <f>COUNTIF($E$10:$E$71,"Exceptional")</f>
        <v>0</v>
      </c>
      <c r="F7" s="97">
        <f>COUNTIF($F$10:$F$71,"Exceptional")</f>
        <v>0</v>
      </c>
      <c r="G7" s="244"/>
    </row>
    <row r="8" spans="1:8" ht="16.5" thickBot="1">
      <c r="A8" s="252"/>
      <c r="B8" s="253"/>
      <c r="C8" s="254"/>
      <c r="D8" s="98" t="s">
        <v>223</v>
      </c>
      <c r="E8" s="99">
        <f>E2*(-0.1)+E3*(-0.02)+E5*0.005+E6*0.01+E7*0.02</f>
        <v>0</v>
      </c>
      <c r="F8" s="99">
        <f>F2*(-0.1)+F3*(-0.02)+F5*0.005+F6*0.01+F7*0.02</f>
        <v>0</v>
      </c>
      <c r="G8" s="245"/>
    </row>
    <row r="9" spans="1:8" s="21" customFormat="1" ht="8.1" customHeight="1" thickBot="1">
      <c r="A9" s="90"/>
      <c r="B9" s="90"/>
      <c r="C9" s="90"/>
      <c r="D9" s="91"/>
      <c r="E9" s="92"/>
      <c r="F9" s="92"/>
      <c r="G9" s="90"/>
    </row>
    <row r="10" spans="1:8" ht="16.5" thickBot="1">
      <c r="A10" s="261" t="s">
        <v>265</v>
      </c>
      <c r="B10" s="262"/>
      <c r="C10" s="263"/>
      <c r="D10" s="111" t="s">
        <v>31</v>
      </c>
      <c r="E10" s="112" t="s">
        <v>15</v>
      </c>
      <c r="F10" s="112" t="s">
        <v>16</v>
      </c>
      <c r="G10" s="111" t="s">
        <v>32</v>
      </c>
    </row>
    <row r="11" spans="1:8" ht="59.1" customHeight="1" thickBot="1">
      <c r="A11" s="113" t="s">
        <v>266</v>
      </c>
      <c r="B11" s="264" t="s">
        <v>276</v>
      </c>
      <c r="C11" s="264"/>
      <c r="D11" s="114"/>
      <c r="E11" s="87" t="s">
        <v>14</v>
      </c>
      <c r="F11" s="87" t="s">
        <v>14</v>
      </c>
      <c r="G11" s="114"/>
    </row>
    <row r="12" spans="1:8" ht="99" customHeight="1" thickBot="1">
      <c r="A12" s="113" t="s">
        <v>267</v>
      </c>
      <c r="B12" s="264" t="s">
        <v>280</v>
      </c>
      <c r="C12" s="264"/>
      <c r="D12" s="114"/>
      <c r="E12" s="87" t="s">
        <v>14</v>
      </c>
      <c r="F12" s="87" t="s">
        <v>14</v>
      </c>
      <c r="G12" s="114"/>
    </row>
    <row r="13" spans="1:8" ht="42.95" customHeight="1" thickBot="1">
      <c r="A13" s="113" t="s">
        <v>268</v>
      </c>
      <c r="B13" s="264" t="s">
        <v>277</v>
      </c>
      <c r="C13" s="264"/>
      <c r="D13" s="114"/>
      <c r="E13" s="87" t="s">
        <v>14</v>
      </c>
      <c r="F13" s="87" t="s">
        <v>14</v>
      </c>
      <c r="G13" s="114"/>
    </row>
    <row r="14" spans="1:8" ht="72.95" customHeight="1" thickBot="1">
      <c r="A14" s="113" t="s">
        <v>279</v>
      </c>
      <c r="B14" s="264" t="s">
        <v>281</v>
      </c>
      <c r="C14" s="264"/>
      <c r="D14" s="114"/>
      <c r="E14" s="87" t="s">
        <v>14</v>
      </c>
      <c r="F14" s="87" t="s">
        <v>14</v>
      </c>
      <c r="G14" s="114"/>
    </row>
    <row r="15" spans="1:8" ht="74.099999999999994" customHeight="1" thickBot="1">
      <c r="A15" s="113" t="s">
        <v>269</v>
      </c>
      <c r="B15" s="264" t="s">
        <v>278</v>
      </c>
      <c r="C15" s="264"/>
      <c r="D15" s="114"/>
      <c r="E15" s="87" t="s">
        <v>14</v>
      </c>
      <c r="F15" s="87" t="s">
        <v>14</v>
      </c>
      <c r="G15" s="114"/>
    </row>
    <row r="16" spans="1:8" ht="99" customHeight="1" thickBot="1">
      <c r="A16" s="113" t="s">
        <v>270</v>
      </c>
      <c r="B16" s="264" t="s">
        <v>282</v>
      </c>
      <c r="C16" s="264"/>
      <c r="D16" s="114"/>
      <c r="E16" s="87" t="s">
        <v>14</v>
      </c>
      <c r="F16" s="87" t="s">
        <v>14</v>
      </c>
      <c r="G16" s="114"/>
    </row>
    <row r="17" spans="1:7" ht="57" customHeight="1" thickBot="1">
      <c r="A17" s="113" t="s">
        <v>271</v>
      </c>
      <c r="B17" s="258" t="s">
        <v>283</v>
      </c>
      <c r="C17" s="258"/>
      <c r="D17" s="106"/>
      <c r="E17" s="87" t="s">
        <v>14</v>
      </c>
      <c r="F17" s="87" t="s">
        <v>14</v>
      </c>
      <c r="G17" s="106"/>
    </row>
    <row r="18" spans="1:7" ht="86.1" customHeight="1" thickBot="1">
      <c r="A18" s="113" t="s">
        <v>272</v>
      </c>
      <c r="B18" s="256" t="s">
        <v>327</v>
      </c>
      <c r="C18" s="257"/>
      <c r="D18" s="106"/>
      <c r="E18" s="87" t="s">
        <v>14</v>
      </c>
      <c r="F18" s="87" t="s">
        <v>14</v>
      </c>
      <c r="G18" s="106"/>
    </row>
    <row r="19" spans="1:7" ht="86.1" customHeight="1" thickBot="1">
      <c r="A19" s="113" t="s">
        <v>273</v>
      </c>
      <c r="B19" s="258" t="s">
        <v>284</v>
      </c>
      <c r="C19" s="258"/>
      <c r="D19" s="106"/>
      <c r="E19" s="87" t="s">
        <v>14</v>
      </c>
      <c r="F19" s="87" t="s">
        <v>14</v>
      </c>
      <c r="G19" s="106"/>
    </row>
    <row r="20" spans="1:7" ht="99" customHeight="1" thickBot="1">
      <c r="A20" s="115" t="s">
        <v>274</v>
      </c>
      <c r="B20" s="258" t="s">
        <v>285</v>
      </c>
      <c r="C20" s="258"/>
      <c r="D20" s="106"/>
      <c r="E20" s="87" t="s">
        <v>14</v>
      </c>
      <c r="F20" s="87" t="s">
        <v>14</v>
      </c>
      <c r="G20" s="106"/>
    </row>
    <row r="21" spans="1:7" ht="87.95" customHeight="1" thickBot="1">
      <c r="A21" s="113" t="s">
        <v>275</v>
      </c>
      <c r="B21" s="259" t="s">
        <v>328</v>
      </c>
      <c r="C21" s="260"/>
      <c r="D21" s="106"/>
      <c r="E21" s="87" t="s">
        <v>14</v>
      </c>
      <c r="F21" s="87" t="s">
        <v>14</v>
      </c>
      <c r="G21" s="106"/>
    </row>
    <row r="22" spans="1:7" ht="42.95" customHeight="1" thickBot="1">
      <c r="A22" s="93" t="s">
        <v>96</v>
      </c>
      <c r="B22" s="236" t="s">
        <v>216</v>
      </c>
      <c r="C22" s="237"/>
      <c r="D22" s="89"/>
      <c r="E22" s="87" t="s">
        <v>14</v>
      </c>
      <c r="F22" s="87" t="s">
        <v>14</v>
      </c>
      <c r="G22" s="89"/>
    </row>
    <row r="35" ht="17.100000000000001" customHeight="1"/>
    <row r="44" ht="17.100000000000001" customHeight="1"/>
    <row r="59" spans="1:8" s="100" customFormat="1">
      <c r="A59" s="1"/>
      <c r="B59" s="1"/>
      <c r="C59" s="1"/>
      <c r="D59" s="1"/>
      <c r="E59" s="1"/>
      <c r="F59" s="1"/>
      <c r="G59" s="1"/>
      <c r="H59" s="1"/>
    </row>
    <row r="60" spans="1:8" s="100" customFormat="1">
      <c r="A60" s="1"/>
      <c r="B60" s="1"/>
      <c r="C60" s="1"/>
      <c r="D60" s="1"/>
      <c r="E60" s="1"/>
      <c r="F60" s="1"/>
      <c r="G60" s="1"/>
      <c r="H60" s="1"/>
    </row>
    <row r="61" spans="1:8" s="100" customFormat="1">
      <c r="A61" s="1"/>
      <c r="B61" s="1"/>
      <c r="C61" s="1"/>
      <c r="D61" s="1"/>
      <c r="E61" s="1"/>
      <c r="F61" s="1"/>
      <c r="G61" s="1"/>
      <c r="H61" s="1"/>
    </row>
    <row r="62" spans="1:8" s="100" customFormat="1">
      <c r="A62" s="1"/>
      <c r="B62" s="1"/>
      <c r="C62" s="1"/>
      <c r="D62" s="1"/>
      <c r="E62" s="1"/>
      <c r="F62" s="1"/>
      <c r="G62" s="1"/>
      <c r="H62" s="1"/>
    </row>
    <row r="63" spans="1:8" s="100" customFormat="1">
      <c r="A63" s="1"/>
      <c r="B63" s="1"/>
      <c r="C63" s="1"/>
      <c r="D63" s="1"/>
      <c r="E63" s="1"/>
      <c r="F63" s="1"/>
      <c r="G63" s="1"/>
      <c r="H63" s="1"/>
    </row>
    <row r="64" spans="1:8" s="100" customFormat="1">
      <c r="A64" s="1"/>
      <c r="B64" s="1"/>
      <c r="C64" s="1"/>
      <c r="D64" s="1"/>
      <c r="E64" s="1"/>
      <c r="F64" s="1"/>
      <c r="G64" s="1"/>
      <c r="H64" s="1"/>
    </row>
    <row r="65" spans="1:8" s="100" customFormat="1">
      <c r="A65" s="1"/>
      <c r="B65" s="1"/>
      <c r="C65" s="1"/>
      <c r="D65" s="1"/>
      <c r="E65" s="1"/>
      <c r="F65" s="1"/>
      <c r="G65" s="1"/>
      <c r="H65" s="1"/>
    </row>
    <row r="66" spans="1:8" s="100" customFormat="1">
      <c r="A66" s="1"/>
      <c r="B66" s="1"/>
      <c r="C66" s="1"/>
      <c r="D66" s="1"/>
      <c r="E66" s="1"/>
      <c r="F66" s="1"/>
      <c r="G66" s="1"/>
      <c r="H66" s="1"/>
    </row>
    <row r="67" spans="1:8" s="100" customFormat="1">
      <c r="A67" s="1"/>
      <c r="B67" s="1"/>
      <c r="C67" s="1"/>
      <c r="D67" s="1"/>
      <c r="E67" s="1"/>
      <c r="F67" s="1"/>
      <c r="G67" s="1"/>
      <c r="H67" s="1"/>
    </row>
    <row r="68" spans="1:8" s="100" customFormat="1">
      <c r="A68" s="1"/>
      <c r="B68" s="1"/>
      <c r="C68" s="1"/>
      <c r="D68" s="1"/>
      <c r="E68" s="1"/>
      <c r="F68" s="1"/>
      <c r="G68" s="1"/>
      <c r="H68" s="1"/>
    </row>
    <row r="69" spans="1:8" s="100" customFormat="1">
      <c r="A69" s="1"/>
      <c r="B69" s="1"/>
      <c r="C69" s="1"/>
      <c r="D69" s="1"/>
      <c r="E69" s="1"/>
      <c r="F69" s="1"/>
      <c r="G69" s="1"/>
      <c r="H69" s="1"/>
    </row>
    <row r="70" spans="1:8" s="100" customFormat="1">
      <c r="A70" s="1"/>
      <c r="B70" s="1"/>
      <c r="C70" s="1"/>
      <c r="D70" s="1"/>
      <c r="E70" s="1"/>
      <c r="F70" s="1"/>
      <c r="G70" s="1"/>
      <c r="H70" s="1"/>
    </row>
    <row r="71" spans="1:8" s="100" customFormat="1">
      <c r="A71" s="1"/>
      <c r="B71" s="1"/>
      <c r="C71" s="1"/>
      <c r="D71" s="1"/>
      <c r="E71" s="1"/>
      <c r="F71" s="1"/>
      <c r="G71" s="1"/>
      <c r="H71" s="1"/>
    </row>
    <row r="72" spans="1:8" s="100" customFormat="1">
      <c r="A72" s="1"/>
      <c r="B72" s="1"/>
      <c r="C72" s="1"/>
      <c r="D72" s="1"/>
      <c r="E72" s="1"/>
      <c r="F72" s="1"/>
      <c r="G72" s="1"/>
      <c r="H72" s="1"/>
    </row>
    <row r="73" spans="1:8" s="100" customFormat="1">
      <c r="A73" s="1"/>
      <c r="B73" s="1"/>
      <c r="C73" s="1"/>
      <c r="D73" s="1"/>
      <c r="E73" s="1"/>
      <c r="F73" s="1"/>
      <c r="G73" s="1"/>
      <c r="H73" s="1"/>
    </row>
    <row r="74" spans="1:8" s="100" customFormat="1">
      <c r="A74" s="1"/>
      <c r="B74" s="1"/>
      <c r="C74" s="1"/>
      <c r="D74" s="1"/>
      <c r="E74" s="1"/>
      <c r="F74" s="1"/>
      <c r="G74" s="1"/>
      <c r="H74" s="1"/>
    </row>
    <row r="75" spans="1:8" s="100" customFormat="1">
      <c r="A75" s="1"/>
      <c r="B75" s="1"/>
      <c r="C75" s="1"/>
      <c r="D75" s="1"/>
      <c r="E75" s="1"/>
      <c r="F75" s="1"/>
      <c r="G75" s="1"/>
      <c r="H75" s="1"/>
    </row>
    <row r="76" spans="1:8" s="100" customFormat="1">
      <c r="A76" s="1"/>
      <c r="B76" s="1"/>
      <c r="C76" s="1"/>
      <c r="D76" s="1"/>
      <c r="E76" s="1"/>
      <c r="F76" s="1"/>
      <c r="G76" s="1"/>
      <c r="H76" s="1"/>
    </row>
    <row r="77" spans="1:8" s="100" customFormat="1">
      <c r="A77" s="1"/>
      <c r="B77" s="1"/>
      <c r="C77" s="1"/>
      <c r="D77" s="1"/>
      <c r="E77" s="1"/>
      <c r="F77" s="1"/>
      <c r="G77" s="1"/>
      <c r="H77" s="1"/>
    </row>
    <row r="78" spans="1:8" s="100" customFormat="1">
      <c r="A78" s="1"/>
      <c r="B78" s="1"/>
      <c r="C78" s="1"/>
      <c r="D78" s="1"/>
      <c r="E78" s="1"/>
      <c r="F78" s="1"/>
      <c r="G78" s="1"/>
      <c r="H78" s="1"/>
    </row>
    <row r="79" spans="1:8" s="100" customFormat="1">
      <c r="A79" s="1"/>
      <c r="B79" s="1"/>
      <c r="C79" s="1"/>
      <c r="D79" s="1"/>
      <c r="E79" s="1"/>
      <c r="F79" s="1"/>
      <c r="G79" s="1"/>
      <c r="H79" s="1"/>
    </row>
    <row r="80" spans="1:8" s="100" customFormat="1">
      <c r="A80" s="1"/>
      <c r="B80" s="1"/>
      <c r="C80" s="1"/>
      <c r="D80" s="1"/>
      <c r="E80" s="1"/>
      <c r="F80" s="1"/>
      <c r="G80" s="1"/>
      <c r="H80" s="1"/>
    </row>
    <row r="81" s="100" customFormat="1"/>
    <row r="82" s="100" customFormat="1"/>
    <row r="83" s="100" customFormat="1"/>
    <row r="84" s="100" customFormat="1"/>
    <row r="85" s="100" customFormat="1"/>
    <row r="86" s="100" customFormat="1"/>
    <row r="87" s="100" customFormat="1"/>
    <row r="88" s="100" customFormat="1"/>
    <row r="89" s="100" customFormat="1"/>
    <row r="90" s="100" customFormat="1"/>
    <row r="91" s="100" customFormat="1"/>
    <row r="92" s="100" customFormat="1"/>
    <row r="93" s="100" customFormat="1"/>
    <row r="94" s="100" customFormat="1"/>
    <row r="95" s="100" customFormat="1"/>
    <row r="96" s="100" customFormat="1"/>
    <row r="97" s="100" customFormat="1"/>
    <row r="98" s="100" customFormat="1"/>
    <row r="99" s="100" customFormat="1"/>
    <row r="100" s="100" customFormat="1"/>
    <row r="101" s="100" customFormat="1"/>
    <row r="102" s="100" customFormat="1"/>
    <row r="103" s="100" customFormat="1"/>
    <row r="104" s="100" customFormat="1"/>
    <row r="105" s="100" customFormat="1"/>
    <row r="106" s="100" customFormat="1"/>
    <row r="107" s="100" customFormat="1"/>
    <row r="108" s="100" customFormat="1"/>
    <row r="109" s="100" customFormat="1"/>
    <row r="110" s="100" customFormat="1"/>
    <row r="111" s="100" customFormat="1"/>
    <row r="112" s="100" customFormat="1"/>
    <row r="113" s="100" customFormat="1"/>
    <row r="114" s="100" customFormat="1"/>
    <row r="115" s="100" customFormat="1"/>
    <row r="116" s="100" customFormat="1"/>
    <row r="117" s="100" customFormat="1"/>
    <row r="118" s="100" customFormat="1"/>
    <row r="119" s="100" customFormat="1"/>
    <row r="120" s="100" customFormat="1"/>
    <row r="121" s="100" customFormat="1"/>
    <row r="122" s="100" customFormat="1"/>
    <row r="123" s="100" customFormat="1"/>
    <row r="124" s="100" customFormat="1"/>
    <row r="125" s="100" customFormat="1"/>
    <row r="126" s="100" customFormat="1"/>
    <row r="127" s="100" customFormat="1"/>
    <row r="128" s="100" customFormat="1"/>
  </sheetData>
  <mergeCells count="16">
    <mergeCell ref="G2:G8"/>
    <mergeCell ref="B17:C17"/>
    <mergeCell ref="A10:C10"/>
    <mergeCell ref="B11:C11"/>
    <mergeCell ref="A1:C1"/>
    <mergeCell ref="A2:C8"/>
    <mergeCell ref="B12:C12"/>
    <mergeCell ref="B13:C13"/>
    <mergeCell ref="B14:C14"/>
    <mergeCell ref="B15:C15"/>
    <mergeCell ref="B16:C16"/>
    <mergeCell ref="B18:C18"/>
    <mergeCell ref="B19:C19"/>
    <mergeCell ref="B20:C20"/>
    <mergeCell ref="B21:C21"/>
    <mergeCell ref="B22:C22"/>
  </mergeCells>
  <conditionalFormatting sqref="E81:F253">
    <cfRule type="beginsWith" dxfId="300" priority="249" stopIfTrue="1" operator="beginsWith" text="Not Applicable">
      <formula>LEFT(E81,LEN("Not Applicable"))="Not Applicable"</formula>
    </cfRule>
    <cfRule type="beginsWith" dxfId="299" priority="250" stopIfTrue="1" operator="beginsWith" text="Waived">
      <formula>LEFT(E81,LEN("Waived"))="Waived"</formula>
    </cfRule>
    <cfRule type="beginsWith" dxfId="298" priority="251" stopIfTrue="1" operator="beginsWith" text="Pre-Passed">
      <formula>LEFT(E81,LEN("Pre-Passed"))="Pre-Passed"</formula>
    </cfRule>
    <cfRule type="beginsWith" dxfId="297" priority="252" stopIfTrue="1" operator="beginsWith" text="Completed">
      <formula>LEFT(E81,LEN("Completed"))="Completed"</formula>
    </cfRule>
    <cfRule type="beginsWith" dxfId="296" priority="253" stopIfTrue="1" operator="beginsWith" text="Partial">
      <formula>LEFT(E81,LEN("Partial"))="Partial"</formula>
    </cfRule>
    <cfRule type="beginsWith" dxfId="295" priority="254" stopIfTrue="1" operator="beginsWith" text="Missing">
      <formula>LEFT(E81,LEN("Missing"))="Missing"</formula>
    </cfRule>
    <cfRule type="beginsWith" dxfId="294" priority="255" stopIfTrue="1" operator="beginsWith" text="Untested">
      <formula>LEFT(E81,LEN("Untested"))="Untested"</formula>
    </cfRule>
    <cfRule type="notContainsBlanks" dxfId="293" priority="263" stopIfTrue="1">
      <formula>LEN(TRIM(E81))&gt;0</formula>
    </cfRule>
  </conditionalFormatting>
  <conditionalFormatting sqref="A81:A253">
    <cfRule type="beginsWith" dxfId="292" priority="256" stopIfTrue="1" operator="beginsWith" text="Exceptional">
      <formula>LEFT(A81,LEN("Exceptional"))="Exceptional"</formula>
    </cfRule>
    <cfRule type="beginsWith" dxfId="291" priority="257" stopIfTrue="1" operator="beginsWith" text="Professional">
      <formula>LEFT(A81,LEN("Professional"))="Professional"</formula>
    </cfRule>
    <cfRule type="beginsWith" dxfId="290" priority="258" stopIfTrue="1" operator="beginsWith" text="Advanced">
      <formula>LEFT(A81,LEN("Advanced"))="Advanced"</formula>
    </cfRule>
    <cfRule type="beginsWith" dxfId="289" priority="259" stopIfTrue="1" operator="beginsWith" text="Intermediate">
      <formula>LEFT(A81,LEN("Intermediate"))="Intermediate"</formula>
    </cfRule>
    <cfRule type="beginsWith" dxfId="288" priority="260" stopIfTrue="1" operator="beginsWith" text="Basic">
      <formula>LEFT(A81,LEN("Basic"))="Basic"</formula>
    </cfRule>
    <cfRule type="beginsWith" dxfId="287" priority="261" stopIfTrue="1" operator="beginsWith" text="Required">
      <formula>LEFT(A81,LEN("Required"))="Required"</formula>
    </cfRule>
    <cfRule type="notContainsBlanks" dxfId="286" priority="262" stopIfTrue="1">
      <formula>LEN(TRIM(A81))&gt;0</formula>
    </cfRule>
  </conditionalFormatting>
  <conditionalFormatting sqref="A23:A80">
    <cfRule type="beginsWith" dxfId="285" priority="241" stopIfTrue="1" operator="beginsWith" text="Exceptional">
      <formula>LEFT(A23,LEN("Exceptional"))="Exceptional"</formula>
    </cfRule>
    <cfRule type="beginsWith" dxfId="284" priority="242" stopIfTrue="1" operator="beginsWith" text="Professional">
      <formula>LEFT(A23,LEN("Professional"))="Professional"</formula>
    </cfRule>
    <cfRule type="beginsWith" dxfId="283" priority="243" stopIfTrue="1" operator="beginsWith" text="Advanced">
      <formula>LEFT(A23,LEN("Advanced"))="Advanced"</formula>
    </cfRule>
    <cfRule type="beginsWith" dxfId="282" priority="244" stopIfTrue="1" operator="beginsWith" text="Intermediate">
      <formula>LEFT(A23,LEN("Intermediate"))="Intermediate"</formula>
    </cfRule>
    <cfRule type="beginsWith" dxfId="281" priority="245" stopIfTrue="1" operator="beginsWith" text="Basic">
      <formula>LEFT(A23,LEN("Basic"))="Basic"</formula>
    </cfRule>
    <cfRule type="beginsWith" dxfId="280" priority="246" stopIfTrue="1" operator="beginsWith" text="Required">
      <formula>LEFT(A23,LEN("Required"))="Required"</formula>
    </cfRule>
    <cfRule type="notContainsBlanks" dxfId="279" priority="247" stopIfTrue="1">
      <formula>LEN(TRIM(A23))&gt;0</formula>
    </cfRule>
  </conditionalFormatting>
  <conditionalFormatting sqref="E23:F80">
    <cfRule type="beginsWith" dxfId="278" priority="234" stopIfTrue="1" operator="beginsWith" text="Not Applicable">
      <formula>LEFT(E23,LEN("Not Applicable"))="Not Applicable"</formula>
    </cfRule>
    <cfRule type="beginsWith" dxfId="277" priority="235" stopIfTrue="1" operator="beginsWith" text="Waived">
      <formula>LEFT(E23,LEN("Waived"))="Waived"</formula>
    </cfRule>
    <cfRule type="beginsWith" dxfId="276" priority="236" stopIfTrue="1" operator="beginsWith" text="Pre-Passed">
      <formula>LEFT(E23,LEN("Pre-Passed"))="Pre-Passed"</formula>
    </cfRule>
    <cfRule type="beginsWith" dxfId="275" priority="237" stopIfTrue="1" operator="beginsWith" text="Completed">
      <formula>LEFT(E23,LEN("Completed"))="Completed"</formula>
    </cfRule>
    <cfRule type="beginsWith" dxfId="274" priority="238" stopIfTrue="1" operator="beginsWith" text="Partial">
      <formula>LEFT(E23,LEN("Partial"))="Partial"</formula>
    </cfRule>
    <cfRule type="beginsWith" dxfId="273" priority="239" stopIfTrue="1" operator="beginsWith" text="Missing">
      <formula>LEFT(E23,LEN("Missing"))="Missing"</formula>
    </cfRule>
    <cfRule type="beginsWith" dxfId="272" priority="240" stopIfTrue="1" operator="beginsWith" text="Untested">
      <formula>LEFT(E23,LEN("Untested"))="Untested"</formula>
    </cfRule>
    <cfRule type="notContainsBlanks" dxfId="271" priority="248" stopIfTrue="1">
      <formula>LEN(TRIM(E23))&gt;0</formula>
    </cfRule>
  </conditionalFormatting>
  <conditionalFormatting sqref="E10">
    <cfRule type="beginsWith" dxfId="270" priority="129" stopIfTrue="1" operator="beginsWith" text="Not Applicable">
      <formula>LEFT(E10,LEN("Not Applicable"))="Not Applicable"</formula>
    </cfRule>
    <cfRule type="beginsWith" dxfId="269" priority="130" stopIfTrue="1" operator="beginsWith" text="Waived">
      <formula>LEFT(E10,LEN("Waived"))="Waived"</formula>
    </cfRule>
    <cfRule type="beginsWith" dxfId="268" priority="131" stopIfTrue="1" operator="beginsWith" text="Pre-Passed">
      <formula>LEFT(E10,LEN("Pre-Passed"))="Pre-Passed"</formula>
    </cfRule>
    <cfRule type="beginsWith" dxfId="267" priority="132" stopIfTrue="1" operator="beginsWith" text="Completed">
      <formula>LEFT(E10,LEN("Completed"))="Completed"</formula>
    </cfRule>
    <cfRule type="beginsWith" dxfId="266" priority="133" stopIfTrue="1" operator="beginsWith" text="Partial">
      <formula>LEFT(E10,LEN("Partial"))="Partial"</formula>
    </cfRule>
    <cfRule type="beginsWith" dxfId="265" priority="134" stopIfTrue="1" operator="beginsWith" text="Missing">
      <formula>LEFT(E10,LEN("Missing"))="Missing"</formula>
    </cfRule>
    <cfRule type="beginsWith" dxfId="264" priority="135" stopIfTrue="1" operator="beginsWith" text="Untested">
      <formula>LEFT(E10,LEN("Untested"))="Untested"</formula>
    </cfRule>
    <cfRule type="notContainsBlanks" dxfId="263" priority="136" stopIfTrue="1">
      <formula>LEN(TRIM(E10))&gt;0</formula>
    </cfRule>
  </conditionalFormatting>
  <conditionalFormatting sqref="F10">
    <cfRule type="beginsWith" dxfId="262" priority="121" stopIfTrue="1" operator="beginsWith" text="Not Applicable">
      <formula>LEFT(F10,LEN("Not Applicable"))="Not Applicable"</formula>
    </cfRule>
    <cfRule type="beginsWith" dxfId="261" priority="122" stopIfTrue="1" operator="beginsWith" text="Waived">
      <formula>LEFT(F10,LEN("Waived"))="Waived"</formula>
    </cfRule>
    <cfRule type="beginsWith" dxfId="260" priority="123" stopIfTrue="1" operator="beginsWith" text="Pre-Passed">
      <formula>LEFT(F10,LEN("Pre-Passed"))="Pre-Passed"</formula>
    </cfRule>
    <cfRule type="beginsWith" dxfId="259" priority="124" stopIfTrue="1" operator="beginsWith" text="Completed">
      <formula>LEFT(F10,LEN("Completed"))="Completed"</formula>
    </cfRule>
    <cfRule type="beginsWith" dxfId="258" priority="125" stopIfTrue="1" operator="beginsWith" text="Partial">
      <formula>LEFT(F10,LEN("Partial"))="Partial"</formula>
    </cfRule>
    <cfRule type="beginsWith" dxfId="257" priority="126" stopIfTrue="1" operator="beginsWith" text="Missing">
      <formula>LEFT(F10,LEN("Missing"))="Missing"</formula>
    </cfRule>
    <cfRule type="beginsWith" dxfId="256" priority="127" stopIfTrue="1" operator="beginsWith" text="Untested">
      <formula>LEFT(F10,LEN("Untested"))="Untested"</formula>
    </cfRule>
    <cfRule type="notContainsBlanks" dxfId="255" priority="128" stopIfTrue="1">
      <formula>LEN(TRIM(F10))&gt;0</formula>
    </cfRule>
  </conditionalFormatting>
  <conditionalFormatting sqref="A10:G10 B14:D16 G14:G16 B11:D12 G11:G12">
    <cfRule type="expression" dxfId="254" priority="53" stopIfTrue="1">
      <formula>IF(#REF! &gt; 0, TRUE, FALSE)</formula>
    </cfRule>
  </conditionalFormatting>
  <conditionalFormatting sqref="B13:D13 G13">
    <cfRule type="expression" dxfId="253" priority="40" stopIfTrue="1">
      <formula>IF(#REF! &gt; 0, TRUE, FALSE)</formula>
    </cfRule>
  </conditionalFormatting>
  <conditionalFormatting sqref="B21">
    <cfRule type="expression" dxfId="252" priority="39" stopIfTrue="1">
      <formula>IF(#REF! &gt; 0, TRUE, FALSE)</formula>
    </cfRule>
  </conditionalFormatting>
  <conditionalFormatting sqref="A22:D22 G22">
    <cfRule type="expression" dxfId="251" priority="14" stopIfTrue="1">
      <formula>IF(#REF! &gt; 0, TRUE, FALSE)</formula>
    </cfRule>
  </conditionalFormatting>
  <conditionalFormatting sqref="E11:F22">
    <cfRule type="beginsWith" dxfId="250" priority="5" stopIfTrue="1" operator="beginsWith" text="Not Applicable">
      <formula>LEFT(E11,LEN("Not Applicable"))="Not Applicable"</formula>
    </cfRule>
    <cfRule type="beginsWith" dxfId="249" priority="6" stopIfTrue="1" operator="beginsWith" text="Waived">
      <formula>LEFT(E11,LEN("Waived"))="Waived"</formula>
    </cfRule>
    <cfRule type="beginsWith" dxfId="248" priority="7" stopIfTrue="1" operator="beginsWith" text="Broken">
      <formula>LEFT(E11,LEN("Broken"))="Broken"</formula>
    </cfRule>
    <cfRule type="beginsWith" dxfId="247" priority="8" stopIfTrue="1" operator="beginsWith" text="Decent">
      <formula>LEFT(E11,LEN("Decent"))="Decent"</formula>
    </cfRule>
    <cfRule type="beginsWith" dxfId="246" priority="9" stopIfTrue="1" operator="beginsWith" text="Poor">
      <formula>LEFT(E11,LEN("Poor"))="Poor"</formula>
    </cfRule>
    <cfRule type="beginsWith" dxfId="245" priority="10" stopIfTrue="1" operator="beginsWith" text="Missing">
      <formula>LEFT(E11,LEN("Missing"))="Missing"</formula>
    </cfRule>
    <cfRule type="beginsWith" dxfId="244" priority="11" stopIfTrue="1" operator="beginsWith" text="Untested">
      <formula>LEFT(E11,LEN("Untested"))="Untested"</formula>
    </cfRule>
    <cfRule type="notContainsBlanks" dxfId="243" priority="12" stopIfTrue="1">
      <formula>LEN(TRIM(E11))&gt;0</formula>
    </cfRule>
  </conditionalFormatting>
  <conditionalFormatting sqref="E11:F22">
    <cfRule type="beginsWith" dxfId="242" priority="1" operator="beginsWith" text="Partial">
      <formula>LEFT(E11,LEN("Partial"))="Partial"</formula>
    </cfRule>
    <cfRule type="beginsWith" dxfId="241" priority="2" stopIfTrue="1" operator="beginsWith" text="Exceptional">
      <formula>LEFT(E11,LEN("Exceptional"))="Exceptional"</formula>
    </cfRule>
    <cfRule type="beginsWith" dxfId="240" priority="3" stopIfTrue="1" operator="beginsWith" text="Great">
      <formula>LEFT(E11,LEN("Great"))="Great"</formula>
    </cfRule>
    <cfRule type="beginsWith" dxfId="239" priority="4" stopIfTrue="1" operator="beginsWith" text="Good">
      <formula>LEFT(E11,LEN("Good"))="Good"</formula>
    </cfRule>
  </conditionalFormatting>
  <dataValidations count="2">
    <dataValidation type="list" showInputMessage="1" showErrorMessage="1" sqref="E11:F22">
      <formula1>"Untested, Not Applicable, Waived, Missing, Broken, Partial, Poor, Decent, Good, Great, Exceptional"</formula1>
    </dataValidation>
    <dataValidation type="list" showInputMessage="1" showErrorMessage="1" sqref="E112:F114 E121:F128 E116:F119 E90:F110 E81:F88">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5"/>
  <sheetViews>
    <sheetView zoomScale="130" zoomScaleNormal="130" zoomScalePageLayoutView="130" workbookViewId="0">
      <selection activeCell="E11" sqref="E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38" t="s">
        <v>252</v>
      </c>
      <c r="B1" s="239"/>
      <c r="C1" s="240"/>
      <c r="D1" s="94" t="s">
        <v>79</v>
      </c>
      <c r="E1" s="95" t="str">
        <f>""&amp;COUNTIF(E$3:E$72,"Untested")&amp;" Untested"</f>
        <v>5 Untested</v>
      </c>
      <c r="F1" s="95" t="str">
        <f>""&amp;COUNTIF(F$3:F$72,"Untested")&amp;" Untested"</f>
        <v>5 Untested</v>
      </c>
      <c r="G1" s="87" t="s">
        <v>80</v>
      </c>
    </row>
    <row r="2" spans="1:7" ht="17.100000000000001" customHeight="1" thickBot="1">
      <c r="A2" s="246" t="s">
        <v>288</v>
      </c>
      <c r="B2" s="247"/>
      <c r="C2" s="248"/>
      <c r="D2" s="96" t="s">
        <v>127</v>
      </c>
      <c r="E2" s="97">
        <f>COUNTIF($E$10:$E$72,"Missing")+COUNTIF($E$10:$E$72,"Broken")</f>
        <v>0</v>
      </c>
      <c r="F2" s="97">
        <f>COUNTIF($F$10:$F$72,"Missing")+COUNTIF($F$10:$F$72,"Broken")</f>
        <v>0</v>
      </c>
      <c r="G2" s="243" t="s">
        <v>132</v>
      </c>
    </row>
    <row r="3" spans="1:7" ht="16.5" thickBot="1">
      <c r="A3" s="249"/>
      <c r="B3" s="250"/>
      <c r="C3" s="251"/>
      <c r="D3" s="96" t="s">
        <v>126</v>
      </c>
      <c r="E3" s="97">
        <f>COUNTIF($E$10:$E$72,"Poor")+COUNTIF($E$10:$E$72,"Partial")</f>
        <v>0</v>
      </c>
      <c r="F3" s="97">
        <f>COUNTIF($F$10:$F$72,"Poor")+COUNTIF($F$10:$F$72,"Partial")</f>
        <v>0</v>
      </c>
      <c r="G3" s="244"/>
    </row>
    <row r="4" spans="1:7" ht="16.5" thickBot="1">
      <c r="A4" s="249"/>
      <c r="B4" s="250"/>
      <c r="C4" s="251"/>
      <c r="D4" s="96" t="s">
        <v>128</v>
      </c>
      <c r="E4" s="97">
        <f>COUNTIF($E$10:$E$72,"Decent")</f>
        <v>0</v>
      </c>
      <c r="F4" s="97">
        <f>COUNTIF($F$10:$F$72,"Decent")</f>
        <v>0</v>
      </c>
      <c r="G4" s="244"/>
    </row>
    <row r="5" spans="1:7" ht="16.5" thickBot="1">
      <c r="A5" s="249"/>
      <c r="B5" s="250"/>
      <c r="C5" s="251"/>
      <c r="D5" s="96" t="s">
        <v>150</v>
      </c>
      <c r="E5" s="97">
        <f>COUNTIF($E$10:$E$72,"Good")</f>
        <v>0</v>
      </c>
      <c r="F5" s="97">
        <f>COUNTIF($F$10:$F$72,"Good")</f>
        <v>0</v>
      </c>
      <c r="G5" s="244"/>
    </row>
    <row r="6" spans="1:7" ht="16.5" thickBot="1">
      <c r="A6" s="249"/>
      <c r="B6" s="250"/>
      <c r="C6" s="251"/>
      <c r="D6" s="96" t="s">
        <v>125</v>
      </c>
      <c r="E6" s="97">
        <f>COUNTIF($E$10:$E$72,"Great")</f>
        <v>0</v>
      </c>
      <c r="F6" s="97">
        <f>COUNTIF($F$10:$F$72,"Great")</f>
        <v>0</v>
      </c>
      <c r="G6" s="244"/>
    </row>
    <row r="7" spans="1:7" ht="16.5" thickBot="1">
      <c r="A7" s="249"/>
      <c r="B7" s="250"/>
      <c r="C7" s="251"/>
      <c r="D7" s="96" t="s">
        <v>124</v>
      </c>
      <c r="E7" s="97">
        <f>COUNTIF($E$10:$E$72,"Exceptional")</f>
        <v>0</v>
      </c>
      <c r="F7" s="97">
        <f>COUNTIF($F$10:$F$72,"Exceptional")</f>
        <v>0</v>
      </c>
      <c r="G7" s="244"/>
    </row>
    <row r="8" spans="1:7" ht="16.5" thickBot="1">
      <c r="A8" s="252"/>
      <c r="B8" s="253"/>
      <c r="C8" s="254"/>
      <c r="D8" s="98" t="s">
        <v>220</v>
      </c>
      <c r="E8" s="99">
        <f>E2*(-0.1)+E3*(-0.02)+E5*0.005+E6*0.01+E7*0.02</f>
        <v>0</v>
      </c>
      <c r="F8" s="99">
        <f>F2*(-0.1)+F3*(-0.02)+F5*0.005+F6*0.01+F7*0.02</f>
        <v>0</v>
      </c>
      <c r="G8" s="245"/>
    </row>
    <row r="9" spans="1:7" s="21" customFormat="1" ht="8.1" customHeight="1" thickBot="1">
      <c r="A9" s="90"/>
      <c r="B9" s="90"/>
      <c r="C9" s="90"/>
      <c r="D9" s="91"/>
      <c r="E9" s="92"/>
      <c r="F9" s="92"/>
      <c r="G9" s="90"/>
    </row>
    <row r="10" spans="1:7" ht="17.100000000000001" customHeight="1" thickBot="1">
      <c r="A10" s="241" t="s">
        <v>102</v>
      </c>
      <c r="B10" s="255"/>
      <c r="C10" s="242"/>
      <c r="D10" s="87" t="s">
        <v>31</v>
      </c>
      <c r="E10" s="88" t="s">
        <v>15</v>
      </c>
      <c r="F10" s="88" t="s">
        <v>16</v>
      </c>
      <c r="G10" s="87" t="s">
        <v>32</v>
      </c>
    </row>
    <row r="11" spans="1:7" ht="44.1" customHeight="1" thickBot="1">
      <c r="A11" s="93" t="s">
        <v>98</v>
      </c>
      <c r="B11" s="236" t="s">
        <v>210</v>
      </c>
      <c r="C11" s="237"/>
      <c r="D11" s="89"/>
      <c r="E11" s="87" t="s">
        <v>14</v>
      </c>
      <c r="F11" s="87" t="s">
        <v>14</v>
      </c>
      <c r="G11" s="89"/>
    </row>
    <row r="12" spans="1:7" ht="45" customHeight="1" thickBot="1">
      <c r="A12" s="93" t="s">
        <v>99</v>
      </c>
      <c r="B12" s="236" t="s">
        <v>211</v>
      </c>
      <c r="C12" s="237"/>
      <c r="D12" s="89"/>
      <c r="E12" s="87" t="s">
        <v>14</v>
      </c>
      <c r="F12" s="87" t="s">
        <v>14</v>
      </c>
      <c r="G12" s="89"/>
    </row>
    <row r="13" spans="1:7" ht="59.1" customHeight="1" thickBot="1">
      <c r="A13" s="93" t="s">
        <v>100</v>
      </c>
      <c r="B13" s="236" t="s">
        <v>103</v>
      </c>
      <c r="C13" s="237"/>
      <c r="D13" s="89"/>
      <c r="E13" s="87" t="s">
        <v>14</v>
      </c>
      <c r="F13" s="87" t="s">
        <v>14</v>
      </c>
      <c r="G13" s="89"/>
    </row>
    <row r="14" spans="1:7" ht="45" customHeight="1" thickBot="1">
      <c r="A14" s="93" t="s">
        <v>101</v>
      </c>
      <c r="B14" s="236" t="s">
        <v>104</v>
      </c>
      <c r="C14" s="237"/>
      <c r="D14" s="89"/>
      <c r="E14" s="87" t="s">
        <v>14</v>
      </c>
      <c r="F14" s="87" t="s">
        <v>14</v>
      </c>
      <c r="G14" s="89"/>
    </row>
    <row r="15" spans="1:7" ht="45.95" customHeight="1" thickBot="1">
      <c r="A15" s="93" t="s">
        <v>96</v>
      </c>
      <c r="B15" s="236" t="s">
        <v>105</v>
      </c>
      <c r="C15" s="237"/>
      <c r="D15" s="89"/>
      <c r="E15" s="87" t="s">
        <v>14</v>
      </c>
      <c r="F15" s="87" t="s">
        <v>14</v>
      </c>
      <c r="G15" s="89"/>
    </row>
  </sheetData>
  <mergeCells count="9">
    <mergeCell ref="B14:C14"/>
    <mergeCell ref="B15:C15"/>
    <mergeCell ref="A1:C1"/>
    <mergeCell ref="A2:C8"/>
    <mergeCell ref="G2:G8"/>
    <mergeCell ref="B11:C11"/>
    <mergeCell ref="B12:C12"/>
    <mergeCell ref="A10:C10"/>
    <mergeCell ref="B13:C13"/>
  </mergeCells>
  <conditionalFormatting sqref="A16:A88">
    <cfRule type="beginsWith" dxfId="238" priority="434" stopIfTrue="1" operator="beginsWith" text="Exceptional">
      <formula>LEFT(A16,LEN("Exceptional"))="Exceptional"</formula>
    </cfRule>
    <cfRule type="beginsWith" dxfId="237" priority="435" stopIfTrue="1" operator="beginsWith" text="Professional">
      <formula>LEFT(A16,LEN("Professional"))="Professional"</formula>
    </cfRule>
    <cfRule type="beginsWith" dxfId="236" priority="436" stopIfTrue="1" operator="beginsWith" text="Advanced">
      <formula>LEFT(A16,LEN("Advanced"))="Advanced"</formula>
    </cfRule>
    <cfRule type="beginsWith" dxfId="235" priority="437" stopIfTrue="1" operator="beginsWith" text="Intermediate">
      <formula>LEFT(A16,LEN("Intermediate"))="Intermediate"</formula>
    </cfRule>
    <cfRule type="beginsWith" dxfId="234" priority="438" stopIfTrue="1" operator="beginsWith" text="Basic">
      <formula>LEFT(A16,LEN("Basic"))="Basic"</formula>
    </cfRule>
    <cfRule type="beginsWith" dxfId="233" priority="439" stopIfTrue="1" operator="beginsWith" text="Required">
      <formula>LEFT(A16,LEN("Required"))="Required"</formula>
    </cfRule>
    <cfRule type="notContainsBlanks" dxfId="232" priority="440" stopIfTrue="1">
      <formula>LEN(TRIM(A16))&gt;0</formula>
    </cfRule>
  </conditionalFormatting>
  <conditionalFormatting sqref="E16:F88">
    <cfRule type="beginsWith" dxfId="231" priority="427" stopIfTrue="1" operator="beginsWith" text="Not Applicable">
      <formula>LEFT(E16,LEN("Not Applicable"))="Not Applicable"</formula>
    </cfRule>
    <cfRule type="beginsWith" dxfId="230" priority="428" stopIfTrue="1" operator="beginsWith" text="Waived">
      <formula>LEFT(E16,LEN("Waived"))="Waived"</formula>
    </cfRule>
    <cfRule type="beginsWith" dxfId="229" priority="429" stopIfTrue="1" operator="beginsWith" text="Pre-Passed">
      <formula>LEFT(E16,LEN("Pre-Passed"))="Pre-Passed"</formula>
    </cfRule>
    <cfRule type="beginsWith" dxfId="228" priority="430" stopIfTrue="1" operator="beginsWith" text="Completed">
      <formula>LEFT(E16,LEN("Completed"))="Completed"</formula>
    </cfRule>
    <cfRule type="beginsWith" dxfId="227" priority="431" stopIfTrue="1" operator="beginsWith" text="Partial">
      <formula>LEFT(E16,LEN("Partial"))="Partial"</formula>
    </cfRule>
    <cfRule type="beginsWith" dxfId="226" priority="432" stopIfTrue="1" operator="beginsWith" text="Missing">
      <formula>LEFT(E16,LEN("Missing"))="Missing"</formula>
    </cfRule>
    <cfRule type="beginsWith" dxfId="225" priority="433" stopIfTrue="1" operator="beginsWith" text="Untested">
      <formula>LEFT(E16,LEN("Untested"))="Untested"</formula>
    </cfRule>
    <cfRule type="notContainsBlanks" dxfId="224" priority="441" stopIfTrue="1">
      <formula>LEN(TRIM(E16))&gt;0</formula>
    </cfRule>
  </conditionalFormatting>
  <conditionalFormatting sqref="E10">
    <cfRule type="beginsWith" dxfId="223" priority="419" stopIfTrue="1" operator="beginsWith" text="Not Applicable">
      <formula>LEFT(E10,LEN("Not Applicable"))="Not Applicable"</formula>
    </cfRule>
    <cfRule type="beginsWith" dxfId="222" priority="420" stopIfTrue="1" operator="beginsWith" text="Waived">
      <formula>LEFT(E10,LEN("Waived"))="Waived"</formula>
    </cfRule>
    <cfRule type="beginsWith" dxfId="221" priority="421" stopIfTrue="1" operator="beginsWith" text="Pre-Passed">
      <formula>LEFT(E10,LEN("Pre-Passed"))="Pre-Passed"</formula>
    </cfRule>
    <cfRule type="beginsWith" dxfId="220" priority="422" stopIfTrue="1" operator="beginsWith" text="Completed">
      <formula>LEFT(E10,LEN("Completed"))="Completed"</formula>
    </cfRule>
    <cfRule type="beginsWith" dxfId="219" priority="423" stopIfTrue="1" operator="beginsWith" text="Partial">
      <formula>LEFT(E10,LEN("Partial"))="Partial"</formula>
    </cfRule>
    <cfRule type="beginsWith" dxfId="218" priority="424" stopIfTrue="1" operator="beginsWith" text="Missing">
      <formula>LEFT(E10,LEN("Missing"))="Missing"</formula>
    </cfRule>
    <cfRule type="beginsWith" dxfId="217" priority="425" stopIfTrue="1" operator="beginsWith" text="Untested">
      <formula>LEFT(E10,LEN("Untested"))="Untested"</formula>
    </cfRule>
    <cfRule type="notContainsBlanks" dxfId="216" priority="426" stopIfTrue="1">
      <formula>LEN(TRIM(E10))&gt;0</formula>
    </cfRule>
  </conditionalFormatting>
  <conditionalFormatting sqref="F10">
    <cfRule type="beginsWith" dxfId="215" priority="411" stopIfTrue="1" operator="beginsWith" text="Not Applicable">
      <formula>LEFT(F10,LEN("Not Applicable"))="Not Applicable"</formula>
    </cfRule>
    <cfRule type="beginsWith" dxfId="214" priority="412" stopIfTrue="1" operator="beginsWith" text="Waived">
      <formula>LEFT(F10,LEN("Waived"))="Waived"</formula>
    </cfRule>
    <cfRule type="beginsWith" dxfId="213" priority="413" stopIfTrue="1" operator="beginsWith" text="Pre-Passed">
      <formula>LEFT(F10,LEN("Pre-Passed"))="Pre-Passed"</formula>
    </cfRule>
    <cfRule type="beginsWith" dxfId="212" priority="414" stopIfTrue="1" operator="beginsWith" text="Completed">
      <formula>LEFT(F10,LEN("Completed"))="Completed"</formula>
    </cfRule>
    <cfRule type="beginsWith" dxfId="211" priority="415" stopIfTrue="1" operator="beginsWith" text="Partial">
      <formula>LEFT(F10,LEN("Partial"))="Partial"</formula>
    </cfRule>
    <cfRule type="beginsWith" dxfId="210" priority="416" stopIfTrue="1" operator="beginsWith" text="Missing">
      <formula>LEFT(F10,LEN("Missing"))="Missing"</formula>
    </cfRule>
    <cfRule type="beginsWith" dxfId="209" priority="417" stopIfTrue="1" operator="beginsWith" text="Untested">
      <formula>LEFT(F10,LEN("Untested"))="Untested"</formula>
    </cfRule>
    <cfRule type="notContainsBlanks" dxfId="208" priority="418" stopIfTrue="1">
      <formula>LEN(TRIM(F10))&gt;0</formula>
    </cfRule>
  </conditionalFormatting>
  <conditionalFormatting sqref="A10:G10 A11:D15 G11:G15">
    <cfRule type="expression" dxfId="207" priority="39" stopIfTrue="1">
      <formula>IF(#REF! &gt; 0, TRUE, FALSE)</formula>
    </cfRule>
  </conditionalFormatting>
  <conditionalFormatting sqref="E11:F15">
    <cfRule type="beginsWith" dxfId="206" priority="5" stopIfTrue="1" operator="beginsWith" text="Not Applicable">
      <formula>LEFT(E11,LEN("Not Applicable"))="Not Applicable"</formula>
    </cfRule>
    <cfRule type="beginsWith" dxfId="205" priority="6" stopIfTrue="1" operator="beginsWith" text="Waived">
      <formula>LEFT(E11,LEN("Waived"))="Waived"</formula>
    </cfRule>
    <cfRule type="beginsWith" dxfId="204" priority="7" stopIfTrue="1" operator="beginsWith" text="Broken">
      <formula>LEFT(E11,LEN("Broken"))="Broken"</formula>
    </cfRule>
    <cfRule type="beginsWith" dxfId="203" priority="8" stopIfTrue="1" operator="beginsWith" text="Decent">
      <formula>LEFT(E11,LEN("Decent"))="Decent"</formula>
    </cfRule>
    <cfRule type="beginsWith" dxfId="202" priority="9" stopIfTrue="1" operator="beginsWith" text="Poor">
      <formula>LEFT(E11,LEN("Poor"))="Poor"</formula>
    </cfRule>
    <cfRule type="beginsWith" dxfId="201" priority="10" stopIfTrue="1" operator="beginsWith" text="Missing">
      <formula>LEFT(E11,LEN("Missing"))="Missing"</formula>
    </cfRule>
    <cfRule type="beginsWith" dxfId="200" priority="11" stopIfTrue="1" operator="beginsWith" text="Untested">
      <formula>LEFT(E11,LEN("Untested"))="Untested"</formula>
    </cfRule>
    <cfRule type="notContainsBlanks" dxfId="199" priority="12" stopIfTrue="1">
      <formula>LEN(TRIM(E11))&gt;0</formula>
    </cfRule>
  </conditionalFormatting>
  <conditionalFormatting sqref="E11:F15">
    <cfRule type="beginsWith" dxfId="198" priority="1" operator="beginsWith" text="Partial">
      <formula>LEFT(E11,LEN("Partial"))="Partial"</formula>
    </cfRule>
    <cfRule type="beginsWith" dxfId="197" priority="2" stopIfTrue="1" operator="beginsWith" text="Exceptional">
      <formula>LEFT(E11,LEN("Exceptional"))="Exceptional"</formula>
    </cfRule>
    <cfRule type="beginsWith" dxfId="196" priority="3" stopIfTrue="1" operator="beginsWith" text="Great">
      <formula>LEFT(E11,LEN("Great"))="Great"</formula>
    </cfRule>
    <cfRule type="beginsWith" dxfId="195" priority="4" stopIfTrue="1" operator="beginsWith" text="Good">
      <formula>LEFT(E11,LEN("Good"))="Good"</formula>
    </cfRule>
  </conditionalFormatting>
  <dataValidations count="1">
    <dataValidation type="list" showInputMessage="1" showErrorMessage="1" sqref="E11:F15">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30" zoomScaleNormal="130" zoomScalePageLayoutView="130" workbookViewId="0">
      <selection activeCell="B17" sqref="B17:C17"/>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38" t="s">
        <v>252</v>
      </c>
      <c r="B1" s="239"/>
      <c r="C1" s="240"/>
      <c r="D1" s="94" t="s">
        <v>79</v>
      </c>
      <c r="E1" s="95" t="str">
        <f>""&amp;COUNTIF(E$3:E$71,"Untested")&amp;" Untested"</f>
        <v>14 Untested</v>
      </c>
      <c r="F1" s="95" t="str">
        <f>""&amp;COUNTIF(F$3:F$71,"Untested")&amp;" Untested"</f>
        <v>14 Untested</v>
      </c>
      <c r="G1" s="87" t="s">
        <v>80</v>
      </c>
    </row>
    <row r="2" spans="1:7" ht="17.100000000000001" customHeight="1" thickBot="1">
      <c r="A2" s="246" t="s">
        <v>290</v>
      </c>
      <c r="B2" s="247"/>
      <c r="C2" s="248"/>
      <c r="D2" s="96" t="s">
        <v>127</v>
      </c>
      <c r="E2" s="97">
        <f>COUNTIF($E$10:$E$71,"Missing")+COUNTIF($E$10:$E$71,"Broken")</f>
        <v>0</v>
      </c>
      <c r="F2" s="97">
        <f>COUNTIF($F$10:$F$71,"Missing")+COUNTIF($F$10:$F$71,"Broken")</f>
        <v>0</v>
      </c>
      <c r="G2" s="243" t="s">
        <v>132</v>
      </c>
    </row>
    <row r="3" spans="1:7" ht="16.5" thickBot="1">
      <c r="A3" s="249"/>
      <c r="B3" s="250"/>
      <c r="C3" s="251"/>
      <c r="D3" s="96" t="s">
        <v>126</v>
      </c>
      <c r="E3" s="97">
        <f>COUNTIF($E$10:$E$71,"Poor")+COUNTIF($E$10:$E$71,"Partial")</f>
        <v>0</v>
      </c>
      <c r="F3" s="97">
        <f>COUNTIF($F$10:$F$71,"Poor")+COUNTIF($F$10:$F$71,"Partial")</f>
        <v>0</v>
      </c>
      <c r="G3" s="244"/>
    </row>
    <row r="4" spans="1:7" ht="16.5" thickBot="1">
      <c r="A4" s="249"/>
      <c r="B4" s="250"/>
      <c r="C4" s="251"/>
      <c r="D4" s="96" t="s">
        <v>128</v>
      </c>
      <c r="E4" s="97">
        <f>COUNTIF($E$10:$E$71,"Decent")</f>
        <v>0</v>
      </c>
      <c r="F4" s="97">
        <f>COUNTIF($F$10:$F$71,"Decent")</f>
        <v>0</v>
      </c>
      <c r="G4" s="244"/>
    </row>
    <row r="5" spans="1:7" ht="16.5" thickBot="1">
      <c r="A5" s="249"/>
      <c r="B5" s="250"/>
      <c r="C5" s="251"/>
      <c r="D5" s="96" t="s">
        <v>150</v>
      </c>
      <c r="E5" s="97">
        <f>COUNTIF($E$10:$E$71,"Good")</f>
        <v>0</v>
      </c>
      <c r="F5" s="97">
        <f>COUNTIF($F$10:$F$71,"Good")</f>
        <v>0</v>
      </c>
      <c r="G5" s="244"/>
    </row>
    <row r="6" spans="1:7" ht="16.5" thickBot="1">
      <c r="A6" s="249"/>
      <c r="B6" s="250"/>
      <c r="C6" s="251"/>
      <c r="D6" s="96" t="s">
        <v>125</v>
      </c>
      <c r="E6" s="97">
        <f>COUNTIF($E$10:$E$71,"Great")</f>
        <v>0</v>
      </c>
      <c r="F6" s="97">
        <f>COUNTIF($F$10:$F$71,"Great")</f>
        <v>0</v>
      </c>
      <c r="G6" s="244"/>
    </row>
    <row r="7" spans="1:7" ht="16.5" thickBot="1">
      <c r="A7" s="249"/>
      <c r="B7" s="250"/>
      <c r="C7" s="251"/>
      <c r="D7" s="96" t="s">
        <v>124</v>
      </c>
      <c r="E7" s="97">
        <f>COUNTIF($E$10:$E$71,"Exceptional")</f>
        <v>0</v>
      </c>
      <c r="F7" s="97">
        <f>COUNTIF($F$10:$F$71,"Exceptional")</f>
        <v>0</v>
      </c>
      <c r="G7" s="244"/>
    </row>
    <row r="8" spans="1:7" ht="16.5" thickBot="1">
      <c r="A8" s="252"/>
      <c r="B8" s="253"/>
      <c r="C8" s="254"/>
      <c r="D8" s="98" t="s">
        <v>220</v>
      </c>
      <c r="E8" s="99">
        <f>E2*(-0.1)+E3*(-0.02)+E5*0.005+E6*0.01+E7*0.02</f>
        <v>0</v>
      </c>
      <c r="F8" s="99">
        <f>F2*(-0.1)+F3*(-0.02)+F5*0.005+F6*0.01+F7*0.02</f>
        <v>0</v>
      </c>
      <c r="G8" s="245"/>
    </row>
    <row r="9" spans="1:7" s="21" customFormat="1" ht="8.1" customHeight="1" thickBot="1">
      <c r="A9" s="90"/>
      <c r="B9" s="90"/>
      <c r="C9" s="90"/>
      <c r="D9" s="91"/>
      <c r="E9" s="92"/>
      <c r="F9" s="92"/>
      <c r="G9" s="90"/>
    </row>
    <row r="10" spans="1:7" ht="17.100000000000001" customHeight="1" thickBot="1">
      <c r="A10" s="241" t="s">
        <v>289</v>
      </c>
      <c r="B10" s="255"/>
      <c r="C10" s="242"/>
      <c r="D10" s="87" t="s">
        <v>31</v>
      </c>
      <c r="E10" s="88" t="s">
        <v>15</v>
      </c>
      <c r="F10" s="88" t="s">
        <v>16</v>
      </c>
      <c r="G10" s="87" t="s">
        <v>32</v>
      </c>
    </row>
    <row r="11" spans="1:7" ht="59.1" customHeight="1" thickBot="1">
      <c r="A11" s="93" t="s">
        <v>291</v>
      </c>
      <c r="B11" s="236" t="s">
        <v>292</v>
      </c>
      <c r="C11" s="237"/>
      <c r="D11" s="89"/>
      <c r="E11" s="87" t="s">
        <v>14</v>
      </c>
      <c r="F11" s="87" t="s">
        <v>14</v>
      </c>
      <c r="G11" s="89"/>
    </row>
    <row r="12" spans="1:7" ht="59.1" customHeight="1" thickBot="1">
      <c r="A12" s="93" t="s">
        <v>293</v>
      </c>
      <c r="B12" s="236" t="s">
        <v>294</v>
      </c>
      <c r="C12" s="237"/>
      <c r="D12" s="89"/>
      <c r="E12" s="87" t="s">
        <v>14</v>
      </c>
      <c r="F12" s="87" t="s">
        <v>14</v>
      </c>
      <c r="G12" s="89"/>
    </row>
    <row r="13" spans="1:7" ht="59.1" customHeight="1" thickBot="1">
      <c r="A13" s="93" t="s">
        <v>238</v>
      </c>
      <c r="B13" s="236" t="s">
        <v>295</v>
      </c>
      <c r="C13" s="237"/>
      <c r="D13" s="89"/>
      <c r="E13" s="87" t="s">
        <v>14</v>
      </c>
      <c r="F13" s="87" t="s">
        <v>14</v>
      </c>
      <c r="G13" s="89"/>
    </row>
    <row r="14" spans="1:7" ht="99.95" customHeight="1" thickBot="1">
      <c r="A14" s="93" t="s">
        <v>296</v>
      </c>
      <c r="B14" s="236" t="s">
        <v>297</v>
      </c>
      <c r="C14" s="237"/>
      <c r="D14" s="89"/>
      <c r="E14" s="87" t="s">
        <v>14</v>
      </c>
      <c r="F14" s="87" t="s">
        <v>14</v>
      </c>
      <c r="G14" s="89"/>
    </row>
    <row r="15" spans="1:7" ht="45" customHeight="1" thickBot="1">
      <c r="A15" s="93" t="s">
        <v>298</v>
      </c>
      <c r="B15" s="236" t="s">
        <v>299</v>
      </c>
      <c r="C15" s="237"/>
      <c r="D15" s="89"/>
      <c r="E15" s="87" t="s">
        <v>14</v>
      </c>
      <c r="F15" s="87" t="s">
        <v>14</v>
      </c>
      <c r="G15" s="89"/>
    </row>
    <row r="16" spans="1:7" ht="48" thickBot="1">
      <c r="A16" s="93" t="s">
        <v>300</v>
      </c>
      <c r="B16" s="236" t="s">
        <v>301</v>
      </c>
      <c r="C16" s="237"/>
      <c r="D16" s="89"/>
      <c r="E16" s="87" t="s">
        <v>14</v>
      </c>
      <c r="F16" s="87" t="s">
        <v>14</v>
      </c>
      <c r="G16" s="89"/>
    </row>
    <row r="17" spans="1:7" ht="48" thickBot="1">
      <c r="A17" s="93" t="s">
        <v>302</v>
      </c>
      <c r="B17" s="236" t="s">
        <v>303</v>
      </c>
      <c r="C17" s="237"/>
      <c r="D17" s="89"/>
      <c r="E17" s="87" t="s">
        <v>14</v>
      </c>
      <c r="F17" s="87" t="s">
        <v>14</v>
      </c>
      <c r="G17" s="89"/>
    </row>
    <row r="18" spans="1:7" ht="72" customHeight="1" thickBot="1">
      <c r="A18" s="93" t="s">
        <v>304</v>
      </c>
      <c r="B18" s="236" t="s">
        <v>305</v>
      </c>
      <c r="C18" s="237"/>
      <c r="D18" s="89"/>
      <c r="E18" s="87" t="s">
        <v>14</v>
      </c>
      <c r="F18" s="87" t="s">
        <v>14</v>
      </c>
      <c r="G18" s="89"/>
    </row>
    <row r="19" spans="1:7" ht="42.95" customHeight="1" thickBot="1">
      <c r="A19" s="93" t="s">
        <v>306</v>
      </c>
      <c r="B19" s="236" t="s">
        <v>307</v>
      </c>
      <c r="C19" s="237"/>
      <c r="D19" s="89"/>
      <c r="E19" s="87" t="s">
        <v>14</v>
      </c>
      <c r="F19" s="87" t="s">
        <v>14</v>
      </c>
      <c r="G19" s="89"/>
    </row>
    <row r="20" spans="1:7" ht="57.95" customHeight="1" thickBot="1">
      <c r="A20" s="93" t="s">
        <v>308</v>
      </c>
      <c r="B20" s="236" t="s">
        <v>309</v>
      </c>
      <c r="C20" s="237"/>
      <c r="D20" s="89"/>
      <c r="E20" s="87" t="s">
        <v>14</v>
      </c>
      <c r="F20" s="87" t="s">
        <v>14</v>
      </c>
      <c r="G20" s="89"/>
    </row>
    <row r="21" spans="1:7" ht="45.95" customHeight="1" thickBot="1">
      <c r="A21" s="93" t="s">
        <v>310</v>
      </c>
      <c r="B21" s="236" t="s">
        <v>311</v>
      </c>
      <c r="C21" s="237"/>
      <c r="D21" s="89"/>
      <c r="E21" s="87" t="s">
        <v>14</v>
      </c>
      <c r="F21" s="87" t="s">
        <v>14</v>
      </c>
      <c r="G21" s="89"/>
    </row>
    <row r="22" spans="1:7" ht="30" customHeight="1" thickBot="1">
      <c r="A22" s="93" t="s">
        <v>312</v>
      </c>
      <c r="B22" s="236" t="s">
        <v>313</v>
      </c>
      <c r="C22" s="237"/>
      <c r="D22" s="89"/>
      <c r="E22" s="87" t="s">
        <v>14</v>
      </c>
      <c r="F22" s="87" t="s">
        <v>14</v>
      </c>
      <c r="G22" s="89"/>
    </row>
    <row r="23" spans="1:7" ht="89.1" customHeight="1" thickBot="1">
      <c r="A23" s="93" t="s">
        <v>314</v>
      </c>
      <c r="B23" s="236" t="s">
        <v>315</v>
      </c>
      <c r="C23" s="237"/>
      <c r="D23" s="89"/>
      <c r="E23" s="87" t="s">
        <v>14</v>
      </c>
      <c r="F23" s="87" t="s">
        <v>14</v>
      </c>
      <c r="G23" s="89"/>
    </row>
    <row r="24" spans="1:7" ht="44.1" customHeight="1" thickBot="1">
      <c r="A24" s="93" t="s">
        <v>96</v>
      </c>
      <c r="B24" s="265" t="s">
        <v>316</v>
      </c>
      <c r="C24" s="266"/>
      <c r="D24" s="89"/>
      <c r="E24" s="87" t="s">
        <v>14</v>
      </c>
      <c r="F24" s="87" t="s">
        <v>14</v>
      </c>
      <c r="G24" s="89"/>
    </row>
  </sheetData>
  <mergeCells count="18">
    <mergeCell ref="B12:C12"/>
    <mergeCell ref="A1:C1"/>
    <mergeCell ref="A2:C8"/>
    <mergeCell ref="G2:G8"/>
    <mergeCell ref="A10:C10"/>
    <mergeCell ref="B11:C11"/>
    <mergeCell ref="B13:C13"/>
    <mergeCell ref="B14:C14"/>
    <mergeCell ref="B15:C15"/>
    <mergeCell ref="B16:C16"/>
    <mergeCell ref="B17:C17"/>
    <mergeCell ref="B24:C24"/>
    <mergeCell ref="B18:C18"/>
    <mergeCell ref="B19:C19"/>
    <mergeCell ref="B20:C20"/>
    <mergeCell ref="B21:C21"/>
    <mergeCell ref="B22:C22"/>
    <mergeCell ref="B23:C23"/>
  </mergeCells>
  <conditionalFormatting sqref="A25:A87">
    <cfRule type="beginsWith" dxfId="194" priority="175" stopIfTrue="1" operator="beginsWith" text="Exceptional">
      <formula>LEFT(A25,LEN("Exceptional"))="Exceptional"</formula>
    </cfRule>
    <cfRule type="beginsWith" dxfId="193" priority="176" stopIfTrue="1" operator="beginsWith" text="Professional">
      <formula>LEFT(A25,LEN("Professional"))="Professional"</formula>
    </cfRule>
    <cfRule type="beginsWith" dxfId="192" priority="177" stopIfTrue="1" operator="beginsWith" text="Advanced">
      <formula>LEFT(A25,LEN("Advanced"))="Advanced"</formula>
    </cfRule>
    <cfRule type="beginsWith" dxfId="191" priority="178" stopIfTrue="1" operator="beginsWith" text="Intermediate">
      <formula>LEFT(A25,LEN("Intermediate"))="Intermediate"</formula>
    </cfRule>
    <cfRule type="beginsWith" dxfId="190" priority="179" stopIfTrue="1" operator="beginsWith" text="Basic">
      <formula>LEFT(A25,LEN("Basic"))="Basic"</formula>
    </cfRule>
    <cfRule type="beginsWith" dxfId="189" priority="180" stopIfTrue="1" operator="beginsWith" text="Required">
      <formula>LEFT(A25,LEN("Required"))="Required"</formula>
    </cfRule>
    <cfRule type="notContainsBlanks" dxfId="188" priority="181" stopIfTrue="1">
      <formula>LEN(TRIM(A25))&gt;0</formula>
    </cfRule>
  </conditionalFormatting>
  <conditionalFormatting sqref="E25:F87">
    <cfRule type="beginsWith" dxfId="187" priority="168" stopIfTrue="1" operator="beginsWith" text="Not Applicable">
      <formula>LEFT(E25,LEN("Not Applicable"))="Not Applicable"</formula>
    </cfRule>
    <cfRule type="beginsWith" dxfId="186" priority="169" stopIfTrue="1" operator="beginsWith" text="Waived">
      <formula>LEFT(E25,LEN("Waived"))="Waived"</formula>
    </cfRule>
    <cfRule type="beginsWith" dxfId="185" priority="170" stopIfTrue="1" operator="beginsWith" text="Pre-Passed">
      <formula>LEFT(E25,LEN("Pre-Passed"))="Pre-Passed"</formula>
    </cfRule>
    <cfRule type="beginsWith" dxfId="184" priority="171" stopIfTrue="1" operator="beginsWith" text="Completed">
      <formula>LEFT(E25,LEN("Completed"))="Completed"</formula>
    </cfRule>
    <cfRule type="beginsWith" dxfId="183" priority="172" stopIfTrue="1" operator="beginsWith" text="Partial">
      <formula>LEFT(E25,LEN("Partial"))="Partial"</formula>
    </cfRule>
    <cfRule type="beginsWith" dxfId="182" priority="173" stopIfTrue="1" operator="beginsWith" text="Missing">
      <formula>LEFT(E25,LEN("Missing"))="Missing"</formula>
    </cfRule>
    <cfRule type="beginsWith" dxfId="181" priority="174" stopIfTrue="1" operator="beginsWith" text="Untested">
      <formula>LEFT(E25,LEN("Untested"))="Untested"</formula>
    </cfRule>
    <cfRule type="notContainsBlanks" dxfId="180" priority="182" stopIfTrue="1">
      <formula>LEN(TRIM(E25))&gt;0</formula>
    </cfRule>
  </conditionalFormatting>
  <conditionalFormatting sqref="E10">
    <cfRule type="beginsWith" dxfId="179" priority="160" stopIfTrue="1" operator="beginsWith" text="Not Applicable">
      <formula>LEFT(E10,LEN("Not Applicable"))="Not Applicable"</formula>
    </cfRule>
    <cfRule type="beginsWith" dxfId="178" priority="161" stopIfTrue="1" operator="beginsWith" text="Waived">
      <formula>LEFT(E10,LEN("Waived"))="Waived"</formula>
    </cfRule>
    <cfRule type="beginsWith" dxfId="177" priority="162" stopIfTrue="1" operator="beginsWith" text="Pre-Passed">
      <formula>LEFT(E10,LEN("Pre-Passed"))="Pre-Passed"</formula>
    </cfRule>
    <cfRule type="beginsWith" dxfId="176" priority="163" stopIfTrue="1" operator="beginsWith" text="Completed">
      <formula>LEFT(E10,LEN("Completed"))="Completed"</formula>
    </cfRule>
    <cfRule type="beginsWith" dxfId="175" priority="164" stopIfTrue="1" operator="beginsWith" text="Partial">
      <formula>LEFT(E10,LEN("Partial"))="Partial"</formula>
    </cfRule>
    <cfRule type="beginsWith" dxfId="174" priority="165" stopIfTrue="1" operator="beginsWith" text="Missing">
      <formula>LEFT(E10,LEN("Missing"))="Missing"</formula>
    </cfRule>
    <cfRule type="beginsWith" dxfId="173" priority="166" stopIfTrue="1" operator="beginsWith" text="Untested">
      <formula>LEFT(E10,LEN("Untested"))="Untested"</formula>
    </cfRule>
    <cfRule type="notContainsBlanks" dxfId="172" priority="167" stopIfTrue="1">
      <formula>LEN(TRIM(E10))&gt;0</formula>
    </cfRule>
  </conditionalFormatting>
  <conditionalFormatting sqref="F10">
    <cfRule type="beginsWith" dxfId="171" priority="152" stopIfTrue="1" operator="beginsWith" text="Not Applicable">
      <formula>LEFT(F10,LEN("Not Applicable"))="Not Applicable"</formula>
    </cfRule>
    <cfRule type="beginsWith" dxfId="170" priority="153" stopIfTrue="1" operator="beginsWith" text="Waived">
      <formula>LEFT(F10,LEN("Waived"))="Waived"</formula>
    </cfRule>
    <cfRule type="beginsWith" dxfId="169" priority="154" stopIfTrue="1" operator="beginsWith" text="Pre-Passed">
      <formula>LEFT(F10,LEN("Pre-Passed"))="Pre-Passed"</formula>
    </cfRule>
    <cfRule type="beginsWith" dxfId="168" priority="155" stopIfTrue="1" operator="beginsWith" text="Completed">
      <formula>LEFT(F10,LEN("Completed"))="Completed"</formula>
    </cfRule>
    <cfRule type="beginsWith" dxfId="167" priority="156" stopIfTrue="1" operator="beginsWith" text="Partial">
      <formula>LEFT(F10,LEN("Partial"))="Partial"</formula>
    </cfRule>
    <cfRule type="beginsWith" dxfId="166" priority="157" stopIfTrue="1" operator="beginsWith" text="Missing">
      <formula>LEFT(F10,LEN("Missing"))="Missing"</formula>
    </cfRule>
    <cfRule type="beginsWith" dxfId="165" priority="158" stopIfTrue="1" operator="beginsWith" text="Untested">
      <formula>LEFT(F10,LEN("Untested"))="Untested"</formula>
    </cfRule>
    <cfRule type="notContainsBlanks" dxfId="164" priority="159" stopIfTrue="1">
      <formula>LEN(TRIM(F10))&gt;0</formula>
    </cfRule>
  </conditionalFormatting>
  <conditionalFormatting sqref="E11:F24">
    <cfRule type="beginsWith" dxfId="163" priority="121" stopIfTrue="1" operator="beginsWith" text="Not Applicable">
      <formula>LEFT(E11,LEN("Not Applicable"))="Not Applicable"</formula>
    </cfRule>
    <cfRule type="beginsWith" dxfId="162" priority="122" stopIfTrue="1" operator="beginsWith" text="Waived">
      <formula>LEFT(E11,LEN("Waived"))="Waived"</formula>
    </cfRule>
    <cfRule type="beginsWith" dxfId="161" priority="123" stopIfTrue="1" operator="beginsWith" text="Broken">
      <formula>LEFT(E11,LEN("Broken"))="Broken"</formula>
    </cfRule>
    <cfRule type="beginsWith" dxfId="160" priority="124" stopIfTrue="1" operator="beginsWith" text="Decent">
      <formula>LEFT(E11,LEN("Decent"))="Decent"</formula>
    </cfRule>
    <cfRule type="beginsWith" dxfId="159" priority="125" stopIfTrue="1" operator="beginsWith" text="Poor">
      <formula>LEFT(E11,LEN("Poor"))="Poor"</formula>
    </cfRule>
    <cfRule type="beginsWith" dxfId="158" priority="126" stopIfTrue="1" operator="beginsWith" text="Missing">
      <formula>LEFT(E11,LEN("Missing"))="Missing"</formula>
    </cfRule>
    <cfRule type="beginsWith" dxfId="157" priority="127" stopIfTrue="1" operator="beginsWith" text="Untested">
      <formula>LEFT(E11,LEN("Untested"))="Untested"</formula>
    </cfRule>
    <cfRule type="notContainsBlanks" dxfId="156" priority="128" stopIfTrue="1">
      <formula>LEN(TRIM(E11))&gt;0</formula>
    </cfRule>
  </conditionalFormatting>
  <conditionalFormatting sqref="E11:F24">
    <cfRule type="beginsWith" dxfId="155" priority="114" operator="beginsWith" text="Partial">
      <formula>LEFT(E11,LEN("Partial"))="Partial"</formula>
    </cfRule>
    <cfRule type="beginsWith" dxfId="154" priority="118" stopIfTrue="1" operator="beginsWith" text="Exceptional">
      <formula>LEFT(E11,LEN("Exceptional"))="Exceptional"</formula>
    </cfRule>
    <cfRule type="beginsWith" dxfId="153" priority="119" stopIfTrue="1" operator="beginsWith" text="Great">
      <formula>LEFT(E11,LEN("Great"))="Great"</formula>
    </cfRule>
    <cfRule type="beginsWith" dxfId="152" priority="120" stopIfTrue="1" operator="beginsWith" text="Good">
      <formula>LEFT(E11,LEN("Good"))="Good"</formula>
    </cfRule>
  </conditionalFormatting>
  <conditionalFormatting sqref="A10:G10 D11:D24 G11:G24">
    <cfRule type="expression" dxfId="151" priority="36" stopIfTrue="1">
      <formula>IF(#REF! &gt; 0, TRUE, FALSE)</formula>
    </cfRule>
  </conditionalFormatting>
  <conditionalFormatting sqref="B11:C11">
    <cfRule type="expression" dxfId="150" priority="23" stopIfTrue="1">
      <formula>IF(#REF! &gt; 0, TRUE, FALSE)</formula>
    </cfRule>
  </conditionalFormatting>
  <conditionalFormatting sqref="B12:C12">
    <cfRule type="expression" dxfId="149" priority="22" stopIfTrue="1">
      <formula>IF(#REF! &gt; 0, TRUE, FALSE)</formula>
    </cfRule>
  </conditionalFormatting>
  <conditionalFormatting sqref="B13:C13">
    <cfRule type="expression" dxfId="148" priority="21" stopIfTrue="1">
      <formula>IF(#REF! &gt; 0, TRUE, FALSE)</formula>
    </cfRule>
  </conditionalFormatting>
  <conditionalFormatting sqref="B14:C14 B15:B16">
    <cfRule type="expression" dxfId="147" priority="20" stopIfTrue="1">
      <formula>IF(#REF! &gt; 0, TRUE, FALSE)</formula>
    </cfRule>
  </conditionalFormatting>
  <conditionalFormatting sqref="B19:C19 B20">
    <cfRule type="expression" dxfId="146" priority="19" stopIfTrue="1">
      <formula>IF(#REF! &gt; 0, TRUE, FALSE)</formula>
    </cfRule>
  </conditionalFormatting>
  <conditionalFormatting sqref="B21:C21">
    <cfRule type="expression" dxfId="145" priority="18" stopIfTrue="1">
      <formula>IF(#REF! &gt; 0, TRUE, FALSE)</formula>
    </cfRule>
  </conditionalFormatting>
  <conditionalFormatting sqref="B22:C22">
    <cfRule type="expression" dxfId="144" priority="17" stopIfTrue="1">
      <formula>IF(#REF! &gt; 0, TRUE, FALSE)</formula>
    </cfRule>
  </conditionalFormatting>
  <conditionalFormatting sqref="B18:C18">
    <cfRule type="expression" dxfId="143" priority="16" stopIfTrue="1">
      <formula>IF(#REF! &gt; 0, TRUE, FALSE)</formula>
    </cfRule>
  </conditionalFormatting>
  <conditionalFormatting sqref="B23:C23">
    <cfRule type="expression" dxfId="142" priority="15" stopIfTrue="1">
      <formula>IF(#REF! &gt; 0, TRUE, FALSE)</formula>
    </cfRule>
  </conditionalFormatting>
  <conditionalFormatting sqref="A24">
    <cfRule type="expression" dxfId="141" priority="13" stopIfTrue="1">
      <formula>IF(#REF! &gt; 0, TRUE, FALSE)</formula>
    </cfRule>
  </conditionalFormatting>
  <conditionalFormatting sqref="A11">
    <cfRule type="expression" dxfId="140" priority="12" stopIfTrue="1">
      <formula>IF(#REF! &gt; 0, TRUE, FALSE)</formula>
    </cfRule>
  </conditionalFormatting>
  <conditionalFormatting sqref="A12">
    <cfRule type="expression" dxfId="139" priority="11" stopIfTrue="1">
      <formula>IF(#REF! &gt; 0, TRUE, FALSE)</formula>
    </cfRule>
  </conditionalFormatting>
  <conditionalFormatting sqref="A13">
    <cfRule type="expression" dxfId="138" priority="10" stopIfTrue="1">
      <formula>IF(#REF! &gt; 0, TRUE, FALSE)</formula>
    </cfRule>
  </conditionalFormatting>
  <conditionalFormatting sqref="A14:A16">
    <cfRule type="expression" dxfId="137" priority="9" stopIfTrue="1">
      <formula>IF(#REF! &gt; 0, TRUE, FALSE)</formula>
    </cfRule>
  </conditionalFormatting>
  <conditionalFormatting sqref="A21">
    <cfRule type="expression" dxfId="136" priority="8" stopIfTrue="1">
      <formula>IF(#REF! &gt; 0, TRUE, FALSE)</formula>
    </cfRule>
  </conditionalFormatting>
  <conditionalFormatting sqref="A22">
    <cfRule type="expression" dxfId="135" priority="7" stopIfTrue="1">
      <formula>IF(#REF! &gt; 0, TRUE, FALSE)</formula>
    </cfRule>
  </conditionalFormatting>
  <conditionalFormatting sqref="A18">
    <cfRule type="expression" dxfId="134" priority="6" stopIfTrue="1">
      <formula>IF(#REF! &gt; 0, TRUE, FALSE)</formula>
    </cfRule>
  </conditionalFormatting>
  <conditionalFormatting sqref="A23">
    <cfRule type="expression" dxfId="133" priority="5" stopIfTrue="1">
      <formula>IF(#REF! &gt; 0, TRUE, FALSE)</formula>
    </cfRule>
  </conditionalFormatting>
  <conditionalFormatting sqref="A19:A20">
    <cfRule type="expression" dxfId="132" priority="3" stopIfTrue="1">
      <formula>IF(#REF! &gt; 0, TRUE, FALSE)</formula>
    </cfRule>
  </conditionalFormatting>
  <conditionalFormatting sqref="A17">
    <cfRule type="expression" dxfId="131" priority="2" stopIfTrue="1">
      <formula>IF(#REF! &gt; 0, TRUE, FALSE)</formula>
    </cfRule>
  </conditionalFormatting>
  <conditionalFormatting sqref="B17">
    <cfRule type="expression" dxfId="130" priority="1" stopIfTrue="1">
      <formula>IF(#REF! &gt; 0, TRUE, FALSE)</formula>
    </cfRule>
  </conditionalFormatting>
  <dataValidations count="1">
    <dataValidation type="list" showInputMessage="1" showErrorMessage="1" sqref="E11:F24">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130" zoomScaleNormal="130" zoomScalePageLayoutView="130" workbookViewId="0">
      <selection activeCell="B14" sqref="B14:C14"/>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38" t="s">
        <v>191</v>
      </c>
      <c r="B1" s="239"/>
      <c r="C1" s="240"/>
      <c r="D1" s="94" t="s">
        <v>79</v>
      </c>
      <c r="E1" s="95" t="str">
        <f>""&amp;COUNTIF(E$8:E$81,"Untested")&amp;" Untested"</f>
        <v>7 Untested</v>
      </c>
      <c r="F1" s="95" t="str">
        <f>""&amp;COUNTIF(F$8:F$81,"Untested")&amp;" Untested"</f>
        <v>7 Untested</v>
      </c>
      <c r="G1" s="87" t="s">
        <v>80</v>
      </c>
    </row>
    <row r="2" spans="1:7" ht="17.100000000000001" customHeight="1" thickBot="1">
      <c r="A2" s="246" t="s">
        <v>251</v>
      </c>
      <c r="B2" s="247"/>
      <c r="C2" s="248"/>
      <c r="D2" s="96" t="s">
        <v>244</v>
      </c>
      <c r="E2" s="97">
        <f>COUNTIF($E$8:$E$81,"No Extras")</f>
        <v>0</v>
      </c>
      <c r="F2" s="97">
        <f>COUNTIF($F$8:$F$81,"No Extras")</f>
        <v>0</v>
      </c>
      <c r="G2" s="243" t="s">
        <v>243</v>
      </c>
    </row>
    <row r="3" spans="1:7" ht="16.5" thickBot="1">
      <c r="A3" s="249"/>
      <c r="B3" s="250"/>
      <c r="C3" s="251"/>
      <c r="D3" s="96" t="s">
        <v>241</v>
      </c>
      <c r="E3" s="97">
        <f>COUNTIF($E$8:$E$81,"Some Extras")</f>
        <v>0</v>
      </c>
      <c r="F3" s="97">
        <f>COUNTIF($F$8:$F$81,"Some Extras")</f>
        <v>0</v>
      </c>
      <c r="G3" s="244"/>
    </row>
    <row r="4" spans="1:7" ht="16.5" thickBot="1">
      <c r="A4" s="249"/>
      <c r="B4" s="250"/>
      <c r="C4" s="251"/>
      <c r="D4" s="96" t="s">
        <v>242</v>
      </c>
      <c r="E4" s="97">
        <f>COUNTIF($E$8:$E$81,"Lots of Extras")</f>
        <v>0</v>
      </c>
      <c r="F4" s="97">
        <f>COUNTIF($F$8:$F$81,"Lots of Extras")</f>
        <v>0</v>
      </c>
      <c r="G4" s="244"/>
    </row>
    <row r="5" spans="1:7" ht="16.5" thickBot="1">
      <c r="A5" s="249"/>
      <c r="B5" s="250"/>
      <c r="C5" s="251"/>
      <c r="D5" s="96" t="s">
        <v>124</v>
      </c>
      <c r="E5" s="97">
        <f>COUNTIF($E$8:$E$81,"Exceptional")</f>
        <v>0</v>
      </c>
      <c r="F5" s="97">
        <f>COUNTIF($F$8:$F$81,"Exceptional")</f>
        <v>0</v>
      </c>
      <c r="G5" s="244"/>
    </row>
    <row r="6" spans="1:7" ht="16.5" thickBot="1">
      <c r="A6" s="252"/>
      <c r="B6" s="253"/>
      <c r="C6" s="254"/>
      <c r="D6" s="98" t="s">
        <v>201</v>
      </c>
      <c r="E6" s="99">
        <f>E3*0.005+E4*0.01+E5*0.02</f>
        <v>0</v>
      </c>
      <c r="F6" s="99">
        <f>F3*0.005+F4*0.01+F5*0.02</f>
        <v>0</v>
      </c>
      <c r="G6" s="245"/>
    </row>
    <row r="7" spans="1:7" s="21" customFormat="1" ht="8.1" customHeight="1" thickBot="1">
      <c r="A7" s="90"/>
      <c r="B7" s="90"/>
      <c r="C7" s="90"/>
      <c r="D7" s="91"/>
      <c r="E7" s="92"/>
      <c r="F7" s="92"/>
      <c r="G7" s="90"/>
    </row>
    <row r="8" spans="1:7" ht="16.5" thickBot="1">
      <c r="A8" s="241" t="s">
        <v>119</v>
      </c>
      <c r="B8" s="242"/>
      <c r="C8" s="87"/>
      <c r="D8" s="87" t="s">
        <v>31</v>
      </c>
      <c r="E8" s="88" t="s">
        <v>15</v>
      </c>
      <c r="F8" s="88" t="s">
        <v>16</v>
      </c>
      <c r="G8" s="87" t="s">
        <v>32</v>
      </c>
    </row>
    <row r="9" spans="1:7" ht="72" customHeight="1" thickBot="1">
      <c r="A9" s="93" t="s">
        <v>120</v>
      </c>
      <c r="B9" s="236" t="s">
        <v>247</v>
      </c>
      <c r="C9" s="237"/>
      <c r="D9" s="89"/>
      <c r="E9" s="87" t="s">
        <v>14</v>
      </c>
      <c r="F9" s="87" t="s">
        <v>14</v>
      </c>
      <c r="G9" s="89"/>
    </row>
    <row r="10" spans="1:7" ht="45" customHeight="1" thickBot="1">
      <c r="A10" s="93" t="s">
        <v>233</v>
      </c>
      <c r="B10" s="236" t="s">
        <v>239</v>
      </c>
      <c r="C10" s="237"/>
      <c r="D10" s="89"/>
      <c r="E10" s="87" t="s">
        <v>14</v>
      </c>
      <c r="F10" s="87" t="s">
        <v>14</v>
      </c>
      <c r="G10" s="89"/>
    </row>
    <row r="11" spans="1:7" ht="72" customHeight="1" thickBot="1">
      <c r="A11" s="93" t="s">
        <v>208</v>
      </c>
      <c r="B11" s="236" t="s">
        <v>248</v>
      </c>
      <c r="C11" s="237"/>
      <c r="D11" s="89"/>
      <c r="E11" s="87" t="s">
        <v>14</v>
      </c>
      <c r="F11" s="87" t="s">
        <v>14</v>
      </c>
      <c r="G11" s="89"/>
    </row>
    <row r="12" spans="1:7" ht="59.1" customHeight="1" thickBot="1">
      <c r="A12" s="93" t="s">
        <v>238</v>
      </c>
      <c r="B12" s="236" t="s">
        <v>249</v>
      </c>
      <c r="C12" s="237"/>
      <c r="D12" s="89"/>
      <c r="E12" s="87" t="s">
        <v>14</v>
      </c>
      <c r="F12" s="87" t="s">
        <v>14</v>
      </c>
      <c r="G12" s="89"/>
    </row>
    <row r="13" spans="1:7" ht="45" customHeight="1" thickBot="1">
      <c r="A13" s="93" t="s">
        <v>245</v>
      </c>
      <c r="B13" s="236" t="s">
        <v>250</v>
      </c>
      <c r="C13" s="237"/>
      <c r="D13" s="89"/>
      <c r="E13" s="87" t="s">
        <v>14</v>
      </c>
      <c r="F13" s="87" t="s">
        <v>14</v>
      </c>
      <c r="G13" s="89"/>
    </row>
    <row r="14" spans="1:7" ht="57.95" customHeight="1" thickBot="1">
      <c r="A14" s="93" t="s">
        <v>207</v>
      </c>
      <c r="B14" s="236" t="s">
        <v>240</v>
      </c>
      <c r="C14" s="237"/>
      <c r="D14" s="89"/>
      <c r="E14" s="87" t="s">
        <v>14</v>
      </c>
      <c r="F14" s="87" t="s">
        <v>14</v>
      </c>
      <c r="G14" s="89"/>
    </row>
    <row r="15" spans="1:7" ht="59.1" customHeight="1" thickBot="1">
      <c r="A15" s="93" t="s">
        <v>96</v>
      </c>
      <c r="B15" s="236" t="s">
        <v>246</v>
      </c>
      <c r="C15" s="237"/>
      <c r="D15" s="89"/>
      <c r="E15" s="87" t="s">
        <v>14</v>
      </c>
      <c r="F15" s="87" t="s">
        <v>14</v>
      </c>
      <c r="G15" s="89"/>
    </row>
  </sheetData>
  <mergeCells count="11">
    <mergeCell ref="A1:C1"/>
    <mergeCell ref="A2:C6"/>
    <mergeCell ref="G2:G6"/>
    <mergeCell ref="A8:B8"/>
    <mergeCell ref="B9:C9"/>
    <mergeCell ref="B15:C15"/>
    <mergeCell ref="B12:C12"/>
    <mergeCell ref="B10:C10"/>
    <mergeCell ref="B11:C11"/>
    <mergeCell ref="B14:C14"/>
    <mergeCell ref="B13:C13"/>
  </mergeCells>
  <conditionalFormatting sqref="A16:A84">
    <cfRule type="beginsWith" dxfId="129" priority="751" stopIfTrue="1" operator="beginsWith" text="Exceptional">
      <formula>LEFT(A16,LEN("Exceptional"))="Exceptional"</formula>
    </cfRule>
    <cfRule type="beginsWith" dxfId="128" priority="752" stopIfTrue="1" operator="beginsWith" text="Professional">
      <formula>LEFT(A16,LEN("Professional"))="Professional"</formula>
    </cfRule>
    <cfRule type="beginsWith" dxfId="127" priority="753" stopIfTrue="1" operator="beginsWith" text="Advanced">
      <formula>LEFT(A16,LEN("Advanced"))="Advanced"</formula>
    </cfRule>
    <cfRule type="beginsWith" dxfId="126" priority="754" stopIfTrue="1" operator="beginsWith" text="Intermediate">
      <formula>LEFT(A16,LEN("Intermediate"))="Intermediate"</formula>
    </cfRule>
    <cfRule type="beginsWith" dxfId="125" priority="755" stopIfTrue="1" operator="beginsWith" text="Basic">
      <formula>LEFT(A16,LEN("Basic"))="Basic"</formula>
    </cfRule>
    <cfRule type="beginsWith" dxfId="124" priority="756" stopIfTrue="1" operator="beginsWith" text="Required">
      <formula>LEFT(A16,LEN("Required"))="Required"</formula>
    </cfRule>
    <cfRule type="notContainsBlanks" dxfId="123" priority="757" stopIfTrue="1">
      <formula>LEN(TRIM(A16))&gt;0</formula>
    </cfRule>
  </conditionalFormatting>
  <conditionalFormatting sqref="E16:F84">
    <cfRule type="beginsWith" dxfId="122" priority="744" stopIfTrue="1" operator="beginsWith" text="Not Applicable">
      <formula>LEFT(E16,LEN("Not Applicable"))="Not Applicable"</formula>
    </cfRule>
    <cfRule type="beginsWith" dxfId="121" priority="745" stopIfTrue="1" operator="beginsWith" text="Waived">
      <formula>LEFT(E16,LEN("Waived"))="Waived"</formula>
    </cfRule>
    <cfRule type="beginsWith" dxfId="120" priority="746" stopIfTrue="1" operator="beginsWith" text="Pre-Passed">
      <formula>LEFT(E16,LEN("Pre-Passed"))="Pre-Passed"</formula>
    </cfRule>
    <cfRule type="beginsWith" dxfId="119" priority="747" stopIfTrue="1" operator="beginsWith" text="Completed">
      <formula>LEFT(E16,LEN("Completed"))="Completed"</formula>
    </cfRule>
    <cfRule type="beginsWith" dxfId="118" priority="748" stopIfTrue="1" operator="beginsWith" text="Partial">
      <formula>LEFT(E16,LEN("Partial"))="Partial"</formula>
    </cfRule>
    <cfRule type="beginsWith" dxfId="117" priority="749" stopIfTrue="1" operator="beginsWith" text="Missing">
      <formula>LEFT(E16,LEN("Missing"))="Missing"</formula>
    </cfRule>
    <cfRule type="beginsWith" dxfId="116" priority="750" stopIfTrue="1" operator="beginsWith" text="Untested">
      <formula>LEFT(E16,LEN("Untested"))="Untested"</formula>
    </cfRule>
    <cfRule type="notContainsBlanks" dxfId="115" priority="758" stopIfTrue="1">
      <formula>LEN(TRIM(E16))&gt;0</formula>
    </cfRule>
  </conditionalFormatting>
  <conditionalFormatting sqref="E8">
    <cfRule type="beginsWith" dxfId="114" priority="736" stopIfTrue="1" operator="beginsWith" text="Not Applicable">
      <formula>LEFT(E8,LEN("Not Applicable"))="Not Applicable"</formula>
    </cfRule>
    <cfRule type="beginsWith" dxfId="113" priority="737" stopIfTrue="1" operator="beginsWith" text="Waived">
      <formula>LEFT(E8,LEN("Waived"))="Waived"</formula>
    </cfRule>
    <cfRule type="beginsWith" dxfId="112" priority="738" stopIfTrue="1" operator="beginsWith" text="Pre-Passed">
      <formula>LEFT(E8,LEN("Pre-Passed"))="Pre-Passed"</formula>
    </cfRule>
    <cfRule type="beginsWith" dxfId="111" priority="739" stopIfTrue="1" operator="beginsWith" text="Completed">
      <formula>LEFT(E8,LEN("Completed"))="Completed"</formula>
    </cfRule>
    <cfRule type="beginsWith" dxfId="110" priority="740" stopIfTrue="1" operator="beginsWith" text="Partial">
      <formula>LEFT(E8,LEN("Partial"))="Partial"</formula>
    </cfRule>
    <cfRule type="beginsWith" dxfId="109" priority="741" stopIfTrue="1" operator="beginsWith" text="Missing">
      <formula>LEFT(E8,LEN("Missing"))="Missing"</formula>
    </cfRule>
    <cfRule type="beginsWith" dxfId="108" priority="742" stopIfTrue="1" operator="beginsWith" text="Untested">
      <formula>LEFT(E8,LEN("Untested"))="Untested"</formula>
    </cfRule>
    <cfRule type="notContainsBlanks" dxfId="107" priority="743" stopIfTrue="1">
      <formula>LEN(TRIM(E8))&gt;0</formula>
    </cfRule>
  </conditionalFormatting>
  <conditionalFormatting sqref="F8">
    <cfRule type="beginsWith" dxfId="106" priority="728" stopIfTrue="1" operator="beginsWith" text="Not Applicable">
      <formula>LEFT(F8,LEN("Not Applicable"))="Not Applicable"</formula>
    </cfRule>
    <cfRule type="beginsWith" dxfId="105" priority="729" stopIfTrue="1" operator="beginsWith" text="Waived">
      <formula>LEFT(F8,LEN("Waived"))="Waived"</formula>
    </cfRule>
    <cfRule type="beginsWith" dxfId="104" priority="730" stopIfTrue="1" operator="beginsWith" text="Pre-Passed">
      <formula>LEFT(F8,LEN("Pre-Passed"))="Pre-Passed"</formula>
    </cfRule>
    <cfRule type="beginsWith" dxfId="103" priority="731" stopIfTrue="1" operator="beginsWith" text="Completed">
      <formula>LEFT(F8,LEN("Completed"))="Completed"</formula>
    </cfRule>
    <cfRule type="beginsWith" dxfId="102" priority="732" stopIfTrue="1" operator="beginsWith" text="Partial">
      <formula>LEFT(F8,LEN("Partial"))="Partial"</formula>
    </cfRule>
    <cfRule type="beginsWith" dxfId="101" priority="733" stopIfTrue="1" operator="beginsWith" text="Missing">
      <formula>LEFT(F8,LEN("Missing"))="Missing"</formula>
    </cfRule>
    <cfRule type="beginsWith" dxfId="100" priority="734" stopIfTrue="1" operator="beginsWith" text="Untested">
      <formula>LEFT(F8,LEN("Untested"))="Untested"</formula>
    </cfRule>
    <cfRule type="notContainsBlanks" dxfId="99" priority="735" stopIfTrue="1">
      <formula>LEN(TRIM(F8))&gt;0</formula>
    </cfRule>
  </conditionalFormatting>
  <conditionalFormatting sqref="E9:F15">
    <cfRule type="beginsWith" dxfId="98" priority="720" stopIfTrue="1" operator="beginsWith" text="Not Applicable">
      <formula>LEFT(E9,LEN("Not Applicable"))="Not Applicable"</formula>
    </cfRule>
    <cfRule type="beginsWith" dxfId="97" priority="723" stopIfTrue="1" operator="beginsWith" text="No Extras">
      <formula>LEFT(E9,LEN("No Extras"))="No Extras"</formula>
    </cfRule>
    <cfRule type="beginsWith" dxfId="96" priority="726" stopIfTrue="1" operator="beginsWith" text="Untested">
      <formula>LEFT(E9,LEN("Untested"))="Untested"</formula>
    </cfRule>
    <cfRule type="notContainsBlanks" dxfId="95" priority="727" stopIfTrue="1">
      <formula>LEN(TRIM(E9))&gt;0</formula>
    </cfRule>
  </conditionalFormatting>
  <conditionalFormatting sqref="E9:F15">
    <cfRule type="beginsWith" dxfId="94" priority="717" stopIfTrue="1" operator="beginsWith" text="Exceptional">
      <formula>LEFT(E9,LEN("Exceptional"))="Exceptional"</formula>
    </cfRule>
    <cfRule type="beginsWith" dxfId="93" priority="718" stopIfTrue="1" operator="beginsWith" text="Lots">
      <formula>LEFT(E9,LEN("Lots"))="Lots"</formula>
    </cfRule>
    <cfRule type="beginsWith" dxfId="92" priority="719" stopIfTrue="1" operator="beginsWith" text="Some">
      <formula>LEFT(E9,LEN("Some"))="Some"</formula>
    </cfRule>
  </conditionalFormatting>
  <dataValidations count="1">
    <dataValidation type="list" showInputMessage="1" showErrorMessage="1" sqref="E9:F15">
      <formula1>"Untested, Not Applicable, No Extras, Some Extras, Lots of Extras, Exceptional"</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zoomScale="130" zoomScaleNormal="130" zoomScalePageLayoutView="130" workbookViewId="0">
      <selection activeCell="B58" sqref="B58:C58"/>
    </sheetView>
  </sheetViews>
  <sheetFormatPr defaultColWidth="10.875" defaultRowHeight="15.75"/>
  <cols>
    <col min="1" max="1" width="21"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38" t="s">
        <v>221</v>
      </c>
      <c r="B1" s="239"/>
      <c r="C1" s="240"/>
      <c r="D1" s="94" t="s">
        <v>79</v>
      </c>
      <c r="E1" s="95" t="str">
        <f>""&amp;COUNTIF(E$7:E$94,"Untested")&amp;" Untested"</f>
        <v>47 Untested</v>
      </c>
      <c r="F1" s="95" t="str">
        <f>""&amp;COUNTIF(F$7:F$94,"Untested")&amp;" Untested"</f>
        <v>47 Untested</v>
      </c>
      <c r="G1" s="87" t="s">
        <v>80</v>
      </c>
    </row>
    <row r="2" spans="1:7" ht="17.100000000000001" customHeight="1" thickBot="1">
      <c r="A2" s="246" t="s">
        <v>222</v>
      </c>
      <c r="B2" s="247"/>
      <c r="C2" s="248"/>
      <c r="D2" s="96" t="s">
        <v>179</v>
      </c>
      <c r="E2" s="97">
        <f>COUNTIF($E$7:$E$94,"Missing")+COUNTIF($E$7:$E$94,"Incomplete")</f>
        <v>0</v>
      </c>
      <c r="F2" s="97">
        <f>COUNTIF($F$7:$F$94,"Missing")+COUNTIF($F$7:$F$94,"Incomplete")</f>
        <v>0</v>
      </c>
      <c r="G2" s="243" t="s">
        <v>190</v>
      </c>
    </row>
    <row r="3" spans="1:7" ht="16.5" thickBot="1">
      <c r="A3" s="249"/>
      <c r="B3" s="250"/>
      <c r="C3" s="251"/>
      <c r="D3" s="96" t="s">
        <v>180</v>
      </c>
      <c r="E3" s="97">
        <f>COUNTIF($E$7:$E$94,"Mostly Complete")</f>
        <v>0</v>
      </c>
      <c r="F3" s="97">
        <f>COUNTIF($F$7:$F$94,"Mostly Complete")</f>
        <v>0</v>
      </c>
      <c r="G3" s="244"/>
    </row>
    <row r="4" spans="1:7" ht="16.5" thickBot="1">
      <c r="A4" s="249"/>
      <c r="B4" s="250"/>
      <c r="C4" s="251"/>
      <c r="D4" s="96" t="s">
        <v>181</v>
      </c>
      <c r="E4" s="97">
        <f>COUNTIF($E$7:$E$94,"Complete")</f>
        <v>0</v>
      </c>
      <c r="F4" s="97">
        <f>COUNTIF($F$7:$F$94,"Complete")</f>
        <v>0</v>
      </c>
      <c r="G4" s="244"/>
    </row>
    <row r="5" spans="1:7" ht="16.5" thickBot="1">
      <c r="A5" s="252"/>
      <c r="B5" s="253"/>
      <c r="C5" s="254"/>
      <c r="D5" s="98" t="s">
        <v>189</v>
      </c>
      <c r="E5" s="99">
        <f>E2*(-0.1)+E3*(-0.02)</f>
        <v>0</v>
      </c>
      <c r="F5" s="99">
        <f>F2*(-0.1)+F3*(-0.02)</f>
        <v>0</v>
      </c>
      <c r="G5" s="245"/>
    </row>
    <row r="6" spans="1:7" s="21" customFormat="1" ht="8.1" customHeight="1" thickBot="1">
      <c r="A6" s="90"/>
      <c r="B6" s="90"/>
      <c r="C6" s="90"/>
      <c r="D6" s="91"/>
      <c r="E6" s="92"/>
      <c r="F6" s="92"/>
      <c r="G6" s="90"/>
    </row>
    <row r="7" spans="1:7" ht="16.5" thickBot="1">
      <c r="A7" s="241" t="s">
        <v>182</v>
      </c>
      <c r="B7" s="242"/>
      <c r="C7" s="87"/>
      <c r="D7" s="87" t="s">
        <v>31</v>
      </c>
      <c r="E7" s="88" t="s">
        <v>15</v>
      </c>
      <c r="F7" s="88" t="s">
        <v>16</v>
      </c>
      <c r="G7" s="87" t="s">
        <v>32</v>
      </c>
    </row>
    <row r="8" spans="1:7" ht="57.95" customHeight="1" thickBot="1">
      <c r="A8" s="101" t="s">
        <v>183</v>
      </c>
      <c r="B8" s="236" t="s">
        <v>184</v>
      </c>
      <c r="C8" s="237"/>
      <c r="D8" s="89"/>
      <c r="E8" s="87" t="s">
        <v>14</v>
      </c>
      <c r="F8" s="87" t="s">
        <v>14</v>
      </c>
      <c r="G8" s="89"/>
    </row>
    <row r="9" spans="1:7" ht="30.95" customHeight="1" thickBot="1">
      <c r="A9" s="101" t="s">
        <v>185</v>
      </c>
      <c r="B9" s="236" t="s">
        <v>186</v>
      </c>
      <c r="C9" s="237"/>
      <c r="D9" s="89"/>
      <c r="E9" s="87" t="s">
        <v>14</v>
      </c>
      <c r="F9" s="87" t="s">
        <v>14</v>
      </c>
      <c r="G9" s="89"/>
    </row>
    <row r="10" spans="1:7" s="21" customFormat="1" ht="8.1" customHeight="1" thickBot="1">
      <c r="A10" s="90"/>
      <c r="B10" s="90"/>
      <c r="C10" s="90"/>
      <c r="D10" s="91"/>
      <c r="E10" s="92"/>
      <c r="F10" s="92"/>
      <c r="G10" s="90"/>
    </row>
    <row r="11" spans="1:7" ht="16.5" thickBot="1">
      <c r="A11" s="241" t="s">
        <v>159</v>
      </c>
      <c r="B11" s="242"/>
      <c r="C11" s="87"/>
      <c r="D11" s="87" t="s">
        <v>31</v>
      </c>
      <c r="E11" s="88" t="s">
        <v>15</v>
      </c>
      <c r="F11" s="88" t="s">
        <v>16</v>
      </c>
      <c r="G11" s="87" t="s">
        <v>32</v>
      </c>
    </row>
    <row r="12" spans="1:7" ht="57.95" customHeight="1" thickBot="1">
      <c r="A12" s="102" t="s">
        <v>45</v>
      </c>
      <c r="B12" s="236" t="s">
        <v>187</v>
      </c>
      <c r="C12" s="237"/>
      <c r="D12" s="89"/>
      <c r="E12" s="87" t="s">
        <v>14</v>
      </c>
      <c r="F12" s="87" t="s">
        <v>14</v>
      </c>
      <c r="G12" s="89"/>
    </row>
    <row r="13" spans="1:7" ht="30.95" customHeight="1" thickBot="1">
      <c r="A13" s="102" t="s">
        <v>13</v>
      </c>
      <c r="B13" s="236" t="s">
        <v>188</v>
      </c>
      <c r="C13" s="237"/>
      <c r="D13" s="89"/>
      <c r="E13" s="87" t="s">
        <v>14</v>
      </c>
      <c r="F13" s="87" t="s">
        <v>14</v>
      </c>
      <c r="G13" s="89"/>
    </row>
    <row r="14" spans="1:7" ht="99.95" customHeight="1" thickBot="1">
      <c r="A14" s="102" t="s">
        <v>12</v>
      </c>
      <c r="B14" s="236" t="s">
        <v>151</v>
      </c>
      <c r="C14" s="237"/>
      <c r="D14" s="89"/>
      <c r="E14" s="87" t="s">
        <v>14</v>
      </c>
      <c r="F14" s="87" t="s">
        <v>14</v>
      </c>
      <c r="G14" s="89"/>
    </row>
    <row r="15" spans="1:7" ht="183.95" customHeight="1" thickBot="1">
      <c r="A15" s="103" t="s">
        <v>50</v>
      </c>
      <c r="B15" s="236" t="s">
        <v>329</v>
      </c>
      <c r="C15" s="237"/>
      <c r="D15" s="89"/>
      <c r="E15" s="87" t="s">
        <v>14</v>
      </c>
      <c r="F15" s="87" t="s">
        <v>14</v>
      </c>
      <c r="G15" s="89"/>
    </row>
    <row r="16" spans="1:7" ht="114.95" customHeight="1" thickBot="1">
      <c r="A16" s="103" t="s">
        <v>51</v>
      </c>
      <c r="B16" s="268" t="s">
        <v>226</v>
      </c>
      <c r="C16" s="269"/>
      <c r="D16" s="104"/>
      <c r="E16" s="87" t="s">
        <v>14</v>
      </c>
      <c r="F16" s="87" t="s">
        <v>14</v>
      </c>
      <c r="G16" s="104"/>
    </row>
    <row r="17" spans="1:7" ht="47.1" customHeight="1" thickBot="1">
      <c r="A17" s="105" t="s">
        <v>52</v>
      </c>
      <c r="B17" s="256" t="s">
        <v>53</v>
      </c>
      <c r="C17" s="257"/>
      <c r="D17" s="106"/>
      <c r="E17" s="87" t="s">
        <v>14</v>
      </c>
      <c r="F17" s="87" t="s">
        <v>14</v>
      </c>
      <c r="G17" s="106"/>
    </row>
    <row r="18" spans="1:7" ht="281.10000000000002" customHeight="1" thickBot="1">
      <c r="A18" s="107" t="s">
        <v>42</v>
      </c>
      <c r="B18" s="256" t="s">
        <v>152</v>
      </c>
      <c r="C18" s="257"/>
      <c r="D18" s="106"/>
      <c r="E18" s="87" t="s">
        <v>14</v>
      </c>
      <c r="F18" s="87" t="s">
        <v>14</v>
      </c>
      <c r="G18" s="106"/>
    </row>
    <row r="19" spans="1:7" ht="113.1" customHeight="1" thickBot="1">
      <c r="A19" s="105" t="s">
        <v>41</v>
      </c>
      <c r="B19" s="256" t="s">
        <v>225</v>
      </c>
      <c r="C19" s="257"/>
      <c r="D19" s="106"/>
      <c r="E19" s="87" t="s">
        <v>14</v>
      </c>
      <c r="F19" s="87" t="s">
        <v>14</v>
      </c>
      <c r="G19" s="106"/>
    </row>
    <row r="20" spans="1:7" ht="84" customHeight="1" thickBot="1">
      <c r="A20" s="105" t="s">
        <v>40</v>
      </c>
      <c r="B20" s="256" t="s">
        <v>153</v>
      </c>
      <c r="C20" s="257"/>
      <c r="D20" s="106"/>
      <c r="E20" s="87" t="s">
        <v>14</v>
      </c>
      <c r="F20" s="87" t="s">
        <v>14</v>
      </c>
      <c r="G20" s="106"/>
    </row>
    <row r="21" spans="1:7" ht="29.1" customHeight="1" thickBot="1">
      <c r="A21" s="105" t="s">
        <v>39</v>
      </c>
      <c r="B21" s="256" t="s">
        <v>33</v>
      </c>
      <c r="C21" s="257"/>
      <c r="D21" s="106"/>
      <c r="E21" s="87" t="s">
        <v>14</v>
      </c>
      <c r="F21" s="87" t="s">
        <v>14</v>
      </c>
      <c r="G21" s="106"/>
    </row>
    <row r="22" spans="1:7" ht="42.95" customHeight="1" thickBot="1">
      <c r="A22" s="108" t="s">
        <v>34</v>
      </c>
      <c r="B22" s="256" t="s">
        <v>154</v>
      </c>
      <c r="C22" s="257"/>
      <c r="D22" s="106"/>
      <c r="E22" s="87" t="s">
        <v>14</v>
      </c>
      <c r="F22" s="87" t="s">
        <v>14</v>
      </c>
      <c r="G22" s="106"/>
    </row>
    <row r="23" spans="1:7" ht="42.95" customHeight="1" thickBot="1">
      <c r="A23" s="105" t="s">
        <v>38</v>
      </c>
      <c r="B23" s="256" t="s">
        <v>155</v>
      </c>
      <c r="C23" s="257"/>
      <c r="D23" s="106"/>
      <c r="E23" s="87" t="s">
        <v>14</v>
      </c>
      <c r="F23" s="87" t="s">
        <v>14</v>
      </c>
      <c r="G23" s="106"/>
    </row>
    <row r="24" spans="1:7" ht="29.1" customHeight="1" thickBot="1">
      <c r="A24" s="105" t="s">
        <v>37</v>
      </c>
      <c r="B24" s="256" t="s">
        <v>156</v>
      </c>
      <c r="C24" s="257"/>
      <c r="D24" s="106"/>
      <c r="E24" s="87" t="s">
        <v>14</v>
      </c>
      <c r="F24" s="87" t="s">
        <v>14</v>
      </c>
      <c r="G24" s="106"/>
    </row>
    <row r="25" spans="1:7" ht="39" thickBot="1">
      <c r="A25" s="108" t="s">
        <v>35</v>
      </c>
      <c r="B25" s="258" t="s">
        <v>157</v>
      </c>
      <c r="C25" s="258"/>
      <c r="D25" s="106"/>
      <c r="E25" s="87" t="s">
        <v>14</v>
      </c>
      <c r="F25" s="87" t="s">
        <v>14</v>
      </c>
      <c r="G25" s="106"/>
    </row>
    <row r="26" spans="1:7" ht="44.1" customHeight="1" thickBot="1">
      <c r="A26" s="105" t="s">
        <v>36</v>
      </c>
      <c r="B26" s="258" t="s">
        <v>158</v>
      </c>
      <c r="C26" s="258"/>
      <c r="D26" s="106"/>
      <c r="E26" s="87" t="s">
        <v>14</v>
      </c>
      <c r="F26" s="87" t="s">
        <v>14</v>
      </c>
      <c r="G26" s="106"/>
    </row>
    <row r="27" spans="1:7" ht="9" customHeight="1" thickBot="1">
      <c r="A27" s="109"/>
      <c r="B27" s="21"/>
    </row>
    <row r="28" spans="1:7" ht="16.5" thickBot="1">
      <c r="A28" s="241" t="s">
        <v>172</v>
      </c>
      <c r="B28" s="242"/>
      <c r="C28" s="87"/>
      <c r="D28" s="87" t="s">
        <v>31</v>
      </c>
      <c r="E28" s="88" t="s">
        <v>15</v>
      </c>
      <c r="F28" s="88" t="s">
        <v>16</v>
      </c>
      <c r="G28" s="87" t="s">
        <v>32</v>
      </c>
    </row>
    <row r="29" spans="1:7" ht="102" customHeight="1" thickBot="1">
      <c r="A29" s="89" t="s">
        <v>160</v>
      </c>
      <c r="B29" s="270" t="s">
        <v>175</v>
      </c>
      <c r="C29" s="270"/>
      <c r="D29" s="110"/>
      <c r="E29" s="87" t="s">
        <v>14</v>
      </c>
      <c r="F29" s="87" t="s">
        <v>14</v>
      </c>
      <c r="G29" s="110"/>
    </row>
    <row r="30" spans="1:7" ht="42" customHeight="1" thickBot="1">
      <c r="A30" s="89" t="s">
        <v>54</v>
      </c>
      <c r="B30" s="267" t="s">
        <v>204</v>
      </c>
      <c r="C30" s="267"/>
      <c r="D30" s="110"/>
      <c r="E30" s="87" t="s">
        <v>14</v>
      </c>
      <c r="F30" s="87" t="s">
        <v>14</v>
      </c>
      <c r="G30" s="110"/>
    </row>
    <row r="31" spans="1:7" ht="15.95" customHeight="1" thickBot="1">
      <c r="A31" s="89" t="s">
        <v>317</v>
      </c>
      <c r="B31" s="267" t="s">
        <v>318</v>
      </c>
      <c r="C31" s="267"/>
      <c r="D31" s="110"/>
      <c r="E31" s="87" t="s">
        <v>14</v>
      </c>
      <c r="F31" s="87" t="s">
        <v>14</v>
      </c>
      <c r="G31" s="110"/>
    </row>
    <row r="32" spans="1:7" ht="30.95" customHeight="1" thickBot="1">
      <c r="A32" s="89" t="s">
        <v>71</v>
      </c>
      <c r="B32" s="267" t="s">
        <v>49</v>
      </c>
      <c r="C32" s="267"/>
      <c r="D32" s="110"/>
      <c r="E32" s="87" t="s">
        <v>14</v>
      </c>
      <c r="F32" s="87" t="s">
        <v>14</v>
      </c>
      <c r="G32" s="110"/>
    </row>
    <row r="33" spans="1:7" ht="17.100000000000001" customHeight="1" thickBot="1">
      <c r="A33" s="89" t="s">
        <v>17</v>
      </c>
      <c r="B33" s="267" t="s">
        <v>48</v>
      </c>
      <c r="C33" s="267"/>
      <c r="D33" s="110"/>
      <c r="E33" s="87" t="s">
        <v>14</v>
      </c>
      <c r="F33" s="87" t="s">
        <v>14</v>
      </c>
      <c r="G33" s="110"/>
    </row>
    <row r="34" spans="1:7" ht="45" customHeight="1" thickBot="1">
      <c r="A34" s="89" t="s">
        <v>161</v>
      </c>
      <c r="B34" s="271" t="s">
        <v>46</v>
      </c>
      <c r="C34" s="272"/>
      <c r="D34" s="110"/>
      <c r="E34" s="87" t="s">
        <v>14</v>
      </c>
      <c r="F34" s="87" t="s">
        <v>14</v>
      </c>
      <c r="G34" s="110"/>
    </row>
    <row r="35" spans="1:7" ht="42.95" customHeight="1" thickBot="1">
      <c r="A35" s="89" t="s">
        <v>205</v>
      </c>
      <c r="B35" s="271" t="s">
        <v>206</v>
      </c>
      <c r="C35" s="272"/>
      <c r="D35" s="110"/>
      <c r="E35" s="87" t="s">
        <v>14</v>
      </c>
      <c r="F35" s="87" t="s">
        <v>14</v>
      </c>
      <c r="G35" s="110"/>
    </row>
    <row r="36" spans="1:7" ht="16.5" thickBot="1">
      <c r="A36" s="89" t="s">
        <v>30</v>
      </c>
      <c r="B36" s="267" t="s">
        <v>164</v>
      </c>
      <c r="C36" s="267"/>
      <c r="D36" s="110"/>
      <c r="E36" s="87" t="s">
        <v>14</v>
      </c>
      <c r="F36" s="87" t="s">
        <v>14</v>
      </c>
      <c r="G36" s="110"/>
    </row>
    <row r="37" spans="1:7" ht="29.1" customHeight="1" thickBot="1">
      <c r="A37" s="89" t="s">
        <v>18</v>
      </c>
      <c r="B37" s="267" t="s">
        <v>162</v>
      </c>
      <c r="C37" s="267"/>
      <c r="D37" s="110"/>
      <c r="E37" s="87" t="s">
        <v>14</v>
      </c>
      <c r="F37" s="87" t="s">
        <v>14</v>
      </c>
      <c r="G37" s="110"/>
    </row>
    <row r="38" spans="1:7" ht="26.25" thickBot="1">
      <c r="A38" s="89" t="s">
        <v>24</v>
      </c>
      <c r="B38" s="267" t="s">
        <v>163</v>
      </c>
      <c r="C38" s="267"/>
      <c r="D38" s="110"/>
      <c r="E38" s="87" t="s">
        <v>14</v>
      </c>
      <c r="F38" s="87" t="s">
        <v>14</v>
      </c>
      <c r="G38" s="110"/>
    </row>
    <row r="39" spans="1:7" ht="45" customHeight="1" thickBot="1">
      <c r="A39" s="89" t="s">
        <v>19</v>
      </c>
      <c r="B39" s="267" t="s">
        <v>165</v>
      </c>
      <c r="C39" s="267"/>
      <c r="D39" s="110"/>
      <c r="E39" s="87" t="s">
        <v>14</v>
      </c>
      <c r="F39" s="87" t="s">
        <v>14</v>
      </c>
      <c r="G39" s="110"/>
    </row>
    <row r="40" spans="1:7" ht="45" customHeight="1" thickBot="1">
      <c r="A40" s="89" t="s">
        <v>20</v>
      </c>
      <c r="B40" s="267" t="s">
        <v>166</v>
      </c>
      <c r="C40" s="267"/>
      <c r="D40" s="110"/>
      <c r="E40" s="87" t="s">
        <v>14</v>
      </c>
      <c r="F40" s="87" t="s">
        <v>14</v>
      </c>
      <c r="G40" s="110"/>
    </row>
    <row r="41" spans="1:7" ht="114" customHeight="1" thickBot="1">
      <c r="A41" s="89" t="s">
        <v>21</v>
      </c>
      <c r="B41" s="271" t="s">
        <v>176</v>
      </c>
      <c r="C41" s="272"/>
      <c r="D41" s="110"/>
      <c r="E41" s="87" t="s">
        <v>14</v>
      </c>
      <c r="F41" s="87" t="s">
        <v>14</v>
      </c>
      <c r="G41" s="110"/>
    </row>
    <row r="42" spans="1:7" ht="60.95" customHeight="1" thickBot="1">
      <c r="A42" s="89" t="s">
        <v>27</v>
      </c>
      <c r="B42" s="267" t="s">
        <v>28</v>
      </c>
      <c r="C42" s="267"/>
      <c r="D42" s="110"/>
      <c r="E42" s="87" t="s">
        <v>14</v>
      </c>
      <c r="F42" s="87" t="s">
        <v>14</v>
      </c>
      <c r="G42" s="110"/>
    </row>
    <row r="43" spans="1:7" ht="30" customHeight="1" thickBot="1">
      <c r="A43" s="89" t="s">
        <v>29</v>
      </c>
      <c r="B43" s="267" t="s">
        <v>167</v>
      </c>
      <c r="C43" s="267"/>
      <c r="D43" s="110"/>
      <c r="E43" s="87" t="s">
        <v>14</v>
      </c>
      <c r="F43" s="87" t="s">
        <v>14</v>
      </c>
      <c r="G43" s="110"/>
    </row>
    <row r="44" spans="1:7" ht="87.95" customHeight="1" thickBot="1">
      <c r="A44" s="89" t="s">
        <v>55</v>
      </c>
      <c r="B44" s="267" t="s">
        <v>231</v>
      </c>
      <c r="C44" s="267"/>
      <c r="D44" s="110"/>
      <c r="E44" s="87" t="s">
        <v>14</v>
      </c>
      <c r="F44" s="87" t="s">
        <v>14</v>
      </c>
      <c r="G44" s="110"/>
    </row>
    <row r="45" spans="1:7" ht="45" customHeight="1" thickBot="1">
      <c r="A45" s="89" t="s">
        <v>47</v>
      </c>
      <c r="B45" s="267" t="s">
        <v>168</v>
      </c>
      <c r="C45" s="267"/>
      <c r="D45" s="110"/>
      <c r="E45" s="87" t="s">
        <v>14</v>
      </c>
      <c r="F45" s="87" t="s">
        <v>14</v>
      </c>
      <c r="G45" s="110"/>
    </row>
    <row r="46" spans="1:7" ht="45" customHeight="1" thickBot="1">
      <c r="A46" s="89" t="s">
        <v>43</v>
      </c>
      <c r="B46" s="267" t="s">
        <v>169</v>
      </c>
      <c r="C46" s="267"/>
      <c r="D46" s="110"/>
      <c r="E46" s="87" t="s">
        <v>14</v>
      </c>
      <c r="F46" s="87" t="s">
        <v>14</v>
      </c>
      <c r="G46" s="110"/>
    </row>
    <row r="47" spans="1:7" ht="45" customHeight="1" thickBot="1">
      <c r="A47" s="89" t="s">
        <v>229</v>
      </c>
      <c r="B47" s="271" t="s">
        <v>230</v>
      </c>
      <c r="C47" s="272"/>
      <c r="D47" s="110"/>
      <c r="E47" s="87" t="s">
        <v>14</v>
      </c>
      <c r="F47" s="87" t="s">
        <v>14</v>
      </c>
      <c r="G47" s="110"/>
    </row>
    <row r="48" spans="1:7" ht="99.95" customHeight="1" thickBot="1">
      <c r="A48" s="89" t="s">
        <v>237</v>
      </c>
      <c r="B48" s="271" t="s">
        <v>264</v>
      </c>
      <c r="C48" s="272"/>
      <c r="D48" s="110"/>
      <c r="E48" s="87" t="s">
        <v>14</v>
      </c>
      <c r="F48" s="87" t="s">
        <v>14</v>
      </c>
      <c r="G48" s="110"/>
    </row>
    <row r="49" spans="1:7" ht="45" customHeight="1" thickBot="1">
      <c r="A49" s="89" t="s">
        <v>23</v>
      </c>
      <c r="B49" s="271" t="s">
        <v>232</v>
      </c>
      <c r="C49" s="272"/>
      <c r="D49" s="110"/>
      <c r="E49" s="87" t="s">
        <v>14</v>
      </c>
      <c r="F49" s="87" t="s">
        <v>14</v>
      </c>
      <c r="G49" s="110"/>
    </row>
    <row r="50" spans="1:7" ht="45" customHeight="1" thickBot="1">
      <c r="A50" s="89" t="s">
        <v>233</v>
      </c>
      <c r="B50" s="271" t="s">
        <v>234</v>
      </c>
      <c r="C50" s="272"/>
      <c r="D50" s="110"/>
      <c r="E50" s="87" t="s">
        <v>14</v>
      </c>
      <c r="F50" s="87" t="s">
        <v>14</v>
      </c>
      <c r="G50" s="110"/>
    </row>
    <row r="51" spans="1:7" ht="16.5" thickBot="1">
      <c r="A51" s="89" t="s">
        <v>25</v>
      </c>
      <c r="B51" s="267" t="s">
        <v>227</v>
      </c>
      <c r="C51" s="267"/>
      <c r="D51" s="110"/>
      <c r="E51" s="87" t="s">
        <v>14</v>
      </c>
      <c r="F51" s="87" t="s">
        <v>14</v>
      </c>
      <c r="G51" s="110"/>
    </row>
    <row r="52" spans="1:7" ht="57" customHeight="1" thickBot="1">
      <c r="A52" s="89" t="s">
        <v>26</v>
      </c>
      <c r="B52" s="267" t="s">
        <v>177</v>
      </c>
      <c r="C52" s="267"/>
      <c r="D52" s="110"/>
      <c r="E52" s="87" t="s">
        <v>14</v>
      </c>
      <c r="F52" s="87" t="s">
        <v>14</v>
      </c>
      <c r="G52" s="110"/>
    </row>
    <row r="53" spans="1:7" ht="30.95" customHeight="1" thickBot="1">
      <c r="A53" s="89" t="s">
        <v>57</v>
      </c>
      <c r="B53" s="267" t="s">
        <v>171</v>
      </c>
      <c r="C53" s="267"/>
      <c r="D53" s="110"/>
      <c r="E53" s="87" t="s">
        <v>14</v>
      </c>
      <c r="F53" s="87" t="s">
        <v>14</v>
      </c>
      <c r="G53" s="110"/>
    </row>
    <row r="54" spans="1:7" ht="86.1" customHeight="1" thickBot="1">
      <c r="A54" s="89" t="s">
        <v>56</v>
      </c>
      <c r="B54" s="267" t="s">
        <v>170</v>
      </c>
      <c r="C54" s="267"/>
      <c r="D54" s="110"/>
      <c r="E54" s="87" t="s">
        <v>14</v>
      </c>
      <c r="F54" s="87" t="s">
        <v>14</v>
      </c>
      <c r="G54" s="110"/>
    </row>
    <row r="55" spans="1:7" ht="30.95" customHeight="1" thickBot="1">
      <c r="A55" s="89" t="s">
        <v>235</v>
      </c>
      <c r="B55" s="267" t="s">
        <v>236</v>
      </c>
      <c r="C55" s="267"/>
      <c r="D55" s="110"/>
      <c r="E55" s="87" t="s">
        <v>14</v>
      </c>
      <c r="F55" s="87" t="s">
        <v>14</v>
      </c>
      <c r="G55" s="110"/>
    </row>
    <row r="56" spans="1:7" ht="113.1" customHeight="1" thickBot="1">
      <c r="A56" s="89" t="s">
        <v>173</v>
      </c>
      <c r="B56" s="267" t="s">
        <v>203</v>
      </c>
      <c r="C56" s="267"/>
      <c r="D56" s="110"/>
      <c r="E56" s="87" t="s">
        <v>14</v>
      </c>
      <c r="F56" s="87" t="s">
        <v>14</v>
      </c>
      <c r="G56" s="110"/>
    </row>
    <row r="57" spans="1:7" ht="27.95" customHeight="1" thickBot="1">
      <c r="A57" s="89" t="s">
        <v>22</v>
      </c>
      <c r="B57" s="267" t="s">
        <v>174</v>
      </c>
      <c r="C57" s="267"/>
      <c r="D57" s="110"/>
      <c r="E57" s="87" t="s">
        <v>14</v>
      </c>
      <c r="F57" s="87" t="s">
        <v>14</v>
      </c>
      <c r="G57" s="110"/>
    </row>
    <row r="58" spans="1:7" ht="225.95" customHeight="1" thickBot="1">
      <c r="A58" s="89" t="s">
        <v>178</v>
      </c>
      <c r="B58" s="267" t="s">
        <v>224</v>
      </c>
      <c r="C58" s="267"/>
      <c r="D58" s="110" t="s">
        <v>330</v>
      </c>
      <c r="E58" s="87" t="s">
        <v>14</v>
      </c>
      <c r="F58" s="87" t="s">
        <v>14</v>
      </c>
      <c r="G58" s="110"/>
    </row>
  </sheetData>
  <mergeCells count="53">
    <mergeCell ref="B42:C42"/>
    <mergeCell ref="B31:C31"/>
    <mergeCell ref="B32:C32"/>
    <mergeCell ref="B33:C33"/>
    <mergeCell ref="B35:C35"/>
    <mergeCell ref="B36:C36"/>
    <mergeCell ref="B34:C34"/>
    <mergeCell ref="B37:C37"/>
    <mergeCell ref="B38:C38"/>
    <mergeCell ref="B39:C39"/>
    <mergeCell ref="B40:C40"/>
    <mergeCell ref="B41:C41"/>
    <mergeCell ref="B57:C57"/>
    <mergeCell ref="B58:C58"/>
    <mergeCell ref="B53:C53"/>
    <mergeCell ref="B51:C51"/>
    <mergeCell ref="B43:C43"/>
    <mergeCell ref="B45:C45"/>
    <mergeCell ref="B52:C52"/>
    <mergeCell ref="B50:C50"/>
    <mergeCell ref="B54:C54"/>
    <mergeCell ref="B56:C56"/>
    <mergeCell ref="B44:C44"/>
    <mergeCell ref="B46:C46"/>
    <mergeCell ref="B47:C47"/>
    <mergeCell ref="B49:C49"/>
    <mergeCell ref="B55:C55"/>
    <mergeCell ref="B48:C48"/>
    <mergeCell ref="A1:C1"/>
    <mergeCell ref="A2:C5"/>
    <mergeCell ref="A28:B28"/>
    <mergeCell ref="B29:C29"/>
    <mergeCell ref="B20:C20"/>
    <mergeCell ref="B21:C21"/>
    <mergeCell ref="B22:C22"/>
    <mergeCell ref="B23:C23"/>
    <mergeCell ref="B24:C24"/>
    <mergeCell ref="B17:C17"/>
    <mergeCell ref="B18:C18"/>
    <mergeCell ref="B19:C19"/>
    <mergeCell ref="B25:C25"/>
    <mergeCell ref="B26:C26"/>
    <mergeCell ref="A11:B11"/>
    <mergeCell ref="B12:C12"/>
    <mergeCell ref="B30:C30"/>
    <mergeCell ref="G2:G5"/>
    <mergeCell ref="A7:B7"/>
    <mergeCell ref="B8:C8"/>
    <mergeCell ref="B9:C9"/>
    <mergeCell ref="B16:C16"/>
    <mergeCell ref="B14:C14"/>
    <mergeCell ref="B15:C15"/>
    <mergeCell ref="B13:C13"/>
  </mergeCells>
  <conditionalFormatting sqref="E27:F27 E59:F95">
    <cfRule type="beginsWith" dxfId="91" priority="615" stopIfTrue="1" operator="beginsWith" text="Not Applicable">
      <formula>LEFT(E27,LEN("Not Applicable"))="Not Applicable"</formula>
    </cfRule>
    <cfRule type="beginsWith" dxfId="90" priority="616" stopIfTrue="1" operator="beginsWith" text="Waived">
      <formula>LEFT(E27,LEN("Waived"))="Waived"</formula>
    </cfRule>
    <cfRule type="beginsWith" dxfId="89" priority="617" stopIfTrue="1" operator="beginsWith" text="Pre-Passed">
      <formula>LEFT(E27,LEN("Pre-Passed"))="Pre-Passed"</formula>
    </cfRule>
    <cfRule type="beginsWith" dxfId="88" priority="618" stopIfTrue="1" operator="beginsWith" text="Completed">
      <formula>LEFT(E27,LEN("Completed"))="Completed"</formula>
    </cfRule>
    <cfRule type="beginsWith" dxfId="87" priority="619" stopIfTrue="1" operator="beginsWith" text="Partial">
      <formula>LEFT(E27,LEN("Partial"))="Partial"</formula>
    </cfRule>
    <cfRule type="beginsWith" dxfId="86" priority="620" stopIfTrue="1" operator="beginsWith" text="Missing">
      <formula>LEFT(E27,LEN("Missing"))="Missing"</formula>
    </cfRule>
    <cfRule type="beginsWith" dxfId="85" priority="621" stopIfTrue="1" operator="beginsWith" text="Untested">
      <formula>LEFT(E27,LEN("Untested"))="Untested"</formula>
    </cfRule>
    <cfRule type="notContainsBlanks" dxfId="84" priority="629" stopIfTrue="1">
      <formula>LEN(TRIM(E27))&gt;0</formula>
    </cfRule>
  </conditionalFormatting>
  <conditionalFormatting sqref="E7">
    <cfRule type="beginsWith" dxfId="83" priority="607" stopIfTrue="1" operator="beginsWith" text="Not Applicable">
      <formula>LEFT(E7,LEN("Not Applicable"))="Not Applicable"</formula>
    </cfRule>
    <cfRule type="beginsWith" dxfId="82" priority="608" stopIfTrue="1" operator="beginsWith" text="Waived">
      <formula>LEFT(E7,LEN("Waived"))="Waived"</formula>
    </cfRule>
    <cfRule type="beginsWith" dxfId="81" priority="609" stopIfTrue="1" operator="beginsWith" text="Pre-Passed">
      <formula>LEFT(E7,LEN("Pre-Passed"))="Pre-Passed"</formula>
    </cfRule>
    <cfRule type="beginsWith" dxfId="80" priority="610" stopIfTrue="1" operator="beginsWith" text="Completed">
      <formula>LEFT(E7,LEN("Completed"))="Completed"</formula>
    </cfRule>
    <cfRule type="beginsWith" dxfId="79" priority="611" stopIfTrue="1" operator="beginsWith" text="Partial">
      <formula>LEFT(E7,LEN("Partial"))="Partial"</formula>
    </cfRule>
    <cfRule type="beginsWith" dxfId="78" priority="612" stopIfTrue="1" operator="beginsWith" text="Missing">
      <formula>LEFT(E7,LEN("Missing"))="Missing"</formula>
    </cfRule>
    <cfRule type="beginsWith" dxfId="77" priority="613" stopIfTrue="1" operator="beginsWith" text="Untested">
      <formula>LEFT(E7,LEN("Untested"))="Untested"</formula>
    </cfRule>
    <cfRule type="notContainsBlanks" dxfId="76" priority="614" stopIfTrue="1">
      <formula>LEN(TRIM(E7))&gt;0</formula>
    </cfRule>
  </conditionalFormatting>
  <conditionalFormatting sqref="F7">
    <cfRule type="beginsWith" dxfId="75" priority="599" stopIfTrue="1" operator="beginsWith" text="Not Applicable">
      <formula>LEFT(F7,LEN("Not Applicable"))="Not Applicable"</formula>
    </cfRule>
    <cfRule type="beginsWith" dxfId="74" priority="600" stopIfTrue="1" operator="beginsWith" text="Waived">
      <formula>LEFT(F7,LEN("Waived"))="Waived"</formula>
    </cfRule>
    <cfRule type="beginsWith" dxfId="73" priority="601" stopIfTrue="1" operator="beginsWith" text="Pre-Passed">
      <formula>LEFT(F7,LEN("Pre-Passed"))="Pre-Passed"</formula>
    </cfRule>
    <cfRule type="beginsWith" dxfId="72" priority="602" stopIfTrue="1" operator="beginsWith" text="Completed">
      <formula>LEFT(F7,LEN("Completed"))="Completed"</formula>
    </cfRule>
    <cfRule type="beginsWith" dxfId="71" priority="603" stopIfTrue="1" operator="beginsWith" text="Partial">
      <formula>LEFT(F7,LEN("Partial"))="Partial"</formula>
    </cfRule>
    <cfRule type="beginsWith" dxfId="70" priority="604" stopIfTrue="1" operator="beginsWith" text="Missing">
      <formula>LEFT(F7,LEN("Missing"))="Missing"</formula>
    </cfRule>
    <cfRule type="beginsWith" dxfId="69" priority="605" stopIfTrue="1" operator="beginsWith" text="Untested">
      <formula>LEFT(F7,LEN("Untested"))="Untested"</formula>
    </cfRule>
    <cfRule type="notContainsBlanks" dxfId="68" priority="606" stopIfTrue="1">
      <formula>LEN(TRIM(F7))&gt;0</formula>
    </cfRule>
  </conditionalFormatting>
  <conditionalFormatting sqref="E8:F9">
    <cfRule type="beginsWith" dxfId="67" priority="591" stopIfTrue="1" operator="beginsWith" text="Not Applicable">
      <formula>LEFT(E8,LEN("Not Applicable"))="Not Applicable"</formula>
    </cfRule>
    <cfRule type="beginsWith" dxfId="66" priority="592" stopIfTrue="1" operator="beginsWith" text="Waived">
      <formula>LEFT(E8,LEN("Waived"))="Waived"</formula>
    </cfRule>
    <cfRule type="beginsWith" dxfId="65" priority="593" stopIfTrue="1" operator="beginsWith" text="Incomplete">
      <formula>LEFT(E8,LEN("Incomplete"))="Incomplete"</formula>
    </cfRule>
    <cfRule type="beginsWith" dxfId="64" priority="594" stopIfTrue="1" operator="beginsWith" text="Complete">
      <formula>LEFT(E8,LEN("Complete"))="Complete"</formula>
    </cfRule>
    <cfRule type="beginsWith" dxfId="63" priority="596" stopIfTrue="1" operator="beginsWith" text="Missing">
      <formula>LEFT(E8,LEN("Missing"))="Missing"</formula>
    </cfRule>
    <cfRule type="beginsWith" dxfId="62" priority="597" stopIfTrue="1" operator="beginsWith" text="Untested">
      <formula>LEFT(E8,LEN("Untested"))="Untested"</formula>
    </cfRule>
    <cfRule type="notContainsBlanks" dxfId="61" priority="598" stopIfTrue="1">
      <formula>LEN(TRIM(E8))&gt;0</formula>
    </cfRule>
  </conditionalFormatting>
  <conditionalFormatting sqref="F8:F9">
    <cfRule type="beginsWith" dxfId="60" priority="584" operator="beginsWith" text="Partial">
      <formula>LEFT(F8,LEN("Partial"))="Partial"</formula>
    </cfRule>
    <cfRule type="beginsWith" dxfId="59" priority="588" stopIfTrue="1" operator="beginsWith" text="Exceptional">
      <formula>LEFT(F8,LEN("Exceptional"))="Exceptional"</formula>
    </cfRule>
    <cfRule type="beginsWith" dxfId="58" priority="589" stopIfTrue="1" operator="beginsWith" text="Great">
      <formula>LEFT(F8,LEN("Great"))="Great"</formula>
    </cfRule>
    <cfRule type="beginsWith" dxfId="57" priority="590" stopIfTrue="1" operator="beginsWith" text="Good">
      <formula>LEFT(F8,LEN("Good"))="Good"</formula>
    </cfRule>
  </conditionalFormatting>
  <conditionalFormatting sqref="E8:F9">
    <cfRule type="beginsWith" dxfId="56" priority="580" stopIfTrue="1" operator="beginsWith" text="Mostly">
      <formula>LEFT(E8,LEN("Mostly"))="Mostly"</formula>
    </cfRule>
  </conditionalFormatting>
  <conditionalFormatting sqref="E28">
    <cfRule type="beginsWith" dxfId="55" priority="260" stopIfTrue="1" operator="beginsWith" text="Not Applicable">
      <formula>LEFT(E28,LEN("Not Applicable"))="Not Applicable"</formula>
    </cfRule>
    <cfRule type="beginsWith" dxfId="54" priority="261" stopIfTrue="1" operator="beginsWith" text="Waived">
      <formula>LEFT(E28,LEN("Waived"))="Waived"</formula>
    </cfRule>
    <cfRule type="beginsWith" dxfId="53" priority="262" stopIfTrue="1" operator="beginsWith" text="Pre-Passed">
      <formula>LEFT(E28,LEN("Pre-Passed"))="Pre-Passed"</formula>
    </cfRule>
    <cfRule type="beginsWith" dxfId="52" priority="263" stopIfTrue="1" operator="beginsWith" text="Completed">
      <formula>LEFT(E28,LEN("Completed"))="Completed"</formula>
    </cfRule>
    <cfRule type="beginsWith" dxfId="51" priority="264" stopIfTrue="1" operator="beginsWith" text="Partial">
      <formula>LEFT(E28,LEN("Partial"))="Partial"</formula>
    </cfRule>
    <cfRule type="beginsWith" dxfId="50" priority="265" stopIfTrue="1" operator="beginsWith" text="Missing">
      <formula>LEFT(E28,LEN("Missing"))="Missing"</formula>
    </cfRule>
    <cfRule type="beginsWith" dxfId="49" priority="266" stopIfTrue="1" operator="beginsWith" text="Untested">
      <formula>LEFT(E28,LEN("Untested"))="Untested"</formula>
    </cfRule>
    <cfRule type="notContainsBlanks" dxfId="48" priority="267" stopIfTrue="1">
      <formula>LEN(TRIM(E28))&gt;0</formula>
    </cfRule>
  </conditionalFormatting>
  <conditionalFormatting sqref="F28">
    <cfRule type="beginsWith" dxfId="47" priority="252" stopIfTrue="1" operator="beginsWith" text="Not Applicable">
      <formula>LEFT(F28,LEN("Not Applicable"))="Not Applicable"</formula>
    </cfRule>
    <cfRule type="beginsWith" dxfId="46" priority="253" stopIfTrue="1" operator="beginsWith" text="Waived">
      <formula>LEFT(F28,LEN("Waived"))="Waived"</formula>
    </cfRule>
    <cfRule type="beginsWith" dxfId="45" priority="254" stopIfTrue="1" operator="beginsWith" text="Pre-Passed">
      <formula>LEFT(F28,LEN("Pre-Passed"))="Pre-Passed"</formula>
    </cfRule>
    <cfRule type="beginsWith" dxfId="44" priority="255" stopIfTrue="1" operator="beginsWith" text="Completed">
      <formula>LEFT(F28,LEN("Completed"))="Completed"</formula>
    </cfRule>
    <cfRule type="beginsWith" dxfId="43" priority="256" stopIfTrue="1" operator="beginsWith" text="Partial">
      <formula>LEFT(F28,LEN("Partial"))="Partial"</formula>
    </cfRule>
    <cfRule type="beginsWith" dxfId="42" priority="257" stopIfTrue="1" operator="beginsWith" text="Missing">
      <formula>LEFT(F28,LEN("Missing"))="Missing"</formula>
    </cfRule>
    <cfRule type="beginsWith" dxfId="41" priority="258" stopIfTrue="1" operator="beginsWith" text="Untested">
      <formula>LEFT(F28,LEN("Untested"))="Untested"</formula>
    </cfRule>
    <cfRule type="notContainsBlanks" dxfId="40" priority="259" stopIfTrue="1">
      <formula>LEN(TRIM(F28))&gt;0</formula>
    </cfRule>
  </conditionalFormatting>
  <conditionalFormatting sqref="E11">
    <cfRule type="beginsWith" dxfId="39" priority="187" stopIfTrue="1" operator="beginsWith" text="Not Applicable">
      <formula>LEFT(E11,LEN("Not Applicable"))="Not Applicable"</formula>
    </cfRule>
    <cfRule type="beginsWith" dxfId="38" priority="188" stopIfTrue="1" operator="beginsWith" text="Waived">
      <formula>LEFT(E11,LEN("Waived"))="Waived"</formula>
    </cfRule>
    <cfRule type="beginsWith" dxfId="37" priority="189" stopIfTrue="1" operator="beginsWith" text="Pre-Passed">
      <formula>LEFT(E11,LEN("Pre-Passed"))="Pre-Passed"</formula>
    </cfRule>
    <cfRule type="beginsWith" dxfId="36" priority="190" stopIfTrue="1" operator="beginsWith" text="Completed">
      <formula>LEFT(E11,LEN("Completed"))="Completed"</formula>
    </cfRule>
    <cfRule type="beginsWith" dxfId="35" priority="191" stopIfTrue="1" operator="beginsWith" text="Partial">
      <formula>LEFT(E11,LEN("Partial"))="Partial"</formula>
    </cfRule>
    <cfRule type="beginsWith" dxfId="34" priority="192" stopIfTrue="1" operator="beginsWith" text="Missing">
      <formula>LEFT(E11,LEN("Missing"))="Missing"</formula>
    </cfRule>
    <cfRule type="beginsWith" dxfId="33" priority="193" stopIfTrue="1" operator="beginsWith" text="Untested">
      <formula>LEFT(E11,LEN("Untested"))="Untested"</formula>
    </cfRule>
    <cfRule type="notContainsBlanks" dxfId="32" priority="194" stopIfTrue="1">
      <formula>LEN(TRIM(E11))&gt;0</formula>
    </cfRule>
  </conditionalFormatting>
  <conditionalFormatting sqref="F11">
    <cfRule type="beginsWith" dxfId="31" priority="179" stopIfTrue="1" operator="beginsWith" text="Not Applicable">
      <formula>LEFT(F11,LEN("Not Applicable"))="Not Applicable"</formula>
    </cfRule>
    <cfRule type="beginsWith" dxfId="30" priority="180" stopIfTrue="1" operator="beginsWith" text="Waived">
      <formula>LEFT(F11,LEN("Waived"))="Waived"</formula>
    </cfRule>
    <cfRule type="beginsWith" dxfId="29" priority="181" stopIfTrue="1" operator="beginsWith" text="Pre-Passed">
      <formula>LEFT(F11,LEN("Pre-Passed"))="Pre-Passed"</formula>
    </cfRule>
    <cfRule type="beginsWith" dxfId="28" priority="182" stopIfTrue="1" operator="beginsWith" text="Completed">
      <formula>LEFT(F11,LEN("Completed"))="Completed"</formula>
    </cfRule>
    <cfRule type="beginsWith" dxfId="27" priority="183" stopIfTrue="1" operator="beginsWith" text="Partial">
      <formula>LEFT(F11,LEN("Partial"))="Partial"</formula>
    </cfRule>
    <cfRule type="beginsWith" dxfId="26" priority="184" stopIfTrue="1" operator="beginsWith" text="Missing">
      <formula>LEFT(F11,LEN("Missing"))="Missing"</formula>
    </cfRule>
    <cfRule type="beginsWith" dxfId="25" priority="185" stopIfTrue="1" operator="beginsWith" text="Untested">
      <formula>LEFT(F11,LEN("Untested"))="Untested"</formula>
    </cfRule>
    <cfRule type="notContainsBlanks" dxfId="24" priority="186" stopIfTrue="1">
      <formula>LEN(TRIM(F11))&gt;0</formula>
    </cfRule>
  </conditionalFormatting>
  <conditionalFormatting sqref="E12:F26">
    <cfRule type="beginsWith" dxfId="23" priority="18" stopIfTrue="1" operator="beginsWith" text="Not Applicable">
      <formula>LEFT(E12,LEN("Not Applicable"))="Not Applicable"</formula>
    </cfRule>
    <cfRule type="beginsWith" dxfId="22" priority="19" stopIfTrue="1" operator="beginsWith" text="Waived">
      <formula>LEFT(E12,LEN("Waived"))="Waived"</formula>
    </cfRule>
    <cfRule type="beginsWith" dxfId="21" priority="20" stopIfTrue="1" operator="beginsWith" text="Incomplete">
      <formula>LEFT(E12,LEN("Incomplete"))="Incomplete"</formula>
    </cfRule>
    <cfRule type="beginsWith" dxfId="20" priority="21" stopIfTrue="1" operator="beginsWith" text="Complete">
      <formula>LEFT(E12,LEN("Complete"))="Complete"</formula>
    </cfRule>
    <cfRule type="beginsWith" dxfId="19" priority="22" stopIfTrue="1" operator="beginsWith" text="Missing">
      <formula>LEFT(E12,LEN("Missing"))="Missing"</formula>
    </cfRule>
    <cfRule type="beginsWith" dxfId="18" priority="23" stopIfTrue="1" operator="beginsWith" text="Untested">
      <formula>LEFT(E12,LEN("Untested"))="Untested"</formula>
    </cfRule>
    <cfRule type="notContainsBlanks" dxfId="17" priority="24" stopIfTrue="1">
      <formula>LEN(TRIM(E12))&gt;0</formula>
    </cfRule>
  </conditionalFormatting>
  <conditionalFormatting sqref="E12:F26">
    <cfRule type="beginsWith" dxfId="16" priority="17" stopIfTrue="1" operator="beginsWith" text="Mostly">
      <formula>LEFT(E12,LEN("Mostly"))="Mostly"</formula>
    </cfRule>
  </conditionalFormatting>
  <conditionalFormatting sqref="E29:F29 E31:F58">
    <cfRule type="beginsWith" dxfId="15" priority="10" stopIfTrue="1" operator="beginsWith" text="Not Applicable">
      <formula>LEFT(E29,LEN("Not Applicable"))="Not Applicable"</formula>
    </cfRule>
    <cfRule type="beginsWith" dxfId="14" priority="11" stopIfTrue="1" operator="beginsWith" text="Waived">
      <formula>LEFT(E29,LEN("Waived"))="Waived"</formula>
    </cfRule>
    <cfRule type="beginsWith" dxfId="13" priority="12" stopIfTrue="1" operator="beginsWith" text="Incomplete">
      <formula>LEFT(E29,LEN("Incomplete"))="Incomplete"</formula>
    </cfRule>
    <cfRule type="beginsWith" dxfId="12" priority="13" stopIfTrue="1" operator="beginsWith" text="Complete">
      <formula>LEFT(E29,LEN("Complete"))="Complete"</formula>
    </cfRule>
    <cfRule type="beginsWith" dxfId="11" priority="14" stopIfTrue="1" operator="beginsWith" text="Missing">
      <formula>LEFT(E29,LEN("Missing"))="Missing"</formula>
    </cfRule>
    <cfRule type="beginsWith" dxfId="10" priority="15" stopIfTrue="1" operator="beginsWith" text="Untested">
      <formula>LEFT(E29,LEN("Untested"))="Untested"</formula>
    </cfRule>
    <cfRule type="notContainsBlanks" dxfId="9" priority="16" stopIfTrue="1">
      <formula>LEN(TRIM(E29))&gt;0</formula>
    </cfRule>
  </conditionalFormatting>
  <conditionalFormatting sqref="E29:F29 E31:F58">
    <cfRule type="beginsWith" dxfId="8" priority="9" stopIfTrue="1" operator="beginsWith" text="Mostly">
      <formula>LEFT(E29,LEN("Mostly"))="Mostly"</formula>
    </cfRule>
  </conditionalFormatting>
  <conditionalFormatting sqref="E30:F30">
    <cfRule type="beginsWith" dxfId="7" priority="2" stopIfTrue="1" operator="beginsWith" text="Not Applicable">
      <formula>LEFT(E30,LEN("Not Applicable"))="Not Applicable"</formula>
    </cfRule>
    <cfRule type="beginsWith" dxfId="6" priority="3" stopIfTrue="1" operator="beginsWith" text="Waived">
      <formula>LEFT(E30,LEN("Waived"))="Waived"</formula>
    </cfRule>
    <cfRule type="beginsWith" dxfId="5" priority="4" stopIfTrue="1" operator="beginsWith" text="Incomplete">
      <formula>LEFT(E30,LEN("Incomplete"))="Incomplete"</formula>
    </cfRule>
    <cfRule type="beginsWith" dxfId="4" priority="5" stopIfTrue="1" operator="beginsWith" text="Complete">
      <formula>LEFT(E30,LEN("Complete"))="Complete"</formula>
    </cfRule>
    <cfRule type="beginsWith" dxfId="3" priority="6" stopIfTrue="1" operator="beginsWith" text="Missing">
      <formula>LEFT(E30,LEN("Missing"))="Missing"</formula>
    </cfRule>
    <cfRule type="beginsWith" dxfId="2" priority="7" stopIfTrue="1" operator="beginsWith" text="Untested">
      <formula>LEFT(E30,LEN("Untested"))="Untested"</formula>
    </cfRule>
    <cfRule type="notContainsBlanks" dxfId="1" priority="8" stopIfTrue="1">
      <formula>LEN(TRIM(E30))&gt;0</formula>
    </cfRule>
  </conditionalFormatting>
  <conditionalFormatting sqref="E30:F30">
    <cfRule type="beginsWith" dxfId="0" priority="1" stopIfTrue="1" operator="beginsWith" text="Mostly">
      <formula>LEFT(E30,LEN("Mostly"))="Mostly"</formula>
    </cfRule>
  </conditionalFormatting>
  <dataValidations count="1">
    <dataValidation type="list" showInputMessage="1" showErrorMessage="1" sqref="E12:F26 E8:F9 E29:F58">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DESIGN (with BAGDs)</vt:lpstr>
      <vt:lpstr>ART</vt:lpstr>
      <vt:lpstr>ART (with BFAs)</vt:lpstr>
      <vt:lpstr>AUDIO</vt:lpstr>
      <vt:lpstr>AUDIO (with BAMSD)</vt:lpstr>
      <vt:lpstr>TECH</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mbourg99</cp:lastModifiedBy>
  <dcterms:created xsi:type="dcterms:W3CDTF">2014-10-20T01:35:31Z</dcterms:created>
  <dcterms:modified xsi:type="dcterms:W3CDTF">2018-01-28T03:22:57Z</dcterms:modified>
</cp:coreProperties>
</file>