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<sst xmlns="http://schemas.openxmlformats.org/spreadsheetml/2006/main" uniqueCount="475">
  <si>
    <t>Peptide</t>
  </si>
  <si>
    <t>Charge</t>
  </si>
  <si>
    <t>m/z</t>
  </si>
  <si>
    <t>N</t>
  </si>
  <si>
    <t>FGERAFK5</t>
  </si>
  <si>
    <t>2</t>
  </si>
  <si>
    <t>427.72958</t>
  </si>
  <si>
    <t>14.62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</si>
  <si>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</si>
  <si>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</si>
  <si>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</si>
  <si>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</si>
  <si>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</si>
  <si>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</si>
  <si>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</si>
  <si>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</si>
  <si>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</si>
  <si>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</si>
  <si>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</si>
  <si>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</si>
  <si>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</si>
  <si>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</si>
  <si>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</si>
  <si>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</si>
  <si>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</si>
  <si>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</si>
  <si>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VcLLHEK6</t>
  </si>
  <si>
    <t>449.74438</t>
  </si>
  <si>
    <t>10.75</t>
  </si>
  <si>
    <t>LcAIPNLR7</t>
  </si>
  <si>
    <t>478.77094</t>
  </si>
  <si>
    <t>15.73</t>
  </si>
  <si>
    <t>QTALAELVK8</t>
  </si>
  <si>
    <t>486.78983</t>
  </si>
  <si>
    <t>18.40</t>
  </si>
  <si>
    <t>EKALVSSVR9</t>
  </si>
  <si>
    <t>494.79291</t>
  </si>
  <si>
    <t>18.86</t>
  </si>
  <si>
    <t>AFKAWAVAR10</t>
  </si>
  <si>
    <t>510.29288</t>
  </si>
  <si>
    <t>20.93</t>
  </si>
  <si>
    <t>ccSGSLVER11</t>
  </si>
  <si>
    <t>534.23407</t>
  </si>
  <si>
    <t>19.06</t>
  </si>
  <si>
    <t>KQTALAELVK12</t>
  </si>
  <si>
    <t>550.83734</t>
  </si>
  <si>
    <t>18.94</t>
  </si>
  <si>
    <t>LATDLTKVNK13</t>
  </si>
  <si>
    <t>551.82697</t>
  </si>
  <si>
    <t>11.02</t>
  </si>
  <si>
    <t>LVQEVTDFAK14</t>
  </si>
  <si>
    <t>575.31116</t>
  </si>
  <si>
    <t>16.57</t>
  </si>
  <si>
    <t>cSSMQKFGER15</t>
  </si>
  <si>
    <t>3</t>
  </si>
  <si>
    <t>410.51822</t>
  </si>
  <si>
    <t>22.21</t>
  </si>
  <si>
    <t>cSSMQKFGER16</t>
  </si>
  <si>
    <t>615.27368</t>
  </si>
  <si>
    <t>YNDLGEQHFK17</t>
  </si>
  <si>
    <t>625.79364</t>
  </si>
  <si>
    <t>18.50</t>
  </si>
  <si>
    <t>YNDLGEQHFK18</t>
  </si>
  <si>
    <t>417.53152</t>
  </si>
  <si>
    <t>kQTALAELVK19</t>
  </si>
  <si>
    <t>421.57825</t>
  </si>
  <si>
    <t>kQTALAELVK20</t>
  </si>
  <si>
    <t>631.86371</t>
  </si>
  <si>
    <t>LAKKYEATLEK21</t>
  </si>
  <si>
    <t>431.91858</t>
  </si>
  <si>
    <t>19.34</t>
  </si>
  <si>
    <t>LAKKYEATLEK22</t>
  </si>
  <si>
    <t>647.37427</t>
  </si>
  <si>
    <t>HPDYSVSLLLR23</t>
  </si>
  <si>
    <t>433.90671</t>
  </si>
  <si>
    <t>18.79</t>
  </si>
  <si>
    <t>HPDYSVSLLLR24</t>
  </si>
  <si>
    <t>650.35638</t>
  </si>
  <si>
    <t>KQTALAELVKHK25</t>
  </si>
  <si>
    <t>455.94525</t>
  </si>
  <si>
    <t>22.36</t>
  </si>
  <si>
    <t>LQTccDKPLLK26</t>
  </si>
  <si>
    <t>688.35724</t>
  </si>
  <si>
    <t>14.75</t>
  </si>
  <si>
    <t>LQTccDKPLLK27</t>
  </si>
  <si>
    <t>459.24060</t>
  </si>
  <si>
    <t>YMcENQATISSK28</t>
  </si>
  <si>
    <t>716.31573</t>
  </si>
  <si>
    <t>23.91</t>
  </si>
  <si>
    <t>APQVSTPTLVEAAR29</t>
  </si>
  <si>
    <t>480.59995</t>
  </si>
  <si>
    <t>33.24</t>
  </si>
  <si>
    <t>APQVSTPTLVEAAR30</t>
  </si>
  <si>
    <t>720.39624</t>
  </si>
  <si>
    <t>TcVADESAANcDK31</t>
  </si>
  <si>
    <t>720.79010</t>
  </si>
  <si>
    <t>28.77</t>
  </si>
  <si>
    <t>YmcENQATISSK32</t>
  </si>
  <si>
    <t>724.31323</t>
  </si>
  <si>
    <t>RHPDYSVSLLLR33</t>
  </si>
  <si>
    <t>728.40698</t>
  </si>
  <si>
    <t>22.22</t>
  </si>
  <si>
    <t>RHPDYSVSLLLR34</t>
  </si>
  <si>
    <t>485.94040</t>
  </si>
  <si>
    <t>ENYGELADccTK35</t>
  </si>
  <si>
    <t>730.29504</t>
  </si>
  <si>
    <t>22.74</t>
  </si>
  <si>
    <t>QTALAELVKHKPK36</t>
  </si>
  <si>
    <t>731.94061</t>
  </si>
  <si>
    <t>24.95</t>
  </si>
  <si>
    <t>QTALAELVKHKPK37</t>
  </si>
  <si>
    <t>488.29617</t>
  </si>
  <si>
    <t>QIKKQTALAELVK38</t>
  </si>
  <si>
    <t>735.45612</t>
  </si>
  <si>
    <t>24.43</t>
  </si>
  <si>
    <t>QIKKQTALAELVK39</t>
  </si>
  <si>
    <t>490.63983</t>
  </si>
  <si>
    <t>LGEYGFQNAILVR40</t>
  </si>
  <si>
    <t>493.93665</t>
  </si>
  <si>
    <t>24.84</t>
  </si>
  <si>
    <t>LGEYGFQNAILVR41</t>
  </si>
  <si>
    <t>740.40137</t>
  </si>
  <si>
    <t>GLVLIAFSQYLQK42</t>
  </si>
  <si>
    <t>740.43213</t>
  </si>
  <si>
    <t>21.21</t>
  </si>
  <si>
    <t>MKcSSMQKFGER43</t>
  </si>
  <si>
    <t>496.89670</t>
  </si>
  <si>
    <t>23.87</t>
  </si>
  <si>
    <t>MKcSSMQKFGER44</t>
  </si>
  <si>
    <t>744.84143</t>
  </si>
  <si>
    <t>NLVKTNcDLYEK45</t>
  </si>
  <si>
    <t>748.87433</t>
  </si>
  <si>
    <t>14.70</t>
  </si>
  <si>
    <t>NLVKTNcDLYEK46</t>
  </si>
  <si>
    <t>499.58530</t>
  </si>
  <si>
    <t>LDGVKEKALVSSVR47</t>
  </si>
  <si>
    <t>750.94086</t>
  </si>
  <si>
    <t>24.51</t>
  </si>
  <si>
    <t>LDGVKEKALVSSVR48</t>
  </si>
  <si>
    <t>500.96298</t>
  </si>
  <si>
    <t>LQTccDKPLLKK49</t>
  </si>
  <si>
    <t>752.40472</t>
  </si>
  <si>
    <t>15.29</t>
  </si>
  <si>
    <t>LQTccDKPLLKK50</t>
  </si>
  <si>
    <t>501.93890</t>
  </si>
  <si>
    <t>mKcSSMQKFGER51</t>
  </si>
  <si>
    <t>752.83887</t>
  </si>
  <si>
    <t>mKcSSMQKFGER52</t>
  </si>
  <si>
    <t>502.22836</t>
  </si>
  <si>
    <t>FGERAFKAWAVAR53</t>
  </si>
  <si>
    <t>754.90967</t>
  </si>
  <si>
    <t>30.69</t>
  </si>
  <si>
    <t>FGERAFKAWAVAR54</t>
  </si>
  <si>
    <t>503.60889</t>
  </si>
  <si>
    <t>VGTKccTLPEDQR55</t>
  </si>
  <si>
    <t>782.36633</t>
  </si>
  <si>
    <t>23.21</t>
  </si>
  <si>
    <t>VGTKccTLPEDQR56</t>
  </si>
  <si>
    <t>521.91333</t>
  </si>
  <si>
    <t>KQTALAELVKHKPK57</t>
  </si>
  <si>
    <t>795.98810</t>
  </si>
  <si>
    <t>25.49</t>
  </si>
  <si>
    <t>KQTALAELVKHKPK58</t>
  </si>
  <si>
    <t>4</t>
  </si>
  <si>
    <t>398.49768</t>
  </si>
  <si>
    <t>KQTALAELVKHKPK59</t>
  </si>
  <si>
    <t>530.99451</t>
  </si>
  <si>
    <t>DTcFSTEGPNLVTR60</t>
  </si>
  <si>
    <t>798.86975</t>
  </si>
  <si>
    <t>22.12</t>
  </si>
  <si>
    <t>DVFLGTFLYEYSR61</t>
  </si>
  <si>
    <t>805.39850</t>
  </si>
  <si>
    <t>17.38</t>
  </si>
  <si>
    <t>LSQTFPNADFAEITK62</t>
  </si>
  <si>
    <t>841.42523</t>
  </si>
  <si>
    <t>28.06</t>
  </si>
  <si>
    <t>RHPDYSVSLLLRLAK63</t>
  </si>
  <si>
    <t>442.76114</t>
  </si>
  <si>
    <t>27.36</t>
  </si>
  <si>
    <t>RHPDYSVSLLLRLAK64</t>
  </si>
  <si>
    <t>590.01245</t>
  </si>
  <si>
    <t>QRMKcSSMQKFGER65</t>
  </si>
  <si>
    <t>591.61658</t>
  </si>
  <si>
    <t>31.25</t>
  </si>
  <si>
    <t>TVMDDFAQFLDTccK66</t>
  </si>
  <si>
    <t>925.89154</t>
  </si>
  <si>
    <t>20.72</t>
  </si>
  <si>
    <t>TVMDDFAQFLDTccK67</t>
  </si>
  <si>
    <t>617.59680</t>
  </si>
  <si>
    <t>TVmDDFAQFLDTccK68</t>
  </si>
  <si>
    <t>933.88898</t>
  </si>
  <si>
    <t>TVmDDFAQFLDTccK69</t>
  </si>
  <si>
    <t>622.92841</t>
  </si>
  <si>
    <t>VcLLHEKTPVSEHVTK70</t>
  </si>
  <si>
    <t>939.00110</t>
  </si>
  <si>
    <t>VcLLHEKTPVSEHVTK71</t>
  </si>
  <si>
    <t>626.33649</t>
  </si>
  <si>
    <t>APQVSTPTLVEAARNLGR72</t>
  </si>
  <si>
    <t>627.34979</t>
  </si>
  <si>
    <t>41.22</t>
  </si>
  <si>
    <t>RPcFSALTVDETYVPK73</t>
  </si>
  <si>
    <t>941.97205</t>
  </si>
  <si>
    <t>26.08</t>
  </si>
  <si>
    <t>RPcFSALTVDETYVPK74</t>
  </si>
  <si>
    <t>628.31708</t>
  </si>
  <si>
    <t>ENPTTFMGHYLHEVAR75</t>
  </si>
  <si>
    <t>634.63696</t>
  </si>
  <si>
    <t>31.05</t>
  </si>
  <si>
    <t>ENPTTFMGHYLHEVAR76</t>
  </si>
  <si>
    <t>476.22952</t>
  </si>
  <si>
    <t>AELAKYMcENQATISSK77</t>
  </si>
  <si>
    <t>648.64490</t>
  </si>
  <si>
    <t>37.00</t>
  </si>
  <si>
    <t>SLHTLFGDKLcAIPNLR78</t>
  </si>
  <si>
    <t>489.51874</t>
  </si>
  <si>
    <t>27.43</t>
  </si>
  <si>
    <t>SLHTLFGDKLcAIPNLR79</t>
  </si>
  <si>
    <t>652.35590</t>
  </si>
  <si>
    <t>YTQKAPQVSTPTLVEAAR80</t>
  </si>
  <si>
    <t>980.52856</t>
  </si>
  <si>
    <t>38.35</t>
  </si>
  <si>
    <t>YTQKAPQVSTPTLVEAAR81</t>
  </si>
  <si>
    <t>490.76791</t>
  </si>
  <si>
    <t>YTQKAPQVSTPTLVEAAR82</t>
  </si>
  <si>
    <t>654.02142</t>
  </si>
  <si>
    <t>AADKDTcFSTEGPNLVTR83</t>
  </si>
  <si>
    <t>991.46783</t>
  </si>
  <si>
    <t>32.55</t>
  </si>
  <si>
    <t>AADKDTcFSTEGPNLVTR84</t>
  </si>
  <si>
    <t>496.23755</t>
  </si>
  <si>
    <t>AADKDTcFSTEGPNLVTR85</t>
  </si>
  <si>
    <t>661.31433</t>
  </si>
  <si>
    <t>LGEYGFQNAILVRYTQK86</t>
  </si>
  <si>
    <t>667.35815</t>
  </si>
  <si>
    <t>29.95</t>
  </si>
  <si>
    <t>TPVSEHVTKccSGSLVER87</t>
  </si>
  <si>
    <t>1023.49078</t>
  </si>
  <si>
    <t>33.15</t>
  </si>
  <si>
    <t>TPVSEHVTKccSGSLVER88</t>
  </si>
  <si>
    <t>512.24902</t>
  </si>
  <si>
    <t>TPVSEHVTKccSGSLVER89</t>
  </si>
  <si>
    <t>682.66296</t>
  </si>
  <si>
    <t>VNKEccHGDLLEcADDR90</t>
  </si>
  <si>
    <t>697.62781</t>
  </si>
  <si>
    <t>34.99</t>
  </si>
  <si>
    <t>cSYDEHAKLVQEVTDFAK91</t>
  </si>
  <si>
    <t>1070.50439</t>
  </si>
  <si>
    <t>34.48</t>
  </si>
  <si>
    <t>cSYDEHAKLVQEVTDFAK92</t>
  </si>
  <si>
    <t>535.75586</t>
  </si>
  <si>
    <t>cSYDEHAKLVQEVTDFAK93</t>
  </si>
  <si>
    <t>714.00537</t>
  </si>
  <si>
    <t>QTALAELVKHKPKATAEQLK94</t>
  </si>
  <si>
    <t>735.43024</t>
  </si>
  <si>
    <t>42.19</t>
  </si>
  <si>
    <t>EccHGDLLEcADDRAELAK95</t>
  </si>
  <si>
    <t>754.65765</t>
  </si>
  <si>
    <t>45.09</t>
  </si>
  <si>
    <t>EccHGDLLEcADDRAELAK96</t>
  </si>
  <si>
    <t>566.24506</t>
  </si>
  <si>
    <t>AADKDTcFSTEGPNLVTRcK97</t>
  </si>
  <si>
    <t>757.35620</t>
  </si>
  <si>
    <t>34.71</t>
  </si>
  <si>
    <t>AADKDTcFSTEGPNLVTRcK98</t>
  </si>
  <si>
    <t>568.26898</t>
  </si>
  <si>
    <t>RPcFSALTVDETYVPKEFK99</t>
  </si>
  <si>
    <t>763.05243</t>
  </si>
  <si>
    <t>30.89</t>
  </si>
  <si>
    <t>RPcFSALTVDETYVPKEFK100</t>
  </si>
  <si>
    <t>572.54114</t>
  </si>
  <si>
    <t>YTQKAPQVSTPTLVEAARNLGR101</t>
  </si>
  <si>
    <t>600.83032</t>
  </si>
  <si>
    <t>46.33</t>
  </si>
  <si>
    <t>LSQTFPNADFAEITKLATDLTK102</t>
  </si>
  <si>
    <t>1212.63647</t>
  </si>
  <si>
    <t>36.09</t>
  </si>
  <si>
    <t>TcVADESAANcDKSLHTLFGDK103</t>
  </si>
  <si>
    <t>610.52832</t>
  </si>
  <si>
    <t>40.47</t>
  </si>
  <si>
    <t>TcVADESAANcDKSLHTLFGDK104</t>
  </si>
  <si>
    <t>813.70203</t>
  </si>
  <si>
    <t>GLVLIAFSQYLQKcSYDEHAK105</t>
  </si>
  <si>
    <t>824.08600</t>
  </si>
  <si>
    <t>39.12</t>
  </si>
  <si>
    <t>TNcDLYEKLGEYGFQNAILVR106</t>
  </si>
  <si>
    <t>1252.11792</t>
  </si>
  <si>
    <t>35.95</t>
  </si>
  <si>
    <t>TNcDLYEKLGEYGFQNAILVR107</t>
  </si>
  <si>
    <t>626.56262</t>
  </si>
  <si>
    <t>TNcDLYEKLGEYGFQNAILVR108</t>
  </si>
  <si>
    <t>835.08105</t>
  </si>
  <si>
    <t>TNcDLYEKLGEYGFQNAILVR109</t>
  </si>
  <si>
    <t>5</t>
  </si>
  <si>
    <t>501.45154</t>
  </si>
  <si>
    <t>AETFTFHSDIcTLPEKEKQIK110</t>
  </si>
  <si>
    <t>841.42468</t>
  </si>
  <si>
    <t>36.85</t>
  </si>
  <si>
    <t>EFKAETFTFHSDIcTLPEKEK111</t>
  </si>
  <si>
    <t>640.06244</t>
  </si>
  <si>
    <t>36.17</t>
  </si>
  <si>
    <t>EFKAETFTFHSDIcTLPEKEK112</t>
  </si>
  <si>
    <t>853.08081</t>
  </si>
  <si>
    <t>LVQEVTDFAKTcVADESAANcDK113</t>
  </si>
  <si>
    <t>857.72821</t>
  </si>
  <si>
    <t>45.34</t>
  </si>
  <si>
    <t>ATAEQLKTVMDDFAQFLDTccK114</t>
  </si>
  <si>
    <t>1296.59253</t>
  </si>
  <si>
    <t>37.96</t>
  </si>
  <si>
    <t>ATAEQLKTVMDDFAQFLDTccK115</t>
  </si>
  <si>
    <t>864.73083</t>
  </si>
  <si>
    <t>ATAEQLKTVMDDFAQFLDTccK116</t>
  </si>
  <si>
    <t>648.79993</t>
  </si>
  <si>
    <t>VNKEccHGDLLEcADDRAELAK117</t>
  </si>
  <si>
    <t>868.39307</t>
  </si>
  <si>
    <t>48.08</t>
  </si>
  <si>
    <t>AADKDTcFSTEGPNLVTRcKDALA118</t>
  </si>
  <si>
    <t>880.75128</t>
  </si>
  <si>
    <t>45.20</t>
  </si>
  <si>
    <t>AADKDTcFSTEGPNLVTRcKDALA119</t>
  </si>
  <si>
    <t>660.81525</t>
  </si>
  <si>
    <t>AFKAWAVARLSQTFPNADFAEITK120</t>
  </si>
  <si>
    <t>894.80615</t>
  </si>
  <si>
    <t>48.99</t>
  </si>
  <si>
    <t>AFKAWAVARLSQTFPNADFAEITK121</t>
  </si>
  <si>
    <t>671.35638</t>
  </si>
  <si>
    <t>YNDLGEQHFKGLVLIAFSQYLQK122</t>
  </si>
  <si>
    <t>678.61023</t>
  </si>
  <si>
    <t>39.71</t>
  </si>
  <si>
    <t>YNDLGEQHFKGLVLIAFSQYLQK123</t>
  </si>
  <si>
    <t>904.47791</t>
  </si>
  <si>
    <t>YTQKAPQVSTPTLVEAARNLGRVGTK124</t>
  </si>
  <si>
    <t>697.13843</t>
  </si>
  <si>
    <t>49.69</t>
  </si>
  <si>
    <t>YMcENQATISSKLQTccDKPLLK125</t>
  </si>
  <si>
    <t>930.10938</t>
  </si>
  <si>
    <t>38.66</t>
  </si>
  <si>
    <t>YMcENQATISSKLQTccDKPLLK126</t>
  </si>
  <si>
    <t>697.83386</t>
  </si>
  <si>
    <t>YmcENQATISSKLQTccDKPLLK127</t>
  </si>
  <si>
    <t>935.44104</t>
  </si>
  <si>
    <t>YmcENQATISSKLQTccDKPLLK128</t>
  </si>
  <si>
    <t>701.83258</t>
  </si>
  <si>
    <t>ccTLPEDQRLPcVEDYLSAILNR129</t>
  </si>
  <si>
    <t>941.44720</t>
  </si>
  <si>
    <t>45.61</t>
  </si>
  <si>
    <t>YMcENQATISSKLQTccDKPLLKK130</t>
  </si>
  <si>
    <t>972.80774</t>
  </si>
  <si>
    <t>39.20</t>
  </si>
  <si>
    <t>YMcENQATISSKLQTccDKPLLKK131</t>
  </si>
  <si>
    <t>729.85760</t>
  </si>
  <si>
    <t>VcLLHEKTPVSEHVTKccSGSLVER132</t>
  </si>
  <si>
    <t>975.81750</t>
  </si>
  <si>
    <t>43.90</t>
  </si>
  <si>
    <t>VcLLHEKTPVSEHVTKccSGSLVER133</t>
  </si>
  <si>
    <t>732.11493</t>
  </si>
  <si>
    <t>YmcENQATISSKLQTccDKPLLKK134</t>
  </si>
  <si>
    <t>733.85632</t>
  </si>
  <si>
    <t>ccAEANPPAcYGTVLAEFQPLVEEPK135</t>
  </si>
  <si>
    <t>984.11884</t>
  </si>
  <si>
    <t>58.72</t>
  </si>
  <si>
    <t>NLVKTNcDLYEKLGEYGFQNAILVR136</t>
  </si>
  <si>
    <t>986.51117</t>
  </si>
  <si>
    <t>39.54</t>
  </si>
  <si>
    <t>NLVKTNcDLYEKLGEYGFQNAILVR137</t>
  </si>
  <si>
    <t>740.13519</t>
  </si>
  <si>
    <t>HKPKATAEQLKTVMDDFAQFLDTccK138</t>
  </si>
  <si>
    <t>1028.16467</t>
  </si>
  <si>
    <t>44.51</t>
  </si>
  <si>
    <t>HKPKATAEQLKTVMDDFAQFLDTccK139</t>
  </si>
  <si>
    <t>617.30170</t>
  </si>
  <si>
    <t>HKPKATAEQLKTVMDDFAQFLDTccK140</t>
  </si>
  <si>
    <t>771.37531</t>
  </si>
  <si>
    <t>VGTKccTLPEDQRLPcVEDYLSAILNR141</t>
  </si>
  <si>
    <t>1069.85803</t>
  </si>
  <si>
    <t>48.97</t>
  </si>
  <si>
    <t>VGTKccTLPEDQRLPcVEDYLSAILNR142</t>
  </si>
  <si>
    <t>802.64532</t>
  </si>
  <si>
    <t>ccAEANPPAcYGTVLAEFQPLVEEPKNLVK143</t>
  </si>
  <si>
    <t>1135.54895</t>
  </si>
  <si>
    <t>62.31</t>
  </si>
  <si>
    <t>LGEYGFQNAILVRYTQKAPQVSTPTLVEAAR144</t>
  </si>
  <si>
    <t>1140.94727</t>
  </si>
  <si>
    <t>63.19</t>
  </si>
  <si>
    <t>AHcLSEVEHDTMPADLPAIAADFVEDQEVcK145</t>
  </si>
  <si>
    <t>1166.52673</t>
  </si>
  <si>
    <t>70.16</t>
  </si>
  <si>
    <t>cSYDEHAKLVQEVTDFAKTcVADESAANcDK146</t>
  </si>
  <si>
    <t>713.11713</t>
  </si>
  <si>
    <t>63.25</t>
  </si>
  <si>
    <t>cSYDEHAKLVQEVTDFAKTcVADESAANcDK147</t>
  </si>
  <si>
    <t>891.14465</t>
  </si>
  <si>
    <t>GLVLIAFSQYLQKcSYDEHAKLVQEVTDFAK148</t>
  </si>
  <si>
    <t>900.96564</t>
  </si>
  <si>
    <t>55.69</t>
  </si>
  <si>
    <t>KAHcLSEVEHDTMPADLPAIAADFVEDQEVcK149</t>
  </si>
  <si>
    <t>907.17065</t>
  </si>
  <si>
    <t>70.70</t>
  </si>
  <si>
    <t>TVMDDFAQFLDTccKAADKDTcFSTEGPNLVTR150</t>
  </si>
  <si>
    <t>1271.90027</t>
  </si>
  <si>
    <t>53.27</t>
  </si>
  <si>
    <t>TVMDDFAQFLDTccKAADKDTcFSTEGPNLVTR151</t>
  </si>
  <si>
    <t>954.17706</t>
  </si>
  <si>
    <t>EAHKSEIAHRYNDLGEQHFKGLVLIAFSQYLQK152</t>
  </si>
  <si>
    <t>774.80750</t>
  </si>
  <si>
    <t>68.95</t>
  </si>
  <si>
    <t>EAHKSEIAHRYNDLGEQHFKGLVLIAFSQYLQK153</t>
  </si>
  <si>
    <t>6</t>
  </si>
  <si>
    <t>645.84082</t>
  </si>
  <si>
    <t>EAHKSEIAHRYNDLGEQHFKGLVLIAFSQYLQK154</t>
  </si>
  <si>
    <t>968.25757</t>
  </si>
  <si>
    <t>KYEATLEKccAEANPPAcYGTVLAEFQPLVEEPK155</t>
  </si>
  <si>
    <t>978.96777</t>
  </si>
  <si>
    <t>72.92</t>
  </si>
  <si>
    <t>VNKEccHGDLLEcADDRAELAKYMcENQATISSK156</t>
  </si>
  <si>
    <t>1004.69824</t>
  </si>
  <si>
    <t>71.99</t>
  </si>
  <si>
    <t>VNKEccHGDLLEcADDRAELAKYMcENQATISSK157</t>
  </si>
  <si>
    <t>803.96002</t>
  </si>
  <si>
    <t>AHcLSEVEHDTMPADLPAIAADFVEDQEVcKNYAEAK158</t>
  </si>
  <si>
    <t>835.58258</t>
  </si>
  <si>
    <t>84.96</t>
  </si>
  <si>
    <t>AHcLSEVEHDTMPADLPAIAADFVEDQEVcKNYAEAK159</t>
  </si>
  <si>
    <t>1044.22644</t>
  </si>
  <si>
    <t>LAKKYEATLEKccAEANPPAcYGTVLAEFQPLVEEPK160</t>
  </si>
  <si>
    <t>845.81891</t>
  </si>
  <si>
    <t>78.06</t>
  </si>
  <si>
    <t>KAHcLSEVEHDTMPADLPAIAADFVEDQEVcKNYAEAK161</t>
  </si>
  <si>
    <t>1076.25012</t>
  </si>
  <si>
    <t>85.50</t>
  </si>
  <si>
    <t>KAHcLSEVEHDTMPADLPAIAADFVEDQEVcKNYAEAK162</t>
  </si>
  <si>
    <t>861.20160</t>
  </si>
  <si>
    <t>KYEATLEKccAEANPPAcYGTVLAEFQPLVEEPKNLVK163</t>
  </si>
  <si>
    <t>1092.54041</t>
  </si>
  <si>
    <t>76.51</t>
  </si>
  <si>
    <t>TNcDLYEKLGEYGFQNAILVRYTQKAPQVSTPTLVEAAR164</t>
  </si>
  <si>
    <t>1111.82056</t>
  </si>
  <si>
    <t>74.30</t>
  </si>
  <si>
    <t>TNcDLYEKLGEYGFQNAILVRYTQKAPQVSTPTLVEAAR165</t>
  </si>
  <si>
    <t>889.65790</t>
  </si>
  <si>
    <t>ATAEQLKTVMDDFAQFLDTccKAADKDTcFSTEGPNLVTR166</t>
  </si>
  <si>
    <t>1139.52759</t>
  </si>
  <si>
    <t>70.51</t>
  </si>
  <si>
    <t>ATAEQLKTVMDDFAQFLDTccKAADKDTcFSTEGPNLVTR167</t>
  </si>
  <si>
    <t>911.82349</t>
  </si>
  <si>
    <t>ATAEQLKTVMDDFAQFLDTccKAADKDTcFSTEGPNLVTR168</t>
  </si>
  <si>
    <t>760.02081</t>
  </si>
  <si>
    <t>ATAEQLKTVmDDFAQFLDTccKAADKDTcFSTEGPNLVTR169</t>
  </si>
  <si>
    <t>1143.52625</t>
  </si>
  <si>
    <t>RHPYFYAPELLYYAEQYNEILTQccAEADKEScLTPK170</t>
  </si>
  <si>
    <t>1143.53027</t>
  </si>
  <si>
    <t>76.28</t>
  </si>
  <si>
    <t>RHPYFYAPELLYYAEQYNEILTQccAEADKEScLTPK171</t>
  </si>
  <si>
    <t>915.02563</t>
  </si>
  <si>
    <t>YNDLGEQHFKGLVLIAFSQYLQKcSYDEHAKLVQEVTDFAK172</t>
  </si>
  <si>
    <t>967.28638</t>
  </si>
  <si>
    <t>74.19</t>
  </si>
  <si>
    <t>LDGVKEKALVSSVRQR173</t>
  </si>
  <si>
    <t>447.01398</t>
  </si>
  <si>
    <t>31.89</t>
  </si>
  <si>
    <t>AELAKYMcENQATISSK174</t>
  </si>
  <si>
    <t>972.46368</t>
  </si>
  <si>
    <t>YTQKAPQVSTPTLVEAARNLGR175</t>
  </si>
  <si>
    <t>800.77130</t>
  </si>
  <si>
    <t>ATAEQLKTVmDDFAQFLDTccK176</t>
  </si>
  <si>
    <t>870.06244</t>
  </si>
  <si>
    <t>TNcDLYEKLGEYGFQNAILVRYTQK177</t>
  </si>
  <si>
    <t>1008.50256</t>
  </si>
  <si>
    <t>41.06</t>
  </si>
  <si>
    <t>EccHGDLLEcADDRAELAKYMcENQATISSK178</t>
  </si>
  <si>
    <t>919.39667</t>
  </si>
  <si>
    <t>69.00</t>
  </si>
  <si>
    <t>TVmDDFAQFLDTccKAADKDTcFSTEGPNLVTR179</t>
  </si>
  <si>
    <t>958.17578</t>
  </si>
  <si>
    <t>YNDLGEQHFKGLVLIAFSQYLQKcSYDEHAKLVQEVTDFAK180</t>
  </si>
  <si>
    <t>1208.85620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</si>
</sst>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16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190150600</v>
      </c>
      <c r="C4" t="n">
        <v>91648040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127314300</v>
      </c>
      <c r="C5" t="n">
        <v>60838220</v>
      </c>
      <c r="D5">
        <f>if(and(B5&gt;0,C5&gt;0),C5/(B5+C5),"")</f>
        <v/>
      </c>
    </row>
    <row r="6" spans="1:7">
      <c r="A6" t="s">
        <v>16</v>
      </c>
      <c r="B6" t="n">
        <v>144400200</v>
      </c>
      <c r="C6" t="n">
        <v>74519280</v>
      </c>
      <c r="D6">
        <f>if(and(B6&gt;0,C6&gt;0),C6/(B6+C6),"")</f>
        <v/>
      </c>
      <c r="E6">
        <f>D6-E4</f>
        <v/>
      </c>
      <c r="F6" t="n">
        <v>0.05</v>
      </c>
      <c r="G6">
        <f>E6/F6*100/14.62/8</f>
        <v/>
      </c>
    </row>
    <row r="7" spans="1:7">
      <c r="A7" t="s">
        <v>17</v>
      </c>
      <c r="B7" t="n">
        <v>143294500</v>
      </c>
      <c r="C7" t="n">
        <v>74893930</v>
      </c>
      <c r="D7">
        <f>if(and(B7&gt;0,C7&gt;0),C7/(B7+C7),"")</f>
        <v/>
      </c>
      <c r="E7">
        <f>D7-E4</f>
        <v/>
      </c>
      <c r="F7" t="n">
        <v>0.05</v>
      </c>
      <c r="G7">
        <f>E7/F7*100/14.62/8</f>
        <v/>
      </c>
    </row>
    <row r="8" spans="1:7">
      <c r="A8" t="s">
        <v>18</v>
      </c>
      <c r="B8" t="n">
        <v>217467700</v>
      </c>
      <c r="C8" t="n">
        <v>123925600</v>
      </c>
      <c r="D8">
        <f>if(and(B8&gt;0,C8&gt;0),C8/(B8+C8),"")</f>
        <v/>
      </c>
      <c r="E8">
        <f>D8-E4</f>
        <v/>
      </c>
      <c r="F8" t="n">
        <v>0.05</v>
      </c>
      <c r="G8">
        <f>E8/F8*100/14.62/24</f>
        <v/>
      </c>
    </row>
    <row r="9" spans="1:7">
      <c r="A9" t="s">
        <v>19</v>
      </c>
      <c r="B9" t="n">
        <v>193244900</v>
      </c>
      <c r="C9" t="n">
        <v>110006900</v>
      </c>
      <c r="D9">
        <f>if(and(B9&gt;0,C9&gt;0),C9/(B9+C9),"")</f>
        <v/>
      </c>
      <c r="E9">
        <f>D9-E4</f>
        <v/>
      </c>
      <c r="F9" t="n">
        <v>0.05</v>
      </c>
      <c r="G9">
        <f>E9/F9*100/14.62/24</f>
        <v/>
      </c>
    </row>
    <row r="10" spans="1:7">
      <c r="A10" t="s">
        <v>20</v>
      </c>
      <c r="B10" t="n">
        <v>137028700</v>
      </c>
      <c r="C10" t="n">
        <v>87906750</v>
      </c>
      <c r="D10">
        <f>if(and(B10&gt;0,C10&gt;0),C10/(B10+C10),"")</f>
        <v/>
      </c>
      <c r="E10">
        <f>D10-E4</f>
        <v/>
      </c>
      <c r="F10" t="n">
        <v>0.05</v>
      </c>
      <c r="G10">
        <f>E10/F10*100/14.62/48</f>
        <v/>
      </c>
    </row>
    <row r="11" spans="1:7">
      <c r="A11" t="s">
        <v>21</v>
      </c>
      <c r="B11" t="n">
        <v>108287800</v>
      </c>
      <c r="C11" t="n">
        <v>69625100</v>
      </c>
      <c r="D11">
        <f>if(and(B11&gt;0,C11&gt;0),C11/(B11+C11),"")</f>
        <v/>
      </c>
      <c r="E11">
        <f>D11-E4</f>
        <v/>
      </c>
      <c r="F11" t="n">
        <v>0.05</v>
      </c>
      <c r="G11">
        <f>E11/F11*100/14.62/48</f>
        <v/>
      </c>
    </row>
    <row r="12" spans="1:7">
      <c r="A12" t="s">
        <v>22</v>
      </c>
      <c r="B12" t="n">
        <v>163422100</v>
      </c>
      <c r="C12" t="n">
        <v>127966700</v>
      </c>
      <c r="D12">
        <f>if(and(B12&gt;0,C12&gt;0),C12/(B12+C12),"")</f>
        <v/>
      </c>
      <c r="E12">
        <f>D12-E4</f>
        <v/>
      </c>
      <c r="F12" t="n">
        <v>0.05</v>
      </c>
      <c r="G12">
        <f>E12/F12*100/14.62/96</f>
        <v/>
      </c>
    </row>
    <row r="13" spans="1:7">
      <c r="A13" t="s">
        <v>23</v>
      </c>
      <c r="B13" t="n">
        <v>162495400</v>
      </c>
      <c r="C13" t="n">
        <v>125587700</v>
      </c>
      <c r="D13">
        <f>if(and(B13&gt;0,C13&gt;0),C13/(B13+C13),"")</f>
        <v/>
      </c>
      <c r="E13">
        <f>D13-E4</f>
        <v/>
      </c>
      <c r="F13" t="n">
        <v>0.05</v>
      </c>
      <c r="G13">
        <f>E13/F13*100/14.62/96</f>
        <v/>
      </c>
    </row>
    <row r="14" spans="1:7">
      <c r="A14" t="s">
        <v>24</v>
      </c>
      <c r="B14" t="n">
        <v>0</v>
      </c>
      <c r="C14" t="n">
        <v>0</v>
      </c>
      <c r="D14">
        <f>if(and(B14&gt;0,C14&gt;0),C14/(B14+C14),"")</f>
        <v/>
      </c>
      <c r="E14">
        <f>D14-E4</f>
        <v/>
      </c>
      <c r="F14" t="n">
        <v>0.05</v>
      </c>
      <c r="G14">
        <f>E14/F14*100/14.62/168</f>
        <v/>
      </c>
    </row>
    <row r="15" spans="1:7">
      <c r="A15" t="s">
        <v>25</v>
      </c>
      <c r="B15" t="n">
        <v>78332600</v>
      </c>
      <c r="C15" t="n">
        <v>67987510</v>
      </c>
      <c r="D15">
        <f>if(and(B15&gt;0,C15&gt;0),C15/(B15+C15),"")</f>
        <v/>
      </c>
      <c r="E15">
        <f>D15-E4</f>
        <v/>
      </c>
      <c r="F15" t="n">
        <v>0.05</v>
      </c>
      <c r="G15">
        <f>E15/F15*100/14.62/168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5</v>
      </c>
      <c r="C18" t="s">
        <v>27</v>
      </c>
      <c r="D18" t="s">
        <v>28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111245100</v>
      </c>
      <c r="C20" t="n">
        <v>52346090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77319960</v>
      </c>
      <c r="C21" t="n">
        <v>37222070</v>
      </c>
      <c r="D21">
        <f>if(and(B21&gt;0,C21&gt;0),C21/(B21+C21),"")</f>
        <v/>
      </c>
    </row>
    <row r="22" spans="1:7">
      <c r="A22" t="s">
        <v>16</v>
      </c>
      <c r="B22" t="n">
        <v>104364100</v>
      </c>
      <c r="C22" t="n">
        <v>53829270</v>
      </c>
      <c r="D22">
        <f>if(and(B22&gt;0,C22&gt;0),C22/(B22+C22),"")</f>
        <v/>
      </c>
      <c r="E22">
        <f>D22-E20</f>
        <v/>
      </c>
      <c r="F22" t="n">
        <v>0.05</v>
      </c>
      <c r="G22">
        <f>E22/F22*100/10.75/8</f>
        <v/>
      </c>
    </row>
    <row r="23" spans="1:7">
      <c r="A23" t="s">
        <v>17</v>
      </c>
      <c r="B23" t="n">
        <v>93962230</v>
      </c>
      <c r="C23" t="n">
        <v>47934620</v>
      </c>
      <c r="D23">
        <f>if(and(B23&gt;0,C23&gt;0),C23/(B23+C23),"")</f>
        <v/>
      </c>
      <c r="E23">
        <f>D23-E20</f>
        <v/>
      </c>
      <c r="F23" t="n">
        <v>0.05</v>
      </c>
      <c r="G23">
        <f>E23/F23*100/10.75/8</f>
        <v/>
      </c>
    </row>
    <row r="24" spans="1:7">
      <c r="A24" t="s">
        <v>18</v>
      </c>
      <c r="B24" t="n">
        <v>126637700</v>
      </c>
      <c r="C24" t="n">
        <v>69752650</v>
      </c>
      <c r="D24">
        <f>if(and(B24&gt;0,C24&gt;0),C24/(B24+C24),"")</f>
        <v/>
      </c>
      <c r="E24">
        <f>D24-E20</f>
        <v/>
      </c>
      <c r="F24" t="n">
        <v>0.05</v>
      </c>
      <c r="G24">
        <f>E24/F24*100/10.75/24</f>
        <v/>
      </c>
    </row>
    <row r="25" spans="1:7">
      <c r="A25" t="s">
        <v>19</v>
      </c>
      <c r="B25" t="n">
        <v>112168100</v>
      </c>
      <c r="C25" t="n">
        <v>62035020</v>
      </c>
      <c r="D25">
        <f>if(and(B25&gt;0,C25&gt;0),C25/(B25+C25),"")</f>
        <v/>
      </c>
      <c r="E25">
        <f>D25-E20</f>
        <v/>
      </c>
      <c r="F25" t="n">
        <v>0.05</v>
      </c>
      <c r="G25">
        <f>E25/F25*100/10.75/24</f>
        <v/>
      </c>
    </row>
    <row r="26" spans="1:7">
      <c r="A26" t="s">
        <v>20</v>
      </c>
      <c r="B26" t="n">
        <v>107187700</v>
      </c>
      <c r="C26" t="n">
        <v>66076280</v>
      </c>
      <c r="D26">
        <f>if(and(B26&gt;0,C26&gt;0),C26/(B26+C26),"")</f>
        <v/>
      </c>
      <c r="E26">
        <f>D26-E20</f>
        <v/>
      </c>
      <c r="F26" t="n">
        <v>0.05</v>
      </c>
      <c r="G26">
        <f>E26/F26*100/10.75/48</f>
        <v/>
      </c>
    </row>
    <row r="27" spans="1:7">
      <c r="A27" t="s">
        <v>21</v>
      </c>
      <c r="B27" t="n">
        <v>90678730</v>
      </c>
      <c r="C27" t="n">
        <v>56136720</v>
      </c>
      <c r="D27">
        <f>if(and(B27&gt;0,C27&gt;0),C27/(B27+C27),"")</f>
        <v/>
      </c>
      <c r="E27">
        <f>D27-E20</f>
        <v/>
      </c>
      <c r="F27" t="n">
        <v>0.05</v>
      </c>
      <c r="G27">
        <f>E27/F27*100/10.75/48</f>
        <v/>
      </c>
    </row>
    <row r="28" spans="1:7">
      <c r="A28" t="s">
        <v>22</v>
      </c>
      <c r="B28" t="n">
        <v>128196700</v>
      </c>
      <c r="C28" t="n">
        <v>92424790</v>
      </c>
      <c r="D28">
        <f>if(and(B28&gt;0,C28&gt;0),C28/(B28+C28),"")</f>
        <v/>
      </c>
      <c r="E28">
        <f>D28-E20</f>
        <v/>
      </c>
      <c r="F28" t="n">
        <v>0.05</v>
      </c>
      <c r="G28">
        <f>E28/F28*100/10.75/96</f>
        <v/>
      </c>
    </row>
    <row r="29" spans="1:7">
      <c r="A29" t="s">
        <v>23</v>
      </c>
      <c r="B29" t="n">
        <v>114325000</v>
      </c>
      <c r="C29" t="n">
        <v>82543250</v>
      </c>
      <c r="D29">
        <f>if(and(B29&gt;0,C29&gt;0),C29/(B29+C29),"")</f>
        <v/>
      </c>
      <c r="E29">
        <f>D29-E20</f>
        <v/>
      </c>
      <c r="F29" t="n">
        <v>0.05</v>
      </c>
      <c r="G29">
        <f>E29/F29*100/10.75/96</f>
        <v/>
      </c>
    </row>
    <row r="30" spans="1:7">
      <c r="A30" t="s">
        <v>24</v>
      </c>
      <c r="B30" t="n">
        <v>5620</v>
      </c>
      <c r="C30" t="n">
        <v>0</v>
      </c>
      <c r="D30">
        <f>if(and(B30&gt;0,C30&gt;0),C30/(B30+C30),"")</f>
        <v/>
      </c>
      <c r="E30">
        <f>D30-E20</f>
        <v/>
      </c>
      <c r="F30" t="n">
        <v>0.05</v>
      </c>
      <c r="G30">
        <f>E30/F30*100/10.75/168</f>
        <v/>
      </c>
    </row>
    <row r="31" spans="1:7">
      <c r="A31" t="s">
        <v>25</v>
      </c>
      <c r="B31" t="n">
        <v>64481480</v>
      </c>
      <c r="C31" t="n">
        <v>51614980</v>
      </c>
      <c r="D31">
        <f>if(and(B31&gt;0,C31&gt;0),C31/(B31+C31),"")</f>
        <v/>
      </c>
      <c r="E31">
        <f>D31-E20</f>
        <v/>
      </c>
      <c r="F31" t="n">
        <v>0.05</v>
      </c>
      <c r="G31">
        <f>E31/F31*100/10.75/168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29</v>
      </c>
      <c r="B34" t="s">
        <v>5</v>
      </c>
      <c r="C34" t="s">
        <v>30</v>
      </c>
      <c r="D34" t="s">
        <v>31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33248960</v>
      </c>
      <c r="C36" t="n">
        <v>20188520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34574970</v>
      </c>
      <c r="C37" t="n">
        <v>23973450</v>
      </c>
      <c r="D37">
        <f>if(and(B37&gt;0,C37&gt;0),C37/(B37+C37),"")</f>
        <v/>
      </c>
    </row>
    <row r="38" spans="1:7">
      <c r="A38" t="s">
        <v>16</v>
      </c>
      <c r="B38" t="n">
        <v>35741440</v>
      </c>
      <c r="C38" t="n">
        <v>18677790</v>
      </c>
      <c r="D38">
        <f>if(and(B38&gt;0,C38&gt;0),C38/(B38+C38),"")</f>
        <v/>
      </c>
      <c r="E38">
        <f>D38-E36</f>
        <v/>
      </c>
      <c r="F38" t="n">
        <v>0.05</v>
      </c>
      <c r="G38">
        <f>E38/F38*100/15.73/8</f>
        <v/>
      </c>
    </row>
    <row r="39" spans="1:7">
      <c r="A39" t="s">
        <v>17</v>
      </c>
      <c r="B39" t="n">
        <v>42716090</v>
      </c>
      <c r="C39" t="n">
        <v>26005950</v>
      </c>
      <c r="D39">
        <f>if(and(B39&gt;0,C39&gt;0),C39/(B39+C39),"")</f>
        <v/>
      </c>
      <c r="E39">
        <f>D39-E36</f>
        <v/>
      </c>
      <c r="F39" t="n">
        <v>0.05</v>
      </c>
      <c r="G39">
        <f>E39/F39*100/15.73/8</f>
        <v/>
      </c>
    </row>
    <row r="40" spans="1:7">
      <c r="A40" t="s">
        <v>18</v>
      </c>
      <c r="B40" t="n">
        <v>45436030</v>
      </c>
      <c r="C40" t="n">
        <v>27652390</v>
      </c>
      <c r="D40">
        <f>if(and(B40&gt;0,C40&gt;0),C40/(B40+C40),"")</f>
        <v/>
      </c>
      <c r="E40">
        <f>D40-E36</f>
        <v/>
      </c>
      <c r="F40" t="n">
        <v>0.05</v>
      </c>
      <c r="G40">
        <f>E40/F40*100/15.73/24</f>
        <v/>
      </c>
    </row>
    <row r="41" spans="1:7">
      <c r="A41" t="s">
        <v>19</v>
      </c>
      <c r="B41" t="n">
        <v>46145590</v>
      </c>
      <c r="C41" t="n">
        <v>25011050</v>
      </c>
      <c r="D41">
        <f>if(and(B41&gt;0,C41&gt;0),C41/(B41+C41),"")</f>
        <v/>
      </c>
      <c r="E41">
        <f>D41-E36</f>
        <v/>
      </c>
      <c r="F41" t="n">
        <v>0.05</v>
      </c>
      <c r="G41">
        <f>E41/F41*100/15.73/24</f>
        <v/>
      </c>
    </row>
    <row r="42" spans="1:7">
      <c r="A42" t="s">
        <v>20</v>
      </c>
      <c r="B42" t="n">
        <v>24436550</v>
      </c>
      <c r="C42" t="n">
        <v>16324950</v>
      </c>
      <c r="D42">
        <f>if(and(B42&gt;0,C42&gt;0),C42/(B42+C42),"")</f>
        <v/>
      </c>
      <c r="E42">
        <f>D42-E36</f>
        <v/>
      </c>
      <c r="F42" t="n">
        <v>0.05</v>
      </c>
      <c r="G42">
        <f>E42/F42*100/15.73/48</f>
        <v/>
      </c>
    </row>
    <row r="43" spans="1:7">
      <c r="A43" t="s">
        <v>21</v>
      </c>
      <c r="B43" t="n">
        <v>23963730</v>
      </c>
      <c r="C43" t="n">
        <v>19261380</v>
      </c>
      <c r="D43">
        <f>if(and(B43&gt;0,C43&gt;0),C43/(B43+C43),"")</f>
        <v/>
      </c>
      <c r="E43">
        <f>D43-E36</f>
        <v/>
      </c>
      <c r="F43" t="n">
        <v>0.05</v>
      </c>
      <c r="G43">
        <f>E43/F43*100/15.73/48</f>
        <v/>
      </c>
    </row>
    <row r="44" spans="1:7">
      <c r="A44" t="s">
        <v>22</v>
      </c>
      <c r="B44" t="n">
        <v>44298420</v>
      </c>
      <c r="C44" t="n">
        <v>35593950</v>
      </c>
      <c r="D44">
        <f>if(and(B44&gt;0,C44&gt;0),C44/(B44+C44),"")</f>
        <v/>
      </c>
      <c r="E44">
        <f>D44-E36</f>
        <v/>
      </c>
      <c r="F44" t="n">
        <v>0.05</v>
      </c>
      <c r="G44">
        <f>E44/F44*100/15.73/96</f>
        <v/>
      </c>
    </row>
    <row r="45" spans="1:7">
      <c r="A45" t="s">
        <v>23</v>
      </c>
      <c r="B45" t="n">
        <v>48231030</v>
      </c>
      <c r="C45" t="n">
        <v>43710370</v>
      </c>
      <c r="D45">
        <f>if(and(B45&gt;0,C45&gt;0),C45/(B45+C45),"")</f>
        <v/>
      </c>
      <c r="E45">
        <f>D45-E36</f>
        <v/>
      </c>
      <c r="F45" t="n">
        <v>0.05</v>
      </c>
      <c r="G45">
        <f>E45/F45*100/15.73/96</f>
        <v/>
      </c>
    </row>
    <row r="46" spans="1:7">
      <c r="A46" t="s">
        <v>24</v>
      </c>
      <c r="B46" t="n">
        <v>59129110</v>
      </c>
      <c r="C46" t="n">
        <v>51814900</v>
      </c>
      <c r="D46">
        <f>if(and(B46&gt;0,C46&gt;0),C46/(B46+C46),"")</f>
        <v/>
      </c>
      <c r="E46">
        <f>D46-E36</f>
        <v/>
      </c>
      <c r="F46" t="n">
        <v>0.05</v>
      </c>
      <c r="G46">
        <f>E46/F46*100/15.73/168</f>
        <v/>
      </c>
    </row>
    <row r="47" spans="1:7">
      <c r="A47" t="s">
        <v>25</v>
      </c>
      <c r="B47" t="n">
        <v>43477840</v>
      </c>
      <c r="C47" t="n">
        <v>42845350</v>
      </c>
      <c r="D47">
        <f>if(and(B47&gt;0,C47&gt;0),C47/(B47+C47),"")</f>
        <v/>
      </c>
      <c r="E47">
        <f>D47-E36</f>
        <v/>
      </c>
      <c r="F47" t="n">
        <v>0.05</v>
      </c>
      <c r="G47">
        <f>E47/F47*100/15.73/168</f>
        <v/>
      </c>
    </row>
    <row r="48" spans="1:7">
      <c r="A48" t="s"/>
    </row>
    <row r="49" spans="1:7">
      <c r="A49" t="s">
        <v>0</v>
      </c>
      <c r="B49" t="s">
        <v>1</v>
      </c>
      <c r="C49" t="s">
        <v>2</v>
      </c>
      <c r="D49" t="s">
        <v>3</v>
      </c>
    </row>
    <row r="50" spans="1:7">
      <c r="A50" t="s">
        <v>32</v>
      </c>
      <c r="B50" t="s">
        <v>5</v>
      </c>
      <c r="C50" t="s">
        <v>33</v>
      </c>
      <c r="D50" t="s">
        <v>34</v>
      </c>
    </row>
    <row r="51" spans="1:7">
      <c r="A51" t="s"/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</row>
    <row r="52" spans="1:7">
      <c r="A52" t="s">
        <v>14</v>
      </c>
      <c r="B52" t="n">
        <v>1950505000</v>
      </c>
      <c r="C52" t="n">
        <v>1017344000</v>
      </c>
      <c r="D52">
        <f>if(and(B52&gt;0,C52&gt;0),C52/(B52+C52),"")</f>
        <v/>
      </c>
      <c r="E52">
        <f>average(D52:D53)</f>
        <v/>
      </c>
    </row>
    <row r="53" spans="1:7">
      <c r="A53" t="s">
        <v>15</v>
      </c>
      <c r="B53" t="n">
        <v>2069129000</v>
      </c>
      <c r="C53" t="n">
        <v>1072492000</v>
      </c>
      <c r="D53">
        <f>if(and(B53&gt;0,C53&gt;0),C53/(B53+C53),"")</f>
        <v/>
      </c>
    </row>
    <row r="54" spans="1:7">
      <c r="A54" t="s">
        <v>16</v>
      </c>
      <c r="B54" t="n">
        <v>1632846000</v>
      </c>
      <c r="C54" t="n">
        <v>920021500</v>
      </c>
      <c r="D54">
        <f>if(and(B54&gt;0,C54&gt;0),C54/(B54+C54),"")</f>
        <v/>
      </c>
      <c r="E54">
        <f>D54-E52</f>
        <v/>
      </c>
      <c r="F54" t="n">
        <v>0.05</v>
      </c>
      <c r="G54">
        <f>E54/F54*100/18.40/8</f>
        <v/>
      </c>
    </row>
    <row r="55" spans="1:7">
      <c r="A55" t="s">
        <v>17</v>
      </c>
      <c r="B55" t="n">
        <v>1671727000</v>
      </c>
      <c r="C55" t="n">
        <v>957460000</v>
      </c>
      <c r="D55">
        <f>if(and(B55&gt;0,C55&gt;0),C55/(B55+C55),"")</f>
        <v/>
      </c>
      <c r="E55">
        <f>D55-E52</f>
        <v/>
      </c>
      <c r="F55" t="n">
        <v>0.05</v>
      </c>
      <c r="G55">
        <f>E55/F55*100/18.40/8</f>
        <v/>
      </c>
    </row>
    <row r="56" spans="1:7">
      <c r="A56" t="s">
        <v>18</v>
      </c>
      <c r="B56" t="n">
        <v>2560827000</v>
      </c>
      <c r="C56" t="n">
        <v>1595095000</v>
      </c>
      <c r="D56">
        <f>if(and(B56&gt;0,C56&gt;0),C56/(B56+C56),"")</f>
        <v/>
      </c>
      <c r="E56">
        <f>D56-E52</f>
        <v/>
      </c>
      <c r="F56" t="n">
        <v>0.05</v>
      </c>
      <c r="G56">
        <f>E56/F56*100/18.40/24</f>
        <v/>
      </c>
    </row>
    <row r="57" spans="1:7">
      <c r="A57" t="s">
        <v>19</v>
      </c>
      <c r="B57" t="n">
        <v>2692795000</v>
      </c>
      <c r="C57" t="n">
        <v>1678944000</v>
      </c>
      <c r="D57">
        <f>if(and(B57&gt;0,C57&gt;0),C57/(B57+C57),"")</f>
        <v/>
      </c>
      <c r="E57">
        <f>D57-E52</f>
        <v/>
      </c>
      <c r="F57" t="n">
        <v>0.05</v>
      </c>
      <c r="G57">
        <f>E57/F57*100/18.40/24</f>
        <v/>
      </c>
    </row>
    <row r="58" spans="1:7">
      <c r="A58" t="s">
        <v>20</v>
      </c>
      <c r="B58" t="n">
        <v>1241674000</v>
      </c>
      <c r="C58" t="n">
        <v>899958300</v>
      </c>
      <c r="D58">
        <f>if(and(B58&gt;0,C58&gt;0),C58/(B58+C58),"")</f>
        <v/>
      </c>
      <c r="E58">
        <f>D58-E52</f>
        <v/>
      </c>
      <c r="F58" t="n">
        <v>0.05</v>
      </c>
      <c r="G58">
        <f>E58/F58*100/18.40/48</f>
        <v/>
      </c>
    </row>
    <row r="59" spans="1:7">
      <c r="A59" t="s">
        <v>21</v>
      </c>
      <c r="B59" t="n">
        <v>1059757000</v>
      </c>
      <c r="C59" t="n">
        <v>767792700</v>
      </c>
      <c r="D59">
        <f>if(and(B59&gt;0,C59&gt;0),C59/(B59+C59),"")</f>
        <v/>
      </c>
      <c r="E59">
        <f>D59-E52</f>
        <v/>
      </c>
      <c r="F59" t="n">
        <v>0.05</v>
      </c>
      <c r="G59">
        <f>E59/F59*100/18.40/48</f>
        <v/>
      </c>
    </row>
    <row r="60" spans="1:7">
      <c r="A60" t="s">
        <v>22</v>
      </c>
      <c r="B60" t="n">
        <v>2432694000</v>
      </c>
      <c r="C60" t="n">
        <v>2223094000</v>
      </c>
      <c r="D60">
        <f>if(and(B60&gt;0,C60&gt;0),C60/(B60+C60),"")</f>
        <v/>
      </c>
      <c r="E60">
        <f>D60-E52</f>
        <v/>
      </c>
      <c r="F60" t="n">
        <v>0.05</v>
      </c>
      <c r="G60">
        <f>E60/F60*100/18.40/96</f>
        <v/>
      </c>
    </row>
    <row r="61" spans="1:7">
      <c r="A61" t="s">
        <v>23</v>
      </c>
      <c r="B61" t="n">
        <v>2572463000</v>
      </c>
      <c r="C61" t="n">
        <v>2334882000</v>
      </c>
      <c r="D61">
        <f>if(and(B61&gt;0,C61&gt;0),C61/(B61+C61),"")</f>
        <v/>
      </c>
      <c r="E61">
        <f>D61-E52</f>
        <v/>
      </c>
      <c r="F61" t="n">
        <v>0.05</v>
      </c>
      <c r="G61">
        <f>E61/F61*100/18.40/96</f>
        <v/>
      </c>
    </row>
    <row r="62" spans="1:7">
      <c r="A62" t="s">
        <v>24</v>
      </c>
      <c r="B62" t="n">
        <v>1542216000</v>
      </c>
      <c r="C62" t="n">
        <v>1669755000</v>
      </c>
      <c r="D62">
        <f>if(and(B62&gt;0,C62&gt;0),C62/(B62+C62),"")</f>
        <v/>
      </c>
      <c r="E62">
        <f>D62-E52</f>
        <v/>
      </c>
      <c r="F62" t="n">
        <v>0.05</v>
      </c>
      <c r="G62">
        <f>E62/F62*100/18.40/168</f>
        <v/>
      </c>
    </row>
    <row r="63" spans="1:7">
      <c r="A63" t="s">
        <v>25</v>
      </c>
      <c r="B63" t="n">
        <v>1180099000</v>
      </c>
      <c r="C63" t="n">
        <v>1287873000</v>
      </c>
      <c r="D63">
        <f>if(and(B63&gt;0,C63&gt;0),C63/(B63+C63),"")</f>
        <v/>
      </c>
      <c r="E63">
        <f>D63-E52</f>
        <v/>
      </c>
      <c r="F63" t="n">
        <v>0.05</v>
      </c>
      <c r="G63">
        <f>E63/F63*100/18.40/168</f>
        <v/>
      </c>
    </row>
    <row r="64" spans="1:7">
      <c r="A64" t="s"/>
    </row>
    <row r="65" spans="1:7">
      <c r="A65" t="s">
        <v>0</v>
      </c>
      <c r="B65" t="s">
        <v>1</v>
      </c>
      <c r="C65" t="s">
        <v>2</v>
      </c>
      <c r="D65" t="s">
        <v>3</v>
      </c>
    </row>
    <row r="66" spans="1:7">
      <c r="A66" t="s">
        <v>35</v>
      </c>
      <c r="B66" t="s">
        <v>5</v>
      </c>
      <c r="C66" t="s">
        <v>36</v>
      </c>
      <c r="D66" t="s">
        <v>37</v>
      </c>
    </row>
    <row r="67" spans="1:7">
      <c r="A67" t="s"/>
      <c r="B67" t="s">
        <v>8</v>
      </c>
      <c r="C67" t="s">
        <v>9</v>
      </c>
      <c r="D67" t="s">
        <v>10</v>
      </c>
      <c r="E67" t="s">
        <v>11</v>
      </c>
      <c r="F67" t="s">
        <v>12</v>
      </c>
      <c r="G67" t="s">
        <v>13</v>
      </c>
    </row>
    <row r="68" spans="1:7">
      <c r="A68" t="s">
        <v>14</v>
      </c>
      <c r="B68" t="n">
        <v>22613030</v>
      </c>
      <c r="C68" t="n">
        <v>11178910</v>
      </c>
      <c r="D68">
        <f>if(and(B68&gt;0,C68&gt;0),C68/(B68+C68),"")</f>
        <v/>
      </c>
      <c r="E68">
        <f>average(D68:D69)</f>
        <v/>
      </c>
    </row>
    <row r="69" spans="1:7">
      <c r="A69" t="s">
        <v>15</v>
      </c>
      <c r="B69" t="n">
        <v>14423960</v>
      </c>
      <c r="C69" t="n">
        <v>7079908</v>
      </c>
      <c r="D69">
        <f>if(and(B69&gt;0,C69&gt;0),C69/(B69+C69),"")</f>
        <v/>
      </c>
    </row>
    <row r="70" spans="1:7">
      <c r="A70" t="s">
        <v>16</v>
      </c>
      <c r="B70" t="n">
        <v>21410630</v>
      </c>
      <c r="C70" t="n">
        <v>11419750</v>
      </c>
      <c r="D70">
        <f>if(and(B70&gt;0,C70&gt;0),C70/(B70+C70),"")</f>
        <v/>
      </c>
      <c r="E70">
        <f>D70-E68</f>
        <v/>
      </c>
      <c r="F70" t="n">
        <v>0.05</v>
      </c>
      <c r="G70">
        <f>E70/F70*100/18.86/8</f>
        <v/>
      </c>
    </row>
    <row r="71" spans="1:7">
      <c r="A71" t="s">
        <v>17</v>
      </c>
      <c r="B71" t="n">
        <v>17994010</v>
      </c>
      <c r="C71" t="n">
        <v>9944211</v>
      </c>
      <c r="D71">
        <f>if(and(B71&gt;0,C71&gt;0),C71/(B71+C71),"")</f>
        <v/>
      </c>
      <c r="E71">
        <f>D71-E68</f>
        <v/>
      </c>
      <c r="F71" t="n">
        <v>0.05</v>
      </c>
      <c r="G71">
        <f>E71/F71*100/18.86/8</f>
        <v/>
      </c>
    </row>
    <row r="72" spans="1:7">
      <c r="A72" t="s">
        <v>18</v>
      </c>
      <c r="B72" t="n">
        <v>28233590</v>
      </c>
      <c r="C72" t="n">
        <v>16632800</v>
      </c>
      <c r="D72">
        <f>if(and(B72&gt;0,C72&gt;0),C72/(B72+C72),"")</f>
        <v/>
      </c>
      <c r="E72">
        <f>D72-E68</f>
        <v/>
      </c>
      <c r="F72" t="n">
        <v>0.05</v>
      </c>
      <c r="G72">
        <f>E72/F72*100/18.86/24</f>
        <v/>
      </c>
    </row>
    <row r="73" spans="1:7">
      <c r="A73" t="s">
        <v>19</v>
      </c>
      <c r="B73" t="n">
        <v>19853720</v>
      </c>
      <c r="C73" t="n">
        <v>11975970</v>
      </c>
      <c r="D73">
        <f>if(and(B73&gt;0,C73&gt;0),C73/(B73+C73),"")</f>
        <v/>
      </c>
      <c r="E73">
        <f>D73-E68</f>
        <v/>
      </c>
      <c r="F73" t="n">
        <v>0.05</v>
      </c>
      <c r="G73">
        <f>E73/F73*100/18.86/24</f>
        <v/>
      </c>
    </row>
    <row r="74" spans="1:7">
      <c r="A74" t="s">
        <v>20</v>
      </c>
      <c r="B74" t="n">
        <v>19131500</v>
      </c>
      <c r="C74" t="n">
        <v>12737130</v>
      </c>
      <c r="D74">
        <f>if(and(B74&gt;0,C74&gt;0),C74/(B74+C74),"")</f>
        <v/>
      </c>
      <c r="E74">
        <f>D74-E68</f>
        <v/>
      </c>
      <c r="F74" t="n">
        <v>0.05</v>
      </c>
      <c r="G74">
        <f>E74/F74*100/18.86/48</f>
        <v/>
      </c>
    </row>
    <row r="75" spans="1:7">
      <c r="A75" t="s">
        <v>21</v>
      </c>
      <c r="B75" t="n">
        <v>11588500</v>
      </c>
      <c r="C75" t="n">
        <v>7853419</v>
      </c>
      <c r="D75">
        <f>if(and(B75&gt;0,C75&gt;0),C75/(B75+C75),"")</f>
        <v/>
      </c>
      <c r="E75">
        <f>D75-E68</f>
        <v/>
      </c>
      <c r="F75" t="n">
        <v>0.05</v>
      </c>
      <c r="G75">
        <f>E75/F75*100/18.86/48</f>
        <v/>
      </c>
    </row>
    <row r="76" spans="1:7">
      <c r="A76" t="s">
        <v>22</v>
      </c>
      <c r="B76" t="n">
        <v>20441670</v>
      </c>
      <c r="C76" t="n">
        <v>17572500</v>
      </c>
      <c r="D76">
        <f>if(and(B76&gt;0,C76&gt;0),C76/(B76+C76),"")</f>
        <v/>
      </c>
      <c r="E76">
        <f>D76-E68</f>
        <v/>
      </c>
      <c r="F76" t="n">
        <v>0.05</v>
      </c>
      <c r="G76">
        <f>E76/F76*100/18.86/96</f>
        <v/>
      </c>
    </row>
    <row r="77" spans="1:7">
      <c r="A77" t="s">
        <v>23</v>
      </c>
      <c r="B77" t="n">
        <v>18194740</v>
      </c>
      <c r="C77" t="n">
        <v>14936420</v>
      </c>
      <c r="D77">
        <f>if(and(B77&gt;0,C77&gt;0),C77/(B77+C77),"")</f>
        <v/>
      </c>
      <c r="E77">
        <f>D77-E68</f>
        <v/>
      </c>
      <c r="F77" t="n">
        <v>0.05</v>
      </c>
      <c r="G77">
        <f>E77/F77*100/18.86/96</f>
        <v/>
      </c>
    </row>
    <row r="78" spans="1:7">
      <c r="A78" t="s">
        <v>24</v>
      </c>
      <c r="B78" t="n">
        <v>0</v>
      </c>
      <c r="C78" t="n">
        <v>0</v>
      </c>
      <c r="D78">
        <f>if(and(B78&gt;0,C78&gt;0),C78/(B78+C78),"")</f>
        <v/>
      </c>
      <c r="E78">
        <f>D78-E68</f>
        <v/>
      </c>
      <c r="F78" t="n">
        <v>0.05</v>
      </c>
      <c r="G78">
        <f>E78/F78*100/18.86/168</f>
        <v/>
      </c>
    </row>
    <row r="79" spans="1:7">
      <c r="A79" t="s">
        <v>25</v>
      </c>
      <c r="B79" t="n">
        <v>7617768</v>
      </c>
      <c r="C79" t="n">
        <v>7188514</v>
      </c>
      <c r="D79">
        <f>if(and(B79&gt;0,C79&gt;0),C79/(B79+C79),"")</f>
        <v/>
      </c>
      <c r="E79">
        <f>D79-E68</f>
        <v/>
      </c>
      <c r="F79" t="n">
        <v>0.05</v>
      </c>
      <c r="G79">
        <f>E79/F79*100/18.86/168</f>
        <v/>
      </c>
    </row>
    <row r="80" spans="1:7">
      <c r="A80" t="s"/>
    </row>
    <row r="81" spans="1:7">
      <c r="A81" t="s">
        <v>0</v>
      </c>
      <c r="B81" t="s">
        <v>1</v>
      </c>
      <c r="C81" t="s">
        <v>2</v>
      </c>
      <c r="D81" t="s">
        <v>3</v>
      </c>
    </row>
    <row r="82" spans="1:7">
      <c r="A82" t="s">
        <v>38</v>
      </c>
      <c r="B82" t="s">
        <v>5</v>
      </c>
      <c r="C82" t="s">
        <v>39</v>
      </c>
      <c r="D82" t="s">
        <v>40</v>
      </c>
    </row>
    <row r="83" spans="1:7">
      <c r="A83" t="s"/>
      <c r="B83" t="s">
        <v>8</v>
      </c>
      <c r="C83" t="s">
        <v>9</v>
      </c>
      <c r="D83" t="s">
        <v>10</v>
      </c>
      <c r="E83" t="s">
        <v>11</v>
      </c>
      <c r="F83" t="s">
        <v>12</v>
      </c>
      <c r="G83" t="s">
        <v>13</v>
      </c>
    </row>
    <row r="84" spans="1:7">
      <c r="A84" t="s">
        <v>14</v>
      </c>
      <c r="B84" t="n">
        <v>1889980000</v>
      </c>
      <c r="C84" t="n">
        <v>1125439000</v>
      </c>
      <c r="D84">
        <f>if(and(B84&gt;0,C84&gt;0),C84/(B84+C84),"")</f>
        <v/>
      </c>
      <c r="E84">
        <f>average(D84:D85)</f>
        <v/>
      </c>
    </row>
    <row r="85" spans="1:7">
      <c r="A85" t="s">
        <v>15</v>
      </c>
      <c r="B85" t="n">
        <v>2245586000</v>
      </c>
      <c r="C85" t="n">
        <v>1331145000</v>
      </c>
      <c r="D85">
        <f>if(and(B85&gt;0,C85&gt;0),C85/(B85+C85),"")</f>
        <v/>
      </c>
    </row>
    <row r="86" spans="1:7">
      <c r="A86" t="s">
        <v>16</v>
      </c>
      <c r="B86" t="n">
        <v>1692801000</v>
      </c>
      <c r="C86" t="n">
        <v>1075687000</v>
      </c>
      <c r="D86">
        <f>if(and(B86&gt;0,C86&gt;0),C86/(B86+C86),"")</f>
        <v/>
      </c>
      <c r="E86">
        <f>D86-E84</f>
        <v/>
      </c>
      <c r="F86" t="n">
        <v>0.05</v>
      </c>
      <c r="G86">
        <f>E86/F86*100/20.93/8</f>
        <v/>
      </c>
    </row>
    <row r="87" spans="1:7">
      <c r="A87" t="s">
        <v>17</v>
      </c>
      <c r="B87" t="n">
        <v>2204280000</v>
      </c>
      <c r="C87" t="n">
        <v>1409172000</v>
      </c>
      <c r="D87">
        <f>if(and(B87&gt;0,C87&gt;0),C87/(B87+C87),"")</f>
        <v/>
      </c>
      <c r="E87">
        <f>D87-E84</f>
        <v/>
      </c>
      <c r="F87" t="n">
        <v>0.05</v>
      </c>
      <c r="G87">
        <f>E87/F87*100/20.93/8</f>
        <v/>
      </c>
    </row>
    <row r="88" spans="1:7">
      <c r="A88" t="s">
        <v>18</v>
      </c>
      <c r="B88" t="n">
        <v>2975534000</v>
      </c>
      <c r="C88" t="n">
        <v>2076918000</v>
      </c>
      <c r="D88">
        <f>if(and(B88&gt;0,C88&gt;0),C88/(B88+C88),"")</f>
        <v/>
      </c>
      <c r="E88">
        <f>D88-E84</f>
        <v/>
      </c>
      <c r="F88" t="n">
        <v>0.05</v>
      </c>
      <c r="G88">
        <f>E88/F88*100/20.93/24</f>
        <v/>
      </c>
    </row>
    <row r="89" spans="1:7">
      <c r="A89" t="s">
        <v>19</v>
      </c>
      <c r="B89" t="n">
        <v>3056848000</v>
      </c>
      <c r="C89" t="n">
        <v>2128070000</v>
      </c>
      <c r="D89">
        <f>if(and(B89&gt;0,C89&gt;0),C89/(B89+C89),"")</f>
        <v/>
      </c>
      <c r="E89">
        <f>D89-E84</f>
        <v/>
      </c>
      <c r="F89" t="n">
        <v>0.05</v>
      </c>
      <c r="G89">
        <f>E89/F89*100/20.93/24</f>
        <v/>
      </c>
    </row>
    <row r="90" spans="1:7">
      <c r="A90" t="s">
        <v>20</v>
      </c>
      <c r="B90" t="n">
        <v>1474314000</v>
      </c>
      <c r="C90" t="n">
        <v>1164346000</v>
      </c>
      <c r="D90">
        <f>if(and(B90&gt;0,C90&gt;0),C90/(B90+C90),"")</f>
        <v/>
      </c>
      <c r="E90">
        <f>D90-E84</f>
        <v/>
      </c>
      <c r="F90" t="n">
        <v>0.05</v>
      </c>
      <c r="G90">
        <f>E90/F90*100/20.93/48</f>
        <v/>
      </c>
    </row>
    <row r="91" spans="1:7">
      <c r="A91" t="s">
        <v>21</v>
      </c>
      <c r="B91" t="n">
        <v>1477124000</v>
      </c>
      <c r="C91" t="n">
        <v>1169561000</v>
      </c>
      <c r="D91">
        <f>if(and(B91&gt;0,C91&gt;0),C91/(B91+C91),"")</f>
        <v/>
      </c>
      <c r="E91">
        <f>D91-E84</f>
        <v/>
      </c>
      <c r="F91" t="n">
        <v>0.05</v>
      </c>
      <c r="G91">
        <f>E91/F91*100/20.93/48</f>
        <v/>
      </c>
    </row>
    <row r="92" spans="1:7">
      <c r="A92" t="s">
        <v>22</v>
      </c>
      <c r="B92" t="n">
        <v>2034254000</v>
      </c>
      <c r="C92" t="n">
        <v>1994531000</v>
      </c>
      <c r="D92">
        <f>if(and(B92&gt;0,C92&gt;0),C92/(B92+C92),"")</f>
        <v/>
      </c>
      <c r="E92">
        <f>D92-E84</f>
        <v/>
      </c>
      <c r="F92" t="n">
        <v>0.05</v>
      </c>
      <c r="G92">
        <f>E92/F92*100/20.93/96</f>
        <v/>
      </c>
    </row>
    <row r="93" spans="1:7">
      <c r="A93" t="s">
        <v>23</v>
      </c>
      <c r="B93" t="n">
        <v>2602238000</v>
      </c>
      <c r="C93" t="n">
        <v>2533499000</v>
      </c>
      <c r="D93">
        <f>if(and(B93&gt;0,C93&gt;0),C93/(B93+C93),"")</f>
        <v/>
      </c>
      <c r="E93">
        <f>D93-E84</f>
        <v/>
      </c>
      <c r="F93" t="n">
        <v>0.05</v>
      </c>
      <c r="G93">
        <f>E93/F93*100/20.93/96</f>
        <v/>
      </c>
    </row>
    <row r="94" spans="1:7">
      <c r="A94" t="s">
        <v>24</v>
      </c>
      <c r="B94" t="n">
        <v>537863400</v>
      </c>
      <c r="C94" t="n">
        <v>611711100</v>
      </c>
      <c r="D94">
        <f>if(and(B94&gt;0,C94&gt;0),C94/(B94+C94),"")</f>
        <v/>
      </c>
      <c r="E94">
        <f>D94-E84</f>
        <v/>
      </c>
      <c r="F94" t="n">
        <v>0.05</v>
      </c>
      <c r="G94">
        <f>E94/F94*100/20.93/168</f>
        <v/>
      </c>
    </row>
    <row r="95" spans="1:7">
      <c r="A95" t="s">
        <v>25</v>
      </c>
      <c r="B95" t="n">
        <v>1608684000</v>
      </c>
      <c r="C95" t="n">
        <v>1864787000</v>
      </c>
      <c r="D95">
        <f>if(and(B95&gt;0,C95&gt;0),C95/(B95+C95),"")</f>
        <v/>
      </c>
      <c r="E95">
        <f>D95-E84</f>
        <v/>
      </c>
      <c r="F95" t="n">
        <v>0.05</v>
      </c>
      <c r="G95">
        <f>E95/F95*100/20.93/168</f>
        <v/>
      </c>
    </row>
    <row r="96" spans="1:7">
      <c r="A96" t="s"/>
    </row>
    <row r="97" spans="1:7">
      <c r="A97" t="s">
        <v>0</v>
      </c>
      <c r="B97" t="s">
        <v>1</v>
      </c>
      <c r="C97" t="s">
        <v>2</v>
      </c>
      <c r="D97" t="s">
        <v>3</v>
      </c>
    </row>
    <row r="98" spans="1:7">
      <c r="A98" t="s">
        <v>41</v>
      </c>
      <c r="B98" t="s">
        <v>5</v>
      </c>
      <c r="C98" t="s">
        <v>42</v>
      </c>
      <c r="D98" t="s">
        <v>43</v>
      </c>
    </row>
    <row r="99" spans="1:7">
      <c r="A99" t="s"/>
      <c r="B99" t="s">
        <v>8</v>
      </c>
      <c r="C99" t="s">
        <v>9</v>
      </c>
      <c r="D99" t="s">
        <v>10</v>
      </c>
      <c r="E99" t="s">
        <v>11</v>
      </c>
      <c r="F99" t="s">
        <v>12</v>
      </c>
      <c r="G99" t="s">
        <v>13</v>
      </c>
    </row>
    <row r="100" spans="1:7">
      <c r="A100" t="s">
        <v>14</v>
      </c>
      <c r="B100" t="n">
        <v>145923100</v>
      </c>
      <c r="C100" t="n">
        <v>73923890</v>
      </c>
      <c r="D100">
        <f>if(and(B100&gt;0,C100&gt;0),C100/(B100+C100),"")</f>
        <v/>
      </c>
      <c r="E100">
        <f>average(D100:D101)</f>
        <v/>
      </c>
    </row>
    <row r="101" spans="1:7">
      <c r="A101" t="s">
        <v>15</v>
      </c>
      <c r="B101" t="n">
        <v>161468800</v>
      </c>
      <c r="C101" t="n">
        <v>81547610</v>
      </c>
      <c r="D101">
        <f>if(and(B101&gt;0,C101&gt;0),C101/(B101+C101),"")</f>
        <v/>
      </c>
    </row>
    <row r="102" spans="1:7">
      <c r="A102" t="s">
        <v>16</v>
      </c>
      <c r="B102" t="n">
        <v>183748400</v>
      </c>
      <c r="C102" t="n">
        <v>100494900</v>
      </c>
      <c r="D102">
        <f>if(and(B102&gt;0,C102&gt;0),C102/(B102+C102),"")</f>
        <v/>
      </c>
      <c r="E102">
        <f>D102-E100</f>
        <v/>
      </c>
      <c r="F102" t="n">
        <v>0.05</v>
      </c>
      <c r="G102">
        <f>E102/F102*100/19.06/8</f>
        <v/>
      </c>
    </row>
    <row r="103" spans="1:7">
      <c r="A103" t="s">
        <v>17</v>
      </c>
      <c r="B103" t="n">
        <v>202145000</v>
      </c>
      <c r="C103" t="n">
        <v>110593100</v>
      </c>
      <c r="D103">
        <f>if(and(B103&gt;0,C103&gt;0),C103/(B103+C103),"")</f>
        <v/>
      </c>
      <c r="E103">
        <f>D103-E100</f>
        <v/>
      </c>
      <c r="F103" t="n">
        <v>0.05</v>
      </c>
      <c r="G103">
        <f>E103/F103*100/19.06/8</f>
        <v/>
      </c>
    </row>
    <row r="104" spans="1:7">
      <c r="A104" t="s">
        <v>18</v>
      </c>
      <c r="B104" t="n">
        <v>213694000</v>
      </c>
      <c r="C104" t="n">
        <v>129649700</v>
      </c>
      <c r="D104">
        <f>if(and(B104&gt;0,C104&gt;0),C104/(B104+C104),"")</f>
        <v/>
      </c>
      <c r="E104">
        <f>D104-E100</f>
        <v/>
      </c>
      <c r="F104" t="n">
        <v>0.05</v>
      </c>
      <c r="G104">
        <f>E104/F104*100/19.06/24</f>
        <v/>
      </c>
    </row>
    <row r="105" spans="1:7">
      <c r="A105" t="s">
        <v>19</v>
      </c>
      <c r="B105" t="n">
        <v>214149600</v>
      </c>
      <c r="C105" t="n">
        <v>129025000</v>
      </c>
      <c r="D105">
        <f>if(and(B105&gt;0,C105&gt;0),C105/(B105+C105),"")</f>
        <v/>
      </c>
      <c r="E105">
        <f>D105-E100</f>
        <v/>
      </c>
      <c r="F105" t="n">
        <v>0.05</v>
      </c>
      <c r="G105">
        <f>E105/F105*100/19.06/24</f>
        <v/>
      </c>
    </row>
    <row r="106" spans="1:7">
      <c r="A106" t="s">
        <v>20</v>
      </c>
      <c r="B106" t="n">
        <v>165757900</v>
      </c>
      <c r="C106" t="n">
        <v>115679700</v>
      </c>
      <c r="D106">
        <f>if(and(B106&gt;0,C106&gt;0),C106/(B106+C106),"")</f>
        <v/>
      </c>
      <c r="E106">
        <f>D106-E100</f>
        <v/>
      </c>
      <c r="F106" t="n">
        <v>0.05</v>
      </c>
      <c r="G106">
        <f>E106/F106*100/19.06/48</f>
        <v/>
      </c>
    </row>
    <row r="107" spans="1:7">
      <c r="A107" t="s">
        <v>21</v>
      </c>
      <c r="B107" t="n">
        <v>141561000</v>
      </c>
      <c r="C107" t="n">
        <v>97782820</v>
      </c>
      <c r="D107">
        <f>if(and(B107&gt;0,C107&gt;0),C107/(B107+C107),"")</f>
        <v/>
      </c>
      <c r="E107">
        <f>D107-E100</f>
        <v/>
      </c>
      <c r="F107" t="n">
        <v>0.05</v>
      </c>
      <c r="G107">
        <f>E107/F107*100/19.06/48</f>
        <v/>
      </c>
    </row>
    <row r="108" spans="1:7">
      <c r="A108" t="s">
        <v>22</v>
      </c>
      <c r="B108" t="n">
        <v>153068100</v>
      </c>
      <c r="C108" t="n">
        <v>133360700</v>
      </c>
      <c r="D108">
        <f>if(and(B108&gt;0,C108&gt;0),C108/(B108+C108),"")</f>
        <v/>
      </c>
      <c r="E108">
        <f>D108-E100</f>
        <v/>
      </c>
      <c r="F108" t="n">
        <v>0.05</v>
      </c>
      <c r="G108">
        <f>E108/F108*100/19.06/96</f>
        <v/>
      </c>
    </row>
    <row r="109" spans="1:7">
      <c r="A109" t="s">
        <v>23</v>
      </c>
      <c r="B109" t="n">
        <v>193671900</v>
      </c>
      <c r="C109" t="n">
        <v>170022500</v>
      </c>
      <c r="D109">
        <f>if(and(B109&gt;0,C109&gt;0),C109/(B109+C109),"")</f>
        <v/>
      </c>
      <c r="E109">
        <f>D109-E100</f>
        <v/>
      </c>
      <c r="F109" t="n">
        <v>0.05</v>
      </c>
      <c r="G109">
        <f>E109/F109*100/19.06/96</f>
        <v/>
      </c>
    </row>
    <row r="110" spans="1:7">
      <c r="A110" t="s">
        <v>24</v>
      </c>
      <c r="B110" t="n">
        <v>52336020</v>
      </c>
      <c r="C110" t="n">
        <v>52717630</v>
      </c>
      <c r="D110">
        <f>if(and(B110&gt;0,C110&gt;0),C110/(B110+C110),"")</f>
        <v/>
      </c>
      <c r="E110">
        <f>D110-E100</f>
        <v/>
      </c>
      <c r="F110" t="n">
        <v>0.05</v>
      </c>
      <c r="G110">
        <f>E110/F110*100/19.06/168</f>
        <v/>
      </c>
    </row>
    <row r="111" spans="1:7">
      <c r="A111" t="s">
        <v>25</v>
      </c>
      <c r="B111" t="n">
        <v>115513000</v>
      </c>
      <c r="C111" t="n">
        <v>118840000</v>
      </c>
      <c r="D111">
        <f>if(and(B111&gt;0,C111&gt;0),C111/(B111+C111),"")</f>
        <v/>
      </c>
      <c r="E111">
        <f>D111-E100</f>
        <v/>
      </c>
      <c r="F111" t="n">
        <v>0.05</v>
      </c>
      <c r="G111">
        <f>E111/F111*100/19.06/168</f>
        <v/>
      </c>
    </row>
    <row r="112" spans="1:7">
      <c r="A112" t="s"/>
    </row>
    <row r="113" spans="1:7">
      <c r="A113" t="s">
        <v>0</v>
      </c>
      <c r="B113" t="s">
        <v>1</v>
      </c>
      <c r="C113" t="s">
        <v>2</v>
      </c>
      <c r="D113" t="s">
        <v>3</v>
      </c>
    </row>
    <row r="114" spans="1:7">
      <c r="A114" t="s">
        <v>44</v>
      </c>
      <c r="B114" t="s">
        <v>5</v>
      </c>
      <c r="C114" t="s">
        <v>45</v>
      </c>
      <c r="D114" t="s">
        <v>46</v>
      </c>
    </row>
    <row r="115" spans="1:7">
      <c r="A115" t="s"/>
      <c r="B115" t="s">
        <v>8</v>
      </c>
      <c r="C115" t="s">
        <v>9</v>
      </c>
      <c r="D115" t="s">
        <v>10</v>
      </c>
      <c r="E115" t="s">
        <v>11</v>
      </c>
      <c r="F115" t="s">
        <v>12</v>
      </c>
      <c r="G115" t="s">
        <v>13</v>
      </c>
    </row>
    <row r="116" spans="1:7">
      <c r="A116" t="s">
        <v>14</v>
      </c>
      <c r="B116" t="n">
        <v>1661196000</v>
      </c>
      <c r="C116" t="n">
        <v>979372500</v>
      </c>
      <c r="D116">
        <f>if(and(B116&gt;0,C116&gt;0),C116/(B116+C116),"")</f>
        <v/>
      </c>
      <c r="E116">
        <f>average(D116:D117)</f>
        <v/>
      </c>
    </row>
    <row r="117" spans="1:7">
      <c r="A117" t="s">
        <v>15</v>
      </c>
      <c r="B117" t="n">
        <v>1730143000</v>
      </c>
      <c r="C117" t="n">
        <v>1027125000</v>
      </c>
      <c r="D117">
        <f>if(and(B117&gt;0,C117&gt;0),C117/(B117+C117),"")</f>
        <v/>
      </c>
    </row>
    <row r="118" spans="1:7">
      <c r="A118" t="s">
        <v>16</v>
      </c>
      <c r="B118" t="n">
        <v>1891131000</v>
      </c>
      <c r="C118" t="n">
        <v>1215097000</v>
      </c>
      <c r="D118">
        <f>if(and(B118&gt;0,C118&gt;0),C118/(B118+C118),"")</f>
        <v/>
      </c>
      <c r="E118">
        <f>D118-E116</f>
        <v/>
      </c>
      <c r="F118" t="n">
        <v>0.05</v>
      </c>
      <c r="G118">
        <f>E118/F118*100/18.94/8</f>
        <v/>
      </c>
    </row>
    <row r="119" spans="1:7">
      <c r="A119" t="s">
        <v>17</v>
      </c>
      <c r="B119" t="n">
        <v>1896481000</v>
      </c>
      <c r="C119" t="n">
        <v>1213328000</v>
      </c>
      <c r="D119">
        <f>if(and(B119&gt;0,C119&gt;0),C119/(B119+C119),"")</f>
        <v/>
      </c>
      <c r="E119">
        <f>D119-E116</f>
        <v/>
      </c>
      <c r="F119" t="n">
        <v>0.05</v>
      </c>
      <c r="G119">
        <f>E119/F119*100/18.94/8</f>
        <v/>
      </c>
    </row>
    <row r="120" spans="1:7">
      <c r="A120" t="s">
        <v>18</v>
      </c>
      <c r="B120" t="n">
        <v>2352377000</v>
      </c>
      <c r="C120" t="n">
        <v>1653554000</v>
      </c>
      <c r="D120">
        <f>if(and(B120&gt;0,C120&gt;0),C120/(B120+C120),"")</f>
        <v/>
      </c>
      <c r="E120">
        <f>D120-E116</f>
        <v/>
      </c>
      <c r="F120" t="n">
        <v>0.05</v>
      </c>
      <c r="G120">
        <f>E120/F120*100/18.94/24</f>
        <v/>
      </c>
    </row>
    <row r="121" spans="1:7">
      <c r="A121" t="s">
        <v>19</v>
      </c>
      <c r="B121" t="n">
        <v>2245787000</v>
      </c>
      <c r="C121" t="n">
        <v>1574176000</v>
      </c>
      <c r="D121">
        <f>if(and(B121&gt;0,C121&gt;0),C121/(B121+C121),"")</f>
        <v/>
      </c>
      <c r="E121">
        <f>D121-E116</f>
        <v/>
      </c>
      <c r="F121" t="n">
        <v>0.05</v>
      </c>
      <c r="G121">
        <f>E121/F121*100/18.94/24</f>
        <v/>
      </c>
    </row>
    <row r="122" spans="1:7">
      <c r="A122" t="s">
        <v>20</v>
      </c>
      <c r="B122" t="n">
        <v>1858817000</v>
      </c>
      <c r="C122" t="n">
        <v>1491174000</v>
      </c>
      <c r="D122">
        <f>if(and(B122&gt;0,C122&gt;0),C122/(B122+C122),"")</f>
        <v/>
      </c>
      <c r="E122">
        <f>D122-E116</f>
        <v/>
      </c>
      <c r="F122" t="n">
        <v>0.05</v>
      </c>
      <c r="G122">
        <f>E122/F122*100/18.94/48</f>
        <v/>
      </c>
    </row>
    <row r="123" spans="1:7">
      <c r="A123" t="s">
        <v>21</v>
      </c>
      <c r="B123" t="n">
        <v>1782187000</v>
      </c>
      <c r="C123" t="n">
        <v>1444323000</v>
      </c>
      <c r="D123">
        <f>if(and(B123&gt;0,C123&gt;0),C123/(B123+C123),"")</f>
        <v/>
      </c>
      <c r="E123">
        <f>D123-E116</f>
        <v/>
      </c>
      <c r="F123" t="n">
        <v>0.05</v>
      </c>
      <c r="G123">
        <f>E123/F123*100/18.94/48</f>
        <v/>
      </c>
    </row>
    <row r="124" spans="1:7">
      <c r="A124" t="s">
        <v>22</v>
      </c>
      <c r="B124" t="n">
        <v>1922520000</v>
      </c>
      <c r="C124" t="n">
        <v>1906549000</v>
      </c>
      <c r="D124">
        <f>if(and(B124&gt;0,C124&gt;0),C124/(B124+C124),"")</f>
        <v/>
      </c>
      <c r="E124">
        <f>D124-E116</f>
        <v/>
      </c>
      <c r="F124" t="n">
        <v>0.05</v>
      </c>
      <c r="G124">
        <f>E124/F124*100/18.94/96</f>
        <v/>
      </c>
    </row>
    <row r="125" spans="1:7">
      <c r="A125" t="s">
        <v>23</v>
      </c>
      <c r="B125" t="n">
        <v>1929569000</v>
      </c>
      <c r="C125" t="n">
        <v>1911915000</v>
      </c>
      <c r="D125">
        <f>if(and(B125&gt;0,C125&gt;0),C125/(B125+C125),"")</f>
        <v/>
      </c>
      <c r="E125">
        <f>D125-E116</f>
        <v/>
      </c>
      <c r="F125" t="n">
        <v>0.05</v>
      </c>
      <c r="G125">
        <f>E125/F125*100/18.94/96</f>
        <v/>
      </c>
    </row>
    <row r="126" spans="1:7">
      <c r="A126" t="s">
        <v>24</v>
      </c>
      <c r="B126" t="n">
        <v>499248800</v>
      </c>
      <c r="C126" t="n">
        <v>586781300</v>
      </c>
      <c r="D126">
        <f>if(and(B126&gt;0,C126&gt;0),C126/(B126+C126),"")</f>
        <v/>
      </c>
      <c r="E126">
        <f>D126-E116</f>
        <v/>
      </c>
      <c r="F126" t="n">
        <v>0.05</v>
      </c>
      <c r="G126">
        <f>E126/F126*100/18.94/168</f>
        <v/>
      </c>
    </row>
    <row r="127" spans="1:7">
      <c r="A127" t="s">
        <v>25</v>
      </c>
      <c r="B127" t="n">
        <v>1498211000</v>
      </c>
      <c r="C127" t="n">
        <v>1733251000</v>
      </c>
      <c r="D127">
        <f>if(and(B127&gt;0,C127&gt;0),C127/(B127+C127),"")</f>
        <v/>
      </c>
      <c r="E127">
        <f>D127-E116</f>
        <v/>
      </c>
      <c r="F127" t="n">
        <v>0.05</v>
      </c>
      <c r="G127">
        <f>E127/F127*100/18.94/168</f>
        <v/>
      </c>
    </row>
    <row r="128" spans="1:7">
      <c r="A128" t="s"/>
    </row>
    <row r="129" spans="1:7">
      <c r="A129" t="s">
        <v>0</v>
      </c>
      <c r="B129" t="s">
        <v>1</v>
      </c>
      <c r="C129" t="s">
        <v>2</v>
      </c>
      <c r="D129" t="s">
        <v>3</v>
      </c>
    </row>
    <row r="130" spans="1:7">
      <c r="A130" t="s">
        <v>47</v>
      </c>
      <c r="B130" t="s">
        <v>5</v>
      </c>
      <c r="C130" t="s">
        <v>48</v>
      </c>
      <c r="D130" t="s">
        <v>49</v>
      </c>
    </row>
    <row r="131" spans="1:7">
      <c r="A131" t="s"/>
      <c r="B131" t="s">
        <v>8</v>
      </c>
      <c r="C131" t="s">
        <v>9</v>
      </c>
      <c r="D131" t="s">
        <v>10</v>
      </c>
      <c r="E131" t="s">
        <v>11</v>
      </c>
      <c r="F131" t="s">
        <v>12</v>
      </c>
      <c r="G131" t="s">
        <v>13</v>
      </c>
    </row>
    <row r="132" spans="1:7">
      <c r="A132" t="s">
        <v>14</v>
      </c>
      <c r="B132" t="n">
        <v>20935300</v>
      </c>
      <c r="C132" t="n">
        <v>11428460</v>
      </c>
      <c r="D132">
        <f>if(and(B132&gt;0,C132&gt;0),C132/(B132+C132),"")</f>
        <v/>
      </c>
      <c r="E132">
        <f>average(D132:D133)</f>
        <v/>
      </c>
    </row>
    <row r="133" spans="1:7">
      <c r="A133" t="s">
        <v>15</v>
      </c>
      <c r="B133" t="n">
        <v>15596170</v>
      </c>
      <c r="C133" t="n">
        <v>8941714</v>
      </c>
      <c r="D133">
        <f>if(and(B133&gt;0,C133&gt;0),C133/(B133+C133),"")</f>
        <v/>
      </c>
    </row>
    <row r="134" spans="1:7">
      <c r="A134" t="s">
        <v>16</v>
      </c>
      <c r="B134" t="n">
        <v>14164300</v>
      </c>
      <c r="C134" t="n">
        <v>8294560</v>
      </c>
      <c r="D134">
        <f>if(and(B134&gt;0,C134&gt;0),C134/(B134+C134),"")</f>
        <v/>
      </c>
      <c r="E134">
        <f>D134-E132</f>
        <v/>
      </c>
      <c r="F134" t="n">
        <v>0.05</v>
      </c>
      <c r="G134">
        <f>E134/F134*100/11.02/8</f>
        <v/>
      </c>
    </row>
    <row r="135" spans="1:7">
      <c r="A135" t="s">
        <v>17</v>
      </c>
      <c r="B135" t="n">
        <v>17776860</v>
      </c>
      <c r="C135" t="n">
        <v>10883790</v>
      </c>
      <c r="D135">
        <f>if(and(B135&gt;0,C135&gt;0),C135/(B135+C135),"")</f>
        <v/>
      </c>
      <c r="E135">
        <f>D135-E132</f>
        <v/>
      </c>
      <c r="F135" t="n">
        <v>0.05</v>
      </c>
      <c r="G135">
        <f>E135/F135*100/11.02/8</f>
        <v/>
      </c>
    </row>
    <row r="136" spans="1:7">
      <c r="A136" t="s">
        <v>18</v>
      </c>
      <c r="B136" t="n">
        <v>21678550</v>
      </c>
      <c r="C136" t="n">
        <v>13940230</v>
      </c>
      <c r="D136">
        <f>if(and(B136&gt;0,C136&gt;0),C136/(B136+C136),"")</f>
        <v/>
      </c>
      <c r="E136">
        <f>D136-E132</f>
        <v/>
      </c>
      <c r="F136" t="n">
        <v>0.05</v>
      </c>
      <c r="G136">
        <f>E136/F136*100/11.02/24</f>
        <v/>
      </c>
    </row>
    <row r="137" spans="1:7">
      <c r="A137" t="s">
        <v>19</v>
      </c>
      <c r="B137" t="n">
        <v>21299950</v>
      </c>
      <c r="C137" t="n">
        <v>13543270</v>
      </c>
      <c r="D137">
        <f>if(and(B137&gt;0,C137&gt;0),C137/(B137+C137),"")</f>
        <v/>
      </c>
      <c r="E137">
        <f>D137-E132</f>
        <v/>
      </c>
      <c r="F137" t="n">
        <v>0.05</v>
      </c>
      <c r="G137">
        <f>E137/F137*100/11.02/24</f>
        <v/>
      </c>
    </row>
    <row r="138" spans="1:7">
      <c r="A138" t="s">
        <v>20</v>
      </c>
      <c r="B138" t="n">
        <v>10077870</v>
      </c>
      <c r="C138" t="n">
        <v>6696247</v>
      </c>
      <c r="D138">
        <f>if(and(B138&gt;0,C138&gt;0),C138/(B138+C138),"")</f>
        <v/>
      </c>
      <c r="E138">
        <f>D138-E132</f>
        <v/>
      </c>
      <c r="F138" t="n">
        <v>0.05</v>
      </c>
      <c r="G138">
        <f>E138/F138*100/11.02/48</f>
        <v/>
      </c>
    </row>
    <row r="139" spans="1:7">
      <c r="A139" t="s">
        <v>21</v>
      </c>
      <c r="B139" t="n">
        <v>9414749</v>
      </c>
      <c r="C139" t="n">
        <v>6742333</v>
      </c>
      <c r="D139">
        <f>if(and(B139&gt;0,C139&gt;0),C139/(B139+C139),"")</f>
        <v/>
      </c>
      <c r="E139">
        <f>D139-E132</f>
        <v/>
      </c>
      <c r="F139" t="n">
        <v>0.05</v>
      </c>
      <c r="G139">
        <f>E139/F139*100/11.02/48</f>
        <v/>
      </c>
    </row>
    <row r="140" spans="1:7">
      <c r="A140" t="s">
        <v>22</v>
      </c>
      <c r="B140" t="n">
        <v>14014940</v>
      </c>
      <c r="C140" t="n">
        <v>11341340</v>
      </c>
      <c r="D140">
        <f>if(and(B140&gt;0,C140&gt;0),C140/(B140+C140),"")</f>
        <v/>
      </c>
      <c r="E140">
        <f>D140-E132</f>
        <v/>
      </c>
      <c r="F140" t="n">
        <v>0.05</v>
      </c>
      <c r="G140">
        <f>E140/F140*100/11.02/96</f>
        <v/>
      </c>
    </row>
    <row r="141" spans="1:7">
      <c r="A141" t="s">
        <v>23</v>
      </c>
      <c r="B141" t="n">
        <v>19864550</v>
      </c>
      <c r="C141" t="n">
        <v>16492880</v>
      </c>
      <c r="D141">
        <f>if(and(B141&gt;0,C141&gt;0),C141/(B141+C141),"")</f>
        <v/>
      </c>
      <c r="E141">
        <f>D141-E132</f>
        <v/>
      </c>
      <c r="F141" t="n">
        <v>0.05</v>
      </c>
      <c r="G141">
        <f>E141/F141*100/11.02/96</f>
        <v/>
      </c>
    </row>
    <row r="142" spans="1:7">
      <c r="A142" t="s">
        <v>24</v>
      </c>
      <c r="B142" t="n">
        <v>0</v>
      </c>
      <c r="C142" t="n">
        <v>0</v>
      </c>
      <c r="D142">
        <f>if(and(B142&gt;0,C142&gt;0),C142/(B142+C142),"")</f>
        <v/>
      </c>
      <c r="E142">
        <f>D142-E132</f>
        <v/>
      </c>
      <c r="F142" t="n">
        <v>0.05</v>
      </c>
      <c r="G142">
        <f>E142/F142*100/11.02/168</f>
        <v/>
      </c>
    </row>
    <row r="143" spans="1:7">
      <c r="A143" t="s">
        <v>25</v>
      </c>
      <c r="B143" t="n">
        <v>12210760</v>
      </c>
      <c r="C143" t="n">
        <v>11415890</v>
      </c>
      <c r="D143">
        <f>if(and(B143&gt;0,C143&gt;0),C143/(B143+C143),"")</f>
        <v/>
      </c>
      <c r="E143">
        <f>D143-E132</f>
        <v/>
      </c>
      <c r="F143" t="n">
        <v>0.05</v>
      </c>
      <c r="G143">
        <f>E143/F143*100/11.02/168</f>
        <v/>
      </c>
    </row>
    <row r="144" spans="1:7">
      <c r="A144" t="s"/>
    </row>
    <row r="145" spans="1:7">
      <c r="A145" t="s">
        <v>0</v>
      </c>
      <c r="B145" t="s">
        <v>1</v>
      </c>
      <c r="C145" t="s">
        <v>2</v>
      </c>
      <c r="D145" t="s">
        <v>3</v>
      </c>
    </row>
    <row r="146" spans="1:7">
      <c r="A146" t="s">
        <v>50</v>
      </c>
      <c r="B146" t="s">
        <v>5</v>
      </c>
      <c r="C146" t="s">
        <v>51</v>
      </c>
      <c r="D146" t="s">
        <v>52</v>
      </c>
    </row>
    <row r="147" spans="1:7">
      <c r="A147" t="s"/>
      <c r="B147" t="s">
        <v>8</v>
      </c>
      <c r="C147" t="s">
        <v>9</v>
      </c>
      <c r="D147" t="s">
        <v>10</v>
      </c>
      <c r="E147" t="s">
        <v>11</v>
      </c>
      <c r="F147" t="s">
        <v>12</v>
      </c>
      <c r="G147" t="s">
        <v>13</v>
      </c>
    </row>
    <row r="148" spans="1:7">
      <c r="A148" t="s">
        <v>14</v>
      </c>
      <c r="B148" t="n">
        <v>507838400</v>
      </c>
      <c r="C148" t="n">
        <v>315628400</v>
      </c>
      <c r="D148">
        <f>if(and(B148&gt;0,C148&gt;0),C148/(B148+C148),"")</f>
        <v/>
      </c>
      <c r="E148">
        <f>average(D148:D149)</f>
        <v/>
      </c>
    </row>
    <row r="149" spans="1:7">
      <c r="A149" t="s">
        <v>15</v>
      </c>
      <c r="B149" t="n">
        <v>500301000</v>
      </c>
      <c r="C149" t="n">
        <v>312675000</v>
      </c>
      <c r="D149">
        <f>if(and(B149&gt;0,C149&gt;0),C149/(B149+C149),"")</f>
        <v/>
      </c>
    </row>
    <row r="150" spans="1:7">
      <c r="A150" t="s">
        <v>16</v>
      </c>
      <c r="B150" t="n">
        <v>493698500</v>
      </c>
      <c r="C150" t="n">
        <v>330067700</v>
      </c>
      <c r="D150">
        <f>if(and(B150&gt;0,C150&gt;0),C150/(B150+C150),"")</f>
        <v/>
      </c>
      <c r="E150">
        <f>D150-E148</f>
        <v/>
      </c>
      <c r="F150" t="n">
        <v>0.05</v>
      </c>
      <c r="G150">
        <f>E150/F150*100/16.57/8</f>
        <v/>
      </c>
    </row>
    <row r="151" spans="1:7">
      <c r="A151" t="s">
        <v>17</v>
      </c>
      <c r="B151" t="n">
        <v>538782400</v>
      </c>
      <c r="C151" t="n">
        <v>359256000</v>
      </c>
      <c r="D151">
        <f>if(and(B151&gt;0,C151&gt;0),C151/(B151+C151),"")</f>
        <v/>
      </c>
      <c r="E151">
        <f>D151-E148</f>
        <v/>
      </c>
      <c r="F151" t="n">
        <v>0.05</v>
      </c>
      <c r="G151">
        <f>E151/F151*100/16.57/8</f>
        <v/>
      </c>
    </row>
    <row r="152" spans="1:7">
      <c r="A152" t="s">
        <v>18</v>
      </c>
      <c r="B152" t="n">
        <v>702466800</v>
      </c>
      <c r="C152" t="n">
        <v>509795100</v>
      </c>
      <c r="D152">
        <f>if(and(B152&gt;0,C152&gt;0),C152/(B152+C152),"")</f>
        <v/>
      </c>
      <c r="E152">
        <f>D152-E148</f>
        <v/>
      </c>
      <c r="F152" t="n">
        <v>0.05</v>
      </c>
      <c r="G152">
        <f>E152/F152*100/16.57/24</f>
        <v/>
      </c>
    </row>
    <row r="153" spans="1:7">
      <c r="A153" t="s">
        <v>19</v>
      </c>
      <c r="B153" t="n">
        <v>641526000</v>
      </c>
      <c r="C153" t="n">
        <v>465151700</v>
      </c>
      <c r="D153">
        <f>if(and(B153&gt;0,C153&gt;0),C153/(B153+C153),"")</f>
        <v/>
      </c>
      <c r="E153">
        <f>D153-E148</f>
        <v/>
      </c>
      <c r="F153" t="n">
        <v>0.05</v>
      </c>
      <c r="G153">
        <f>E153/F153*100/16.57/24</f>
        <v/>
      </c>
    </row>
    <row r="154" spans="1:7">
      <c r="A154" t="s">
        <v>20</v>
      </c>
      <c r="B154" t="n">
        <v>498394000</v>
      </c>
      <c r="C154" t="n">
        <v>406984000</v>
      </c>
      <c r="D154">
        <f>if(and(B154&gt;0,C154&gt;0),C154/(B154+C154),"")</f>
        <v/>
      </c>
      <c r="E154">
        <f>D154-E148</f>
        <v/>
      </c>
      <c r="F154" t="n">
        <v>0.05</v>
      </c>
      <c r="G154">
        <f>E154/F154*100/16.57/48</f>
        <v/>
      </c>
    </row>
    <row r="155" spans="1:7">
      <c r="A155" t="s">
        <v>21</v>
      </c>
      <c r="B155" t="n">
        <v>515493300</v>
      </c>
      <c r="C155" t="n">
        <v>425277400</v>
      </c>
      <c r="D155">
        <f>if(and(B155&gt;0,C155&gt;0),C155/(B155+C155),"")</f>
        <v/>
      </c>
      <c r="E155">
        <f>D155-E148</f>
        <v/>
      </c>
      <c r="F155" t="n">
        <v>0.05</v>
      </c>
      <c r="G155">
        <f>E155/F155*100/16.57/48</f>
        <v/>
      </c>
    </row>
    <row r="156" spans="1:7">
      <c r="A156" t="s">
        <v>22</v>
      </c>
      <c r="B156" t="n">
        <v>555038900</v>
      </c>
      <c r="C156" t="n">
        <v>555932000</v>
      </c>
      <c r="D156">
        <f>if(and(B156&gt;0,C156&gt;0),C156/(B156+C156),"")</f>
        <v/>
      </c>
      <c r="E156">
        <f>D156-E148</f>
        <v/>
      </c>
      <c r="F156" t="n">
        <v>0.05</v>
      </c>
      <c r="G156">
        <f>E156/F156*100/16.57/96</f>
        <v/>
      </c>
    </row>
    <row r="157" spans="1:7">
      <c r="A157" t="s">
        <v>23</v>
      </c>
      <c r="B157" t="n">
        <v>623631100</v>
      </c>
      <c r="C157" t="n">
        <v>630045100</v>
      </c>
      <c r="D157">
        <f>if(and(B157&gt;0,C157&gt;0),C157/(B157+C157),"")</f>
        <v/>
      </c>
      <c r="E157">
        <f>D157-E148</f>
        <v/>
      </c>
      <c r="F157" t="n">
        <v>0.05</v>
      </c>
      <c r="G157">
        <f>E157/F157*100/16.57/96</f>
        <v/>
      </c>
    </row>
    <row r="158" spans="1:7">
      <c r="A158" t="s">
        <v>24</v>
      </c>
      <c r="B158" t="n">
        <v>555437400</v>
      </c>
      <c r="C158" t="n">
        <v>657278600</v>
      </c>
      <c r="D158">
        <f>if(and(B158&gt;0,C158&gt;0),C158/(B158+C158),"")</f>
        <v/>
      </c>
      <c r="E158">
        <f>D158-E148</f>
        <v/>
      </c>
      <c r="F158" t="n">
        <v>0.05</v>
      </c>
      <c r="G158">
        <f>E158/F158*100/16.57/168</f>
        <v/>
      </c>
    </row>
    <row r="159" spans="1:7">
      <c r="A159" t="s">
        <v>25</v>
      </c>
      <c r="B159" t="n">
        <v>450289100</v>
      </c>
      <c r="C159" t="n">
        <v>533046200</v>
      </c>
      <c r="D159">
        <f>if(and(B159&gt;0,C159&gt;0),C159/(B159+C159),"")</f>
        <v/>
      </c>
      <c r="E159">
        <f>D159-E148</f>
        <v/>
      </c>
      <c r="F159" t="n">
        <v>0.05</v>
      </c>
      <c r="G159">
        <f>E159/F159*100/16.57/168</f>
        <v/>
      </c>
    </row>
    <row r="160" spans="1:7">
      <c r="A160" t="s"/>
    </row>
    <row r="161" spans="1:7">
      <c r="A161" t="s">
        <v>0</v>
      </c>
      <c r="B161" t="s">
        <v>1</v>
      </c>
      <c r="C161" t="s">
        <v>2</v>
      </c>
      <c r="D161" t="s">
        <v>3</v>
      </c>
    </row>
    <row r="162" spans="1:7">
      <c r="A162" t="s">
        <v>53</v>
      </c>
      <c r="B162" t="s">
        <v>54</v>
      </c>
      <c r="C162" t="s">
        <v>55</v>
      </c>
      <c r="D162" t="s">
        <v>56</v>
      </c>
    </row>
    <row r="163" spans="1:7">
      <c r="A163" t="s"/>
      <c r="B163" t="s">
        <v>8</v>
      </c>
      <c r="C163" t="s">
        <v>9</v>
      </c>
      <c r="D163" t="s">
        <v>10</v>
      </c>
      <c r="E163" t="s">
        <v>11</v>
      </c>
      <c r="F163" t="s">
        <v>12</v>
      </c>
      <c r="G163" t="s">
        <v>13</v>
      </c>
    </row>
    <row r="164" spans="1:7">
      <c r="A164" t="s">
        <v>14</v>
      </c>
      <c r="B164" t="n">
        <v>47893010</v>
      </c>
      <c r="C164" t="n">
        <v>29097410</v>
      </c>
      <c r="D164">
        <f>if(and(B164&gt;0,C164&gt;0),C164/(B164+C164),"")</f>
        <v/>
      </c>
      <c r="E164">
        <f>average(D164:D165)</f>
        <v/>
      </c>
    </row>
    <row r="165" spans="1:7">
      <c r="A165" t="s">
        <v>15</v>
      </c>
      <c r="B165" t="n">
        <v>29580450</v>
      </c>
      <c r="C165" t="n">
        <v>18323970</v>
      </c>
      <c r="D165">
        <f>if(and(B165&gt;0,C165&gt;0),C165/(B165+C165),"")</f>
        <v/>
      </c>
    </row>
    <row r="166" spans="1:7">
      <c r="A166" t="s">
        <v>16</v>
      </c>
      <c r="B166" t="n">
        <v>50813620</v>
      </c>
      <c r="C166" t="n">
        <v>34030220</v>
      </c>
      <c r="D166">
        <f>if(and(B166&gt;0,C166&gt;0),C166/(B166+C166),"")</f>
        <v/>
      </c>
      <c r="E166">
        <f>D166-E164</f>
        <v/>
      </c>
      <c r="F166" t="n">
        <v>0.05</v>
      </c>
      <c r="G166">
        <f>E166/F166*100/22.21/8</f>
        <v/>
      </c>
    </row>
    <row r="167" spans="1:7">
      <c r="A167" t="s">
        <v>17</v>
      </c>
      <c r="B167" t="n">
        <v>28308830</v>
      </c>
      <c r="C167" t="n">
        <v>19006670</v>
      </c>
      <c r="D167">
        <f>if(and(B167&gt;0,C167&gt;0),C167/(B167+C167),"")</f>
        <v/>
      </c>
      <c r="E167">
        <f>D167-E164</f>
        <v/>
      </c>
      <c r="F167" t="n">
        <v>0.05</v>
      </c>
      <c r="G167">
        <f>E167/F167*100/22.21/8</f>
        <v/>
      </c>
    </row>
    <row r="168" spans="1:7">
      <c r="A168" t="s">
        <v>18</v>
      </c>
      <c r="B168" t="n">
        <v>58251750</v>
      </c>
      <c r="C168" t="n">
        <v>41768740</v>
      </c>
      <c r="D168">
        <f>if(and(B168&gt;0,C168&gt;0),C168/(B168+C168),"")</f>
        <v/>
      </c>
      <c r="E168">
        <f>D168-E164</f>
        <v/>
      </c>
      <c r="F168" t="n">
        <v>0.05</v>
      </c>
      <c r="G168">
        <f>E168/F168*100/22.21/24</f>
        <v/>
      </c>
    </row>
    <row r="169" spans="1:7">
      <c r="A169" t="s">
        <v>19</v>
      </c>
      <c r="B169" t="n">
        <v>45057130</v>
      </c>
      <c r="C169" t="n">
        <v>32185080</v>
      </c>
      <c r="D169">
        <f>if(and(B169&gt;0,C169&gt;0),C169/(B169+C169),"")</f>
        <v/>
      </c>
      <c r="E169">
        <f>D169-E164</f>
        <v/>
      </c>
      <c r="F169" t="n">
        <v>0.05</v>
      </c>
      <c r="G169">
        <f>E169/F169*100/22.21/24</f>
        <v/>
      </c>
    </row>
    <row r="170" spans="1:7">
      <c r="A170" t="s">
        <v>20</v>
      </c>
      <c r="B170" t="n">
        <v>53325360</v>
      </c>
      <c r="C170" t="n">
        <v>42397490</v>
      </c>
      <c r="D170">
        <f>if(and(B170&gt;0,C170&gt;0),C170/(B170+C170),"")</f>
        <v/>
      </c>
      <c r="E170">
        <f>D170-E164</f>
        <v/>
      </c>
      <c r="F170" t="n">
        <v>0.05</v>
      </c>
      <c r="G170">
        <f>E170/F170*100/22.21/48</f>
        <v/>
      </c>
    </row>
    <row r="171" spans="1:7">
      <c r="A171" t="s">
        <v>21</v>
      </c>
      <c r="B171" t="n">
        <v>38866430</v>
      </c>
      <c r="C171" t="n">
        <v>31080070</v>
      </c>
      <c r="D171">
        <f>if(and(B171&gt;0,C171&gt;0),C171/(B171+C171),"")</f>
        <v/>
      </c>
      <c r="E171">
        <f>D171-E164</f>
        <v/>
      </c>
      <c r="F171" t="n">
        <v>0.05</v>
      </c>
      <c r="G171">
        <f>E171/F171*100/22.21/48</f>
        <v/>
      </c>
    </row>
    <row r="172" spans="1:7">
      <c r="A172" t="s">
        <v>22</v>
      </c>
      <c r="B172" t="n">
        <v>66239550</v>
      </c>
      <c r="C172" t="n">
        <v>67877260</v>
      </c>
      <c r="D172">
        <f>if(and(B172&gt;0,C172&gt;0),C172/(B172+C172),"")</f>
        <v/>
      </c>
      <c r="E172">
        <f>D172-E164</f>
        <v/>
      </c>
      <c r="F172" t="n">
        <v>0.05</v>
      </c>
      <c r="G172">
        <f>E172/F172*100/22.21/96</f>
        <v/>
      </c>
    </row>
    <row r="173" spans="1:7">
      <c r="A173" t="s">
        <v>23</v>
      </c>
      <c r="B173" t="n">
        <v>35209960</v>
      </c>
      <c r="C173" t="n">
        <v>35078840</v>
      </c>
      <c r="D173">
        <f>if(and(B173&gt;0,C173&gt;0),C173/(B173+C173),"")</f>
        <v/>
      </c>
      <c r="E173">
        <f>D173-E164</f>
        <v/>
      </c>
      <c r="F173" t="n">
        <v>0.05</v>
      </c>
      <c r="G173">
        <f>E173/F173*100/22.21/96</f>
        <v/>
      </c>
    </row>
    <row r="174" spans="1:7">
      <c r="A174" t="s">
        <v>24</v>
      </c>
      <c r="B174" t="n">
        <v>2653</v>
      </c>
      <c r="C174" t="n">
        <v>3832</v>
      </c>
      <c r="D174">
        <f>if(and(B174&gt;0,C174&gt;0),C174/(B174+C174),"")</f>
        <v/>
      </c>
      <c r="E174">
        <f>D174-E164</f>
        <v/>
      </c>
      <c r="F174" t="n">
        <v>0.05</v>
      </c>
      <c r="G174">
        <f>E174/F174*100/22.21/168</f>
        <v/>
      </c>
    </row>
    <row r="175" spans="1:7">
      <c r="A175" t="s">
        <v>25</v>
      </c>
      <c r="B175" t="n">
        <v>15446360</v>
      </c>
      <c r="C175" t="n">
        <v>18498390</v>
      </c>
      <c r="D175">
        <f>if(and(B175&gt;0,C175&gt;0),C175/(B175+C175),"")</f>
        <v/>
      </c>
      <c r="E175">
        <f>D175-E164</f>
        <v/>
      </c>
      <c r="F175" t="n">
        <v>0.05</v>
      </c>
      <c r="G175">
        <f>E175/F175*100/22.21/168</f>
        <v/>
      </c>
    </row>
    <row r="176" spans="1:7">
      <c r="A176" t="s"/>
    </row>
    <row r="177" spans="1:7">
      <c r="A177" t="s">
        <v>0</v>
      </c>
      <c r="B177" t="s">
        <v>1</v>
      </c>
      <c r="C177" t="s">
        <v>2</v>
      </c>
      <c r="D177" t="s">
        <v>3</v>
      </c>
    </row>
    <row r="178" spans="1:7">
      <c r="A178" t="s">
        <v>57</v>
      </c>
      <c r="B178" t="s">
        <v>5</v>
      </c>
      <c r="C178" t="s">
        <v>58</v>
      </c>
      <c r="D178" t="s">
        <v>56</v>
      </c>
    </row>
    <row r="179" spans="1:7">
      <c r="A179" t="s"/>
      <c r="B179" t="s">
        <v>8</v>
      </c>
      <c r="C179" t="s">
        <v>9</v>
      </c>
      <c r="D179" t="s">
        <v>10</v>
      </c>
      <c r="E179" t="s">
        <v>11</v>
      </c>
      <c r="F179" t="s">
        <v>12</v>
      </c>
      <c r="G179" t="s">
        <v>13</v>
      </c>
    </row>
    <row r="180" spans="1:7">
      <c r="A180" t="s">
        <v>14</v>
      </c>
      <c r="B180" t="n">
        <v>58842970</v>
      </c>
      <c r="C180" t="n">
        <v>34814960</v>
      </c>
      <c r="D180">
        <f>if(and(B180&gt;0,C180&gt;0),C180/(B180+C180),"")</f>
        <v/>
      </c>
      <c r="E180">
        <f>average(D180:D181)</f>
        <v/>
      </c>
    </row>
    <row r="181" spans="1:7">
      <c r="A181" t="s">
        <v>15</v>
      </c>
      <c r="B181" t="n">
        <v>36046420</v>
      </c>
      <c r="C181" t="n">
        <v>21934940</v>
      </c>
      <c r="D181">
        <f>if(and(B181&gt;0,C181&gt;0),C181/(B181+C181),"")</f>
        <v/>
      </c>
    </row>
    <row r="182" spans="1:7">
      <c r="A182" t="s">
        <v>16</v>
      </c>
      <c r="B182" t="n">
        <v>34517490</v>
      </c>
      <c r="C182" t="n">
        <v>21290430</v>
      </c>
      <c r="D182">
        <f>if(and(B182&gt;0,C182&gt;0),C182/(B182+C182),"")</f>
        <v/>
      </c>
      <c r="E182">
        <f>D182-E180</f>
        <v/>
      </c>
      <c r="F182" t="n">
        <v>0.05</v>
      </c>
      <c r="G182">
        <f>E182/F182*100/22.21/8</f>
        <v/>
      </c>
    </row>
    <row r="183" spans="1:7">
      <c r="A183" t="s">
        <v>17</v>
      </c>
      <c r="B183" t="n">
        <v>35663680</v>
      </c>
      <c r="C183" t="n">
        <v>23118430</v>
      </c>
      <c r="D183">
        <f>if(and(B183&gt;0,C183&gt;0),C183/(B183+C183),"")</f>
        <v/>
      </c>
      <c r="E183">
        <f>D183-E180</f>
        <v/>
      </c>
      <c r="F183" t="n">
        <v>0.05</v>
      </c>
      <c r="G183">
        <f>E183/F183*100/22.21/8</f>
        <v/>
      </c>
    </row>
    <row r="184" spans="1:7">
      <c r="A184" t="s">
        <v>18</v>
      </c>
      <c r="B184" t="n">
        <v>70420620</v>
      </c>
      <c r="C184" t="n">
        <v>49401730</v>
      </c>
      <c r="D184">
        <f>if(and(B184&gt;0,C184&gt;0),C184/(B184+C184),"")</f>
        <v/>
      </c>
      <c r="E184">
        <f>D184-E180</f>
        <v/>
      </c>
      <c r="F184" t="n">
        <v>0.05</v>
      </c>
      <c r="G184">
        <f>E184/F184*100/22.21/24</f>
        <v/>
      </c>
    </row>
    <row r="185" spans="1:7">
      <c r="A185" t="s">
        <v>19</v>
      </c>
      <c r="B185" t="n">
        <v>53290910</v>
      </c>
      <c r="C185" t="n">
        <v>37910590</v>
      </c>
      <c r="D185">
        <f>if(and(B185&gt;0,C185&gt;0),C185/(B185+C185),"")</f>
        <v/>
      </c>
      <c r="E185">
        <f>D185-E180</f>
        <v/>
      </c>
      <c r="F185" t="n">
        <v>0.05</v>
      </c>
      <c r="G185">
        <f>E185/F185*100/22.21/24</f>
        <v/>
      </c>
    </row>
    <row r="186" spans="1:7">
      <c r="A186" t="s">
        <v>20</v>
      </c>
      <c r="B186" t="n">
        <v>36934490</v>
      </c>
      <c r="C186" t="n">
        <v>28170900</v>
      </c>
      <c r="D186">
        <f>if(and(B186&gt;0,C186&gt;0),C186/(B186+C186),"")</f>
        <v/>
      </c>
      <c r="E186">
        <f>D186-E180</f>
        <v/>
      </c>
      <c r="F186" t="n">
        <v>0.05</v>
      </c>
      <c r="G186">
        <f>E186/F186*100/22.21/48</f>
        <v/>
      </c>
    </row>
    <row r="187" spans="1:7">
      <c r="A187" t="s">
        <v>21</v>
      </c>
      <c r="B187" t="n">
        <v>25247510</v>
      </c>
      <c r="C187" t="n">
        <v>19542710</v>
      </c>
      <c r="D187">
        <f>if(and(B187&gt;0,C187&gt;0),C187/(B187+C187),"")</f>
        <v/>
      </c>
      <c r="E187">
        <f>D187-E180</f>
        <v/>
      </c>
      <c r="F187" t="n">
        <v>0.05</v>
      </c>
      <c r="G187">
        <f>E187/F187*100/22.21/48</f>
        <v/>
      </c>
    </row>
    <row r="188" spans="1:7">
      <c r="A188" t="s">
        <v>22</v>
      </c>
      <c r="B188" t="n">
        <v>46360440</v>
      </c>
      <c r="C188" t="n">
        <v>42547260</v>
      </c>
      <c r="D188">
        <f>if(and(B188&gt;0,C188&gt;0),C188/(B188+C188),"")</f>
        <v/>
      </c>
      <c r="E188">
        <f>D188-E180</f>
        <v/>
      </c>
      <c r="F188" t="n">
        <v>0.05</v>
      </c>
      <c r="G188">
        <f>E188/F188*100/22.21/96</f>
        <v/>
      </c>
    </row>
    <row r="189" spans="1:7">
      <c r="A189" t="s">
        <v>23</v>
      </c>
      <c r="B189" t="n">
        <v>42883870</v>
      </c>
      <c r="C189" t="n">
        <v>41545360</v>
      </c>
      <c r="D189">
        <f>if(and(B189&gt;0,C189&gt;0),C189/(B189+C189),"")</f>
        <v/>
      </c>
      <c r="E189">
        <f>D189-E180</f>
        <v/>
      </c>
      <c r="F189" t="n">
        <v>0.05</v>
      </c>
      <c r="G189">
        <f>E189/F189*100/22.21/96</f>
        <v/>
      </c>
    </row>
    <row r="190" spans="1:7">
      <c r="A190" t="s">
        <v>24</v>
      </c>
      <c r="B190" t="n">
        <v>0</v>
      </c>
      <c r="C190" t="n">
        <v>0</v>
      </c>
      <c r="D190">
        <f>if(and(B190&gt;0,C190&gt;0),C190/(B190+C190),"")</f>
        <v/>
      </c>
      <c r="E190">
        <f>D190-E180</f>
        <v/>
      </c>
      <c r="F190" t="n">
        <v>0.05</v>
      </c>
      <c r="G190">
        <f>E190/F190*100/22.21/168</f>
        <v/>
      </c>
    </row>
    <row r="191" spans="1:7">
      <c r="A191" t="s">
        <v>25</v>
      </c>
      <c r="B191" t="n">
        <v>9627699</v>
      </c>
      <c r="C191" t="n">
        <v>10885090</v>
      </c>
      <c r="D191">
        <f>if(and(B191&gt;0,C191&gt;0),C191/(B191+C191),"")</f>
        <v/>
      </c>
      <c r="E191">
        <f>D191-E180</f>
        <v/>
      </c>
      <c r="F191" t="n">
        <v>0.05</v>
      </c>
      <c r="G191">
        <f>E191/F191*100/22.21/168</f>
        <v/>
      </c>
    </row>
    <row r="192" spans="1:7">
      <c r="A192" t="s"/>
    </row>
    <row r="193" spans="1:7">
      <c r="A193" t="s">
        <v>0</v>
      </c>
      <c r="B193" t="s">
        <v>1</v>
      </c>
      <c r="C193" t="s">
        <v>2</v>
      </c>
      <c r="D193" t="s">
        <v>3</v>
      </c>
    </row>
    <row r="194" spans="1:7">
      <c r="A194" t="s">
        <v>59</v>
      </c>
      <c r="B194" t="s">
        <v>5</v>
      </c>
      <c r="C194" t="s">
        <v>60</v>
      </c>
      <c r="D194" t="s">
        <v>61</v>
      </c>
    </row>
    <row r="195" spans="1:7">
      <c r="A195" t="s"/>
      <c r="B195" t="s">
        <v>8</v>
      </c>
      <c r="C195" t="s">
        <v>9</v>
      </c>
      <c r="D195" t="s">
        <v>10</v>
      </c>
      <c r="E195" t="s">
        <v>11</v>
      </c>
      <c r="F195" t="s">
        <v>12</v>
      </c>
      <c r="G195" t="s">
        <v>13</v>
      </c>
    </row>
    <row r="196" spans="1:7">
      <c r="A196" t="s">
        <v>14</v>
      </c>
      <c r="B196" t="n">
        <v>298839400</v>
      </c>
      <c r="C196" t="n">
        <v>202815500</v>
      </c>
      <c r="D196">
        <f>if(and(B196&gt;0,C196&gt;0),C196/(B196+C196),"")</f>
        <v/>
      </c>
      <c r="E196">
        <f>average(D196:D197)</f>
        <v/>
      </c>
    </row>
    <row r="197" spans="1:7">
      <c r="A197" t="s">
        <v>15</v>
      </c>
      <c r="B197" t="n">
        <v>285933100</v>
      </c>
      <c r="C197" t="n">
        <v>194097000</v>
      </c>
      <c r="D197">
        <f>if(and(B197&gt;0,C197&gt;0),C197/(B197+C197),"")</f>
        <v/>
      </c>
    </row>
    <row r="198" spans="1:7">
      <c r="A198" t="s">
        <v>16</v>
      </c>
      <c r="B198" t="n">
        <v>262529800</v>
      </c>
      <c r="C198" t="n">
        <v>187771000</v>
      </c>
      <c r="D198">
        <f>if(and(B198&gt;0,C198&gt;0),C198/(B198+C198),"")</f>
        <v/>
      </c>
      <c r="E198">
        <f>D198-E196</f>
        <v/>
      </c>
      <c r="F198" t="n">
        <v>0.05</v>
      </c>
      <c r="G198">
        <f>E198/F198*100/18.50/8</f>
        <v/>
      </c>
    </row>
    <row r="199" spans="1:7">
      <c r="A199" t="s">
        <v>17</v>
      </c>
      <c r="B199" t="n">
        <v>274776000</v>
      </c>
      <c r="C199" t="n">
        <v>195775200</v>
      </c>
      <c r="D199">
        <f>if(and(B199&gt;0,C199&gt;0),C199/(B199+C199),"")</f>
        <v/>
      </c>
      <c r="E199">
        <f>D199-E196</f>
        <v/>
      </c>
      <c r="F199" t="n">
        <v>0.05</v>
      </c>
      <c r="G199">
        <f>E199/F199*100/18.50/8</f>
        <v/>
      </c>
    </row>
    <row r="200" spans="1:7">
      <c r="A200" t="s">
        <v>18</v>
      </c>
      <c r="B200" t="n">
        <v>298216400</v>
      </c>
      <c r="C200" t="n">
        <v>232365900</v>
      </c>
      <c r="D200">
        <f>if(and(B200&gt;0,C200&gt;0),C200/(B200+C200),"")</f>
        <v/>
      </c>
      <c r="E200">
        <f>D200-E196</f>
        <v/>
      </c>
      <c r="F200" t="n">
        <v>0.05</v>
      </c>
      <c r="G200">
        <f>E200/F200*100/18.50/24</f>
        <v/>
      </c>
    </row>
    <row r="201" spans="1:7">
      <c r="A201" t="s">
        <v>19</v>
      </c>
      <c r="B201" t="n">
        <v>341252600</v>
      </c>
      <c r="C201" t="n">
        <v>264443700</v>
      </c>
      <c r="D201">
        <f>if(and(B201&gt;0,C201&gt;0),C201/(B201+C201),"")</f>
        <v/>
      </c>
      <c r="E201">
        <f>D201-E196</f>
        <v/>
      </c>
      <c r="F201" t="n">
        <v>0.05</v>
      </c>
      <c r="G201">
        <f>E201/F201*100/18.50/24</f>
        <v/>
      </c>
    </row>
    <row r="202" spans="1:7">
      <c r="A202" t="s">
        <v>20</v>
      </c>
      <c r="B202" t="n">
        <v>178485200</v>
      </c>
      <c r="C202" t="n">
        <v>155812700</v>
      </c>
      <c r="D202">
        <f>if(and(B202&gt;0,C202&gt;0),C202/(B202+C202),"")</f>
        <v/>
      </c>
      <c r="E202">
        <f>D202-E196</f>
        <v/>
      </c>
      <c r="F202" t="n">
        <v>0.05</v>
      </c>
      <c r="G202">
        <f>E202/F202*100/18.50/48</f>
        <v/>
      </c>
    </row>
    <row r="203" spans="1:7">
      <c r="A203" t="s">
        <v>21</v>
      </c>
      <c r="B203" t="n">
        <v>197268600</v>
      </c>
      <c r="C203" t="n">
        <v>170071900</v>
      </c>
      <c r="D203">
        <f>if(and(B203&gt;0,C203&gt;0),C203/(B203+C203),"")</f>
        <v/>
      </c>
      <c r="E203">
        <f>D203-E196</f>
        <v/>
      </c>
      <c r="F203" t="n">
        <v>0.05</v>
      </c>
      <c r="G203">
        <f>E203/F203*100/18.50/48</f>
        <v/>
      </c>
    </row>
    <row r="204" spans="1:7">
      <c r="A204" t="s">
        <v>22</v>
      </c>
      <c r="B204" t="n">
        <v>291819100</v>
      </c>
      <c r="C204" t="n">
        <v>312314900</v>
      </c>
      <c r="D204">
        <f>if(and(B204&gt;0,C204&gt;0),C204/(B204+C204),"")</f>
        <v/>
      </c>
      <c r="E204">
        <f>D204-E196</f>
        <v/>
      </c>
      <c r="F204" t="n">
        <v>0.05</v>
      </c>
      <c r="G204">
        <f>E204/F204*100/18.50/96</f>
        <v/>
      </c>
    </row>
    <row r="205" spans="1:7">
      <c r="A205" t="s">
        <v>23</v>
      </c>
      <c r="B205" t="n">
        <v>274998700</v>
      </c>
      <c r="C205" t="n">
        <v>292302000</v>
      </c>
      <c r="D205">
        <f>if(and(B205&gt;0,C205&gt;0),C205/(B205+C205),"")</f>
        <v/>
      </c>
      <c r="E205">
        <f>D205-E196</f>
        <v/>
      </c>
      <c r="F205" t="n">
        <v>0.05</v>
      </c>
      <c r="G205">
        <f>E205/F205*100/18.50/96</f>
        <v/>
      </c>
    </row>
    <row r="206" spans="1:7">
      <c r="A206" t="s">
        <v>24</v>
      </c>
      <c r="B206" t="n">
        <v>1202298</v>
      </c>
      <c r="C206" t="n">
        <v>1341057</v>
      </c>
      <c r="D206">
        <f>if(and(B206&gt;0,C206&gt;0),C206/(B206+C206),"")</f>
        <v/>
      </c>
      <c r="E206">
        <f>D206-E196</f>
        <v/>
      </c>
      <c r="F206" t="n">
        <v>0.05</v>
      </c>
      <c r="G206">
        <f>E206/F206*100/18.50/168</f>
        <v/>
      </c>
    </row>
    <row r="207" spans="1:7">
      <c r="A207" t="s">
        <v>25</v>
      </c>
      <c r="B207" t="n">
        <v>206524900</v>
      </c>
      <c r="C207" t="n">
        <v>253229100</v>
      </c>
      <c r="D207">
        <f>if(and(B207&gt;0,C207&gt;0),C207/(B207+C207),"")</f>
        <v/>
      </c>
      <c r="E207">
        <f>D207-E196</f>
        <v/>
      </c>
      <c r="F207" t="n">
        <v>0.05</v>
      </c>
      <c r="G207">
        <f>E207/F207*100/18.50/168</f>
        <v/>
      </c>
    </row>
    <row r="208" spans="1:7">
      <c r="A208" t="s"/>
    </row>
    <row r="209" spans="1:7">
      <c r="A209" t="s">
        <v>0</v>
      </c>
      <c r="B209" t="s">
        <v>1</v>
      </c>
      <c r="C209" t="s">
        <v>2</v>
      </c>
      <c r="D209" t="s">
        <v>3</v>
      </c>
    </row>
    <row r="210" spans="1:7">
      <c r="A210" t="s">
        <v>62</v>
      </c>
      <c r="B210" t="s">
        <v>54</v>
      </c>
      <c r="C210" t="s">
        <v>63</v>
      </c>
      <c r="D210" t="s">
        <v>61</v>
      </c>
    </row>
    <row r="211" spans="1:7">
      <c r="A211" t="s"/>
      <c r="B211" t="s">
        <v>8</v>
      </c>
      <c r="C211" t="s">
        <v>9</v>
      </c>
      <c r="D211" t="s">
        <v>10</v>
      </c>
      <c r="E211" t="s">
        <v>11</v>
      </c>
      <c r="F211" t="s">
        <v>12</v>
      </c>
      <c r="G211" t="s">
        <v>13</v>
      </c>
    </row>
    <row r="212" spans="1:7">
      <c r="A212" t="s">
        <v>14</v>
      </c>
      <c r="B212" t="n">
        <v>253325300</v>
      </c>
      <c r="C212" t="n">
        <v>171254900</v>
      </c>
      <c r="D212">
        <f>if(and(B212&gt;0,C212&gt;0),C212/(B212+C212),"")</f>
        <v/>
      </c>
      <c r="E212">
        <f>average(D212:D213)</f>
        <v/>
      </c>
    </row>
    <row r="213" spans="1:7">
      <c r="A213" t="s">
        <v>15</v>
      </c>
      <c r="B213" t="n">
        <v>245756100</v>
      </c>
      <c r="C213" t="n">
        <v>166432600</v>
      </c>
      <c r="D213">
        <f>if(and(B213&gt;0,C213&gt;0),C213/(B213+C213),"")</f>
        <v/>
      </c>
    </row>
    <row r="214" spans="1:7">
      <c r="A214" t="s">
        <v>16</v>
      </c>
      <c r="B214" t="n">
        <v>318769300</v>
      </c>
      <c r="C214" t="n">
        <v>225449600</v>
      </c>
      <c r="D214">
        <f>if(and(B214&gt;0,C214&gt;0),C214/(B214+C214),"")</f>
        <v/>
      </c>
      <c r="E214">
        <f>D214-E212</f>
        <v/>
      </c>
      <c r="F214" t="n">
        <v>0.05</v>
      </c>
      <c r="G214">
        <f>E214/F214*100/18.50/8</f>
        <v/>
      </c>
    </row>
    <row r="215" spans="1:7">
      <c r="A215" t="s">
        <v>17</v>
      </c>
      <c r="B215" t="n">
        <v>235639000</v>
      </c>
      <c r="C215" t="n">
        <v>170392500</v>
      </c>
      <c r="D215">
        <f>if(and(B215&gt;0,C215&gt;0),C215/(B215+C215),"")</f>
        <v/>
      </c>
      <c r="E215">
        <f>D215-E212</f>
        <v/>
      </c>
      <c r="F215" t="n">
        <v>0.05</v>
      </c>
      <c r="G215">
        <f>E215/F215*100/18.50/8</f>
        <v/>
      </c>
    </row>
    <row r="216" spans="1:7">
      <c r="A216" t="s">
        <v>18</v>
      </c>
      <c r="B216" t="n">
        <v>254478000</v>
      </c>
      <c r="C216" t="n">
        <v>197450100</v>
      </c>
      <c r="D216">
        <f>if(and(B216&gt;0,C216&gt;0),C216/(B216+C216),"")</f>
        <v/>
      </c>
      <c r="E216">
        <f>D216-E212</f>
        <v/>
      </c>
      <c r="F216" t="n">
        <v>0.05</v>
      </c>
      <c r="G216">
        <f>E216/F216*100/18.50/24</f>
        <v/>
      </c>
    </row>
    <row r="217" spans="1:7">
      <c r="A217" t="s">
        <v>19</v>
      </c>
      <c r="B217" t="n">
        <v>300813100</v>
      </c>
      <c r="C217" t="n">
        <v>233392800</v>
      </c>
      <c r="D217">
        <f>if(and(B217&gt;0,C217&gt;0),C217/(B217+C217),"")</f>
        <v/>
      </c>
      <c r="E217">
        <f>D217-E212</f>
        <v/>
      </c>
      <c r="F217" t="n">
        <v>0.05</v>
      </c>
      <c r="G217">
        <f>E217/F217*100/18.50/24</f>
        <v/>
      </c>
    </row>
    <row r="218" spans="1:7">
      <c r="A218" t="s">
        <v>20</v>
      </c>
      <c r="B218" t="n">
        <v>221777600</v>
      </c>
      <c r="C218" t="n">
        <v>192711900</v>
      </c>
      <c r="D218">
        <f>if(and(B218&gt;0,C218&gt;0),C218/(B218+C218),"")</f>
        <v/>
      </c>
      <c r="E218">
        <f>D218-E212</f>
        <v/>
      </c>
      <c r="F218" t="n">
        <v>0.05</v>
      </c>
      <c r="G218">
        <f>E218/F218*100/18.50/48</f>
        <v/>
      </c>
    </row>
    <row r="219" spans="1:7">
      <c r="A219" t="s">
        <v>21</v>
      </c>
      <c r="B219" t="n">
        <v>243764300</v>
      </c>
      <c r="C219" t="n">
        <v>214496000</v>
      </c>
      <c r="D219">
        <f>if(and(B219&gt;0,C219&gt;0),C219/(B219+C219),"")</f>
        <v/>
      </c>
      <c r="E219">
        <f>D219-E212</f>
        <v/>
      </c>
      <c r="F219" t="n">
        <v>0.05</v>
      </c>
      <c r="G219">
        <f>E219/F219*100/18.50/48</f>
        <v/>
      </c>
    </row>
    <row r="220" spans="1:7">
      <c r="A220" t="s">
        <v>22</v>
      </c>
      <c r="B220" t="n">
        <v>315812500</v>
      </c>
      <c r="C220" t="n">
        <v>335679800</v>
      </c>
      <c r="D220">
        <f>if(and(B220&gt;0,C220&gt;0),C220/(B220+C220),"")</f>
        <v/>
      </c>
      <c r="E220">
        <f>D220-E212</f>
        <v/>
      </c>
      <c r="F220" t="n">
        <v>0.05</v>
      </c>
      <c r="G220">
        <f>E220/F220*100/18.50/96</f>
        <v/>
      </c>
    </row>
    <row r="221" spans="1:7">
      <c r="A221" t="s">
        <v>23</v>
      </c>
      <c r="B221" t="n">
        <v>240688800</v>
      </c>
      <c r="C221" t="n">
        <v>253825200</v>
      </c>
      <c r="D221">
        <f>if(and(B221&gt;0,C221&gt;0),C221/(B221+C221),"")</f>
        <v/>
      </c>
      <c r="E221">
        <f>D221-E212</f>
        <v/>
      </c>
      <c r="F221" t="n">
        <v>0.05</v>
      </c>
      <c r="G221">
        <f>E221/F221*100/18.50/96</f>
        <v/>
      </c>
    </row>
    <row r="222" spans="1:7">
      <c r="A222" t="s">
        <v>24</v>
      </c>
      <c r="B222" t="n">
        <v>0</v>
      </c>
      <c r="C222" t="n">
        <v>0</v>
      </c>
      <c r="D222">
        <f>if(and(B222&gt;0,C222&gt;0),C222/(B222+C222),"")</f>
        <v/>
      </c>
      <c r="E222">
        <f>D222-E212</f>
        <v/>
      </c>
      <c r="F222" t="n">
        <v>0.05</v>
      </c>
      <c r="G222">
        <f>E222/F222*100/18.50/168</f>
        <v/>
      </c>
    </row>
    <row r="223" spans="1:7">
      <c r="A223" t="s">
        <v>25</v>
      </c>
      <c r="B223" t="n">
        <v>260242200</v>
      </c>
      <c r="C223" t="n">
        <v>324063600</v>
      </c>
      <c r="D223">
        <f>if(and(B223&gt;0,C223&gt;0),C223/(B223+C223),"")</f>
        <v/>
      </c>
      <c r="E223">
        <f>D223-E212</f>
        <v/>
      </c>
      <c r="F223" t="n">
        <v>0.05</v>
      </c>
      <c r="G223">
        <f>E223/F223*100/18.50/168</f>
        <v/>
      </c>
    </row>
    <row r="224" spans="1:7">
      <c r="A224" t="s"/>
    </row>
    <row r="225" spans="1:7">
      <c r="A225" t="s">
        <v>0</v>
      </c>
      <c r="B225" t="s">
        <v>1</v>
      </c>
      <c r="C225" t="s">
        <v>2</v>
      </c>
      <c r="D225" t="s">
        <v>3</v>
      </c>
    </row>
    <row r="226" spans="1:7">
      <c r="A226" t="s">
        <v>64</v>
      </c>
      <c r="B226" t="s">
        <v>54</v>
      </c>
      <c r="C226" t="s">
        <v>65</v>
      </c>
      <c r="D226" t="s">
        <v>46</v>
      </c>
    </row>
    <row r="227" spans="1:7">
      <c r="A227" t="s"/>
      <c r="B227" t="s">
        <v>8</v>
      </c>
      <c r="C227" t="s">
        <v>9</v>
      </c>
      <c r="D227" t="s">
        <v>10</v>
      </c>
      <c r="E227" t="s">
        <v>11</v>
      </c>
      <c r="F227" t="s">
        <v>12</v>
      </c>
      <c r="G227" t="s">
        <v>13</v>
      </c>
    </row>
    <row r="228" spans="1:7">
      <c r="A228" t="s">
        <v>14</v>
      </c>
      <c r="B228" t="n">
        <v>8741016</v>
      </c>
      <c r="C228" t="n">
        <v>5827519</v>
      </c>
      <c r="D228">
        <f>if(and(B228&gt;0,C228&gt;0),C228/(B228+C228),"")</f>
        <v/>
      </c>
      <c r="E228">
        <f>average(D228:D229)</f>
        <v/>
      </c>
    </row>
    <row r="229" spans="1:7">
      <c r="A229" t="s">
        <v>15</v>
      </c>
      <c r="B229" t="n">
        <v>11224260</v>
      </c>
      <c r="C229" t="n">
        <v>7338467</v>
      </c>
      <c r="D229">
        <f>if(and(B229&gt;0,C229&gt;0),C229/(B229+C229),"")</f>
        <v/>
      </c>
    </row>
    <row r="230" spans="1:7">
      <c r="A230" t="s">
        <v>16</v>
      </c>
      <c r="B230" t="n">
        <v>15481760</v>
      </c>
      <c r="C230" t="n">
        <v>9947413</v>
      </c>
      <c r="D230">
        <f>if(and(B230&gt;0,C230&gt;0),C230/(B230+C230),"")</f>
        <v/>
      </c>
      <c r="E230">
        <f>D230-E228</f>
        <v/>
      </c>
      <c r="F230" t="n">
        <v>0.05</v>
      </c>
      <c r="G230">
        <f>E230/F230*100/18.94/8</f>
        <v/>
      </c>
    </row>
    <row r="231" spans="1:7">
      <c r="A231" t="s">
        <v>17</v>
      </c>
      <c r="B231" t="n">
        <v>11676440</v>
      </c>
      <c r="C231" t="n">
        <v>7311872</v>
      </c>
      <c r="D231">
        <f>if(and(B231&gt;0,C231&gt;0),C231/(B231+C231),"")</f>
        <v/>
      </c>
      <c r="E231">
        <f>D231-E228</f>
        <v/>
      </c>
      <c r="F231" t="n">
        <v>0.05</v>
      </c>
      <c r="G231">
        <f>E231/F231*100/18.94/8</f>
        <v/>
      </c>
    </row>
    <row r="232" spans="1:7">
      <c r="A232" t="s">
        <v>18</v>
      </c>
      <c r="B232" t="n">
        <v>13947470</v>
      </c>
      <c r="C232" t="n">
        <v>9824093</v>
      </c>
      <c r="D232">
        <f>if(and(B232&gt;0,C232&gt;0),C232/(B232+C232),"")</f>
        <v/>
      </c>
      <c r="E232">
        <f>D232-E228</f>
        <v/>
      </c>
      <c r="F232" t="n">
        <v>0.05</v>
      </c>
      <c r="G232">
        <f>E232/F232*100/18.94/24</f>
        <v/>
      </c>
    </row>
    <row r="233" spans="1:7">
      <c r="A233" t="s">
        <v>19</v>
      </c>
      <c r="B233" t="n">
        <v>15228040</v>
      </c>
      <c r="C233" t="n">
        <v>10141960</v>
      </c>
      <c r="D233">
        <f>if(and(B233&gt;0,C233&gt;0),C233/(B233+C233),"")</f>
        <v/>
      </c>
      <c r="E233">
        <f>D233-E228</f>
        <v/>
      </c>
      <c r="F233" t="n">
        <v>0.05</v>
      </c>
      <c r="G233">
        <f>E233/F233*100/18.94/24</f>
        <v/>
      </c>
    </row>
    <row r="234" spans="1:7">
      <c r="A234" t="s">
        <v>20</v>
      </c>
      <c r="B234" t="n">
        <v>12058220</v>
      </c>
      <c r="C234" t="n">
        <v>8092816</v>
      </c>
      <c r="D234">
        <f>if(and(B234&gt;0,C234&gt;0),C234/(B234+C234),"")</f>
        <v/>
      </c>
      <c r="E234">
        <f>D234-E228</f>
        <v/>
      </c>
      <c r="F234" t="n">
        <v>0.05</v>
      </c>
      <c r="G234">
        <f>E234/F234*100/18.94/48</f>
        <v/>
      </c>
    </row>
    <row r="235" spans="1:7">
      <c r="A235" t="s">
        <v>21</v>
      </c>
      <c r="B235" t="n">
        <v>13270550</v>
      </c>
      <c r="C235" t="n">
        <v>9256680</v>
      </c>
      <c r="D235">
        <f>if(and(B235&gt;0,C235&gt;0),C235/(B235+C235),"")</f>
        <v/>
      </c>
      <c r="E235">
        <f>D235-E228</f>
        <v/>
      </c>
      <c r="F235" t="n">
        <v>0.05</v>
      </c>
      <c r="G235">
        <f>E235/F235*100/18.94/48</f>
        <v/>
      </c>
    </row>
    <row r="236" spans="1:7">
      <c r="A236" t="s">
        <v>22</v>
      </c>
      <c r="B236" t="n">
        <v>11310090</v>
      </c>
      <c r="C236" t="n">
        <v>9473374</v>
      </c>
      <c r="D236">
        <f>if(and(B236&gt;0,C236&gt;0),C236/(B236+C236),"")</f>
        <v/>
      </c>
      <c r="E236">
        <f>D236-E228</f>
        <v/>
      </c>
      <c r="F236" t="n">
        <v>0.05</v>
      </c>
      <c r="G236">
        <f>E236/F236*100/18.94/96</f>
        <v/>
      </c>
    </row>
    <row r="237" spans="1:7">
      <c r="A237" t="s">
        <v>23</v>
      </c>
      <c r="B237" t="n">
        <v>14116510</v>
      </c>
      <c r="C237" t="n">
        <v>11150860</v>
      </c>
      <c r="D237">
        <f>if(and(B237&gt;0,C237&gt;0),C237/(B237+C237),"")</f>
        <v/>
      </c>
      <c r="E237">
        <f>D237-E228</f>
        <v/>
      </c>
      <c r="F237" t="n">
        <v>0.05</v>
      </c>
      <c r="G237">
        <f>E237/F237*100/18.94/96</f>
        <v/>
      </c>
    </row>
    <row r="238" spans="1:7">
      <c r="A238" t="s">
        <v>24</v>
      </c>
      <c r="B238" t="n">
        <v>4340880</v>
      </c>
      <c r="C238" t="n">
        <v>4584750</v>
      </c>
      <c r="D238">
        <f>if(and(B238&gt;0,C238&gt;0),C238/(B238+C238),"")</f>
        <v/>
      </c>
      <c r="E238">
        <f>D238-E228</f>
        <v/>
      </c>
      <c r="F238" t="n">
        <v>0.05</v>
      </c>
      <c r="G238">
        <f>E238/F238*100/18.94/168</f>
        <v/>
      </c>
    </row>
    <row r="239" spans="1:7">
      <c r="A239" t="s">
        <v>25</v>
      </c>
      <c r="B239" t="n">
        <v>10794720</v>
      </c>
      <c r="C239" t="n">
        <v>11267300</v>
      </c>
      <c r="D239">
        <f>if(and(B239&gt;0,C239&gt;0),C239/(B239+C239),"")</f>
        <v/>
      </c>
      <c r="E239">
        <f>D239-E228</f>
        <v/>
      </c>
      <c r="F239" t="n">
        <v>0.05</v>
      </c>
      <c r="G239">
        <f>E239/F239*100/18.94/168</f>
        <v/>
      </c>
    </row>
    <row r="240" spans="1:7">
      <c r="A240" t="s"/>
    </row>
    <row r="241" spans="1:7">
      <c r="A241" t="s">
        <v>0</v>
      </c>
      <c r="B241" t="s">
        <v>1</v>
      </c>
      <c r="C241" t="s">
        <v>2</v>
      </c>
      <c r="D241" t="s">
        <v>3</v>
      </c>
    </row>
    <row r="242" spans="1:7">
      <c r="A242" t="s">
        <v>66</v>
      </c>
      <c r="B242" t="s">
        <v>5</v>
      </c>
      <c r="C242" t="s">
        <v>67</v>
      </c>
      <c r="D242" t="s">
        <v>46</v>
      </c>
    </row>
    <row r="243" spans="1:7">
      <c r="A243" t="s"/>
      <c r="B243" t="s">
        <v>8</v>
      </c>
      <c r="C243" t="s">
        <v>9</v>
      </c>
      <c r="D243" t="s">
        <v>10</v>
      </c>
      <c r="E243" t="s">
        <v>11</v>
      </c>
      <c r="F243" t="s">
        <v>12</v>
      </c>
      <c r="G243" t="s">
        <v>13</v>
      </c>
    </row>
    <row r="244" spans="1:7">
      <c r="A244" t="s">
        <v>14</v>
      </c>
      <c r="B244" t="n">
        <v>32825170</v>
      </c>
      <c r="C244" t="n">
        <v>20694270</v>
      </c>
      <c r="D244">
        <f>if(and(B244&gt;0,C244&gt;0),C244/(B244+C244),"")</f>
        <v/>
      </c>
      <c r="E244">
        <f>average(D244:D245)</f>
        <v/>
      </c>
    </row>
    <row r="245" spans="1:7">
      <c r="A245" t="s">
        <v>15</v>
      </c>
      <c r="B245" t="n">
        <v>34403300</v>
      </c>
      <c r="C245" t="n">
        <v>22152300</v>
      </c>
      <c r="D245">
        <f>if(and(B245&gt;0,C245&gt;0),C245/(B245+C245),"")</f>
        <v/>
      </c>
    </row>
    <row r="246" spans="1:7">
      <c r="A246" t="s">
        <v>16</v>
      </c>
      <c r="B246" t="n">
        <v>34547550</v>
      </c>
      <c r="C246" t="n">
        <v>23789830</v>
      </c>
      <c r="D246">
        <f>if(and(B246&gt;0,C246&gt;0),C246/(B246+C246),"")</f>
        <v/>
      </c>
      <c r="E246">
        <f>D246-E244</f>
        <v/>
      </c>
      <c r="F246" t="n">
        <v>0.05</v>
      </c>
      <c r="G246">
        <f>E246/F246*100/18.94/8</f>
        <v/>
      </c>
    </row>
    <row r="247" spans="1:7">
      <c r="A247" t="s">
        <v>17</v>
      </c>
      <c r="B247" t="n">
        <v>33454130</v>
      </c>
      <c r="C247" t="n">
        <v>22690000</v>
      </c>
      <c r="D247">
        <f>if(and(B247&gt;0,C247&gt;0),C247/(B247+C247),"")</f>
        <v/>
      </c>
      <c r="E247">
        <f>D247-E244</f>
        <v/>
      </c>
      <c r="F247" t="n">
        <v>0.05</v>
      </c>
      <c r="G247">
        <f>E247/F247*100/18.94/8</f>
        <v/>
      </c>
    </row>
    <row r="248" spans="1:7">
      <c r="A248" t="s">
        <v>18</v>
      </c>
      <c r="B248" t="n">
        <v>40989680</v>
      </c>
      <c r="C248" t="n">
        <v>27372760</v>
      </c>
      <c r="D248">
        <f>if(and(B248&gt;0,C248&gt;0),C248/(B248+C248),"")</f>
        <v/>
      </c>
      <c r="E248">
        <f>D248-E244</f>
        <v/>
      </c>
      <c r="F248" t="n">
        <v>0.05</v>
      </c>
      <c r="G248">
        <f>E248/F248*100/18.94/24</f>
        <v/>
      </c>
    </row>
    <row r="249" spans="1:7">
      <c r="A249" t="s">
        <v>19</v>
      </c>
      <c r="B249" t="n">
        <v>42410610</v>
      </c>
      <c r="C249" t="n">
        <v>29769360</v>
      </c>
      <c r="D249">
        <f>if(and(B249&gt;0,C249&gt;0),C249/(B249+C249),"")</f>
        <v/>
      </c>
      <c r="E249">
        <f>D249-E244</f>
        <v/>
      </c>
      <c r="F249" t="n">
        <v>0.05</v>
      </c>
      <c r="G249">
        <f>E249/F249*100/18.94/24</f>
        <v/>
      </c>
    </row>
    <row r="250" spans="1:7">
      <c r="A250" t="s">
        <v>20</v>
      </c>
      <c r="B250" t="n">
        <v>32733260</v>
      </c>
      <c r="C250" t="n">
        <v>23093680</v>
      </c>
      <c r="D250">
        <f>if(and(B250&gt;0,C250&gt;0),C250/(B250+C250),"")</f>
        <v/>
      </c>
      <c r="E250">
        <f>D250-E244</f>
        <v/>
      </c>
      <c r="F250" t="n">
        <v>0.05</v>
      </c>
      <c r="G250">
        <f>E250/F250*100/18.94/48</f>
        <v/>
      </c>
    </row>
    <row r="251" spans="1:7">
      <c r="A251" t="s">
        <v>21</v>
      </c>
      <c r="B251" t="n">
        <v>30844580</v>
      </c>
      <c r="C251" t="n">
        <v>23302700</v>
      </c>
      <c r="D251">
        <f>if(and(B251&gt;0,C251&gt;0),C251/(B251+C251),"")</f>
        <v/>
      </c>
      <c r="E251">
        <f>D251-E244</f>
        <v/>
      </c>
      <c r="F251" t="n">
        <v>0.05</v>
      </c>
      <c r="G251">
        <f>E251/F251*100/18.94/48</f>
        <v/>
      </c>
    </row>
    <row r="252" spans="1:7">
      <c r="A252" t="s">
        <v>22</v>
      </c>
      <c r="B252" t="n">
        <v>31664050</v>
      </c>
      <c r="C252" t="n">
        <v>26266430</v>
      </c>
      <c r="D252">
        <f>if(and(B252&gt;0,C252&gt;0),C252/(B252+C252),"")</f>
        <v/>
      </c>
      <c r="E252">
        <f>D252-E244</f>
        <v/>
      </c>
      <c r="F252" t="n">
        <v>0.05</v>
      </c>
      <c r="G252">
        <f>E252/F252*100/18.94/96</f>
        <v/>
      </c>
    </row>
    <row r="253" spans="1:7">
      <c r="A253" t="s">
        <v>23</v>
      </c>
      <c r="B253" t="n">
        <v>35860080</v>
      </c>
      <c r="C253" t="n">
        <v>29142730</v>
      </c>
      <c r="D253">
        <f>if(and(B253&gt;0,C253&gt;0),C253/(B253+C253),"")</f>
        <v/>
      </c>
      <c r="E253">
        <f>D253-E244</f>
        <v/>
      </c>
      <c r="F253" t="n">
        <v>0.05</v>
      </c>
      <c r="G253">
        <f>E253/F253*100/18.94/96</f>
        <v/>
      </c>
    </row>
    <row r="254" spans="1:7">
      <c r="A254" t="s">
        <v>24</v>
      </c>
      <c r="B254" t="n">
        <v>6470442</v>
      </c>
      <c r="C254" t="n">
        <v>6503852</v>
      </c>
      <c r="D254">
        <f>if(and(B254&gt;0,C254&gt;0),C254/(B254+C254),"")</f>
        <v/>
      </c>
      <c r="E254">
        <f>D254-E244</f>
        <v/>
      </c>
      <c r="F254" t="n">
        <v>0.05</v>
      </c>
      <c r="G254">
        <f>E254/F254*100/18.94/168</f>
        <v/>
      </c>
    </row>
    <row r="255" spans="1:7">
      <c r="A255" t="s">
        <v>25</v>
      </c>
      <c r="B255" t="n">
        <v>26044230</v>
      </c>
      <c r="C255" t="n">
        <v>26206800</v>
      </c>
      <c r="D255">
        <f>if(and(B255&gt;0,C255&gt;0),C255/(B255+C255),"")</f>
        <v/>
      </c>
      <c r="E255">
        <f>D255-E244</f>
        <v/>
      </c>
      <c r="F255" t="n">
        <v>0.05</v>
      </c>
      <c r="G255">
        <f>E255/F255*100/18.94/168</f>
        <v/>
      </c>
    </row>
    <row r="256" spans="1:7">
      <c r="A256" t="s"/>
    </row>
    <row r="257" spans="1:7">
      <c r="A257" t="s">
        <v>0</v>
      </c>
      <c r="B257" t="s">
        <v>1</v>
      </c>
      <c r="C257" t="s">
        <v>2</v>
      </c>
      <c r="D257" t="s">
        <v>3</v>
      </c>
    </row>
    <row r="258" spans="1:7">
      <c r="A258" t="s">
        <v>68</v>
      </c>
      <c r="B258" t="s">
        <v>54</v>
      </c>
      <c r="C258" t="s">
        <v>69</v>
      </c>
      <c r="D258" t="s">
        <v>70</v>
      </c>
    </row>
    <row r="259" spans="1:7">
      <c r="A259" t="s"/>
      <c r="B259" t="s">
        <v>8</v>
      </c>
      <c r="C259" t="s">
        <v>9</v>
      </c>
      <c r="D259" t="s">
        <v>10</v>
      </c>
      <c r="E259" t="s">
        <v>11</v>
      </c>
      <c r="F259" t="s">
        <v>12</v>
      </c>
      <c r="G259" t="s">
        <v>13</v>
      </c>
    </row>
    <row r="260" spans="1:7">
      <c r="A260" t="s">
        <v>14</v>
      </c>
      <c r="B260" t="n">
        <v>225601500</v>
      </c>
      <c r="C260" t="n">
        <v>158440100</v>
      </c>
      <c r="D260">
        <f>if(and(B260&gt;0,C260&gt;0),C260/(B260+C260),"")</f>
        <v/>
      </c>
      <c r="E260">
        <f>average(D260:D261)</f>
        <v/>
      </c>
    </row>
    <row r="261" spans="1:7">
      <c r="A261" t="s">
        <v>15</v>
      </c>
      <c r="B261" t="n">
        <v>182620100</v>
      </c>
      <c r="C261" t="n">
        <v>130198300</v>
      </c>
      <c r="D261">
        <f>if(and(B261&gt;0,C261&gt;0),C261/(B261+C261),"")</f>
        <v/>
      </c>
    </row>
    <row r="262" spans="1:7">
      <c r="A262" t="s">
        <v>16</v>
      </c>
      <c r="B262" t="n">
        <v>253784000</v>
      </c>
      <c r="C262" t="n">
        <v>193048400</v>
      </c>
      <c r="D262">
        <f>if(and(B262&gt;0,C262&gt;0),C262/(B262+C262),"")</f>
        <v/>
      </c>
      <c r="E262">
        <f>D262-E260</f>
        <v/>
      </c>
      <c r="F262" t="n">
        <v>0.05</v>
      </c>
      <c r="G262">
        <f>E262/F262*100/19.34/8</f>
        <v/>
      </c>
    </row>
    <row r="263" spans="1:7">
      <c r="A263" t="s">
        <v>17</v>
      </c>
      <c r="B263" t="n">
        <v>187114000</v>
      </c>
      <c r="C263" t="n">
        <v>142271300</v>
      </c>
      <c r="D263">
        <f>if(and(B263&gt;0,C263&gt;0),C263/(B263+C263),"")</f>
        <v/>
      </c>
      <c r="E263">
        <f>D263-E260</f>
        <v/>
      </c>
      <c r="F263" t="n">
        <v>0.05</v>
      </c>
      <c r="G263">
        <f>E263/F263*100/19.34/8</f>
        <v/>
      </c>
    </row>
    <row r="264" spans="1:7">
      <c r="A264" t="s">
        <v>18</v>
      </c>
      <c r="B264" t="n">
        <v>232324200</v>
      </c>
      <c r="C264" t="n">
        <v>189024900</v>
      </c>
      <c r="D264">
        <f>if(and(B264&gt;0,C264&gt;0),C264/(B264+C264),"")</f>
        <v/>
      </c>
      <c r="E264">
        <f>D264-E260</f>
        <v/>
      </c>
      <c r="F264" t="n">
        <v>0.05</v>
      </c>
      <c r="G264">
        <f>E264/F264*100/19.34/24</f>
        <v/>
      </c>
    </row>
    <row r="265" spans="1:7">
      <c r="A265" t="s">
        <v>19</v>
      </c>
      <c r="B265" t="n">
        <v>234513800</v>
      </c>
      <c r="C265" t="n">
        <v>190645900</v>
      </c>
      <c r="D265">
        <f>if(and(B265&gt;0,C265&gt;0),C265/(B265+C265),"")</f>
        <v/>
      </c>
      <c r="E265">
        <f>D265-E260</f>
        <v/>
      </c>
      <c r="F265" t="n">
        <v>0.05</v>
      </c>
      <c r="G265">
        <f>E265/F265*100/19.34/24</f>
        <v/>
      </c>
    </row>
    <row r="266" spans="1:7">
      <c r="A266" t="s">
        <v>20</v>
      </c>
      <c r="B266" t="n">
        <v>257859000</v>
      </c>
      <c r="C266" t="n">
        <v>236085400</v>
      </c>
      <c r="D266">
        <f>if(and(B266&gt;0,C266&gt;0),C266/(B266+C266),"")</f>
        <v/>
      </c>
      <c r="E266">
        <f>D266-E260</f>
        <v/>
      </c>
      <c r="F266" t="n">
        <v>0.05</v>
      </c>
      <c r="G266">
        <f>E266/F266*100/19.34/48</f>
        <v/>
      </c>
    </row>
    <row r="267" spans="1:7">
      <c r="A267" t="s">
        <v>21</v>
      </c>
      <c r="B267" t="n">
        <v>251269900</v>
      </c>
      <c r="C267" t="n">
        <v>227199100</v>
      </c>
      <c r="D267">
        <f>if(and(B267&gt;0,C267&gt;0),C267/(B267+C267),"")</f>
        <v/>
      </c>
      <c r="E267">
        <f>D267-E260</f>
        <v/>
      </c>
      <c r="F267" t="n">
        <v>0.05</v>
      </c>
      <c r="G267">
        <f>E267/F267*100/19.34/48</f>
        <v/>
      </c>
    </row>
    <row r="268" spans="1:7">
      <c r="A268" t="s">
        <v>22</v>
      </c>
      <c r="B268" t="n">
        <v>309733000</v>
      </c>
      <c r="C268" t="n">
        <v>338701200</v>
      </c>
      <c r="D268">
        <f>if(and(B268&gt;0,C268&gt;0),C268/(B268+C268),"")</f>
        <v/>
      </c>
      <c r="E268">
        <f>D268-E260</f>
        <v/>
      </c>
      <c r="F268" t="n">
        <v>0.05</v>
      </c>
      <c r="G268">
        <f>E268/F268*100/19.34/96</f>
        <v/>
      </c>
    </row>
    <row r="269" spans="1:7">
      <c r="A269" t="s">
        <v>23</v>
      </c>
      <c r="B269" t="n">
        <v>215019500</v>
      </c>
      <c r="C269" t="n">
        <v>237131400</v>
      </c>
      <c r="D269">
        <f>if(and(B269&gt;0,C269&gt;0),C269/(B269+C269),"")</f>
        <v/>
      </c>
      <c r="E269">
        <f>D269-E260</f>
        <v/>
      </c>
      <c r="F269" t="n">
        <v>0.05</v>
      </c>
      <c r="G269">
        <f>E269/F269*100/19.34/96</f>
        <v/>
      </c>
    </row>
    <row r="270" spans="1:7">
      <c r="A270" t="s">
        <v>24</v>
      </c>
      <c r="B270" t="n">
        <v>15551280</v>
      </c>
      <c r="C270" t="n">
        <v>3870447</v>
      </c>
      <c r="D270">
        <f>if(and(B270&gt;0,C270&gt;0),C270/(B270+C270),"")</f>
        <v/>
      </c>
      <c r="E270">
        <f>D270-E260</f>
        <v/>
      </c>
      <c r="F270" t="n">
        <v>0.05</v>
      </c>
      <c r="G270">
        <f>E270/F270*100/19.34/168</f>
        <v/>
      </c>
    </row>
    <row r="271" spans="1:7">
      <c r="A271" t="s">
        <v>25</v>
      </c>
      <c r="B271" t="n">
        <v>204564100</v>
      </c>
      <c r="C271" t="n">
        <v>260506900</v>
      </c>
      <c r="D271">
        <f>if(and(B271&gt;0,C271&gt;0),C271/(B271+C271),"")</f>
        <v/>
      </c>
      <c r="E271">
        <f>D271-E260</f>
        <v/>
      </c>
      <c r="F271" t="n">
        <v>0.05</v>
      </c>
      <c r="G271">
        <f>E271/F271*100/19.34/168</f>
        <v/>
      </c>
    </row>
    <row r="272" spans="1:7">
      <c r="A272" t="s"/>
    </row>
    <row r="273" spans="1:7">
      <c r="A273" t="s">
        <v>0</v>
      </c>
      <c r="B273" t="s">
        <v>1</v>
      </c>
      <c r="C273" t="s">
        <v>2</v>
      </c>
      <c r="D273" t="s">
        <v>3</v>
      </c>
    </row>
    <row r="274" spans="1:7">
      <c r="A274" t="s">
        <v>71</v>
      </c>
      <c r="B274" t="s">
        <v>5</v>
      </c>
      <c r="C274" t="s">
        <v>72</v>
      </c>
      <c r="D274" t="s">
        <v>70</v>
      </c>
    </row>
    <row r="275" spans="1:7">
      <c r="A275" t="s"/>
      <c r="B275" t="s">
        <v>8</v>
      </c>
      <c r="C275" t="s">
        <v>9</v>
      </c>
      <c r="D275" t="s">
        <v>10</v>
      </c>
      <c r="E275" t="s">
        <v>11</v>
      </c>
      <c r="F275" t="s">
        <v>12</v>
      </c>
      <c r="G275" t="s">
        <v>13</v>
      </c>
    </row>
    <row r="276" spans="1:7">
      <c r="A276" t="s">
        <v>14</v>
      </c>
      <c r="B276" t="n">
        <v>215410600</v>
      </c>
      <c r="C276" t="n">
        <v>152918900</v>
      </c>
      <c r="D276">
        <f>if(and(B276&gt;0,C276&gt;0),C276/(B276+C276),"")</f>
        <v/>
      </c>
      <c r="E276">
        <f>average(D276:D277)</f>
        <v/>
      </c>
    </row>
    <row r="277" spans="1:7">
      <c r="A277" t="s">
        <v>15</v>
      </c>
      <c r="B277" t="n">
        <v>164088300</v>
      </c>
      <c r="C277" t="n">
        <v>115471600</v>
      </c>
      <c r="D277">
        <f>if(and(B277&gt;0,C277&gt;0),C277/(B277+C277),"")</f>
        <v/>
      </c>
    </row>
    <row r="278" spans="1:7">
      <c r="A278" t="s">
        <v>16</v>
      </c>
      <c r="B278" t="n">
        <v>122692500</v>
      </c>
      <c r="C278" t="n">
        <v>94145480</v>
      </c>
      <c r="D278">
        <f>if(and(B278&gt;0,C278&gt;0),C278/(B278+C278),"")</f>
        <v/>
      </c>
      <c r="E278">
        <f>D278-E276</f>
        <v/>
      </c>
      <c r="F278" t="n">
        <v>0.05</v>
      </c>
      <c r="G278">
        <f>E278/F278*100/19.34/8</f>
        <v/>
      </c>
    </row>
    <row r="279" spans="1:7">
      <c r="A279" t="s">
        <v>17</v>
      </c>
      <c r="B279" t="n">
        <v>177802000</v>
      </c>
      <c r="C279" t="n">
        <v>135820000</v>
      </c>
      <c r="D279">
        <f>if(and(B279&gt;0,C279&gt;0),C279/(B279+C279),"")</f>
        <v/>
      </c>
      <c r="E279">
        <f>D279-E276</f>
        <v/>
      </c>
      <c r="F279" t="n">
        <v>0.05</v>
      </c>
      <c r="G279">
        <f>E279/F279*100/19.34/8</f>
        <v/>
      </c>
    </row>
    <row r="280" spans="1:7">
      <c r="A280" t="s">
        <v>18</v>
      </c>
      <c r="B280" t="n">
        <v>215374900</v>
      </c>
      <c r="C280" t="n">
        <v>173821900</v>
      </c>
      <c r="D280">
        <f>if(and(B280&gt;0,C280&gt;0),C280/(B280+C280),"")</f>
        <v/>
      </c>
      <c r="E280">
        <f>D280-E276</f>
        <v/>
      </c>
      <c r="F280" t="n">
        <v>0.05</v>
      </c>
      <c r="G280">
        <f>E280/F280*100/19.34/24</f>
        <v/>
      </c>
    </row>
    <row r="281" spans="1:7">
      <c r="A281" t="s">
        <v>19</v>
      </c>
      <c r="B281" t="n">
        <v>211986300</v>
      </c>
      <c r="C281" t="n">
        <v>172291000</v>
      </c>
      <c r="D281">
        <f>if(and(B281&gt;0,C281&gt;0),C281/(B281+C281),"")</f>
        <v/>
      </c>
      <c r="E281">
        <f>D281-E276</f>
        <v/>
      </c>
      <c r="F281" t="n">
        <v>0.05</v>
      </c>
      <c r="G281">
        <f>E281/F281*100/19.34/24</f>
        <v/>
      </c>
    </row>
    <row r="282" spans="1:7">
      <c r="A282" t="s">
        <v>20</v>
      </c>
      <c r="B282" t="n">
        <v>114745000</v>
      </c>
      <c r="C282" t="n">
        <v>104232100</v>
      </c>
      <c r="D282">
        <f>if(and(B282&gt;0,C282&gt;0),C282/(B282+C282),"")</f>
        <v/>
      </c>
      <c r="E282">
        <f>D282-E276</f>
        <v/>
      </c>
      <c r="F282" t="n">
        <v>0.05</v>
      </c>
      <c r="G282">
        <f>E282/F282*100/19.34/48</f>
        <v/>
      </c>
    </row>
    <row r="283" spans="1:7">
      <c r="A283" t="s">
        <v>21</v>
      </c>
      <c r="B283" t="n">
        <v>109605200</v>
      </c>
      <c r="C283" t="n">
        <v>99279940</v>
      </c>
      <c r="D283">
        <f>if(and(B283&gt;0,C283&gt;0),C283/(B283+C283),"")</f>
        <v/>
      </c>
      <c r="E283">
        <f>D283-E276</f>
        <v/>
      </c>
      <c r="F283" t="n">
        <v>0.05</v>
      </c>
      <c r="G283">
        <f>E283/F283*100/19.34/48</f>
        <v/>
      </c>
    </row>
    <row r="284" spans="1:7">
      <c r="A284" t="s">
        <v>22</v>
      </c>
      <c r="B284" t="n">
        <v>142285200</v>
      </c>
      <c r="C284" t="n">
        <v>157412000</v>
      </c>
      <c r="D284">
        <f>if(and(B284&gt;0,C284&gt;0),C284/(B284+C284),"")</f>
        <v/>
      </c>
      <c r="E284">
        <f>D284-E276</f>
        <v/>
      </c>
      <c r="F284" t="n">
        <v>0.05</v>
      </c>
      <c r="G284">
        <f>E284/F284*100/19.34/96</f>
        <v/>
      </c>
    </row>
    <row r="285" spans="1:7">
      <c r="A285" t="s">
        <v>23</v>
      </c>
      <c r="B285" t="n">
        <v>200323600</v>
      </c>
      <c r="C285" t="n">
        <v>220121000</v>
      </c>
      <c r="D285">
        <f>if(and(B285&gt;0,C285&gt;0),C285/(B285+C285),"")</f>
        <v/>
      </c>
      <c r="E285">
        <f>D285-E276</f>
        <v/>
      </c>
      <c r="F285" t="n">
        <v>0.05</v>
      </c>
      <c r="G285">
        <f>E285/F285*100/19.34/96</f>
        <v/>
      </c>
    </row>
    <row r="286" spans="1:7">
      <c r="A286" t="s">
        <v>24</v>
      </c>
      <c r="B286" t="n">
        <v>406593</v>
      </c>
      <c r="C286" t="n">
        <v>494906</v>
      </c>
      <c r="D286">
        <f>if(and(B286&gt;0,C286&gt;0),C286/(B286+C286),"")</f>
        <v/>
      </c>
      <c r="E286">
        <f>D286-E276</f>
        <v/>
      </c>
      <c r="F286" t="n">
        <v>0.05</v>
      </c>
      <c r="G286">
        <f>E286/F286*100/19.34/168</f>
        <v/>
      </c>
    </row>
    <row r="287" spans="1:7">
      <c r="A287" t="s">
        <v>25</v>
      </c>
      <c r="B287" t="n">
        <v>90106380</v>
      </c>
      <c r="C287" t="n">
        <v>115818000</v>
      </c>
      <c r="D287">
        <f>if(and(B287&gt;0,C287&gt;0),C287/(B287+C287),"")</f>
        <v/>
      </c>
      <c r="E287">
        <f>D287-E276</f>
        <v/>
      </c>
      <c r="F287" t="n">
        <v>0.05</v>
      </c>
      <c r="G287">
        <f>E287/F287*100/19.34/168</f>
        <v/>
      </c>
    </row>
    <row r="288" spans="1:7">
      <c r="A288" t="s"/>
    </row>
    <row r="289" spans="1:7">
      <c r="A289" t="s">
        <v>0</v>
      </c>
      <c r="B289" t="s">
        <v>1</v>
      </c>
      <c r="C289" t="s">
        <v>2</v>
      </c>
      <c r="D289" t="s">
        <v>3</v>
      </c>
    </row>
    <row r="290" spans="1:7">
      <c r="A290" t="s">
        <v>73</v>
      </c>
      <c r="B290" t="s">
        <v>54</v>
      </c>
      <c r="C290" t="s">
        <v>74</v>
      </c>
      <c r="D290" t="s">
        <v>75</v>
      </c>
    </row>
    <row r="291" spans="1:7">
      <c r="A291" t="s"/>
      <c r="B291" t="s">
        <v>8</v>
      </c>
      <c r="C291" t="s">
        <v>9</v>
      </c>
      <c r="D291" t="s">
        <v>10</v>
      </c>
      <c r="E291" t="s">
        <v>11</v>
      </c>
      <c r="F291" t="s">
        <v>12</v>
      </c>
      <c r="G291" t="s">
        <v>13</v>
      </c>
    </row>
    <row r="292" spans="1:7">
      <c r="A292" t="s">
        <v>14</v>
      </c>
      <c r="B292" t="n">
        <v>14750780</v>
      </c>
      <c r="C292" t="n">
        <v>9710520</v>
      </c>
      <c r="D292">
        <f>if(and(B292&gt;0,C292&gt;0),C292/(B292+C292),"")</f>
        <v/>
      </c>
      <c r="E292">
        <f>average(D292:D293)</f>
        <v/>
      </c>
    </row>
    <row r="293" spans="1:7">
      <c r="A293" t="s">
        <v>15</v>
      </c>
      <c r="B293" t="n">
        <v>15041280</v>
      </c>
      <c r="C293" t="n">
        <v>10475590</v>
      </c>
      <c r="D293">
        <f>if(and(B293&gt;0,C293&gt;0),C293/(B293+C293),"")</f>
        <v/>
      </c>
    </row>
    <row r="294" spans="1:7">
      <c r="A294" t="s">
        <v>16</v>
      </c>
      <c r="B294" t="n">
        <v>22537180</v>
      </c>
      <c r="C294" t="n">
        <v>16936680</v>
      </c>
      <c r="D294">
        <f>if(and(B294&gt;0,C294&gt;0),C294/(B294+C294),"")</f>
        <v/>
      </c>
      <c r="E294">
        <f>D294-E292</f>
        <v/>
      </c>
      <c r="F294" t="n">
        <v>0.05</v>
      </c>
      <c r="G294">
        <f>E294/F294*100/18.79/8</f>
        <v/>
      </c>
    </row>
    <row r="295" spans="1:7">
      <c r="A295" t="s">
        <v>17</v>
      </c>
      <c r="B295" t="n">
        <v>21339600</v>
      </c>
      <c r="C295" t="n">
        <v>15609220</v>
      </c>
      <c r="D295">
        <f>if(and(B295&gt;0,C295&gt;0),C295/(B295+C295),"")</f>
        <v/>
      </c>
      <c r="E295">
        <f>D295-E292</f>
        <v/>
      </c>
      <c r="F295" t="n">
        <v>0.05</v>
      </c>
      <c r="G295">
        <f>E295/F295*100/18.79/8</f>
        <v/>
      </c>
    </row>
    <row r="296" spans="1:7">
      <c r="A296" t="s">
        <v>18</v>
      </c>
      <c r="B296" t="n">
        <v>28412400</v>
      </c>
      <c r="C296" t="n">
        <v>23665120</v>
      </c>
      <c r="D296">
        <f>if(and(B296&gt;0,C296&gt;0),C296/(B296+C296),"")</f>
        <v/>
      </c>
      <c r="E296">
        <f>D296-E292</f>
        <v/>
      </c>
      <c r="F296" t="n">
        <v>0.05</v>
      </c>
      <c r="G296">
        <f>E296/F296*100/18.79/24</f>
        <v/>
      </c>
    </row>
    <row r="297" spans="1:7">
      <c r="A297" t="s">
        <v>19</v>
      </c>
      <c r="B297" t="n">
        <v>28659150</v>
      </c>
      <c r="C297" t="n">
        <v>22708960</v>
      </c>
      <c r="D297">
        <f>if(and(B297&gt;0,C297&gt;0),C297/(B297+C297),"")</f>
        <v/>
      </c>
      <c r="E297">
        <f>D297-E292</f>
        <v/>
      </c>
      <c r="F297" t="n">
        <v>0.05</v>
      </c>
      <c r="G297">
        <f>E297/F297*100/18.79/24</f>
        <v/>
      </c>
    </row>
    <row r="298" spans="1:7">
      <c r="A298" t="s">
        <v>20</v>
      </c>
      <c r="B298" t="n">
        <v>20103510</v>
      </c>
      <c r="C298" t="n">
        <v>18212160</v>
      </c>
      <c r="D298">
        <f>if(and(B298&gt;0,C298&gt;0),C298/(B298+C298),"")</f>
        <v/>
      </c>
      <c r="E298">
        <f>D298-E292</f>
        <v/>
      </c>
      <c r="F298" t="n">
        <v>0.05</v>
      </c>
      <c r="G298">
        <f>E298/F298*100/18.79/48</f>
        <v/>
      </c>
    </row>
    <row r="299" spans="1:7">
      <c r="A299" t="s">
        <v>21</v>
      </c>
      <c r="B299" t="n">
        <v>18957070</v>
      </c>
      <c r="C299" t="n">
        <v>17494720</v>
      </c>
      <c r="D299">
        <f>if(and(B299&gt;0,C299&gt;0),C299/(B299+C299),"")</f>
        <v/>
      </c>
      <c r="E299">
        <f>D299-E292</f>
        <v/>
      </c>
      <c r="F299" t="n">
        <v>0.05</v>
      </c>
      <c r="G299">
        <f>E299/F299*100/18.79/48</f>
        <v/>
      </c>
    </row>
    <row r="300" spans="1:7">
      <c r="A300" t="s">
        <v>22</v>
      </c>
      <c r="B300" t="n">
        <v>30418010</v>
      </c>
      <c r="C300" t="n">
        <v>32262570</v>
      </c>
      <c r="D300">
        <f>if(and(B300&gt;0,C300&gt;0),C300/(B300+C300),"")</f>
        <v/>
      </c>
      <c r="E300">
        <f>D300-E292</f>
        <v/>
      </c>
      <c r="F300" t="n">
        <v>0.05</v>
      </c>
      <c r="G300">
        <f>E300/F300*100/18.79/96</f>
        <v/>
      </c>
    </row>
    <row r="301" spans="1:7">
      <c r="A301" t="s">
        <v>23</v>
      </c>
      <c r="B301" t="n">
        <v>30360050</v>
      </c>
      <c r="C301" t="n">
        <v>33248970</v>
      </c>
      <c r="D301">
        <f>if(and(B301&gt;0,C301&gt;0),C301/(B301+C301),"")</f>
        <v/>
      </c>
      <c r="E301">
        <f>D301-E292</f>
        <v/>
      </c>
      <c r="F301" t="n">
        <v>0.05</v>
      </c>
      <c r="G301">
        <f>E301/F301*100/18.79/96</f>
        <v/>
      </c>
    </row>
    <row r="302" spans="1:7">
      <c r="A302" t="s">
        <v>24</v>
      </c>
      <c r="B302" t="n">
        <v>27815470</v>
      </c>
      <c r="C302" t="n">
        <v>34668230</v>
      </c>
      <c r="D302">
        <f>if(and(B302&gt;0,C302&gt;0),C302/(B302+C302),"")</f>
        <v/>
      </c>
      <c r="E302">
        <f>D302-E292</f>
        <v/>
      </c>
      <c r="F302" t="n">
        <v>0.05</v>
      </c>
      <c r="G302">
        <f>E302/F302*100/18.79/168</f>
        <v/>
      </c>
    </row>
    <row r="303" spans="1:7">
      <c r="A303" t="s">
        <v>25</v>
      </c>
      <c r="B303" t="n">
        <v>23767900</v>
      </c>
      <c r="C303" t="n">
        <v>29372920</v>
      </c>
      <c r="D303">
        <f>if(and(B303&gt;0,C303&gt;0),C303/(B303+C303),"")</f>
        <v/>
      </c>
      <c r="E303">
        <f>D303-E292</f>
        <v/>
      </c>
      <c r="F303" t="n">
        <v>0.05</v>
      </c>
      <c r="G303">
        <f>E303/F303*100/18.79/168</f>
        <v/>
      </c>
    </row>
    <row r="304" spans="1:7">
      <c r="A304" t="s"/>
    </row>
    <row r="305" spans="1:7">
      <c r="A305" t="s">
        <v>0</v>
      </c>
      <c r="B305" t="s">
        <v>1</v>
      </c>
      <c r="C305" t="s">
        <v>2</v>
      </c>
      <c r="D305" t="s">
        <v>3</v>
      </c>
    </row>
    <row r="306" spans="1:7">
      <c r="A306" t="s">
        <v>76</v>
      </c>
      <c r="B306" t="s">
        <v>5</v>
      </c>
      <c r="C306" t="s">
        <v>77</v>
      </c>
      <c r="D306" t="s">
        <v>75</v>
      </c>
    </row>
    <row r="307" spans="1:7">
      <c r="A307" t="s"/>
      <c r="B307" t="s">
        <v>8</v>
      </c>
      <c r="C307" t="s">
        <v>9</v>
      </c>
      <c r="D307" t="s">
        <v>10</v>
      </c>
      <c r="E307" t="s">
        <v>11</v>
      </c>
      <c r="F307" t="s">
        <v>12</v>
      </c>
      <c r="G307" t="s">
        <v>13</v>
      </c>
    </row>
    <row r="308" spans="1:7">
      <c r="A308" t="s">
        <v>14</v>
      </c>
      <c r="B308" t="n">
        <v>65522290</v>
      </c>
      <c r="C308" t="n">
        <v>46682410</v>
      </c>
      <c r="D308">
        <f>if(and(B308&gt;0,C308&gt;0),C308/(B308+C308),"")</f>
        <v/>
      </c>
      <c r="E308">
        <f>average(D308:D309)</f>
        <v/>
      </c>
    </row>
    <row r="309" spans="1:7">
      <c r="A309" t="s">
        <v>15</v>
      </c>
      <c r="B309" t="n">
        <v>65365070</v>
      </c>
      <c r="C309" t="n">
        <v>47428500</v>
      </c>
      <c r="D309">
        <f>if(and(B309&gt;0,C309&gt;0),C309/(B309+C309),"")</f>
        <v/>
      </c>
    </row>
    <row r="310" spans="1:7">
      <c r="A310" t="s">
        <v>16</v>
      </c>
      <c r="B310" t="n">
        <v>73991150</v>
      </c>
      <c r="C310" t="n">
        <v>55053460</v>
      </c>
      <c r="D310">
        <f>if(and(B310&gt;0,C310&gt;0),C310/(B310+C310),"")</f>
        <v/>
      </c>
      <c r="E310">
        <f>D310-E308</f>
        <v/>
      </c>
      <c r="F310" t="n">
        <v>0.05</v>
      </c>
      <c r="G310">
        <f>E310/F310*100/18.79/8</f>
        <v/>
      </c>
    </row>
    <row r="311" spans="1:7">
      <c r="A311" t="s">
        <v>17</v>
      </c>
      <c r="B311" t="n">
        <v>71638140</v>
      </c>
      <c r="C311" t="n">
        <v>52938710</v>
      </c>
      <c r="D311">
        <f>if(and(B311&gt;0,C311&gt;0),C311/(B311+C311),"")</f>
        <v/>
      </c>
      <c r="E311">
        <f>D311-E308</f>
        <v/>
      </c>
      <c r="F311" t="n">
        <v>0.05</v>
      </c>
      <c r="G311">
        <f>E311/F311*100/18.79/8</f>
        <v/>
      </c>
    </row>
    <row r="312" spans="1:7">
      <c r="A312" t="s">
        <v>18</v>
      </c>
      <c r="B312" t="n">
        <v>95529810</v>
      </c>
      <c r="C312" t="n">
        <v>76028100</v>
      </c>
      <c r="D312">
        <f>if(and(B312&gt;0,C312&gt;0),C312/(B312+C312),"")</f>
        <v/>
      </c>
      <c r="E312">
        <f>D312-E308</f>
        <v/>
      </c>
      <c r="F312" t="n">
        <v>0.05</v>
      </c>
      <c r="G312">
        <f>E312/F312*100/18.79/24</f>
        <v/>
      </c>
    </row>
    <row r="313" spans="1:7">
      <c r="A313" t="s">
        <v>19</v>
      </c>
      <c r="B313" t="n">
        <v>101347200</v>
      </c>
      <c r="C313" t="n">
        <v>80595980</v>
      </c>
      <c r="D313">
        <f>if(and(B313&gt;0,C313&gt;0),C313/(B313+C313),"")</f>
        <v/>
      </c>
      <c r="E313">
        <f>D313-E308</f>
        <v/>
      </c>
      <c r="F313" t="n">
        <v>0.05</v>
      </c>
      <c r="G313">
        <f>E313/F313*100/18.79/24</f>
        <v/>
      </c>
    </row>
    <row r="314" spans="1:7">
      <c r="A314" t="s">
        <v>20</v>
      </c>
      <c r="B314" t="n">
        <v>63764260</v>
      </c>
      <c r="C314" t="n">
        <v>55435060</v>
      </c>
      <c r="D314">
        <f>if(and(B314&gt;0,C314&gt;0),C314/(B314+C314),"")</f>
        <v/>
      </c>
      <c r="E314">
        <f>D314-E308</f>
        <v/>
      </c>
      <c r="F314" t="n">
        <v>0.05</v>
      </c>
      <c r="G314">
        <f>E314/F314*100/18.79/48</f>
        <v/>
      </c>
    </row>
    <row r="315" spans="1:7">
      <c r="A315" t="s">
        <v>21</v>
      </c>
      <c r="B315" t="n">
        <v>64711730</v>
      </c>
      <c r="C315" t="n">
        <v>57288020</v>
      </c>
      <c r="D315">
        <f>if(and(B315&gt;0,C315&gt;0),C315/(B315+C315),"")</f>
        <v/>
      </c>
      <c r="E315">
        <f>D315-E308</f>
        <v/>
      </c>
      <c r="F315" t="n">
        <v>0.05</v>
      </c>
      <c r="G315">
        <f>E315/F315*100/18.79/48</f>
        <v/>
      </c>
    </row>
    <row r="316" spans="1:7">
      <c r="A316" t="s">
        <v>22</v>
      </c>
      <c r="B316" t="n">
        <v>96307450</v>
      </c>
      <c r="C316" t="n">
        <v>101680800</v>
      </c>
      <c r="D316">
        <f>if(and(B316&gt;0,C316&gt;0),C316/(B316+C316),"")</f>
        <v/>
      </c>
      <c r="E316">
        <f>D316-E308</f>
        <v/>
      </c>
      <c r="F316" t="n">
        <v>0.05</v>
      </c>
      <c r="G316">
        <f>E316/F316*100/18.79/96</f>
        <v/>
      </c>
    </row>
    <row r="317" spans="1:7">
      <c r="A317" t="s">
        <v>23</v>
      </c>
      <c r="B317" t="n">
        <v>97150890</v>
      </c>
      <c r="C317" t="n">
        <v>102859000</v>
      </c>
      <c r="D317">
        <f>if(and(B317&gt;0,C317&gt;0),C317/(B317+C317),"")</f>
        <v/>
      </c>
      <c r="E317">
        <f>D317-E308</f>
        <v/>
      </c>
      <c r="F317" t="n">
        <v>0.05</v>
      </c>
      <c r="G317">
        <f>E317/F317*100/18.79/96</f>
        <v/>
      </c>
    </row>
    <row r="318" spans="1:7">
      <c r="A318" t="s">
        <v>24</v>
      </c>
      <c r="B318" t="n">
        <v>74669640</v>
      </c>
      <c r="C318" t="n">
        <v>88364950</v>
      </c>
      <c r="D318">
        <f>if(and(B318&gt;0,C318&gt;0),C318/(B318+C318),"")</f>
        <v/>
      </c>
      <c r="E318">
        <f>D318-E308</f>
        <v/>
      </c>
      <c r="F318" t="n">
        <v>0.05</v>
      </c>
      <c r="G318">
        <f>E318/F318*100/18.79/168</f>
        <v/>
      </c>
    </row>
    <row r="319" spans="1:7">
      <c r="A319" t="s">
        <v>25</v>
      </c>
      <c r="B319" t="n">
        <v>83872830</v>
      </c>
      <c r="C319" t="n">
        <v>101033400</v>
      </c>
      <c r="D319">
        <f>if(and(B319&gt;0,C319&gt;0),C319/(B319+C319),"")</f>
        <v/>
      </c>
      <c r="E319">
        <f>D319-E308</f>
        <v/>
      </c>
      <c r="F319" t="n">
        <v>0.05</v>
      </c>
      <c r="G319">
        <f>E319/F319*100/18.79/168</f>
        <v/>
      </c>
    </row>
    <row r="320" spans="1:7">
      <c r="A320" t="s"/>
    </row>
    <row r="321" spans="1:7">
      <c r="A321" t="s">
        <v>0</v>
      </c>
      <c r="B321" t="s">
        <v>1</v>
      </c>
      <c r="C321" t="s">
        <v>2</v>
      </c>
      <c r="D321" t="s">
        <v>3</v>
      </c>
    </row>
    <row r="322" spans="1:7">
      <c r="A322" t="s">
        <v>78</v>
      </c>
      <c r="B322" t="s">
        <v>54</v>
      </c>
      <c r="C322" t="s">
        <v>79</v>
      </c>
      <c r="D322" t="s">
        <v>80</v>
      </c>
    </row>
    <row r="323" spans="1:7">
      <c r="A323" t="s"/>
      <c r="B323" t="s">
        <v>8</v>
      </c>
      <c r="C323" t="s">
        <v>9</v>
      </c>
      <c r="D323" t="s">
        <v>10</v>
      </c>
      <c r="E323" t="s">
        <v>11</v>
      </c>
      <c r="F323" t="s">
        <v>12</v>
      </c>
      <c r="G323" t="s">
        <v>13</v>
      </c>
    </row>
    <row r="324" spans="1:7">
      <c r="A324" t="s">
        <v>14</v>
      </c>
      <c r="B324" t="n">
        <v>11605570</v>
      </c>
      <c r="C324" t="n">
        <v>8595878</v>
      </c>
      <c r="D324">
        <f>if(and(B324&gt;0,C324&gt;0),C324/(B324+C324),"")</f>
        <v/>
      </c>
      <c r="E324">
        <f>average(D324:D325)</f>
        <v/>
      </c>
    </row>
    <row r="325" spans="1:7">
      <c r="A325" t="s">
        <v>15</v>
      </c>
      <c r="B325" t="n">
        <v>9414711</v>
      </c>
      <c r="C325" t="n">
        <v>7341799</v>
      </c>
      <c r="D325">
        <f>if(and(B325&gt;0,C325&gt;0),C325/(B325+C325),"")</f>
        <v/>
      </c>
    </row>
    <row r="326" spans="1:7">
      <c r="A326" t="s">
        <v>16</v>
      </c>
      <c r="B326" t="n">
        <v>12128380</v>
      </c>
      <c r="C326" t="n">
        <v>9391660</v>
      </c>
      <c r="D326">
        <f>if(and(B326&gt;0,C326&gt;0),C326/(B326+C326),"")</f>
        <v/>
      </c>
      <c r="E326">
        <f>D326-E324</f>
        <v/>
      </c>
      <c r="F326" t="n">
        <v>0.05</v>
      </c>
      <c r="G326">
        <f>E326/F326*100/22.36/8</f>
        <v/>
      </c>
    </row>
    <row r="327" spans="1:7">
      <c r="A327" t="s">
        <v>17</v>
      </c>
      <c r="B327" t="n">
        <v>9418386</v>
      </c>
      <c r="C327" t="n">
        <v>7447523</v>
      </c>
      <c r="D327">
        <f>if(and(B327&gt;0,C327&gt;0),C327/(B327+C327),"")</f>
        <v/>
      </c>
      <c r="E327">
        <f>D327-E324</f>
        <v/>
      </c>
      <c r="F327" t="n">
        <v>0.05</v>
      </c>
      <c r="G327">
        <f>E327/F327*100/22.36/8</f>
        <v/>
      </c>
    </row>
    <row r="328" spans="1:7">
      <c r="A328" t="s">
        <v>18</v>
      </c>
      <c r="B328" t="n">
        <v>6376519</v>
      </c>
      <c r="C328" t="n">
        <v>5465717</v>
      </c>
      <c r="D328">
        <f>if(and(B328&gt;0,C328&gt;0),C328/(B328+C328),"")</f>
        <v/>
      </c>
      <c r="E328">
        <f>D328-E324</f>
        <v/>
      </c>
      <c r="F328" t="n">
        <v>0.05</v>
      </c>
      <c r="G328">
        <f>E328/F328*100/22.36/24</f>
        <v/>
      </c>
    </row>
    <row r="329" spans="1:7">
      <c r="A329" t="s">
        <v>19</v>
      </c>
      <c r="B329" t="n">
        <v>6873667</v>
      </c>
      <c r="C329" t="n">
        <v>5847658</v>
      </c>
      <c r="D329">
        <f>if(and(B329&gt;0,C329&gt;0),C329/(B329+C329),"")</f>
        <v/>
      </c>
      <c r="E329">
        <f>D329-E324</f>
        <v/>
      </c>
      <c r="F329" t="n">
        <v>0.05</v>
      </c>
      <c r="G329">
        <f>E329/F329*100/22.36/24</f>
        <v/>
      </c>
    </row>
    <row r="330" spans="1:7">
      <c r="A330" t="s">
        <v>20</v>
      </c>
      <c r="B330" t="n">
        <v>7806826</v>
      </c>
      <c r="C330" t="n">
        <v>7355990</v>
      </c>
      <c r="D330">
        <f>if(and(B330&gt;0,C330&gt;0),C330/(B330+C330),"")</f>
        <v/>
      </c>
      <c r="E330">
        <f>D330-E324</f>
        <v/>
      </c>
      <c r="F330" t="n">
        <v>0.05</v>
      </c>
      <c r="G330">
        <f>E330/F330*100/22.36/48</f>
        <v/>
      </c>
    </row>
    <row r="331" spans="1:7">
      <c r="A331" t="s">
        <v>21</v>
      </c>
      <c r="B331" t="n">
        <v>8172450</v>
      </c>
      <c r="C331" t="n">
        <v>7853577</v>
      </c>
      <c r="D331">
        <f>if(and(B331&gt;0,C331&gt;0),C331/(B331+C331),"")</f>
        <v/>
      </c>
      <c r="E331">
        <f>D331-E324</f>
        <v/>
      </c>
      <c r="F331" t="n">
        <v>0.05</v>
      </c>
      <c r="G331">
        <f>E331/F331*100/22.36/48</f>
        <v/>
      </c>
    </row>
    <row r="332" spans="1:7">
      <c r="A332" t="s">
        <v>22</v>
      </c>
      <c r="B332" t="n">
        <v>7611012</v>
      </c>
      <c r="C332" t="n">
        <v>8566869</v>
      </c>
      <c r="D332">
        <f>if(and(B332&gt;0,C332&gt;0),C332/(B332+C332),"")</f>
        <v/>
      </c>
      <c r="E332">
        <f>D332-E324</f>
        <v/>
      </c>
      <c r="F332" t="n">
        <v>0.05</v>
      </c>
      <c r="G332">
        <f>E332/F332*100/22.36/96</f>
        <v/>
      </c>
    </row>
    <row r="333" spans="1:7">
      <c r="A333" t="s">
        <v>23</v>
      </c>
      <c r="B333" t="n">
        <v>5923225</v>
      </c>
      <c r="C333" t="n">
        <v>6614839</v>
      </c>
      <c r="D333">
        <f>if(and(B333&gt;0,C333&gt;0),C333/(B333+C333),"")</f>
        <v/>
      </c>
      <c r="E333">
        <f>D333-E324</f>
        <v/>
      </c>
      <c r="F333" t="n">
        <v>0.05</v>
      </c>
      <c r="G333">
        <f>E333/F333*100/22.36/96</f>
        <v/>
      </c>
    </row>
    <row r="334" spans="1:7">
      <c r="A334" t="s">
        <v>24</v>
      </c>
      <c r="B334" t="n">
        <v>0</v>
      </c>
      <c r="C334" t="n">
        <v>0</v>
      </c>
      <c r="D334">
        <f>if(and(B334&gt;0,C334&gt;0),C334/(B334+C334),"")</f>
        <v/>
      </c>
      <c r="E334">
        <f>D334-E324</f>
        <v/>
      </c>
      <c r="F334" t="n">
        <v>0.05</v>
      </c>
      <c r="G334">
        <f>E334/F334*100/22.36/168</f>
        <v/>
      </c>
    </row>
    <row r="335" spans="1:7">
      <c r="A335" t="s">
        <v>25</v>
      </c>
      <c r="B335" t="n">
        <v>4400275</v>
      </c>
      <c r="C335" t="n">
        <v>6038598</v>
      </c>
      <c r="D335">
        <f>if(and(B335&gt;0,C335&gt;0),C335/(B335+C335),"")</f>
        <v/>
      </c>
      <c r="E335">
        <f>D335-E324</f>
        <v/>
      </c>
      <c r="F335" t="n">
        <v>0.05</v>
      </c>
      <c r="G335">
        <f>E335/F335*100/22.36/168</f>
        <v/>
      </c>
    </row>
    <row r="336" spans="1:7">
      <c r="A336" t="s"/>
    </row>
    <row r="337" spans="1:7">
      <c r="A337" t="s">
        <v>0</v>
      </c>
      <c r="B337" t="s">
        <v>1</v>
      </c>
      <c r="C337" t="s">
        <v>2</v>
      </c>
      <c r="D337" t="s">
        <v>3</v>
      </c>
    </row>
    <row r="338" spans="1:7">
      <c r="A338" t="s">
        <v>81</v>
      </c>
      <c r="B338" t="s">
        <v>5</v>
      </c>
      <c r="C338" t="s">
        <v>82</v>
      </c>
      <c r="D338" t="s">
        <v>83</v>
      </c>
    </row>
    <row r="339" spans="1:7">
      <c r="A339" t="s"/>
      <c r="B339" t="s">
        <v>8</v>
      </c>
      <c r="C339" t="s">
        <v>9</v>
      </c>
      <c r="D339" t="s">
        <v>10</v>
      </c>
      <c r="E339" t="s">
        <v>11</v>
      </c>
      <c r="F339" t="s">
        <v>12</v>
      </c>
      <c r="G339" t="s">
        <v>13</v>
      </c>
    </row>
    <row r="340" spans="1:7">
      <c r="A340" t="s">
        <v>14</v>
      </c>
      <c r="B340" t="n">
        <v>2095504000</v>
      </c>
      <c r="C340" t="n">
        <v>1474835000</v>
      </c>
      <c r="D340">
        <f>if(and(B340&gt;0,C340&gt;0),C340/(B340+C340),"")</f>
        <v/>
      </c>
      <c r="E340">
        <f>average(D340:D341)</f>
        <v/>
      </c>
    </row>
    <row r="341" spans="1:7">
      <c r="A341" t="s">
        <v>15</v>
      </c>
      <c r="B341" t="n">
        <v>1775042000</v>
      </c>
      <c r="C341" t="n">
        <v>1282918000</v>
      </c>
      <c r="D341">
        <f>if(and(B341&gt;0,C341&gt;0),C341/(B341+C341),"")</f>
        <v/>
      </c>
    </row>
    <row r="342" spans="1:7">
      <c r="A342" t="s">
        <v>16</v>
      </c>
      <c r="B342" t="n">
        <v>1304568000</v>
      </c>
      <c r="C342" t="n">
        <v>994057900</v>
      </c>
      <c r="D342">
        <f>if(and(B342&gt;0,C342&gt;0),C342/(B342+C342),"")</f>
        <v/>
      </c>
      <c r="E342">
        <f>D342-E340</f>
        <v/>
      </c>
      <c r="F342" t="n">
        <v>0.05</v>
      </c>
      <c r="G342">
        <f>E342/F342*100/14.75/8</f>
        <v/>
      </c>
    </row>
    <row r="343" spans="1:7">
      <c r="A343" t="s">
        <v>17</v>
      </c>
      <c r="B343" t="n">
        <v>1941976000</v>
      </c>
      <c r="C343" t="n">
        <v>1473653000</v>
      </c>
      <c r="D343">
        <f>if(and(B343&gt;0,C343&gt;0),C343/(B343+C343),"")</f>
        <v/>
      </c>
      <c r="E343">
        <f>D343-E340</f>
        <v/>
      </c>
      <c r="F343" t="n">
        <v>0.05</v>
      </c>
      <c r="G343">
        <f>E343/F343*100/14.75/8</f>
        <v/>
      </c>
    </row>
    <row r="344" spans="1:7">
      <c r="A344" t="s">
        <v>18</v>
      </c>
      <c r="B344" t="n">
        <v>1494478000</v>
      </c>
      <c r="C344" t="n">
        <v>1213500000</v>
      </c>
      <c r="D344">
        <f>if(and(B344&gt;0,C344&gt;0),C344/(B344+C344),"")</f>
        <v/>
      </c>
      <c r="E344">
        <f>D344-E340</f>
        <v/>
      </c>
      <c r="F344" t="n">
        <v>0.05</v>
      </c>
      <c r="G344">
        <f>E344/F344*100/14.75/24</f>
        <v/>
      </c>
    </row>
    <row r="345" spans="1:7">
      <c r="A345" t="s">
        <v>19</v>
      </c>
      <c r="B345" t="n">
        <v>1425645000</v>
      </c>
      <c r="C345" t="n">
        <v>1156509000</v>
      </c>
      <c r="D345">
        <f>if(and(B345&gt;0,C345&gt;0),C345/(B345+C345),"")</f>
        <v/>
      </c>
      <c r="E345">
        <f>D345-E340</f>
        <v/>
      </c>
      <c r="F345" t="n">
        <v>0.05</v>
      </c>
      <c r="G345">
        <f>E345/F345*100/14.75/24</f>
        <v/>
      </c>
    </row>
    <row r="346" spans="1:7">
      <c r="A346" t="s">
        <v>20</v>
      </c>
      <c r="B346" t="n">
        <v>871864700</v>
      </c>
      <c r="C346" t="n">
        <v>776960300</v>
      </c>
      <c r="D346">
        <f>if(and(B346&gt;0,C346&gt;0),C346/(B346+C346),"")</f>
        <v/>
      </c>
      <c r="E346">
        <f>D346-E340</f>
        <v/>
      </c>
      <c r="F346" t="n">
        <v>0.05</v>
      </c>
      <c r="G346">
        <f>E346/F346*100/14.75/48</f>
        <v/>
      </c>
    </row>
    <row r="347" spans="1:7">
      <c r="A347" t="s">
        <v>21</v>
      </c>
      <c r="B347" t="n">
        <v>821021300</v>
      </c>
      <c r="C347" t="n">
        <v>735835300</v>
      </c>
      <c r="D347">
        <f>if(and(B347&gt;0,C347&gt;0),C347/(B347+C347),"")</f>
        <v/>
      </c>
      <c r="E347">
        <f>D347-E340</f>
        <v/>
      </c>
      <c r="F347" t="n">
        <v>0.05</v>
      </c>
      <c r="G347">
        <f>E347/F347*100/14.75/48</f>
        <v/>
      </c>
    </row>
    <row r="348" spans="1:7">
      <c r="A348" t="s">
        <v>22</v>
      </c>
      <c r="B348" t="n">
        <v>1119597000</v>
      </c>
      <c r="C348" t="n">
        <v>1163287000</v>
      </c>
      <c r="D348">
        <f>if(and(B348&gt;0,C348&gt;0),C348/(B348+C348),"")</f>
        <v/>
      </c>
      <c r="E348">
        <f>D348-E340</f>
        <v/>
      </c>
      <c r="F348" t="n">
        <v>0.05</v>
      </c>
      <c r="G348">
        <f>E348/F348*100/14.75/96</f>
        <v/>
      </c>
    </row>
    <row r="349" spans="1:7">
      <c r="A349" t="s">
        <v>23</v>
      </c>
      <c r="B349" t="n">
        <v>1463011000</v>
      </c>
      <c r="C349" t="n">
        <v>1522937000</v>
      </c>
      <c r="D349">
        <f>if(and(B349&gt;0,C349&gt;0),C349/(B349+C349),"")</f>
        <v/>
      </c>
      <c r="E349">
        <f>D349-E340</f>
        <v/>
      </c>
      <c r="F349" t="n">
        <v>0.05</v>
      </c>
      <c r="G349">
        <f>E349/F349*100/14.75/96</f>
        <v/>
      </c>
    </row>
    <row r="350" spans="1:7">
      <c r="A350" t="s">
        <v>24</v>
      </c>
      <c r="B350" t="n">
        <v>55977810</v>
      </c>
      <c r="C350" t="n">
        <v>60656750</v>
      </c>
      <c r="D350">
        <f>if(and(B350&gt;0,C350&gt;0),C350/(B350+C350),"")</f>
        <v/>
      </c>
      <c r="E350">
        <f>D350-E340</f>
        <v/>
      </c>
      <c r="F350" t="n">
        <v>0.05</v>
      </c>
      <c r="G350">
        <f>E350/F350*100/14.75/168</f>
        <v/>
      </c>
    </row>
    <row r="351" spans="1:7">
      <c r="A351" t="s">
        <v>25</v>
      </c>
      <c r="B351" t="n">
        <v>967064600</v>
      </c>
      <c r="C351" t="n">
        <v>1128315000</v>
      </c>
      <c r="D351">
        <f>if(and(B351&gt;0,C351&gt;0),C351/(B351+C351),"")</f>
        <v/>
      </c>
      <c r="E351">
        <f>D351-E340</f>
        <v/>
      </c>
      <c r="F351" t="n">
        <v>0.05</v>
      </c>
      <c r="G351">
        <f>E351/F351*100/14.75/168</f>
        <v/>
      </c>
    </row>
    <row r="352" spans="1:7">
      <c r="A352" t="s"/>
    </row>
    <row r="353" spans="1:7">
      <c r="A353" t="s">
        <v>0</v>
      </c>
      <c r="B353" t="s">
        <v>1</v>
      </c>
      <c r="C353" t="s">
        <v>2</v>
      </c>
      <c r="D353" t="s">
        <v>3</v>
      </c>
    </row>
    <row r="354" spans="1:7">
      <c r="A354" t="s">
        <v>84</v>
      </c>
      <c r="B354" t="s">
        <v>54</v>
      </c>
      <c r="C354" t="s">
        <v>85</v>
      </c>
      <c r="D354" t="s">
        <v>83</v>
      </c>
    </row>
    <row r="355" spans="1:7">
      <c r="A355" t="s"/>
      <c r="B355" t="s">
        <v>8</v>
      </c>
      <c r="C355" t="s">
        <v>9</v>
      </c>
      <c r="D355" t="s">
        <v>10</v>
      </c>
      <c r="E355" t="s">
        <v>11</v>
      </c>
      <c r="F355" t="s">
        <v>12</v>
      </c>
      <c r="G355" t="s">
        <v>13</v>
      </c>
    </row>
    <row r="356" spans="1:7">
      <c r="A356" t="s">
        <v>14</v>
      </c>
      <c r="B356" t="n">
        <v>2767124000</v>
      </c>
      <c r="C356" t="n">
        <v>1988745000</v>
      </c>
      <c r="D356">
        <f>if(and(B356&gt;0,C356&gt;0),C356/(B356+C356),"")</f>
        <v/>
      </c>
      <c r="E356">
        <f>average(D356:D357)</f>
        <v/>
      </c>
    </row>
    <row r="357" spans="1:7">
      <c r="A357" t="s">
        <v>15</v>
      </c>
      <c r="B357" t="n">
        <v>2525282000</v>
      </c>
      <c r="C357" t="n">
        <v>1799770000</v>
      </c>
      <c r="D357">
        <f>if(and(B357&gt;0,C357&gt;0),C357/(B357+C357),"")</f>
        <v/>
      </c>
    </row>
    <row r="358" spans="1:7">
      <c r="A358" t="s">
        <v>16</v>
      </c>
      <c r="B358" t="n">
        <v>3395986000</v>
      </c>
      <c r="C358" t="n">
        <v>2544313000</v>
      </c>
      <c r="D358">
        <f>if(and(B358&gt;0,C358&gt;0),C358/(B358+C358),"")</f>
        <v/>
      </c>
      <c r="E358">
        <f>D358-E356</f>
        <v/>
      </c>
      <c r="F358" t="n">
        <v>0.05</v>
      </c>
      <c r="G358">
        <f>E358/F358*100/14.75/8</f>
        <v/>
      </c>
    </row>
    <row r="359" spans="1:7">
      <c r="A359" t="s">
        <v>17</v>
      </c>
      <c r="B359" t="n">
        <v>2771307000</v>
      </c>
      <c r="C359" t="n">
        <v>2067332000</v>
      </c>
      <c r="D359">
        <f>if(and(B359&gt;0,C359&gt;0),C359/(B359+C359),"")</f>
        <v/>
      </c>
      <c r="E359">
        <f>D359-E356</f>
        <v/>
      </c>
      <c r="F359" t="n">
        <v>0.05</v>
      </c>
      <c r="G359">
        <f>E359/F359*100/14.75/8</f>
        <v/>
      </c>
    </row>
    <row r="360" spans="1:7">
      <c r="A360" t="s">
        <v>18</v>
      </c>
      <c r="B360" t="n">
        <v>2087432000</v>
      </c>
      <c r="C360" t="n">
        <v>1691199000</v>
      </c>
      <c r="D360">
        <f>if(and(B360&gt;0,C360&gt;0),C360/(B360+C360),"")</f>
        <v/>
      </c>
      <c r="E360">
        <f>D360-E356</f>
        <v/>
      </c>
      <c r="F360" t="n">
        <v>0.05</v>
      </c>
      <c r="G360">
        <f>E360/F360*100/14.75/24</f>
        <v/>
      </c>
    </row>
    <row r="361" spans="1:7">
      <c r="A361" t="s">
        <v>19</v>
      </c>
      <c r="B361" t="n">
        <v>2084925000</v>
      </c>
      <c r="C361" t="n">
        <v>1678536000</v>
      </c>
      <c r="D361">
        <f>if(and(B361&gt;0,C361&gt;0),C361/(B361+C361),"")</f>
        <v/>
      </c>
      <c r="E361">
        <f>D361-E356</f>
        <v/>
      </c>
      <c r="F361" t="n">
        <v>0.05</v>
      </c>
      <c r="G361">
        <f>E361/F361*100/14.75/24</f>
        <v/>
      </c>
    </row>
    <row r="362" spans="1:7">
      <c r="A362" t="s">
        <v>20</v>
      </c>
      <c r="B362" t="n">
        <v>2442015000</v>
      </c>
      <c r="C362" t="n">
        <v>2159792000</v>
      </c>
      <c r="D362">
        <f>if(and(B362&gt;0,C362&gt;0),C362/(B362+C362),"")</f>
        <v/>
      </c>
      <c r="E362">
        <f>D362-E356</f>
        <v/>
      </c>
      <c r="F362" t="n">
        <v>0.05</v>
      </c>
      <c r="G362">
        <f>E362/F362*100/14.75/48</f>
        <v/>
      </c>
    </row>
    <row r="363" spans="1:7">
      <c r="A363" t="s">
        <v>21</v>
      </c>
      <c r="B363" t="n">
        <v>2556230000</v>
      </c>
      <c r="C363" t="n">
        <v>2300837000</v>
      </c>
      <c r="D363">
        <f>if(and(B363&gt;0,C363&gt;0),C363/(B363+C363),"")</f>
        <v/>
      </c>
      <c r="E363">
        <f>D363-E356</f>
        <v/>
      </c>
      <c r="F363" t="n">
        <v>0.05</v>
      </c>
      <c r="G363">
        <f>E363/F363*100/14.75/48</f>
        <v/>
      </c>
    </row>
    <row r="364" spans="1:7">
      <c r="A364" t="s">
        <v>22</v>
      </c>
      <c r="B364" t="n">
        <v>2779378000</v>
      </c>
      <c r="C364" t="n">
        <v>2894104000</v>
      </c>
      <c r="D364">
        <f>if(and(B364&gt;0,C364&gt;0),C364/(B364+C364),"")</f>
        <v/>
      </c>
      <c r="E364">
        <f>D364-E356</f>
        <v/>
      </c>
      <c r="F364" t="n">
        <v>0.05</v>
      </c>
      <c r="G364">
        <f>E364/F364*100/14.75/96</f>
        <v/>
      </c>
    </row>
    <row r="365" spans="1:7">
      <c r="A365" t="s">
        <v>23</v>
      </c>
      <c r="B365" t="n">
        <v>2050575000</v>
      </c>
      <c r="C365" t="n">
        <v>2146132000</v>
      </c>
      <c r="D365">
        <f>if(and(B365&gt;0,C365&gt;0),C365/(B365+C365),"")</f>
        <v/>
      </c>
      <c r="E365">
        <f>D365-E356</f>
        <v/>
      </c>
      <c r="F365" t="n">
        <v>0.05</v>
      </c>
      <c r="G365">
        <f>E365/F365*100/14.75/96</f>
        <v/>
      </c>
    </row>
    <row r="366" spans="1:7">
      <c r="A366" t="s">
        <v>24</v>
      </c>
      <c r="B366" t="n">
        <v>422317900</v>
      </c>
      <c r="C366" t="n">
        <v>493311400</v>
      </c>
      <c r="D366">
        <f>if(and(B366&gt;0,C366&gt;0),C366/(B366+C366),"")</f>
        <v/>
      </c>
      <c r="E366">
        <f>D366-E356</f>
        <v/>
      </c>
      <c r="F366" t="n">
        <v>0.05</v>
      </c>
      <c r="G366">
        <f>E366/F366*100/14.75/168</f>
        <v/>
      </c>
    </row>
    <row r="367" spans="1:7">
      <c r="A367" t="s">
        <v>25</v>
      </c>
      <c r="B367" t="n">
        <v>2832959000</v>
      </c>
      <c r="C367" t="n">
        <v>3309526000</v>
      </c>
      <c r="D367">
        <f>if(and(B367&gt;0,C367&gt;0),C367/(B367+C367),"")</f>
        <v/>
      </c>
      <c r="E367">
        <f>D367-E356</f>
        <v/>
      </c>
      <c r="F367" t="n">
        <v>0.05</v>
      </c>
      <c r="G367">
        <f>E367/F367*100/14.75/168</f>
        <v/>
      </c>
    </row>
    <row r="368" spans="1:7">
      <c r="A368" t="s"/>
    </row>
    <row r="369" spans="1:7">
      <c r="A369" t="s">
        <v>0</v>
      </c>
      <c r="B369" t="s">
        <v>1</v>
      </c>
      <c r="C369" t="s">
        <v>2</v>
      </c>
      <c r="D369" t="s">
        <v>3</v>
      </c>
    </row>
    <row r="370" spans="1:7">
      <c r="A370" t="s">
        <v>86</v>
      </c>
      <c r="B370" t="s">
        <v>5</v>
      </c>
      <c r="C370" t="s">
        <v>87</v>
      </c>
      <c r="D370" t="s">
        <v>88</v>
      </c>
    </row>
    <row r="371" spans="1:7">
      <c r="A371" t="s"/>
      <c r="B371" t="s">
        <v>8</v>
      </c>
      <c r="C371" t="s">
        <v>9</v>
      </c>
      <c r="D371" t="s">
        <v>10</v>
      </c>
      <c r="E371" t="s">
        <v>11</v>
      </c>
      <c r="F371" t="s">
        <v>12</v>
      </c>
      <c r="G371" t="s">
        <v>13</v>
      </c>
    </row>
    <row r="372" spans="1:7">
      <c r="A372" t="s">
        <v>14</v>
      </c>
      <c r="B372" t="n">
        <v>2903238000</v>
      </c>
      <c r="C372" t="n">
        <v>2106464000</v>
      </c>
      <c r="D372">
        <f>if(and(B372&gt;0,C372&gt;0),C372/(B372+C372),"")</f>
        <v/>
      </c>
      <c r="E372">
        <f>average(D372:D373)</f>
        <v/>
      </c>
    </row>
    <row r="373" spans="1:7">
      <c r="A373" t="s">
        <v>15</v>
      </c>
      <c r="B373" t="n">
        <v>2375986000</v>
      </c>
      <c r="C373" t="n">
        <v>1713850000</v>
      </c>
      <c r="D373">
        <f>if(and(B373&gt;0,C373&gt;0),C373/(B373+C373),"")</f>
        <v/>
      </c>
    </row>
    <row r="374" spans="1:7">
      <c r="A374" t="s">
        <v>16</v>
      </c>
      <c r="B374" t="n">
        <v>3109082000</v>
      </c>
      <c r="C374" t="n">
        <v>2400842000</v>
      </c>
      <c r="D374">
        <f>if(and(B374&gt;0,C374&gt;0),C374/(B374+C374),"")</f>
        <v/>
      </c>
      <c r="E374">
        <f>D374-E372</f>
        <v/>
      </c>
      <c r="F374" t="n">
        <v>0.05</v>
      </c>
      <c r="G374">
        <f>E374/F374*100/23.91/8</f>
        <v/>
      </c>
    </row>
    <row r="375" spans="1:7">
      <c r="A375" t="s">
        <v>17</v>
      </c>
      <c r="B375" t="n">
        <v>2714642000</v>
      </c>
      <c r="C375" t="n">
        <v>2094468000</v>
      </c>
      <c r="D375">
        <f>if(and(B375&gt;0,C375&gt;0),C375/(B375+C375),"")</f>
        <v/>
      </c>
      <c r="E375">
        <f>D375-E372</f>
        <v/>
      </c>
      <c r="F375" t="n">
        <v>0.05</v>
      </c>
      <c r="G375">
        <f>E375/F375*100/23.91/8</f>
        <v/>
      </c>
    </row>
    <row r="376" spans="1:7">
      <c r="A376" t="s">
        <v>18</v>
      </c>
      <c r="B376" t="n">
        <v>2878657000</v>
      </c>
      <c r="C376" t="n">
        <v>2391663000</v>
      </c>
      <c r="D376">
        <f>if(and(B376&gt;0,C376&gt;0),C376/(B376+C376),"")</f>
        <v/>
      </c>
      <c r="E376">
        <f>D376-E372</f>
        <v/>
      </c>
      <c r="F376" t="n">
        <v>0.05</v>
      </c>
      <c r="G376">
        <f>E376/F376*100/23.91/24</f>
        <v/>
      </c>
    </row>
    <row r="377" spans="1:7">
      <c r="A377" t="s">
        <v>19</v>
      </c>
      <c r="B377" t="n">
        <v>2717458000</v>
      </c>
      <c r="C377" t="n">
        <v>2259470000</v>
      </c>
      <c r="D377">
        <f>if(and(B377&gt;0,C377&gt;0),C377/(B377+C377),"")</f>
        <v/>
      </c>
      <c r="E377">
        <f>D377-E372</f>
        <v/>
      </c>
      <c r="F377" t="n">
        <v>0.05</v>
      </c>
      <c r="G377">
        <f>E377/F377*100/23.91/24</f>
        <v/>
      </c>
    </row>
    <row r="378" spans="1:7">
      <c r="A378" t="s">
        <v>20</v>
      </c>
      <c r="B378" t="n">
        <v>1936051000</v>
      </c>
      <c r="C378" t="n">
        <v>1820677000</v>
      </c>
      <c r="D378">
        <f>if(and(B378&gt;0,C378&gt;0),C378/(B378+C378),"")</f>
        <v/>
      </c>
      <c r="E378">
        <f>D378-E372</f>
        <v/>
      </c>
      <c r="F378" t="n">
        <v>0.05</v>
      </c>
      <c r="G378">
        <f>E378/F378*100/23.91/48</f>
        <v/>
      </c>
    </row>
    <row r="379" spans="1:7">
      <c r="A379" t="s">
        <v>21</v>
      </c>
      <c r="B379" t="n">
        <v>1916201000</v>
      </c>
      <c r="C379" t="n">
        <v>1805891000</v>
      </c>
      <c r="D379">
        <f>if(and(B379&gt;0,C379&gt;0),C379/(B379+C379),"")</f>
        <v/>
      </c>
      <c r="E379">
        <f>D379-E372</f>
        <v/>
      </c>
      <c r="F379" t="n">
        <v>0.05</v>
      </c>
      <c r="G379">
        <f>E379/F379*100/23.91/48</f>
        <v/>
      </c>
    </row>
    <row r="380" spans="1:7">
      <c r="A380" t="s">
        <v>22</v>
      </c>
      <c r="B380" t="n">
        <v>2747686000</v>
      </c>
      <c r="C380" t="n">
        <v>3167605000</v>
      </c>
      <c r="D380">
        <f>if(and(B380&gt;0,C380&gt;0),C380/(B380+C380),"")</f>
        <v/>
      </c>
      <c r="E380">
        <f>D380-E372</f>
        <v/>
      </c>
      <c r="F380" t="n">
        <v>0.05</v>
      </c>
      <c r="G380">
        <f>E380/F380*100/23.91/96</f>
        <v/>
      </c>
    </row>
    <row r="381" spans="1:7">
      <c r="A381" t="s">
        <v>23</v>
      </c>
      <c r="B381" t="n">
        <v>1891389000</v>
      </c>
      <c r="C381" t="n">
        <v>2172106000</v>
      </c>
      <c r="D381">
        <f>if(and(B381&gt;0,C381&gt;0),C381/(B381+C381),"")</f>
        <v/>
      </c>
      <c r="E381">
        <f>D381-E372</f>
        <v/>
      </c>
      <c r="F381" t="n">
        <v>0.05</v>
      </c>
      <c r="G381">
        <f>E381/F381*100/23.91/96</f>
        <v/>
      </c>
    </row>
    <row r="382" spans="1:7">
      <c r="A382" t="s">
        <v>24</v>
      </c>
      <c r="B382" t="n">
        <v>20001850</v>
      </c>
      <c r="C382" t="n">
        <v>27368260</v>
      </c>
      <c r="D382">
        <f>if(and(B382&gt;0,C382&gt;0),C382/(B382+C382),"")</f>
        <v/>
      </c>
      <c r="E382">
        <f>D382-E372</f>
        <v/>
      </c>
      <c r="F382" t="n">
        <v>0.05</v>
      </c>
      <c r="G382">
        <f>E382/F382*100/23.91/168</f>
        <v/>
      </c>
    </row>
    <row r="383" spans="1:7">
      <c r="A383" t="s">
        <v>25</v>
      </c>
      <c r="B383" t="n">
        <v>1524332000</v>
      </c>
      <c r="C383" t="n">
        <v>2074233000</v>
      </c>
      <c r="D383">
        <f>if(and(B383&gt;0,C383&gt;0),C383/(B383+C383),"")</f>
        <v/>
      </c>
      <c r="E383">
        <f>D383-E372</f>
        <v/>
      </c>
      <c r="F383" t="n">
        <v>0.05</v>
      </c>
      <c r="G383">
        <f>E383/F383*100/23.91/168</f>
        <v/>
      </c>
    </row>
    <row r="384" spans="1:7">
      <c r="A384" t="s"/>
    </row>
    <row r="385" spans="1:7">
      <c r="A385" t="s">
        <v>0</v>
      </c>
      <c r="B385" t="s">
        <v>1</v>
      </c>
      <c r="C385" t="s">
        <v>2</v>
      </c>
      <c r="D385" t="s">
        <v>3</v>
      </c>
    </row>
    <row r="386" spans="1:7">
      <c r="A386" t="s">
        <v>89</v>
      </c>
      <c r="B386" t="s">
        <v>54</v>
      </c>
      <c r="C386" t="s">
        <v>90</v>
      </c>
      <c r="D386" t="s">
        <v>91</v>
      </c>
    </row>
    <row r="387" spans="1:7">
      <c r="A387" t="s"/>
      <c r="B387" t="s">
        <v>8</v>
      </c>
      <c r="C387" t="s">
        <v>9</v>
      </c>
      <c r="D387" t="s">
        <v>10</v>
      </c>
      <c r="E387" t="s">
        <v>11</v>
      </c>
      <c r="F387" t="s">
        <v>12</v>
      </c>
      <c r="G387" t="s">
        <v>13</v>
      </c>
    </row>
    <row r="388" spans="1:7">
      <c r="A388" t="s">
        <v>14</v>
      </c>
      <c r="B388" t="n">
        <v>20991960</v>
      </c>
      <c r="C388" t="n">
        <v>16607740</v>
      </c>
      <c r="D388">
        <f>if(and(B388&gt;0,C388&gt;0),C388/(B388+C388),"")</f>
        <v/>
      </c>
      <c r="E388">
        <f>average(D388:D389)</f>
        <v/>
      </c>
    </row>
    <row r="389" spans="1:7">
      <c r="A389" t="s">
        <v>15</v>
      </c>
      <c r="B389" t="n">
        <v>24790860</v>
      </c>
      <c r="C389" t="n">
        <v>18926640</v>
      </c>
      <c r="D389">
        <f>if(and(B389&gt;0,C389&gt;0),C389/(B389+C389),"")</f>
        <v/>
      </c>
    </row>
    <row r="390" spans="1:7">
      <c r="A390" t="s">
        <v>16</v>
      </c>
      <c r="B390" t="n">
        <v>21681410</v>
      </c>
      <c r="C390" t="n">
        <v>16935700</v>
      </c>
      <c r="D390">
        <f>if(and(B390&gt;0,C390&gt;0),C390/(B390+C390),"")</f>
        <v/>
      </c>
      <c r="E390">
        <f>D390-E388</f>
        <v/>
      </c>
      <c r="F390" t="n">
        <v>0.05</v>
      </c>
      <c r="G390">
        <f>E390/F390*100/33.24/8</f>
        <v/>
      </c>
    </row>
    <row r="391" spans="1:7">
      <c r="A391" t="s">
        <v>17</v>
      </c>
      <c r="B391" t="n">
        <v>22625550</v>
      </c>
      <c r="C391" t="n">
        <v>17769040</v>
      </c>
      <c r="D391">
        <f>if(and(B391&gt;0,C391&gt;0),C391/(B391+C391),"")</f>
        <v/>
      </c>
      <c r="E391">
        <f>D391-E388</f>
        <v/>
      </c>
      <c r="F391" t="n">
        <v>0.05</v>
      </c>
      <c r="G391">
        <f>E391/F391*100/33.24/8</f>
        <v/>
      </c>
    </row>
    <row r="392" spans="1:7">
      <c r="A392" t="s">
        <v>18</v>
      </c>
      <c r="B392" t="n">
        <v>32258830</v>
      </c>
      <c r="C392" t="n">
        <v>28007480</v>
      </c>
      <c r="D392">
        <f>if(and(B392&gt;0,C392&gt;0),C392/(B392+C392),"")</f>
        <v/>
      </c>
      <c r="E392">
        <f>D392-E388</f>
        <v/>
      </c>
      <c r="F392" t="n">
        <v>0.05</v>
      </c>
      <c r="G392">
        <f>E392/F392*100/33.24/24</f>
        <v/>
      </c>
    </row>
    <row r="393" spans="1:7">
      <c r="A393" t="s">
        <v>19</v>
      </c>
      <c r="B393" t="n">
        <v>30117220</v>
      </c>
      <c r="C393" t="n">
        <v>26190850</v>
      </c>
      <c r="D393">
        <f>if(and(B393&gt;0,C393&gt;0),C393/(B393+C393),"")</f>
        <v/>
      </c>
      <c r="E393">
        <f>D393-E388</f>
        <v/>
      </c>
      <c r="F393" t="n">
        <v>0.05</v>
      </c>
      <c r="G393">
        <f>E393/F393*100/33.24/24</f>
        <v/>
      </c>
    </row>
    <row r="394" spans="1:7">
      <c r="A394" t="s">
        <v>20</v>
      </c>
      <c r="B394" t="n">
        <v>18075040</v>
      </c>
      <c r="C394" t="n">
        <v>17552480</v>
      </c>
      <c r="D394">
        <f>if(and(B394&gt;0,C394&gt;0),C394/(B394+C394),"")</f>
        <v/>
      </c>
      <c r="E394">
        <f>D394-E388</f>
        <v/>
      </c>
      <c r="F394" t="n">
        <v>0.05</v>
      </c>
      <c r="G394">
        <f>E394/F394*100/33.24/48</f>
        <v/>
      </c>
    </row>
    <row r="395" spans="1:7">
      <c r="A395" t="s">
        <v>21</v>
      </c>
      <c r="B395" t="n">
        <v>17655750</v>
      </c>
      <c r="C395" t="n">
        <v>16874540</v>
      </c>
      <c r="D395">
        <f>if(and(B395&gt;0,C395&gt;0),C395/(B395+C395),"")</f>
        <v/>
      </c>
      <c r="E395">
        <f>D395-E388</f>
        <v/>
      </c>
      <c r="F395" t="n">
        <v>0.05</v>
      </c>
      <c r="G395">
        <f>E395/F395*100/33.24/48</f>
        <v/>
      </c>
    </row>
    <row r="396" spans="1:7">
      <c r="A396" t="s">
        <v>22</v>
      </c>
      <c r="B396" t="n">
        <v>19578050</v>
      </c>
      <c r="C396" t="n">
        <v>23194480</v>
      </c>
      <c r="D396">
        <f>if(and(B396&gt;0,C396&gt;0),C396/(B396+C396),"")</f>
        <v/>
      </c>
      <c r="E396">
        <f>D396-E388</f>
        <v/>
      </c>
      <c r="F396" t="n">
        <v>0.05</v>
      </c>
      <c r="G396">
        <f>E396/F396*100/33.24/96</f>
        <v/>
      </c>
    </row>
    <row r="397" spans="1:7">
      <c r="A397" t="s">
        <v>23</v>
      </c>
      <c r="B397" t="n">
        <v>20388160</v>
      </c>
      <c r="C397" t="n">
        <v>24990820</v>
      </c>
      <c r="D397">
        <f>if(and(B397&gt;0,C397&gt;0),C397/(B397+C397),"")</f>
        <v/>
      </c>
      <c r="E397">
        <f>D397-E388</f>
        <v/>
      </c>
      <c r="F397" t="n">
        <v>0.05</v>
      </c>
      <c r="G397">
        <f>E397/F397*100/33.24/96</f>
        <v/>
      </c>
    </row>
    <row r="398" spans="1:7">
      <c r="A398" t="s">
        <v>24</v>
      </c>
      <c r="B398" t="n">
        <v>17789400</v>
      </c>
      <c r="C398" t="n">
        <v>25517450</v>
      </c>
      <c r="D398">
        <f>if(and(B398&gt;0,C398&gt;0),C398/(B398+C398),"")</f>
        <v/>
      </c>
      <c r="E398">
        <f>D398-E388</f>
        <v/>
      </c>
      <c r="F398" t="n">
        <v>0.05</v>
      </c>
      <c r="G398">
        <f>E398/F398*100/33.24/168</f>
        <v/>
      </c>
    </row>
    <row r="399" spans="1:7">
      <c r="A399" t="s">
        <v>25</v>
      </c>
      <c r="B399" t="n">
        <v>16159200</v>
      </c>
      <c r="C399" t="n">
        <v>23878980</v>
      </c>
      <c r="D399">
        <f>if(and(B399&gt;0,C399&gt;0),C399/(B399+C399),"")</f>
        <v/>
      </c>
      <c r="E399">
        <f>D399-E388</f>
        <v/>
      </c>
      <c r="F399" t="n">
        <v>0.05</v>
      </c>
      <c r="G399">
        <f>E399/F399*100/33.24/168</f>
        <v/>
      </c>
    </row>
    <row r="400" spans="1:7">
      <c r="A400" t="s"/>
    </row>
    <row r="401" spans="1:7">
      <c r="A401" t="s">
        <v>0</v>
      </c>
      <c r="B401" t="s">
        <v>1</v>
      </c>
      <c r="C401" t="s">
        <v>2</v>
      </c>
      <c r="D401" t="s">
        <v>3</v>
      </c>
    </row>
    <row r="402" spans="1:7">
      <c r="A402" t="s">
        <v>92</v>
      </c>
      <c r="B402" t="s">
        <v>5</v>
      </c>
      <c r="C402" t="s">
        <v>93</v>
      </c>
      <c r="D402" t="s">
        <v>91</v>
      </c>
    </row>
    <row r="403" spans="1:7">
      <c r="A403" t="s"/>
      <c r="B403" t="s">
        <v>8</v>
      </c>
      <c r="C403" t="s">
        <v>9</v>
      </c>
      <c r="D403" t="s">
        <v>10</v>
      </c>
      <c r="E403" t="s">
        <v>11</v>
      </c>
      <c r="F403" t="s">
        <v>12</v>
      </c>
      <c r="G403" t="s">
        <v>13</v>
      </c>
    </row>
    <row r="404" spans="1:7">
      <c r="A404" t="s">
        <v>14</v>
      </c>
      <c r="B404" t="n">
        <v>470610700</v>
      </c>
      <c r="C404" t="n">
        <v>358461000</v>
      </c>
      <c r="D404">
        <f>if(and(B404&gt;0,C404&gt;0),C404/(B404+C404),"")</f>
        <v/>
      </c>
      <c r="E404">
        <f>average(D404:D405)</f>
        <v/>
      </c>
    </row>
    <row r="405" spans="1:7">
      <c r="A405" t="s">
        <v>15</v>
      </c>
      <c r="B405" t="n">
        <v>509670100</v>
      </c>
      <c r="C405" t="n">
        <v>389724800</v>
      </c>
      <c r="D405">
        <f>if(and(B405&gt;0,C405&gt;0),C405/(B405+C405),"")</f>
        <v/>
      </c>
    </row>
    <row r="406" spans="1:7">
      <c r="A406" t="s">
        <v>16</v>
      </c>
      <c r="B406" t="n">
        <v>475473900</v>
      </c>
      <c r="C406" t="n">
        <v>385866100</v>
      </c>
      <c r="D406">
        <f>if(and(B406&gt;0,C406&gt;0),C406/(B406+C406),"")</f>
        <v/>
      </c>
      <c r="E406">
        <f>D406-E404</f>
        <v/>
      </c>
      <c r="F406" t="n">
        <v>0.05</v>
      </c>
      <c r="G406">
        <f>E406/F406*100/33.24/8</f>
        <v/>
      </c>
    </row>
    <row r="407" spans="1:7">
      <c r="A407" t="s">
        <v>17</v>
      </c>
      <c r="B407" t="n">
        <v>478302100</v>
      </c>
      <c r="C407" t="n">
        <v>386504700</v>
      </c>
      <c r="D407">
        <f>if(and(B407&gt;0,C407&gt;0),C407/(B407+C407),"")</f>
        <v/>
      </c>
      <c r="E407">
        <f>D407-E404</f>
        <v/>
      </c>
      <c r="F407" t="n">
        <v>0.05</v>
      </c>
      <c r="G407">
        <f>E407/F407*100/33.24/8</f>
        <v/>
      </c>
    </row>
    <row r="408" spans="1:7">
      <c r="A408" t="s">
        <v>18</v>
      </c>
      <c r="B408" t="n">
        <v>675634200</v>
      </c>
      <c r="C408" t="n">
        <v>588937400</v>
      </c>
      <c r="D408">
        <f>if(and(B408&gt;0,C408&gt;0),C408/(B408+C408),"")</f>
        <v/>
      </c>
      <c r="E408">
        <f>D408-E404</f>
        <v/>
      </c>
      <c r="F408" t="n">
        <v>0.05</v>
      </c>
      <c r="G408">
        <f>E408/F408*100/33.24/24</f>
        <v/>
      </c>
    </row>
    <row r="409" spans="1:7">
      <c r="A409" t="s">
        <v>19</v>
      </c>
      <c r="B409" t="n">
        <v>635477300</v>
      </c>
      <c r="C409" t="n">
        <v>554427400</v>
      </c>
      <c r="D409">
        <f>if(and(B409&gt;0,C409&gt;0),C409/(B409+C409),"")</f>
        <v/>
      </c>
      <c r="E409">
        <f>D409-E404</f>
        <v/>
      </c>
      <c r="F409" t="n">
        <v>0.05</v>
      </c>
      <c r="G409">
        <f>E409/F409*100/33.24/24</f>
        <v/>
      </c>
    </row>
    <row r="410" spans="1:7">
      <c r="A410" t="s">
        <v>20</v>
      </c>
      <c r="B410" t="n">
        <v>383767500</v>
      </c>
      <c r="C410" t="n">
        <v>376187500</v>
      </c>
      <c r="D410">
        <f>if(and(B410&gt;0,C410&gt;0),C410/(B410+C410),"")</f>
        <v/>
      </c>
      <c r="E410">
        <f>D410-E404</f>
        <v/>
      </c>
      <c r="F410" t="n">
        <v>0.05</v>
      </c>
      <c r="G410">
        <f>E410/F410*100/33.24/48</f>
        <v/>
      </c>
    </row>
    <row r="411" spans="1:7">
      <c r="A411" t="s">
        <v>21</v>
      </c>
      <c r="B411" t="n">
        <v>372367400</v>
      </c>
      <c r="C411" t="n">
        <v>363800500</v>
      </c>
      <c r="D411">
        <f>if(and(B411&gt;0,C411&gt;0),C411/(B411+C411),"")</f>
        <v/>
      </c>
      <c r="E411">
        <f>D411-E404</f>
        <v/>
      </c>
      <c r="F411" t="n">
        <v>0.05</v>
      </c>
      <c r="G411">
        <f>E411/F411*100/33.24/48</f>
        <v/>
      </c>
    </row>
    <row r="412" spans="1:7">
      <c r="A412" t="s">
        <v>22</v>
      </c>
      <c r="B412" t="n">
        <v>446620200</v>
      </c>
      <c r="C412" t="n">
        <v>540776900</v>
      </c>
      <c r="D412">
        <f>if(and(B412&gt;0,C412&gt;0),C412/(B412+C412),"")</f>
        <v/>
      </c>
      <c r="E412">
        <f>D412-E404</f>
        <v/>
      </c>
      <c r="F412" t="n">
        <v>0.05</v>
      </c>
      <c r="G412">
        <f>E412/F412*100/33.24/96</f>
        <v/>
      </c>
    </row>
    <row r="413" spans="1:7">
      <c r="A413" t="s">
        <v>23</v>
      </c>
      <c r="B413" t="n">
        <v>449966700</v>
      </c>
      <c r="C413" t="n">
        <v>549002200</v>
      </c>
      <c r="D413">
        <f>if(and(B413&gt;0,C413&gt;0),C413/(B413+C413),"")</f>
        <v/>
      </c>
      <c r="E413">
        <f>D413-E404</f>
        <v/>
      </c>
      <c r="F413" t="n">
        <v>0.05</v>
      </c>
      <c r="G413">
        <f>E413/F413*100/33.24/96</f>
        <v/>
      </c>
    </row>
    <row r="414" spans="1:7">
      <c r="A414" t="s">
        <v>24</v>
      </c>
      <c r="B414" t="n">
        <v>384662800</v>
      </c>
      <c r="C414" t="n">
        <v>568044800</v>
      </c>
      <c r="D414">
        <f>if(and(B414&gt;0,C414&gt;0),C414/(B414+C414),"")</f>
        <v/>
      </c>
      <c r="E414">
        <f>D414-E404</f>
        <v/>
      </c>
      <c r="F414" t="n">
        <v>0.05</v>
      </c>
      <c r="G414">
        <f>E414/F414*100/33.24/168</f>
        <v/>
      </c>
    </row>
    <row r="415" spans="1:7">
      <c r="A415" t="s">
        <v>25</v>
      </c>
      <c r="B415" t="n">
        <v>326963700</v>
      </c>
      <c r="C415" t="n">
        <v>478789300</v>
      </c>
      <c r="D415">
        <f>if(and(B415&gt;0,C415&gt;0),C415/(B415+C415),"")</f>
        <v/>
      </c>
      <c r="E415">
        <f>D415-E404</f>
        <v/>
      </c>
      <c r="F415" t="n">
        <v>0.05</v>
      </c>
      <c r="G415">
        <f>E415/F415*100/33.24/168</f>
        <v/>
      </c>
    </row>
    <row r="416" spans="1:7">
      <c r="A416" t="s"/>
    </row>
    <row r="417" spans="1:7">
      <c r="A417" t="s">
        <v>0</v>
      </c>
      <c r="B417" t="s">
        <v>1</v>
      </c>
      <c r="C417" t="s">
        <v>2</v>
      </c>
      <c r="D417" t="s">
        <v>3</v>
      </c>
    </row>
    <row r="418" spans="1:7">
      <c r="A418" t="s">
        <v>94</v>
      </c>
      <c r="B418" t="s">
        <v>5</v>
      </c>
      <c r="C418" t="s">
        <v>95</v>
      </c>
      <c r="D418" t="s">
        <v>96</v>
      </c>
    </row>
    <row r="419" spans="1:7">
      <c r="A419" t="s"/>
      <c r="B419" t="s">
        <v>8</v>
      </c>
      <c r="C419" t="s">
        <v>9</v>
      </c>
      <c r="D419" t="s">
        <v>10</v>
      </c>
      <c r="E419" t="s">
        <v>11</v>
      </c>
      <c r="F419" t="s">
        <v>12</v>
      </c>
      <c r="G419" t="s">
        <v>13</v>
      </c>
    </row>
    <row r="420" spans="1:7">
      <c r="A420" t="s">
        <v>14</v>
      </c>
      <c r="B420" t="n">
        <v>5420865</v>
      </c>
      <c r="C420" t="n">
        <v>4162759</v>
      </c>
      <c r="D420">
        <f>if(and(B420&gt;0,C420&gt;0),C420/(B420+C420),"")</f>
        <v/>
      </c>
      <c r="E420">
        <f>average(D420:D421)</f>
        <v/>
      </c>
    </row>
    <row r="421" spans="1:7">
      <c r="A421" t="s">
        <v>15</v>
      </c>
      <c r="B421" t="n">
        <v>2855518</v>
      </c>
      <c r="C421" t="n">
        <v>2261591</v>
      </c>
      <c r="D421">
        <f>if(and(B421&gt;0,C421&gt;0),C421/(B421+C421),"")</f>
        <v/>
      </c>
    </row>
    <row r="422" spans="1:7">
      <c r="A422" t="s">
        <v>16</v>
      </c>
      <c r="B422" t="n">
        <v>2406064</v>
      </c>
      <c r="C422" t="n">
        <v>1389070</v>
      </c>
      <c r="D422">
        <f>if(and(B422&gt;0,C422&gt;0),C422/(B422+C422),"")</f>
        <v/>
      </c>
      <c r="E422">
        <f>D422-E420</f>
        <v/>
      </c>
      <c r="F422" t="n">
        <v>0.05</v>
      </c>
      <c r="G422">
        <f>E422/F422*100/28.77/8</f>
        <v/>
      </c>
    </row>
    <row r="423" spans="1:7">
      <c r="A423" t="s">
        <v>17</v>
      </c>
      <c r="B423" t="n">
        <v>1230477</v>
      </c>
      <c r="C423" t="n">
        <v>755183</v>
      </c>
      <c r="D423">
        <f>if(and(B423&gt;0,C423&gt;0),C423/(B423+C423),"")</f>
        <v/>
      </c>
      <c r="E423">
        <f>D423-E420</f>
        <v/>
      </c>
      <c r="F423" t="n">
        <v>0.05</v>
      </c>
      <c r="G423">
        <f>E423/F423*100/28.77/8</f>
        <v/>
      </c>
    </row>
    <row r="424" spans="1:7">
      <c r="A424" t="s">
        <v>18</v>
      </c>
      <c r="B424" t="n">
        <v>3417294</v>
      </c>
      <c r="C424" t="n">
        <v>2755420</v>
      </c>
      <c r="D424">
        <f>if(and(B424&gt;0,C424&gt;0),C424/(B424+C424),"")</f>
        <v/>
      </c>
      <c r="E424">
        <f>D424-E420</f>
        <v/>
      </c>
      <c r="F424" t="n">
        <v>0.05</v>
      </c>
      <c r="G424">
        <f>E424/F424*100/28.77/24</f>
        <v/>
      </c>
    </row>
    <row r="425" spans="1:7">
      <c r="A425" t="s">
        <v>19</v>
      </c>
      <c r="B425" t="n">
        <v>2520540</v>
      </c>
      <c r="C425" t="n">
        <v>2095338</v>
      </c>
      <c r="D425">
        <f>if(and(B425&gt;0,C425&gt;0),C425/(B425+C425),"")</f>
        <v/>
      </c>
      <c r="E425">
        <f>D425-E420</f>
        <v/>
      </c>
      <c r="F425" t="n">
        <v>0.05</v>
      </c>
      <c r="G425">
        <f>E425/F425*100/28.77/24</f>
        <v/>
      </c>
    </row>
    <row r="426" spans="1:7">
      <c r="A426" t="s">
        <v>20</v>
      </c>
      <c r="B426" t="n">
        <v>2505273</v>
      </c>
      <c r="C426" t="n">
        <v>1619841</v>
      </c>
      <c r="D426">
        <f>if(and(B426&gt;0,C426&gt;0),C426/(B426+C426),"")</f>
        <v/>
      </c>
      <c r="E426">
        <f>D426-E420</f>
        <v/>
      </c>
      <c r="F426" t="n">
        <v>0.05</v>
      </c>
      <c r="G426">
        <f>E426/F426*100/28.77/48</f>
        <v/>
      </c>
    </row>
    <row r="427" spans="1:7">
      <c r="A427" t="s">
        <v>21</v>
      </c>
      <c r="B427" t="n">
        <v>1965167</v>
      </c>
      <c r="C427" t="n">
        <v>912734</v>
      </c>
      <c r="D427">
        <f>if(and(B427&gt;0,C427&gt;0),C427/(B427+C427),"")</f>
        <v/>
      </c>
      <c r="E427">
        <f>D427-E420</f>
        <v/>
      </c>
      <c r="F427" t="n">
        <v>0.05</v>
      </c>
      <c r="G427">
        <f>E427/F427*100/28.77/48</f>
        <v/>
      </c>
    </row>
    <row r="428" spans="1:7">
      <c r="A428" t="s">
        <v>22</v>
      </c>
      <c r="B428" t="n">
        <v>9084541</v>
      </c>
      <c r="C428" t="n">
        <v>10166800</v>
      </c>
      <c r="D428">
        <f>if(and(B428&gt;0,C428&gt;0),C428/(B428+C428),"")</f>
        <v/>
      </c>
      <c r="E428">
        <f>D428-E420</f>
        <v/>
      </c>
      <c r="F428" t="n">
        <v>0.05</v>
      </c>
      <c r="G428">
        <f>E428/F428*100/28.77/96</f>
        <v/>
      </c>
    </row>
    <row r="429" spans="1:7">
      <c r="A429" t="s">
        <v>23</v>
      </c>
      <c r="B429" t="n">
        <v>7313237</v>
      </c>
      <c r="C429" t="n">
        <v>8816921</v>
      </c>
      <c r="D429">
        <f>if(and(B429&gt;0,C429&gt;0),C429/(B429+C429),"")</f>
        <v/>
      </c>
      <c r="E429">
        <f>D429-E420</f>
        <v/>
      </c>
      <c r="F429" t="n">
        <v>0.05</v>
      </c>
      <c r="G429">
        <f>E429/F429*100/28.77/96</f>
        <v/>
      </c>
    </row>
    <row r="430" spans="1:7">
      <c r="A430" t="s">
        <v>24</v>
      </c>
      <c r="B430" t="n">
        <v>415299</v>
      </c>
      <c r="C430" t="n">
        <v>361393</v>
      </c>
      <c r="D430">
        <f>if(and(B430&gt;0,C430&gt;0),C430/(B430+C430),"")</f>
        <v/>
      </c>
      <c r="E430">
        <f>D430-E420</f>
        <v/>
      </c>
      <c r="F430" t="n">
        <v>0.05</v>
      </c>
      <c r="G430">
        <f>E430/F430*100/28.77/168</f>
        <v/>
      </c>
    </row>
    <row r="431" spans="1:7">
      <c r="A431" t="s">
        <v>25</v>
      </c>
      <c r="B431" t="n">
        <v>495971</v>
      </c>
      <c r="C431" t="n">
        <v>456865</v>
      </c>
      <c r="D431">
        <f>if(and(B431&gt;0,C431&gt;0),C431/(B431+C431),"")</f>
        <v/>
      </c>
      <c r="E431">
        <f>D431-E420</f>
        <v/>
      </c>
      <c r="F431" t="n">
        <v>0.05</v>
      </c>
      <c r="G431">
        <f>E431/F431*100/28.77/168</f>
        <v/>
      </c>
    </row>
    <row r="432" spans="1:7">
      <c r="A432" t="s"/>
    </row>
    <row r="433" spans="1:7">
      <c r="A433" t="s">
        <v>0</v>
      </c>
      <c r="B433" t="s">
        <v>1</v>
      </c>
      <c r="C433" t="s">
        <v>2</v>
      </c>
      <c r="D433" t="s">
        <v>3</v>
      </c>
    </row>
    <row r="434" spans="1:7">
      <c r="A434" t="s">
        <v>97</v>
      </c>
      <c r="B434" t="s">
        <v>5</v>
      </c>
      <c r="C434" t="s">
        <v>98</v>
      </c>
      <c r="D434" t="s">
        <v>88</v>
      </c>
    </row>
    <row r="435" spans="1:7">
      <c r="A435" t="s"/>
      <c r="B435" t="s">
        <v>8</v>
      </c>
      <c r="C435" t="s">
        <v>9</v>
      </c>
      <c r="D435" t="s">
        <v>10</v>
      </c>
      <c r="E435" t="s">
        <v>11</v>
      </c>
      <c r="F435" t="s">
        <v>12</v>
      </c>
      <c r="G435" t="s">
        <v>13</v>
      </c>
    </row>
    <row r="436" spans="1:7">
      <c r="A436" t="s">
        <v>14</v>
      </c>
      <c r="B436" t="n">
        <v>2026859000</v>
      </c>
      <c r="C436" t="n">
        <v>1489106000</v>
      </c>
      <c r="D436">
        <f>if(and(B436&gt;0,C436&gt;0),C436/(B436+C436),"")</f>
        <v/>
      </c>
      <c r="E436">
        <f>average(D436:D437)</f>
        <v/>
      </c>
    </row>
    <row r="437" spans="1:7">
      <c r="A437" t="s">
        <v>15</v>
      </c>
      <c r="B437" t="n">
        <v>1511884000</v>
      </c>
      <c r="C437" t="n">
        <v>1087234000</v>
      </c>
      <c r="D437">
        <f>if(and(B437&gt;0,C437&gt;0),C437/(B437+C437),"")</f>
        <v/>
      </c>
    </row>
    <row r="438" spans="1:7">
      <c r="A438" t="s">
        <v>16</v>
      </c>
      <c r="B438" t="n">
        <v>2023662000</v>
      </c>
      <c r="C438" t="n">
        <v>1598726000</v>
      </c>
      <c r="D438">
        <f>if(and(B438&gt;0,C438&gt;0),C438/(B438+C438),"")</f>
        <v/>
      </c>
      <c r="E438">
        <f>D438-E436</f>
        <v/>
      </c>
      <c r="F438" t="n">
        <v>0.05</v>
      </c>
      <c r="G438">
        <f>E438/F438*100/23.91/8</f>
        <v/>
      </c>
    </row>
    <row r="439" spans="1:7">
      <c r="A439" t="s">
        <v>17</v>
      </c>
      <c r="B439" t="n">
        <v>1551570000</v>
      </c>
      <c r="C439" t="n">
        <v>1208785000</v>
      </c>
      <c r="D439">
        <f>if(and(B439&gt;0,C439&gt;0),C439/(B439+C439),"")</f>
        <v/>
      </c>
      <c r="E439">
        <f>D439-E436</f>
        <v/>
      </c>
      <c r="F439" t="n">
        <v>0.05</v>
      </c>
      <c r="G439">
        <f>E439/F439*100/23.91/8</f>
        <v/>
      </c>
    </row>
    <row r="440" spans="1:7">
      <c r="A440" t="s">
        <v>18</v>
      </c>
      <c r="B440" t="n">
        <v>1872788000</v>
      </c>
      <c r="C440" t="n">
        <v>1567791000</v>
      </c>
      <c r="D440">
        <f>if(and(B440&gt;0,C440&gt;0),C440/(B440+C440),"")</f>
        <v/>
      </c>
      <c r="E440">
        <f>D440-E436</f>
        <v/>
      </c>
      <c r="F440" t="n">
        <v>0.05</v>
      </c>
      <c r="G440">
        <f>E440/F440*100/23.91/24</f>
        <v/>
      </c>
    </row>
    <row r="441" spans="1:7">
      <c r="A441" t="s">
        <v>19</v>
      </c>
      <c r="B441" t="n">
        <v>1594739000</v>
      </c>
      <c r="C441" t="n">
        <v>1335488000</v>
      </c>
      <c r="D441">
        <f>if(and(B441&gt;0,C441&gt;0),C441/(B441+C441),"")</f>
        <v/>
      </c>
      <c r="E441">
        <f>D441-E436</f>
        <v/>
      </c>
      <c r="F441" t="n">
        <v>0.05</v>
      </c>
      <c r="G441">
        <f>E441/F441*100/23.91/24</f>
        <v/>
      </c>
    </row>
    <row r="442" spans="1:7">
      <c r="A442" t="s">
        <v>20</v>
      </c>
      <c r="B442" t="n">
        <v>1096927000</v>
      </c>
      <c r="C442" t="n">
        <v>1060983000</v>
      </c>
      <c r="D442">
        <f>if(and(B442&gt;0,C442&gt;0),C442/(B442+C442),"")</f>
        <v/>
      </c>
      <c r="E442">
        <f>D442-E436</f>
        <v/>
      </c>
      <c r="F442" t="n">
        <v>0.05</v>
      </c>
      <c r="G442">
        <f>E442/F442*100/23.91/48</f>
        <v/>
      </c>
    </row>
    <row r="443" spans="1:7">
      <c r="A443" t="s">
        <v>21</v>
      </c>
      <c r="B443" t="n">
        <v>864718400</v>
      </c>
      <c r="C443" t="n">
        <v>838291900</v>
      </c>
      <c r="D443">
        <f>if(and(B443&gt;0,C443&gt;0),C443/(B443+C443),"")</f>
        <v/>
      </c>
      <c r="E443">
        <f>D443-E436</f>
        <v/>
      </c>
      <c r="F443" t="n">
        <v>0.05</v>
      </c>
      <c r="G443">
        <f>E443/F443*100/23.91/48</f>
        <v/>
      </c>
    </row>
    <row r="444" spans="1:7">
      <c r="A444" t="s">
        <v>22</v>
      </c>
      <c r="B444" t="n">
        <v>1465877000</v>
      </c>
      <c r="C444" t="n">
        <v>1718507000</v>
      </c>
      <c r="D444">
        <f>if(and(B444&gt;0,C444&gt;0),C444/(B444+C444),"")</f>
        <v/>
      </c>
      <c r="E444">
        <f>D444-E436</f>
        <v/>
      </c>
      <c r="F444" t="n">
        <v>0.05</v>
      </c>
      <c r="G444">
        <f>E444/F444*100/23.91/96</f>
        <v/>
      </c>
    </row>
    <row r="445" spans="1:7">
      <c r="A445" t="s">
        <v>23</v>
      </c>
      <c r="B445" t="n">
        <v>1188721000</v>
      </c>
      <c r="C445" t="n">
        <v>1351678000</v>
      </c>
      <c r="D445">
        <f>if(and(B445&gt;0,C445&gt;0),C445/(B445+C445),"")</f>
        <v/>
      </c>
      <c r="E445">
        <f>D445-E436</f>
        <v/>
      </c>
      <c r="F445" t="n">
        <v>0.05</v>
      </c>
      <c r="G445">
        <f>E445/F445*100/23.91/96</f>
        <v/>
      </c>
    </row>
    <row r="446" spans="1:7">
      <c r="A446" t="s">
        <v>24</v>
      </c>
      <c r="B446" t="n">
        <v>13411710</v>
      </c>
      <c r="C446" t="n">
        <v>18656910</v>
      </c>
      <c r="D446">
        <f>if(and(B446&gt;0,C446&gt;0),C446/(B446+C446),"")</f>
        <v/>
      </c>
      <c r="E446">
        <f>D446-E436</f>
        <v/>
      </c>
      <c r="F446" t="n">
        <v>0.05</v>
      </c>
      <c r="G446">
        <f>E446/F446*100/23.91/168</f>
        <v/>
      </c>
    </row>
    <row r="447" spans="1:7">
      <c r="A447" t="s">
        <v>25</v>
      </c>
      <c r="B447" t="n">
        <v>752313000</v>
      </c>
      <c r="C447" t="n">
        <v>1050195000</v>
      </c>
      <c r="D447">
        <f>if(and(B447&gt;0,C447&gt;0),C447/(B447+C447),"")</f>
        <v/>
      </c>
      <c r="E447">
        <f>D447-E436</f>
        <v/>
      </c>
      <c r="F447" t="n">
        <v>0.05</v>
      </c>
      <c r="G447">
        <f>E447/F447*100/23.91/168</f>
        <v/>
      </c>
    </row>
    <row r="448" spans="1:7">
      <c r="A448" t="s"/>
    </row>
    <row r="449" spans="1:7">
      <c r="A449" t="s">
        <v>0</v>
      </c>
      <c r="B449" t="s">
        <v>1</v>
      </c>
      <c r="C449" t="s">
        <v>2</v>
      </c>
      <c r="D449" t="s">
        <v>3</v>
      </c>
    </row>
    <row r="450" spans="1:7">
      <c r="A450" t="s">
        <v>99</v>
      </c>
      <c r="B450" t="s">
        <v>5</v>
      </c>
      <c r="C450" t="s">
        <v>100</v>
      </c>
      <c r="D450" t="s">
        <v>101</v>
      </c>
    </row>
    <row r="451" spans="1:7">
      <c r="A451" t="s"/>
      <c r="B451" t="s">
        <v>8</v>
      </c>
      <c r="C451" t="s">
        <v>9</v>
      </c>
      <c r="D451" t="s">
        <v>10</v>
      </c>
      <c r="E451" t="s">
        <v>11</v>
      </c>
      <c r="F451" t="s">
        <v>12</v>
      </c>
      <c r="G451" t="s">
        <v>13</v>
      </c>
    </row>
    <row r="452" spans="1:7">
      <c r="A452" t="s">
        <v>14</v>
      </c>
      <c r="B452" t="n">
        <v>173477500</v>
      </c>
      <c r="C452" t="n">
        <v>132027000</v>
      </c>
      <c r="D452">
        <f>if(and(B452&gt;0,C452&gt;0),C452/(B452+C452),"")</f>
        <v/>
      </c>
      <c r="E452">
        <f>average(D452:D453)</f>
        <v/>
      </c>
    </row>
    <row r="453" spans="1:7">
      <c r="A453" t="s">
        <v>15</v>
      </c>
      <c r="B453" t="n">
        <v>158980100</v>
      </c>
      <c r="C453" t="n">
        <v>126900900</v>
      </c>
      <c r="D453">
        <f>if(and(B453&gt;0,C453&gt;0),C453/(B453+C453),"")</f>
        <v/>
      </c>
    </row>
    <row r="454" spans="1:7">
      <c r="A454" t="s">
        <v>16</v>
      </c>
      <c r="B454" t="n">
        <v>162824300</v>
      </c>
      <c r="C454" t="n">
        <v>134587400</v>
      </c>
      <c r="D454">
        <f>if(and(B454&gt;0,C454&gt;0),C454/(B454+C454),"")</f>
        <v/>
      </c>
      <c r="E454">
        <f>D454-E452</f>
        <v/>
      </c>
      <c r="F454" t="n">
        <v>0.05</v>
      </c>
      <c r="G454">
        <f>E454/F454*100/22.22/8</f>
        <v/>
      </c>
    </row>
    <row r="455" spans="1:7">
      <c r="A455" t="s">
        <v>17</v>
      </c>
      <c r="B455" t="n">
        <v>166088600</v>
      </c>
      <c r="C455" t="n">
        <v>136167800</v>
      </c>
      <c r="D455">
        <f>if(and(B455&gt;0,C455&gt;0),C455/(B455+C455),"")</f>
        <v/>
      </c>
      <c r="E455">
        <f>D455-E452</f>
        <v/>
      </c>
      <c r="F455" t="n">
        <v>0.05</v>
      </c>
      <c r="G455">
        <f>E455/F455*100/22.22/8</f>
        <v/>
      </c>
    </row>
    <row r="456" spans="1:7">
      <c r="A456" t="s">
        <v>18</v>
      </c>
      <c r="B456" t="n">
        <v>248764700</v>
      </c>
      <c r="C456" t="n">
        <v>223943400</v>
      </c>
      <c r="D456">
        <f>if(and(B456&gt;0,C456&gt;0),C456/(B456+C456),"")</f>
        <v/>
      </c>
      <c r="E456">
        <f>D456-E452</f>
        <v/>
      </c>
      <c r="F456" t="n">
        <v>0.05</v>
      </c>
      <c r="G456">
        <f>E456/F456*100/22.22/24</f>
        <v/>
      </c>
    </row>
    <row r="457" spans="1:7">
      <c r="A457" t="s">
        <v>19</v>
      </c>
      <c r="B457" t="n">
        <v>261110100</v>
      </c>
      <c r="C457" t="n">
        <v>234320700</v>
      </c>
      <c r="D457">
        <f>if(and(B457&gt;0,C457&gt;0),C457/(B457+C457),"")</f>
        <v/>
      </c>
      <c r="E457">
        <f>D457-E452</f>
        <v/>
      </c>
      <c r="F457" t="n">
        <v>0.05</v>
      </c>
      <c r="G457">
        <f>E457/F457*100/22.22/24</f>
        <v/>
      </c>
    </row>
    <row r="458" spans="1:7">
      <c r="A458" t="s">
        <v>20</v>
      </c>
      <c r="B458" t="n">
        <v>176996000</v>
      </c>
      <c r="C458" t="n">
        <v>175204400</v>
      </c>
      <c r="D458">
        <f>if(and(B458&gt;0,C458&gt;0),C458/(B458+C458),"")</f>
        <v/>
      </c>
      <c r="E458">
        <f>D458-E452</f>
        <v/>
      </c>
      <c r="F458" t="n">
        <v>0.05</v>
      </c>
      <c r="G458">
        <f>E458/F458*100/22.22/48</f>
        <v/>
      </c>
    </row>
    <row r="459" spans="1:7">
      <c r="A459" t="s">
        <v>21</v>
      </c>
      <c r="B459" t="n">
        <v>182719600</v>
      </c>
      <c r="C459" t="n">
        <v>180245400</v>
      </c>
      <c r="D459">
        <f>if(and(B459&gt;0,C459&gt;0),C459/(B459+C459),"")</f>
        <v/>
      </c>
      <c r="E459">
        <f>D459-E452</f>
        <v/>
      </c>
      <c r="F459" t="n">
        <v>0.05</v>
      </c>
      <c r="G459">
        <f>E459/F459*100/22.22/48</f>
        <v/>
      </c>
    </row>
    <row r="460" spans="1:7">
      <c r="A460" t="s">
        <v>22</v>
      </c>
      <c r="B460" t="n">
        <v>300888100</v>
      </c>
      <c r="C460" t="n">
        <v>346861200</v>
      </c>
      <c r="D460">
        <f>if(and(B460&gt;0,C460&gt;0),C460/(B460+C460),"")</f>
        <v/>
      </c>
      <c r="E460">
        <f>D460-E452</f>
        <v/>
      </c>
      <c r="F460" t="n">
        <v>0.05</v>
      </c>
      <c r="G460">
        <f>E460/F460*100/22.22/96</f>
        <v/>
      </c>
    </row>
    <row r="461" spans="1:7">
      <c r="A461" t="s">
        <v>23</v>
      </c>
      <c r="B461" t="n">
        <v>297897900</v>
      </c>
      <c r="C461" t="n">
        <v>348219000</v>
      </c>
      <c r="D461">
        <f>if(and(B461&gt;0,C461&gt;0),C461/(B461+C461),"")</f>
        <v/>
      </c>
      <c r="E461">
        <f>D461-E452</f>
        <v/>
      </c>
      <c r="F461" t="n">
        <v>0.05</v>
      </c>
      <c r="G461">
        <f>E461/F461*100/22.22/96</f>
        <v/>
      </c>
    </row>
    <row r="462" spans="1:7">
      <c r="A462" t="s">
        <v>24</v>
      </c>
      <c r="B462" t="n">
        <v>266715900</v>
      </c>
      <c r="C462" t="n">
        <v>354947000</v>
      </c>
      <c r="D462">
        <f>if(and(B462&gt;0,C462&gt;0),C462/(B462+C462),"")</f>
        <v/>
      </c>
      <c r="E462">
        <f>D462-E452</f>
        <v/>
      </c>
      <c r="F462" t="n">
        <v>0.05</v>
      </c>
      <c r="G462">
        <f>E462/F462*100/22.22/168</f>
        <v/>
      </c>
    </row>
    <row r="463" spans="1:7">
      <c r="A463" t="s">
        <v>25</v>
      </c>
      <c r="B463" t="n">
        <v>231654000</v>
      </c>
      <c r="C463" t="n">
        <v>308343000</v>
      </c>
      <c r="D463">
        <f>if(and(B463&gt;0,C463&gt;0),C463/(B463+C463),"")</f>
        <v/>
      </c>
      <c r="E463">
        <f>D463-E452</f>
        <v/>
      </c>
      <c r="F463" t="n">
        <v>0.05</v>
      </c>
      <c r="G463">
        <f>E463/F463*100/22.22/168</f>
        <v/>
      </c>
    </row>
    <row r="464" spans="1:7">
      <c r="A464" t="s"/>
    </row>
    <row r="465" spans="1:7">
      <c r="A465" t="s">
        <v>0</v>
      </c>
      <c r="B465" t="s">
        <v>1</v>
      </c>
      <c r="C465" t="s">
        <v>2</v>
      </c>
      <c r="D465" t="s">
        <v>3</v>
      </c>
    </row>
    <row r="466" spans="1:7">
      <c r="A466" t="s">
        <v>102</v>
      </c>
      <c r="B466" t="s">
        <v>54</v>
      </c>
      <c r="C466" t="s">
        <v>103</v>
      </c>
      <c r="D466" t="s">
        <v>101</v>
      </c>
    </row>
    <row r="467" spans="1:7">
      <c r="A467" t="s"/>
      <c r="B467" t="s">
        <v>8</v>
      </c>
      <c r="C467" t="s">
        <v>9</v>
      </c>
      <c r="D467" t="s">
        <v>10</v>
      </c>
      <c r="E467" t="s">
        <v>11</v>
      </c>
      <c r="F467" t="s">
        <v>12</v>
      </c>
      <c r="G467" t="s">
        <v>13</v>
      </c>
    </row>
    <row r="468" spans="1:7">
      <c r="A468" t="s">
        <v>14</v>
      </c>
      <c r="B468" t="n">
        <v>1493471000</v>
      </c>
      <c r="C468" t="n">
        <v>1196100000</v>
      </c>
      <c r="D468">
        <f>if(and(B468&gt;0,C468&gt;0),C468/(B468+C468),"")</f>
        <v/>
      </c>
      <c r="E468">
        <f>average(D468:D469)</f>
        <v/>
      </c>
    </row>
    <row r="469" spans="1:7">
      <c r="A469" t="s">
        <v>15</v>
      </c>
      <c r="B469" t="n">
        <v>1439361000</v>
      </c>
      <c r="C469" t="n">
        <v>1146749000</v>
      </c>
      <c r="D469">
        <f>if(and(B469&gt;0,C469&gt;0),C469/(B469+C469),"")</f>
        <v/>
      </c>
    </row>
    <row r="470" spans="1:7">
      <c r="A470" t="s">
        <v>16</v>
      </c>
      <c r="B470" t="n">
        <v>1512139000</v>
      </c>
      <c r="C470" t="n">
        <v>1266195000</v>
      </c>
      <c r="D470">
        <f>if(and(B470&gt;0,C470&gt;0),C470/(B470+C470),"")</f>
        <v/>
      </c>
      <c r="E470">
        <f>D470-E468</f>
        <v/>
      </c>
      <c r="F470" t="n">
        <v>0.05</v>
      </c>
      <c r="G470">
        <f>E470/F470*100/22.22/8</f>
        <v/>
      </c>
    </row>
    <row r="471" spans="1:7">
      <c r="A471" t="s">
        <v>17</v>
      </c>
      <c r="B471" t="n">
        <v>1562684000</v>
      </c>
      <c r="C471" t="n">
        <v>1303029000</v>
      </c>
      <c r="D471">
        <f>if(and(B471&gt;0,C471&gt;0),C471/(B471+C471),"")</f>
        <v/>
      </c>
      <c r="E471">
        <f>D471-E468</f>
        <v/>
      </c>
      <c r="F471" t="n">
        <v>0.05</v>
      </c>
      <c r="G471">
        <f>E471/F471*100/22.22/8</f>
        <v/>
      </c>
    </row>
    <row r="472" spans="1:7">
      <c r="A472" t="s">
        <v>18</v>
      </c>
      <c r="B472" t="n">
        <v>1979576000</v>
      </c>
      <c r="C472" t="n">
        <v>1773503000</v>
      </c>
      <c r="D472">
        <f>if(and(B472&gt;0,C472&gt;0),C472/(B472+C472),"")</f>
        <v/>
      </c>
      <c r="E472">
        <f>D472-E468</f>
        <v/>
      </c>
      <c r="F472" t="n">
        <v>0.05</v>
      </c>
      <c r="G472">
        <f>E472/F472*100/22.22/24</f>
        <v/>
      </c>
    </row>
    <row r="473" spans="1:7">
      <c r="A473" t="s">
        <v>19</v>
      </c>
      <c r="B473" t="n">
        <v>2065238000</v>
      </c>
      <c r="C473" t="n">
        <v>1842589000</v>
      </c>
      <c r="D473">
        <f>if(and(B473&gt;0,C473&gt;0),C473/(B473+C473),"")</f>
        <v/>
      </c>
      <c r="E473">
        <f>D473-E468</f>
        <v/>
      </c>
      <c r="F473" t="n">
        <v>0.05</v>
      </c>
      <c r="G473">
        <f>E473/F473*100/22.22/24</f>
        <v/>
      </c>
    </row>
    <row r="474" spans="1:7">
      <c r="A474" t="s">
        <v>20</v>
      </c>
      <c r="B474" t="n">
        <v>1400032000</v>
      </c>
      <c r="C474" t="n">
        <v>1368218000</v>
      </c>
      <c r="D474">
        <f>if(and(B474&gt;0,C474&gt;0),C474/(B474+C474),"")</f>
        <v/>
      </c>
      <c r="E474">
        <f>D474-E468</f>
        <v/>
      </c>
      <c r="F474" t="n">
        <v>0.05</v>
      </c>
      <c r="G474">
        <f>E474/F474*100/22.22/48</f>
        <v/>
      </c>
    </row>
    <row r="475" spans="1:7">
      <c r="A475" t="s">
        <v>21</v>
      </c>
      <c r="B475" t="n">
        <v>1516758000</v>
      </c>
      <c r="C475" t="n">
        <v>1487640000</v>
      </c>
      <c r="D475">
        <f>if(and(B475&gt;0,C475&gt;0),C475/(B475+C475),"")</f>
        <v/>
      </c>
      <c r="E475">
        <f>D475-E468</f>
        <v/>
      </c>
      <c r="F475" t="n">
        <v>0.05</v>
      </c>
      <c r="G475">
        <f>E475/F475*100/22.22/48</f>
        <v/>
      </c>
    </row>
    <row r="476" spans="1:7">
      <c r="A476" t="s">
        <v>22</v>
      </c>
      <c r="B476" t="n">
        <v>2342266000</v>
      </c>
      <c r="C476" t="n">
        <v>2713201000</v>
      </c>
      <c r="D476">
        <f>if(and(B476&gt;0,C476&gt;0),C476/(B476+C476),"")</f>
        <v/>
      </c>
      <c r="E476">
        <f>D476-E468</f>
        <v/>
      </c>
      <c r="F476" t="n">
        <v>0.05</v>
      </c>
      <c r="G476">
        <f>E476/F476*100/22.22/96</f>
        <v/>
      </c>
    </row>
    <row r="477" spans="1:7">
      <c r="A477" t="s">
        <v>23</v>
      </c>
      <c r="B477" t="n">
        <v>2409525000</v>
      </c>
      <c r="C477" t="n">
        <v>2785318000</v>
      </c>
      <c r="D477">
        <f>if(and(B477&gt;0,C477&gt;0),C477/(B477+C477),"")</f>
        <v/>
      </c>
      <c r="E477">
        <f>D477-E468</f>
        <v/>
      </c>
      <c r="F477" t="n">
        <v>0.05</v>
      </c>
      <c r="G477">
        <f>E477/F477*100/22.22/96</f>
        <v/>
      </c>
    </row>
    <row r="478" spans="1:7">
      <c r="A478" t="s">
        <v>24</v>
      </c>
      <c r="B478" t="n">
        <v>2383284000</v>
      </c>
      <c r="C478" t="n">
        <v>3151916000</v>
      </c>
      <c r="D478">
        <f>if(and(B478&gt;0,C478&gt;0),C478/(B478+C478),"")</f>
        <v/>
      </c>
      <c r="E478">
        <f>D478-E468</f>
        <v/>
      </c>
      <c r="F478" t="n">
        <v>0.05</v>
      </c>
      <c r="G478">
        <f>E478/F478*100/22.22/168</f>
        <v/>
      </c>
    </row>
    <row r="479" spans="1:7">
      <c r="A479" t="s">
        <v>25</v>
      </c>
      <c r="B479" t="n">
        <v>1904163000</v>
      </c>
      <c r="C479" t="n">
        <v>2503362000</v>
      </c>
      <c r="D479">
        <f>if(and(B479&gt;0,C479&gt;0),C479/(B479+C479),"")</f>
        <v/>
      </c>
      <c r="E479">
        <f>D479-E468</f>
        <v/>
      </c>
      <c r="F479" t="n">
        <v>0.05</v>
      </c>
      <c r="G479">
        <f>E479/F479*100/22.22/168</f>
        <v/>
      </c>
    </row>
    <row r="480" spans="1:7">
      <c r="A480" t="s"/>
    </row>
    <row r="481" spans="1:7">
      <c r="A481" t="s">
        <v>0</v>
      </c>
      <c r="B481" t="s">
        <v>1</v>
      </c>
      <c r="C481" t="s">
        <v>2</v>
      </c>
      <c r="D481" t="s">
        <v>3</v>
      </c>
    </row>
    <row r="482" spans="1:7">
      <c r="A482" t="s">
        <v>104</v>
      </c>
      <c r="B482" t="s">
        <v>5</v>
      </c>
      <c r="C482" t="s">
        <v>105</v>
      </c>
      <c r="D482" t="s">
        <v>106</v>
      </c>
    </row>
    <row r="483" spans="1:7">
      <c r="A483" t="s"/>
      <c r="B483" t="s">
        <v>8</v>
      </c>
      <c r="C483" t="s">
        <v>9</v>
      </c>
      <c r="D483" t="s">
        <v>10</v>
      </c>
      <c r="E483" t="s">
        <v>11</v>
      </c>
      <c r="F483" t="s">
        <v>12</v>
      </c>
      <c r="G483" t="s">
        <v>13</v>
      </c>
    </row>
    <row r="484" spans="1:7">
      <c r="A484" t="s">
        <v>14</v>
      </c>
      <c r="B484" t="n">
        <v>50180500</v>
      </c>
      <c r="C484" t="n">
        <v>36674770</v>
      </c>
      <c r="D484">
        <f>if(and(B484&gt;0,C484&gt;0),C484/(B484+C484),"")</f>
        <v/>
      </c>
      <c r="E484">
        <f>average(D484:D485)</f>
        <v/>
      </c>
    </row>
    <row r="485" spans="1:7">
      <c r="A485" t="s">
        <v>15</v>
      </c>
      <c r="B485" t="n">
        <v>63105100</v>
      </c>
      <c r="C485" t="n">
        <v>45644670</v>
      </c>
      <c r="D485">
        <f>if(and(B485&gt;0,C485&gt;0),C485/(B485+C485),"")</f>
        <v/>
      </c>
    </row>
    <row r="486" spans="1:7">
      <c r="A486" t="s">
        <v>16</v>
      </c>
      <c r="B486" t="n">
        <v>78128190</v>
      </c>
      <c r="C486" t="n">
        <v>59065790</v>
      </c>
      <c r="D486">
        <f>if(and(B486&gt;0,C486&gt;0),C486/(B486+C486),"")</f>
        <v/>
      </c>
      <c r="E486">
        <f>D486-E484</f>
        <v/>
      </c>
      <c r="F486" t="n">
        <v>0.05</v>
      </c>
      <c r="G486">
        <f>E486/F486*100/22.74/8</f>
        <v/>
      </c>
    </row>
    <row r="487" spans="1:7">
      <c r="A487" t="s">
        <v>17</v>
      </c>
      <c r="B487" t="n">
        <v>86147290</v>
      </c>
      <c r="C487" t="n">
        <v>68489880</v>
      </c>
      <c r="D487">
        <f>if(and(B487&gt;0,C487&gt;0),C487/(B487+C487),"")</f>
        <v/>
      </c>
      <c r="E487">
        <f>D487-E484</f>
        <v/>
      </c>
      <c r="F487" t="n">
        <v>0.05</v>
      </c>
      <c r="G487">
        <f>E487/F487*100/22.74/8</f>
        <v/>
      </c>
    </row>
    <row r="488" spans="1:7">
      <c r="A488" t="s">
        <v>18</v>
      </c>
      <c r="B488" t="n">
        <v>63802350</v>
      </c>
      <c r="C488" t="n">
        <v>49662990</v>
      </c>
      <c r="D488">
        <f>if(and(B488&gt;0,C488&gt;0),C488/(B488+C488),"")</f>
        <v/>
      </c>
      <c r="E488">
        <f>D488-E484</f>
        <v/>
      </c>
      <c r="F488" t="n">
        <v>0.05</v>
      </c>
      <c r="G488">
        <f>E488/F488*100/22.74/24</f>
        <v/>
      </c>
    </row>
    <row r="489" spans="1:7">
      <c r="A489" t="s">
        <v>19</v>
      </c>
      <c r="B489" t="n">
        <v>61269180</v>
      </c>
      <c r="C489" t="n">
        <v>50864770</v>
      </c>
      <c r="D489">
        <f>if(and(B489&gt;0,C489&gt;0),C489/(B489+C489),"")</f>
        <v/>
      </c>
      <c r="E489">
        <f>D489-E484</f>
        <v/>
      </c>
      <c r="F489" t="n">
        <v>0.05</v>
      </c>
      <c r="G489">
        <f>E489/F489*100/22.74/24</f>
        <v/>
      </c>
    </row>
    <row r="490" spans="1:7">
      <c r="A490" t="s">
        <v>20</v>
      </c>
      <c r="B490" t="n">
        <v>53198350</v>
      </c>
      <c r="C490" t="n">
        <v>49575990</v>
      </c>
      <c r="D490">
        <f>if(and(B490&gt;0,C490&gt;0),C490/(B490+C490),"")</f>
        <v/>
      </c>
      <c r="E490">
        <f>D490-E484</f>
        <v/>
      </c>
      <c r="F490" t="n">
        <v>0.05</v>
      </c>
      <c r="G490">
        <f>E490/F490*100/22.74/48</f>
        <v/>
      </c>
    </row>
    <row r="491" spans="1:7">
      <c r="A491" t="s">
        <v>21</v>
      </c>
      <c r="B491" t="n">
        <v>46777840</v>
      </c>
      <c r="C491" t="n">
        <v>45114060</v>
      </c>
      <c r="D491">
        <f>if(and(B491&gt;0,C491&gt;0),C491/(B491+C491),"")</f>
        <v/>
      </c>
      <c r="E491">
        <f>D491-E484</f>
        <v/>
      </c>
      <c r="F491" t="n">
        <v>0.05</v>
      </c>
      <c r="G491">
        <f>E491/F491*100/22.74/48</f>
        <v/>
      </c>
    </row>
    <row r="492" spans="1:7">
      <c r="A492" t="s">
        <v>22</v>
      </c>
      <c r="B492" t="n">
        <v>43075730</v>
      </c>
      <c r="C492" t="n">
        <v>49008850</v>
      </c>
      <c r="D492">
        <f>if(and(B492&gt;0,C492&gt;0),C492/(B492+C492),"")</f>
        <v/>
      </c>
      <c r="E492">
        <f>D492-E484</f>
        <v/>
      </c>
      <c r="F492" t="n">
        <v>0.05</v>
      </c>
      <c r="G492">
        <f>E492/F492*100/22.74/96</f>
        <v/>
      </c>
    </row>
    <row r="493" spans="1:7">
      <c r="A493" t="s">
        <v>23</v>
      </c>
      <c r="B493" t="n">
        <v>52309700</v>
      </c>
      <c r="C493" t="n">
        <v>62238330</v>
      </c>
      <c r="D493">
        <f>if(and(B493&gt;0,C493&gt;0),C493/(B493+C493),"")</f>
        <v/>
      </c>
      <c r="E493">
        <f>D493-E484</f>
        <v/>
      </c>
      <c r="F493" t="n">
        <v>0.05</v>
      </c>
      <c r="G493">
        <f>E493/F493*100/22.74/96</f>
        <v/>
      </c>
    </row>
    <row r="494" spans="1:7">
      <c r="A494" t="s">
        <v>24</v>
      </c>
      <c r="B494" t="n">
        <v>7685571</v>
      </c>
      <c r="C494" t="n">
        <v>11140740</v>
      </c>
      <c r="D494">
        <f>if(and(B494&gt;0,C494&gt;0),C494/(B494+C494),"")</f>
        <v/>
      </c>
      <c r="E494">
        <f>D494-E484</f>
        <v/>
      </c>
      <c r="F494" t="n">
        <v>0.05</v>
      </c>
      <c r="G494">
        <f>E494/F494*100/22.74/168</f>
        <v/>
      </c>
    </row>
    <row r="495" spans="1:7">
      <c r="A495" t="s">
        <v>25</v>
      </c>
      <c r="B495" t="n">
        <v>38820630</v>
      </c>
      <c r="C495" t="n">
        <v>55473750</v>
      </c>
      <c r="D495">
        <f>if(and(B495&gt;0,C495&gt;0),C495/(B495+C495),"")</f>
        <v/>
      </c>
      <c r="E495">
        <f>D495-E484</f>
        <v/>
      </c>
      <c r="F495" t="n">
        <v>0.05</v>
      </c>
      <c r="G495">
        <f>E495/F495*100/22.74/168</f>
        <v/>
      </c>
    </row>
    <row r="496" spans="1:7">
      <c r="A496" t="s"/>
    </row>
    <row r="497" spans="1:7">
      <c r="A497" t="s">
        <v>0</v>
      </c>
      <c r="B497" t="s">
        <v>1</v>
      </c>
      <c r="C497" t="s">
        <v>2</v>
      </c>
      <c r="D497" t="s">
        <v>3</v>
      </c>
    </row>
    <row r="498" spans="1:7">
      <c r="A498" t="s">
        <v>107</v>
      </c>
      <c r="B498" t="s">
        <v>5</v>
      </c>
      <c r="C498" t="s">
        <v>108</v>
      </c>
      <c r="D498" t="s">
        <v>109</v>
      </c>
    </row>
    <row r="499" spans="1:7">
      <c r="A499" t="s"/>
      <c r="B499" t="s">
        <v>8</v>
      </c>
      <c r="C499" t="s">
        <v>9</v>
      </c>
      <c r="D499" t="s">
        <v>10</v>
      </c>
      <c r="E499" t="s">
        <v>11</v>
      </c>
      <c r="F499" t="s">
        <v>12</v>
      </c>
      <c r="G499" t="s">
        <v>13</v>
      </c>
    </row>
    <row r="500" spans="1:7">
      <c r="A500" t="s">
        <v>14</v>
      </c>
      <c r="B500" t="n">
        <v>74280840</v>
      </c>
      <c r="C500" t="n">
        <v>59550980</v>
      </c>
      <c r="D500">
        <f>if(and(B500&gt;0,C500&gt;0),C500/(B500+C500),"")</f>
        <v/>
      </c>
      <c r="E500">
        <f>average(D500:D501)</f>
        <v/>
      </c>
    </row>
    <row r="501" spans="1:7">
      <c r="A501" t="s">
        <v>15</v>
      </c>
      <c r="B501" t="n">
        <v>59841260</v>
      </c>
      <c r="C501" t="n">
        <v>47279680</v>
      </c>
      <c r="D501">
        <f>if(and(B501&gt;0,C501&gt;0),C501/(B501+C501),"")</f>
        <v/>
      </c>
    </row>
    <row r="502" spans="1:7">
      <c r="A502" t="s">
        <v>16</v>
      </c>
      <c r="B502" t="n">
        <v>14520060</v>
      </c>
      <c r="C502" t="n">
        <v>12335140</v>
      </c>
      <c r="D502">
        <f>if(and(B502&gt;0,C502&gt;0),C502/(B502+C502),"")</f>
        <v/>
      </c>
      <c r="E502">
        <f>D502-E500</f>
        <v/>
      </c>
      <c r="F502" t="n">
        <v>0.05</v>
      </c>
      <c r="G502">
        <f>E502/F502*100/24.95/8</f>
        <v/>
      </c>
    </row>
    <row r="503" spans="1:7">
      <c r="A503" t="s">
        <v>17</v>
      </c>
      <c r="B503" t="n">
        <v>44591270</v>
      </c>
      <c r="C503" t="n">
        <v>37362690</v>
      </c>
      <c r="D503">
        <f>if(and(B503&gt;0,C503&gt;0),C503/(B503+C503),"")</f>
        <v/>
      </c>
      <c r="E503">
        <f>D503-E500</f>
        <v/>
      </c>
      <c r="F503" t="n">
        <v>0.05</v>
      </c>
      <c r="G503">
        <f>E503/F503*100/24.95/8</f>
        <v/>
      </c>
    </row>
    <row r="504" spans="1:7">
      <c r="A504" t="s">
        <v>18</v>
      </c>
      <c r="B504" t="n">
        <v>63648870</v>
      </c>
      <c r="C504" t="n">
        <v>58416970</v>
      </c>
      <c r="D504">
        <f>if(and(B504&gt;0,C504&gt;0),C504/(B504+C504),"")</f>
        <v/>
      </c>
      <c r="E504">
        <f>D504-E500</f>
        <v/>
      </c>
      <c r="F504" t="n">
        <v>0.05</v>
      </c>
      <c r="G504">
        <f>E504/F504*100/24.95/24</f>
        <v/>
      </c>
    </row>
    <row r="505" spans="1:7">
      <c r="A505" t="s">
        <v>19</v>
      </c>
      <c r="B505" t="n">
        <v>66101360</v>
      </c>
      <c r="C505" t="n">
        <v>60423810</v>
      </c>
      <c r="D505">
        <f>if(and(B505&gt;0,C505&gt;0),C505/(B505+C505),"")</f>
        <v/>
      </c>
      <c r="E505">
        <f>D505-E500</f>
        <v/>
      </c>
      <c r="F505" t="n">
        <v>0.05</v>
      </c>
      <c r="G505">
        <f>E505/F505*100/24.95/24</f>
        <v/>
      </c>
    </row>
    <row r="506" spans="1:7">
      <c r="A506" t="s">
        <v>20</v>
      </c>
      <c r="B506" t="n">
        <v>6698519</v>
      </c>
      <c r="C506" t="n">
        <v>7066034</v>
      </c>
      <c r="D506">
        <f>if(and(B506&gt;0,C506&gt;0),C506/(B506+C506),"")</f>
        <v/>
      </c>
      <c r="E506">
        <f>D506-E500</f>
        <v/>
      </c>
      <c r="F506" t="n">
        <v>0.05</v>
      </c>
      <c r="G506">
        <f>E506/F506*100/24.95/48</f>
        <v/>
      </c>
    </row>
    <row r="507" spans="1:7">
      <c r="A507" t="s">
        <v>21</v>
      </c>
      <c r="B507" t="n">
        <v>5703249</v>
      </c>
      <c r="C507" t="n">
        <v>6021794</v>
      </c>
      <c r="D507">
        <f>if(and(B507&gt;0,C507&gt;0),C507/(B507+C507),"")</f>
        <v/>
      </c>
      <c r="E507">
        <f>D507-E500</f>
        <v/>
      </c>
      <c r="F507" t="n">
        <v>0.05</v>
      </c>
      <c r="G507">
        <f>E507/F507*100/24.95/48</f>
        <v/>
      </c>
    </row>
    <row r="508" spans="1:7">
      <c r="A508" t="s">
        <v>22</v>
      </c>
      <c r="B508" t="n">
        <v>19866000</v>
      </c>
      <c r="C508" t="n">
        <v>24342210</v>
      </c>
      <c r="D508">
        <f>if(and(B508&gt;0,C508&gt;0),C508/(B508+C508),"")</f>
        <v/>
      </c>
      <c r="E508">
        <f>D508-E500</f>
        <v/>
      </c>
      <c r="F508" t="n">
        <v>0.05</v>
      </c>
      <c r="G508">
        <f>E508/F508*100/24.95/96</f>
        <v/>
      </c>
    </row>
    <row r="509" spans="1:7">
      <c r="A509" t="s">
        <v>23</v>
      </c>
      <c r="B509" t="n">
        <v>60282930</v>
      </c>
      <c r="C509" t="n">
        <v>75003650</v>
      </c>
      <c r="D509">
        <f>if(and(B509&gt;0,C509&gt;0),C509/(B509+C509),"")</f>
        <v/>
      </c>
      <c r="E509">
        <f>D509-E500</f>
        <v/>
      </c>
      <c r="F509" t="n">
        <v>0.05</v>
      </c>
      <c r="G509">
        <f>E509/F509*100/24.95/96</f>
        <v/>
      </c>
    </row>
    <row r="510" spans="1:7">
      <c r="A510" t="s">
        <v>24</v>
      </c>
      <c r="B510" t="n">
        <v>3976997</v>
      </c>
      <c r="C510" t="n">
        <v>5694131</v>
      </c>
      <c r="D510">
        <f>if(and(B510&gt;0,C510&gt;0),C510/(B510+C510),"")</f>
        <v/>
      </c>
      <c r="E510">
        <f>D510-E500</f>
        <v/>
      </c>
      <c r="F510" t="n">
        <v>0.05</v>
      </c>
      <c r="G510">
        <f>E510/F510*100/24.95/168</f>
        <v/>
      </c>
    </row>
    <row r="511" spans="1:7">
      <c r="A511" t="s">
        <v>25</v>
      </c>
      <c r="B511" t="n">
        <v>9777357</v>
      </c>
      <c r="C511" t="n">
        <v>13788460</v>
      </c>
      <c r="D511">
        <f>if(and(B511&gt;0,C511&gt;0),C511/(B511+C511),"")</f>
        <v/>
      </c>
      <c r="E511">
        <f>D511-E500</f>
        <v/>
      </c>
      <c r="F511" t="n">
        <v>0.05</v>
      </c>
      <c r="G511">
        <f>E511/F511*100/24.95/168</f>
        <v/>
      </c>
    </row>
    <row r="512" spans="1:7">
      <c r="A512" t="s"/>
    </row>
    <row r="513" spans="1:7">
      <c r="A513" t="s">
        <v>0</v>
      </c>
      <c r="B513" t="s">
        <v>1</v>
      </c>
      <c r="C513" t="s">
        <v>2</v>
      </c>
      <c r="D513" t="s">
        <v>3</v>
      </c>
    </row>
    <row r="514" spans="1:7">
      <c r="A514" t="s">
        <v>110</v>
      </c>
      <c r="B514" t="s">
        <v>54</v>
      </c>
      <c r="C514" t="s">
        <v>111</v>
      </c>
      <c r="D514" t="s">
        <v>109</v>
      </c>
    </row>
    <row r="515" spans="1:7">
      <c r="A515" t="s"/>
      <c r="B515" t="s">
        <v>8</v>
      </c>
      <c r="C515" t="s">
        <v>9</v>
      </c>
      <c r="D515" t="s">
        <v>10</v>
      </c>
      <c r="E515" t="s">
        <v>11</v>
      </c>
      <c r="F515" t="s">
        <v>12</v>
      </c>
      <c r="G515" t="s">
        <v>13</v>
      </c>
    </row>
    <row r="516" spans="1:7">
      <c r="A516" t="s">
        <v>14</v>
      </c>
      <c r="B516" t="n">
        <v>744439800</v>
      </c>
      <c r="C516" t="n">
        <v>602072900</v>
      </c>
      <c r="D516">
        <f>if(and(B516&gt;0,C516&gt;0),C516/(B516+C516),"")</f>
        <v/>
      </c>
      <c r="E516">
        <f>average(D516:D517)</f>
        <v/>
      </c>
    </row>
    <row r="517" spans="1:7">
      <c r="A517" t="s">
        <v>15</v>
      </c>
      <c r="B517" t="n">
        <v>473687900</v>
      </c>
      <c r="C517" t="n">
        <v>378214300</v>
      </c>
      <c r="D517">
        <f>if(and(B517&gt;0,C517&gt;0),C517/(B517+C517),"")</f>
        <v/>
      </c>
    </row>
    <row r="518" spans="1:7">
      <c r="A518" t="s">
        <v>16</v>
      </c>
      <c r="B518" t="n">
        <v>509180700</v>
      </c>
      <c r="C518" t="n">
        <v>434713700</v>
      </c>
      <c r="D518">
        <f>if(and(B518&gt;0,C518&gt;0),C518/(B518+C518),"")</f>
        <v/>
      </c>
      <c r="E518">
        <f>D518-E516</f>
        <v/>
      </c>
      <c r="F518" t="n">
        <v>0.05</v>
      </c>
      <c r="G518">
        <f>E518/F518*100/24.95/8</f>
        <v/>
      </c>
    </row>
    <row r="519" spans="1:7">
      <c r="A519" t="s">
        <v>17</v>
      </c>
      <c r="B519" t="n">
        <v>367344500</v>
      </c>
      <c r="C519" t="n">
        <v>310975300</v>
      </c>
      <c r="D519">
        <f>if(and(B519&gt;0,C519&gt;0),C519/(B519+C519),"")</f>
        <v/>
      </c>
      <c r="E519">
        <f>D519-E516</f>
        <v/>
      </c>
      <c r="F519" t="n">
        <v>0.05</v>
      </c>
      <c r="G519">
        <f>E519/F519*100/24.95/8</f>
        <v/>
      </c>
    </row>
    <row r="520" spans="1:7">
      <c r="A520" t="s">
        <v>18</v>
      </c>
      <c r="B520" t="n">
        <v>477968900</v>
      </c>
      <c r="C520" t="n">
        <v>438573800</v>
      </c>
      <c r="D520">
        <f>if(and(B520&gt;0,C520&gt;0),C520/(B520+C520),"")</f>
        <v/>
      </c>
      <c r="E520">
        <f>D520-E516</f>
        <v/>
      </c>
      <c r="F520" t="n">
        <v>0.05</v>
      </c>
      <c r="G520">
        <f>E520/F520*100/24.95/24</f>
        <v/>
      </c>
    </row>
    <row r="521" spans="1:7">
      <c r="A521" t="s">
        <v>19</v>
      </c>
      <c r="B521" t="n">
        <v>510659700</v>
      </c>
      <c r="C521" t="n">
        <v>464587700</v>
      </c>
      <c r="D521">
        <f>if(and(B521&gt;0,C521&gt;0),C521/(B521+C521),"")</f>
        <v/>
      </c>
      <c r="E521">
        <f>D521-E516</f>
        <v/>
      </c>
      <c r="F521" t="n">
        <v>0.05</v>
      </c>
      <c r="G521">
        <f>E521/F521*100/24.95/24</f>
        <v/>
      </c>
    </row>
    <row r="522" spans="1:7">
      <c r="A522" t="s">
        <v>20</v>
      </c>
      <c r="B522" t="n">
        <v>302902600</v>
      </c>
      <c r="C522" t="n">
        <v>312316300</v>
      </c>
      <c r="D522">
        <f>if(and(B522&gt;0,C522&gt;0),C522/(B522+C522),"")</f>
        <v/>
      </c>
      <c r="E522">
        <f>D522-E516</f>
        <v/>
      </c>
      <c r="F522" t="n">
        <v>0.05</v>
      </c>
      <c r="G522">
        <f>E522/F522*100/24.95/48</f>
        <v/>
      </c>
    </row>
    <row r="523" spans="1:7">
      <c r="A523" t="s">
        <v>21</v>
      </c>
      <c r="B523" t="n">
        <v>277867200</v>
      </c>
      <c r="C523" t="n">
        <v>288934500</v>
      </c>
      <c r="D523">
        <f>if(and(B523&gt;0,C523&gt;0),C523/(B523+C523),"")</f>
        <v/>
      </c>
      <c r="E523">
        <f>D523-E516</f>
        <v/>
      </c>
      <c r="F523" t="n">
        <v>0.05</v>
      </c>
      <c r="G523">
        <f>E523/F523*100/24.95/48</f>
        <v/>
      </c>
    </row>
    <row r="524" spans="1:7">
      <c r="A524" t="s">
        <v>22</v>
      </c>
      <c r="B524" t="n">
        <v>644681000</v>
      </c>
      <c r="C524" t="n">
        <v>805428600</v>
      </c>
      <c r="D524">
        <f>if(and(B524&gt;0,C524&gt;0),C524/(B524+C524),"")</f>
        <v/>
      </c>
      <c r="E524">
        <f>D524-E516</f>
        <v/>
      </c>
      <c r="F524" t="n">
        <v>0.05</v>
      </c>
      <c r="G524">
        <f>E524/F524*100/24.95/96</f>
        <v/>
      </c>
    </row>
    <row r="525" spans="1:7">
      <c r="A525" t="s">
        <v>23</v>
      </c>
      <c r="B525" t="n">
        <v>486174800</v>
      </c>
      <c r="C525" t="n">
        <v>595087400</v>
      </c>
      <c r="D525">
        <f>if(and(B525&gt;0,C525&gt;0),C525/(B525+C525),"")</f>
        <v/>
      </c>
      <c r="E525">
        <f>D525-E516</f>
        <v/>
      </c>
      <c r="F525" t="n">
        <v>0.05</v>
      </c>
      <c r="G525">
        <f>E525/F525*100/24.95/96</f>
        <v/>
      </c>
    </row>
    <row r="526" spans="1:7">
      <c r="A526" t="s">
        <v>24</v>
      </c>
      <c r="B526" t="n">
        <v>306020200</v>
      </c>
      <c r="C526" t="n">
        <v>440508400</v>
      </c>
      <c r="D526">
        <f>if(and(B526&gt;0,C526&gt;0),C526/(B526+C526),"")</f>
        <v/>
      </c>
      <c r="E526">
        <f>D526-E516</f>
        <v/>
      </c>
      <c r="F526" t="n">
        <v>0.05</v>
      </c>
      <c r="G526">
        <f>E526/F526*100/24.95/168</f>
        <v/>
      </c>
    </row>
    <row r="527" spans="1:7">
      <c r="A527" t="s">
        <v>25</v>
      </c>
      <c r="B527" t="n">
        <v>419535300</v>
      </c>
      <c r="C527" t="n">
        <v>614187000</v>
      </c>
      <c r="D527">
        <f>if(and(B527&gt;0,C527&gt;0),C527/(B527+C527),"")</f>
        <v/>
      </c>
      <c r="E527">
        <f>D527-E516</f>
        <v/>
      </c>
      <c r="F527" t="n">
        <v>0.05</v>
      </c>
      <c r="G527">
        <f>E527/F527*100/24.95/168</f>
        <v/>
      </c>
    </row>
    <row r="528" spans="1:7">
      <c r="A528" t="s"/>
    </row>
    <row r="529" spans="1:7">
      <c r="A529" t="s">
        <v>0</v>
      </c>
      <c r="B529" t="s">
        <v>1</v>
      </c>
      <c r="C529" t="s">
        <v>2</v>
      </c>
      <c r="D529" t="s">
        <v>3</v>
      </c>
    </row>
    <row r="530" spans="1:7">
      <c r="A530" t="s">
        <v>112</v>
      </c>
      <c r="B530" t="s">
        <v>5</v>
      </c>
      <c r="C530" t="s">
        <v>113</v>
      </c>
      <c r="D530" t="s">
        <v>114</v>
      </c>
    </row>
    <row r="531" spans="1:7">
      <c r="A531" t="s"/>
      <c r="B531" t="s">
        <v>8</v>
      </c>
      <c r="C531" t="s">
        <v>9</v>
      </c>
      <c r="D531" t="s">
        <v>10</v>
      </c>
      <c r="E531" t="s">
        <v>11</v>
      </c>
      <c r="F531" t="s">
        <v>12</v>
      </c>
      <c r="G531" t="s">
        <v>13</v>
      </c>
    </row>
    <row r="532" spans="1:7">
      <c r="A532" t="s">
        <v>14</v>
      </c>
      <c r="B532" t="n">
        <v>195665800</v>
      </c>
      <c r="C532" t="n">
        <v>156868200</v>
      </c>
      <c r="D532">
        <f>if(and(B532&gt;0,C532&gt;0),C532/(B532+C532),"")</f>
        <v/>
      </c>
      <c r="E532">
        <f>average(D532:D533)</f>
        <v/>
      </c>
    </row>
    <row r="533" spans="1:7">
      <c r="A533" t="s">
        <v>15</v>
      </c>
      <c r="B533" t="n">
        <v>158479700</v>
      </c>
      <c r="C533" t="n">
        <v>127200900</v>
      </c>
      <c r="D533">
        <f>if(and(B533&gt;0,C533&gt;0),C533/(B533+C533),"")</f>
        <v/>
      </c>
    </row>
    <row r="534" spans="1:7">
      <c r="A534" t="s">
        <v>16</v>
      </c>
      <c r="B534" t="n">
        <v>62473510</v>
      </c>
      <c r="C534" t="n">
        <v>52404000</v>
      </c>
      <c r="D534">
        <f>if(and(B534&gt;0,C534&gt;0),C534/(B534+C534),"")</f>
        <v/>
      </c>
      <c r="E534">
        <f>D534-E532</f>
        <v/>
      </c>
      <c r="F534" t="n">
        <v>0.05</v>
      </c>
      <c r="G534">
        <f>E534/F534*100/24.43/8</f>
        <v/>
      </c>
    </row>
    <row r="535" spans="1:7">
      <c r="A535" t="s">
        <v>17</v>
      </c>
      <c r="B535" t="n">
        <v>135524200</v>
      </c>
      <c r="C535" t="n">
        <v>114250800</v>
      </c>
      <c r="D535">
        <f>if(and(B535&gt;0,C535&gt;0),C535/(B535+C535),"")</f>
        <v/>
      </c>
      <c r="E535">
        <f>D535-E532</f>
        <v/>
      </c>
      <c r="F535" t="n">
        <v>0.05</v>
      </c>
      <c r="G535">
        <f>E535/F535*100/24.43/8</f>
        <v/>
      </c>
    </row>
    <row r="536" spans="1:7">
      <c r="A536" t="s">
        <v>18</v>
      </c>
      <c r="B536" t="n">
        <v>209823200</v>
      </c>
      <c r="C536" t="n">
        <v>191811600</v>
      </c>
      <c r="D536">
        <f>if(and(B536&gt;0,C536&gt;0),C536/(B536+C536),"")</f>
        <v/>
      </c>
      <c r="E536">
        <f>D536-E532</f>
        <v/>
      </c>
      <c r="F536" t="n">
        <v>0.05</v>
      </c>
      <c r="G536">
        <f>E536/F536*100/24.43/24</f>
        <v/>
      </c>
    </row>
    <row r="537" spans="1:7">
      <c r="A537" t="s">
        <v>19</v>
      </c>
      <c r="B537" t="n">
        <v>183182400</v>
      </c>
      <c r="C537" t="n">
        <v>167178200</v>
      </c>
      <c r="D537">
        <f>if(and(B537&gt;0,C537&gt;0),C537/(B537+C537),"")</f>
        <v/>
      </c>
      <c r="E537">
        <f>D537-E532</f>
        <v/>
      </c>
      <c r="F537" t="n">
        <v>0.05</v>
      </c>
      <c r="G537">
        <f>E537/F537*100/24.43/24</f>
        <v/>
      </c>
    </row>
    <row r="538" spans="1:7">
      <c r="A538" t="s">
        <v>20</v>
      </c>
      <c r="B538" t="n">
        <v>42459760</v>
      </c>
      <c r="C538" t="n">
        <v>43351040</v>
      </c>
      <c r="D538">
        <f>if(and(B538&gt;0,C538&gt;0),C538/(B538+C538),"")</f>
        <v/>
      </c>
      <c r="E538">
        <f>D538-E532</f>
        <v/>
      </c>
      <c r="F538" t="n">
        <v>0.05</v>
      </c>
      <c r="G538">
        <f>E538/F538*100/24.43/48</f>
        <v/>
      </c>
    </row>
    <row r="539" spans="1:7">
      <c r="A539" t="s">
        <v>21</v>
      </c>
      <c r="B539" t="n">
        <v>41498150</v>
      </c>
      <c r="C539" t="n">
        <v>42257530</v>
      </c>
      <c r="D539">
        <f>if(and(B539&gt;0,C539&gt;0),C539/(B539+C539),"")</f>
        <v/>
      </c>
      <c r="E539">
        <f>D539-E532</f>
        <v/>
      </c>
      <c r="F539" t="n">
        <v>0.05</v>
      </c>
      <c r="G539">
        <f>E539/F539*100/24.43/48</f>
        <v/>
      </c>
    </row>
    <row r="540" spans="1:7">
      <c r="A540" t="s">
        <v>22</v>
      </c>
      <c r="B540" t="n">
        <v>76683770</v>
      </c>
      <c r="C540" t="n">
        <v>96327210</v>
      </c>
      <c r="D540">
        <f>if(and(B540&gt;0,C540&gt;0),C540/(B540+C540),"")</f>
        <v/>
      </c>
      <c r="E540">
        <f>D540-E532</f>
        <v/>
      </c>
      <c r="F540" t="n">
        <v>0.05</v>
      </c>
      <c r="G540">
        <f>E540/F540*100/24.43/96</f>
        <v/>
      </c>
    </row>
    <row r="541" spans="1:7">
      <c r="A541" t="s">
        <v>23</v>
      </c>
      <c r="B541" t="n">
        <v>181679100</v>
      </c>
      <c r="C541" t="n">
        <v>228869600</v>
      </c>
      <c r="D541">
        <f>if(and(B541&gt;0,C541&gt;0),C541/(B541+C541),"")</f>
        <v/>
      </c>
      <c r="E541">
        <f>D541-E532</f>
        <v/>
      </c>
      <c r="F541" t="n">
        <v>0.05</v>
      </c>
      <c r="G541">
        <f>E541/F541*100/24.43/96</f>
        <v/>
      </c>
    </row>
    <row r="542" spans="1:7">
      <c r="A542" t="s">
        <v>24</v>
      </c>
      <c r="B542" t="n">
        <v>20496260</v>
      </c>
      <c r="C542" t="n">
        <v>30266880</v>
      </c>
      <c r="D542">
        <f>if(and(B542&gt;0,C542&gt;0),C542/(B542+C542),"")</f>
        <v/>
      </c>
      <c r="E542">
        <f>D542-E532</f>
        <v/>
      </c>
      <c r="F542" t="n">
        <v>0.05</v>
      </c>
      <c r="G542">
        <f>E542/F542*100/24.43/168</f>
        <v/>
      </c>
    </row>
    <row r="543" spans="1:7">
      <c r="A543" t="s">
        <v>25</v>
      </c>
      <c r="B543" t="n">
        <v>37613600</v>
      </c>
      <c r="C543" t="n">
        <v>55885510</v>
      </c>
      <c r="D543">
        <f>if(and(B543&gt;0,C543&gt;0),C543/(B543+C543),"")</f>
        <v/>
      </c>
      <c r="E543">
        <f>D543-E532</f>
        <v/>
      </c>
      <c r="F543" t="n">
        <v>0.05</v>
      </c>
      <c r="G543">
        <f>E543/F543*100/24.43/168</f>
        <v/>
      </c>
    </row>
    <row r="544" spans="1:7">
      <c r="A544" t="s"/>
    </row>
    <row r="545" spans="1:7">
      <c r="A545" t="s">
        <v>0</v>
      </c>
      <c r="B545" t="s">
        <v>1</v>
      </c>
      <c r="C545" t="s">
        <v>2</v>
      </c>
      <c r="D545" t="s">
        <v>3</v>
      </c>
    </row>
    <row r="546" spans="1:7">
      <c r="A546" t="s">
        <v>115</v>
      </c>
      <c r="B546" t="s">
        <v>54</v>
      </c>
      <c r="C546" t="s">
        <v>116</v>
      </c>
      <c r="D546" t="s">
        <v>114</v>
      </c>
    </row>
    <row r="547" spans="1:7">
      <c r="A547" t="s"/>
      <c r="B547" t="s">
        <v>8</v>
      </c>
      <c r="C547" t="s">
        <v>9</v>
      </c>
      <c r="D547" t="s">
        <v>10</v>
      </c>
      <c r="E547" t="s">
        <v>11</v>
      </c>
      <c r="F547" t="s">
        <v>12</v>
      </c>
      <c r="G547" t="s">
        <v>13</v>
      </c>
    </row>
    <row r="548" spans="1:7">
      <c r="A548" t="s">
        <v>14</v>
      </c>
      <c r="B548" t="n">
        <v>845122700</v>
      </c>
      <c r="C548" t="n">
        <v>676799300</v>
      </c>
      <c r="D548">
        <f>if(and(B548&gt;0,C548&gt;0),C548/(B548+C548),"")</f>
        <v/>
      </c>
      <c r="E548">
        <f>average(D548:D549)</f>
        <v/>
      </c>
    </row>
    <row r="549" spans="1:7">
      <c r="A549" t="s">
        <v>15</v>
      </c>
      <c r="B549" t="n">
        <v>645273600</v>
      </c>
      <c r="C549" t="n">
        <v>512506900</v>
      </c>
      <c r="D549">
        <f>if(and(B549&gt;0,C549&gt;0),C549/(B549+C549),"")</f>
        <v/>
      </c>
    </row>
    <row r="550" spans="1:7">
      <c r="A550" t="s">
        <v>16</v>
      </c>
      <c r="B550" t="n">
        <v>733403800</v>
      </c>
      <c r="C550" t="n">
        <v>624025500</v>
      </c>
      <c r="D550">
        <f>if(and(B550&gt;0,C550&gt;0),C550/(B550+C550),"")</f>
        <v/>
      </c>
      <c r="E550">
        <f>D550-E548</f>
        <v/>
      </c>
      <c r="F550" t="n">
        <v>0.05</v>
      </c>
      <c r="G550">
        <f>E550/F550*100/24.43/8</f>
        <v/>
      </c>
    </row>
    <row r="551" spans="1:7">
      <c r="A551" t="s">
        <v>17</v>
      </c>
      <c r="B551" t="n">
        <v>540162300</v>
      </c>
      <c r="C551" t="n">
        <v>453586800</v>
      </c>
      <c r="D551">
        <f>if(and(B551&gt;0,C551&gt;0),C551/(B551+C551),"")</f>
        <v/>
      </c>
      <c r="E551">
        <f>D551-E548</f>
        <v/>
      </c>
      <c r="F551" t="n">
        <v>0.05</v>
      </c>
      <c r="G551">
        <f>E551/F551*100/24.43/8</f>
        <v/>
      </c>
    </row>
    <row r="552" spans="1:7">
      <c r="A552" t="s">
        <v>18</v>
      </c>
      <c r="B552" t="n">
        <v>809656200</v>
      </c>
      <c r="C552" t="n">
        <v>737058000</v>
      </c>
      <c r="D552">
        <f>if(and(B552&gt;0,C552&gt;0),C552/(B552+C552),"")</f>
        <v/>
      </c>
      <c r="E552">
        <f>D552-E548</f>
        <v/>
      </c>
      <c r="F552" t="n">
        <v>0.05</v>
      </c>
      <c r="G552">
        <f>E552/F552*100/24.43/24</f>
        <v/>
      </c>
    </row>
    <row r="553" spans="1:7">
      <c r="A553" t="s">
        <v>19</v>
      </c>
      <c r="B553" t="n">
        <v>764699000</v>
      </c>
      <c r="C553" t="n">
        <v>700426500</v>
      </c>
      <c r="D553">
        <f>if(and(B553&gt;0,C553&gt;0),C553/(B553+C553),"")</f>
        <v/>
      </c>
      <c r="E553">
        <f>D553-E548</f>
        <v/>
      </c>
      <c r="F553" t="n">
        <v>0.05</v>
      </c>
      <c r="G553">
        <f>E553/F553*100/24.43/24</f>
        <v/>
      </c>
    </row>
    <row r="554" spans="1:7">
      <c r="A554" t="s">
        <v>20</v>
      </c>
      <c r="B554" t="n">
        <v>541712200</v>
      </c>
      <c r="C554" t="n">
        <v>561378600</v>
      </c>
      <c r="D554">
        <f>if(and(B554&gt;0,C554&gt;0),C554/(B554+C554),"")</f>
        <v/>
      </c>
      <c r="E554">
        <f>D554-E548</f>
        <v/>
      </c>
      <c r="F554" t="n">
        <v>0.05</v>
      </c>
      <c r="G554">
        <f>E554/F554*100/24.43/48</f>
        <v/>
      </c>
    </row>
    <row r="555" spans="1:7">
      <c r="A555" t="s">
        <v>21</v>
      </c>
      <c r="B555" t="n">
        <v>560905600</v>
      </c>
      <c r="C555" t="n">
        <v>584475400</v>
      </c>
      <c r="D555">
        <f>if(and(B555&gt;0,C555&gt;0),C555/(B555+C555),"")</f>
        <v/>
      </c>
      <c r="E555">
        <f>D555-E548</f>
        <v/>
      </c>
      <c r="F555" t="n">
        <v>0.05</v>
      </c>
      <c r="G555">
        <f>E555/F555*100/24.43/48</f>
        <v/>
      </c>
    </row>
    <row r="556" spans="1:7">
      <c r="A556" t="s">
        <v>22</v>
      </c>
      <c r="B556" t="n">
        <v>829943700</v>
      </c>
      <c r="C556" t="n">
        <v>1048005000</v>
      </c>
      <c r="D556">
        <f>if(and(B556&gt;0,C556&gt;0),C556/(B556+C556),"")</f>
        <v/>
      </c>
      <c r="E556">
        <f>D556-E548</f>
        <v/>
      </c>
      <c r="F556" t="n">
        <v>0.05</v>
      </c>
      <c r="G556">
        <f>E556/F556*100/24.43/96</f>
        <v/>
      </c>
    </row>
    <row r="557" spans="1:7">
      <c r="A557" t="s">
        <v>23</v>
      </c>
      <c r="B557" t="n">
        <v>710188400</v>
      </c>
      <c r="C557" t="n">
        <v>889707600</v>
      </c>
      <c r="D557">
        <f>if(and(B557&gt;0,C557&gt;0),C557/(B557+C557),"")</f>
        <v/>
      </c>
      <c r="E557">
        <f>D557-E548</f>
        <v/>
      </c>
      <c r="F557" t="n">
        <v>0.05</v>
      </c>
      <c r="G557">
        <f>E557/F557*100/24.43/96</f>
        <v/>
      </c>
    </row>
    <row r="558" spans="1:7">
      <c r="A558" t="s">
        <v>24</v>
      </c>
      <c r="B558" t="n">
        <v>422739500</v>
      </c>
      <c r="C558" t="n">
        <v>620819700</v>
      </c>
      <c r="D558">
        <f>if(and(B558&gt;0,C558&gt;0),C558/(B558+C558),"")</f>
        <v/>
      </c>
      <c r="E558">
        <f>D558-E548</f>
        <v/>
      </c>
      <c r="F558" t="n">
        <v>0.05</v>
      </c>
      <c r="G558">
        <f>E558/F558*100/24.43/168</f>
        <v/>
      </c>
    </row>
    <row r="559" spans="1:7">
      <c r="A559" t="s">
        <v>25</v>
      </c>
      <c r="B559" t="n">
        <v>492374600</v>
      </c>
      <c r="C559" t="n">
        <v>726747700</v>
      </c>
      <c r="D559">
        <f>if(and(B559&gt;0,C559&gt;0),C559/(B559+C559),"")</f>
        <v/>
      </c>
      <c r="E559">
        <f>D559-E548</f>
        <v/>
      </c>
      <c r="F559" t="n">
        <v>0.05</v>
      </c>
      <c r="G559">
        <f>E559/F559*100/24.43/168</f>
        <v/>
      </c>
    </row>
    <row r="560" spans="1:7">
      <c r="A560" t="s"/>
    </row>
    <row r="561" spans="1:7">
      <c r="A561" t="s">
        <v>0</v>
      </c>
      <c r="B561" t="s">
        <v>1</v>
      </c>
      <c r="C561" t="s">
        <v>2</v>
      </c>
      <c r="D561" t="s">
        <v>3</v>
      </c>
    </row>
    <row r="562" spans="1:7">
      <c r="A562" t="s">
        <v>117</v>
      </c>
      <c r="B562" t="s">
        <v>54</v>
      </c>
      <c r="C562" t="s">
        <v>118</v>
      </c>
      <c r="D562" t="s">
        <v>119</v>
      </c>
    </row>
    <row r="563" spans="1:7">
      <c r="A563" t="s"/>
      <c r="B563" t="s">
        <v>8</v>
      </c>
      <c r="C563" t="s">
        <v>9</v>
      </c>
      <c r="D563" t="s">
        <v>10</v>
      </c>
      <c r="E563" t="s">
        <v>11</v>
      </c>
      <c r="F563" t="s">
        <v>12</v>
      </c>
      <c r="G563" t="s">
        <v>13</v>
      </c>
    </row>
    <row r="564" spans="1:7">
      <c r="A564" t="s">
        <v>14</v>
      </c>
      <c r="B564" t="n">
        <v>52406640</v>
      </c>
      <c r="C564" t="n">
        <v>41293330</v>
      </c>
      <c r="D564">
        <f>if(and(B564&gt;0,C564&gt;0),C564/(B564+C564),"")</f>
        <v/>
      </c>
      <c r="E564">
        <f>average(D564:D565)</f>
        <v/>
      </c>
    </row>
    <row r="565" spans="1:7">
      <c r="A565" t="s">
        <v>15</v>
      </c>
      <c r="B565" t="n">
        <v>48213650</v>
      </c>
      <c r="C565" t="n">
        <v>40125330</v>
      </c>
      <c r="D565">
        <f>if(and(B565&gt;0,C565&gt;0),C565/(B565+C565),"")</f>
        <v/>
      </c>
    </row>
    <row r="566" spans="1:7">
      <c r="A566" t="s">
        <v>16</v>
      </c>
      <c r="B566" t="n">
        <v>45566550</v>
      </c>
      <c r="C566" t="n">
        <v>40464640</v>
      </c>
      <c r="D566">
        <f>if(and(B566&gt;0,C566&gt;0),C566/(B566+C566),"")</f>
        <v/>
      </c>
      <c r="E566">
        <f>D566-E564</f>
        <v/>
      </c>
      <c r="F566" t="n">
        <v>0.05</v>
      </c>
      <c r="G566">
        <f>E566/F566*100/24.84/8</f>
        <v/>
      </c>
    </row>
    <row r="567" spans="1:7">
      <c r="A567" t="s">
        <v>17</v>
      </c>
      <c r="B567" t="n">
        <v>50744790</v>
      </c>
      <c r="C567" t="n">
        <v>43180060</v>
      </c>
      <c r="D567">
        <f>if(and(B567&gt;0,C567&gt;0),C567/(B567+C567),"")</f>
        <v/>
      </c>
      <c r="E567">
        <f>D567-E564</f>
        <v/>
      </c>
      <c r="F567" t="n">
        <v>0.05</v>
      </c>
      <c r="G567">
        <f>E567/F567*100/24.84/8</f>
        <v/>
      </c>
    </row>
    <row r="568" spans="1:7">
      <c r="A568" t="s">
        <v>18</v>
      </c>
      <c r="B568" t="n">
        <v>66614930</v>
      </c>
      <c r="C568" t="n">
        <v>62577780</v>
      </c>
      <c r="D568">
        <f>if(and(B568&gt;0,C568&gt;0),C568/(B568+C568),"")</f>
        <v/>
      </c>
      <c r="E568">
        <f>D568-E564</f>
        <v/>
      </c>
      <c r="F568" t="n">
        <v>0.05</v>
      </c>
      <c r="G568">
        <f>E568/F568*100/24.84/24</f>
        <v/>
      </c>
    </row>
    <row r="569" spans="1:7">
      <c r="A569" t="s">
        <v>19</v>
      </c>
      <c r="B569" t="n">
        <v>61869280</v>
      </c>
      <c r="C569" t="n">
        <v>57718620</v>
      </c>
      <c r="D569">
        <f>if(and(B569&gt;0,C569&gt;0),C569/(B569+C569),"")</f>
        <v/>
      </c>
      <c r="E569">
        <f>D569-E564</f>
        <v/>
      </c>
      <c r="F569" t="n">
        <v>0.05</v>
      </c>
      <c r="G569">
        <f>E569/F569*100/24.84/24</f>
        <v/>
      </c>
    </row>
    <row r="570" spans="1:7">
      <c r="A570" t="s">
        <v>20</v>
      </c>
      <c r="B570" t="n">
        <v>24393650</v>
      </c>
      <c r="C570" t="n">
        <v>24424140</v>
      </c>
      <c r="D570">
        <f>if(and(B570&gt;0,C570&gt;0),C570/(B570+C570),"")</f>
        <v/>
      </c>
      <c r="E570">
        <f>D570-E564</f>
        <v/>
      </c>
      <c r="F570" t="n">
        <v>0.05</v>
      </c>
      <c r="G570">
        <f>E570/F570*100/24.84/48</f>
        <v/>
      </c>
    </row>
    <row r="571" spans="1:7">
      <c r="A571" t="s">
        <v>21</v>
      </c>
      <c r="B571" t="n">
        <v>26449650</v>
      </c>
      <c r="C571" t="n">
        <v>26954410</v>
      </c>
      <c r="D571">
        <f>if(and(B571&gt;0,C571&gt;0),C571/(B571+C571),"")</f>
        <v/>
      </c>
      <c r="E571">
        <f>D571-E564</f>
        <v/>
      </c>
      <c r="F571" t="n">
        <v>0.05</v>
      </c>
      <c r="G571">
        <f>E571/F571*100/24.84/48</f>
        <v/>
      </c>
    </row>
    <row r="572" spans="1:7">
      <c r="A572" t="s">
        <v>22</v>
      </c>
      <c r="B572" t="n">
        <v>36693880</v>
      </c>
      <c r="C572" t="n">
        <v>46462120</v>
      </c>
      <c r="D572">
        <f>if(and(B572&gt;0,C572&gt;0),C572/(B572+C572),"")</f>
        <v/>
      </c>
      <c r="E572">
        <f>D572-E564</f>
        <v/>
      </c>
      <c r="F572" t="n">
        <v>0.05</v>
      </c>
      <c r="G572">
        <f>E572/F572*100/24.84/96</f>
        <v/>
      </c>
    </row>
    <row r="573" spans="1:7">
      <c r="A573" t="s">
        <v>23</v>
      </c>
      <c r="B573" t="n">
        <v>34251700</v>
      </c>
      <c r="C573" t="n">
        <v>44227820</v>
      </c>
      <c r="D573">
        <f>if(and(B573&gt;0,C573&gt;0),C573/(B573+C573),"")</f>
        <v/>
      </c>
      <c r="E573">
        <f>D573-E564</f>
        <v/>
      </c>
      <c r="F573" t="n">
        <v>0.05</v>
      </c>
      <c r="G573">
        <f>E573/F573*100/24.84/96</f>
        <v/>
      </c>
    </row>
    <row r="574" spans="1:7">
      <c r="A574" t="s">
        <v>24</v>
      </c>
      <c r="B574" t="n">
        <v>40391610</v>
      </c>
      <c r="C574" t="n">
        <v>58338130</v>
      </c>
      <c r="D574">
        <f>if(and(B574&gt;0,C574&gt;0),C574/(B574+C574),"")</f>
        <v/>
      </c>
      <c r="E574">
        <f>D574-E564</f>
        <v/>
      </c>
      <c r="F574" t="n">
        <v>0.05</v>
      </c>
      <c r="G574">
        <f>E574/F574*100/24.84/168</f>
        <v/>
      </c>
    </row>
    <row r="575" spans="1:7">
      <c r="A575" t="s">
        <v>25</v>
      </c>
      <c r="B575" t="n">
        <v>41521720</v>
      </c>
      <c r="C575" t="n">
        <v>62004790</v>
      </c>
      <c r="D575">
        <f>if(and(B575&gt;0,C575&gt;0),C575/(B575+C575),"")</f>
        <v/>
      </c>
      <c r="E575">
        <f>D575-E564</f>
        <v/>
      </c>
      <c r="F575" t="n">
        <v>0.05</v>
      </c>
      <c r="G575">
        <f>E575/F575*100/24.84/168</f>
        <v/>
      </c>
    </row>
    <row r="576" spans="1:7">
      <c r="A576" t="s"/>
    </row>
    <row r="577" spans="1:7">
      <c r="A577" t="s">
        <v>0</v>
      </c>
      <c r="B577" t="s">
        <v>1</v>
      </c>
      <c r="C577" t="s">
        <v>2</v>
      </c>
      <c r="D577" t="s">
        <v>3</v>
      </c>
    </row>
    <row r="578" spans="1:7">
      <c r="A578" t="s">
        <v>120</v>
      </c>
      <c r="B578" t="s">
        <v>5</v>
      </c>
      <c r="C578" t="s">
        <v>121</v>
      </c>
      <c r="D578" t="s">
        <v>119</v>
      </c>
    </row>
    <row r="579" spans="1:7">
      <c r="A579" t="s"/>
      <c r="B579" t="s">
        <v>8</v>
      </c>
      <c r="C579" t="s">
        <v>9</v>
      </c>
      <c r="D579" t="s">
        <v>10</v>
      </c>
      <c r="E579" t="s">
        <v>11</v>
      </c>
      <c r="F579" t="s">
        <v>12</v>
      </c>
      <c r="G579" t="s">
        <v>13</v>
      </c>
    </row>
    <row r="580" spans="1:7">
      <c r="A580" t="s">
        <v>14</v>
      </c>
      <c r="B580" t="n">
        <v>5116232000</v>
      </c>
      <c r="C580" t="n">
        <v>4162044000</v>
      </c>
      <c r="D580">
        <f>if(and(B580&gt;0,C580&gt;0),C580/(B580+C580),"")</f>
        <v/>
      </c>
      <c r="E580">
        <f>average(D580:D581)</f>
        <v/>
      </c>
    </row>
    <row r="581" spans="1:7">
      <c r="A581" t="s">
        <v>15</v>
      </c>
      <c r="B581" t="n">
        <v>5063354000</v>
      </c>
      <c r="C581" t="n">
        <v>4109299000</v>
      </c>
      <c r="D581">
        <f>if(and(B581&gt;0,C581&gt;0),C581/(B581+C581),"")</f>
        <v/>
      </c>
    </row>
    <row r="582" spans="1:7">
      <c r="A582" t="s">
        <v>16</v>
      </c>
      <c r="B582" t="n">
        <v>4544493000</v>
      </c>
      <c r="C582" t="n">
        <v>3919898000</v>
      </c>
      <c r="D582">
        <f>if(and(B582&gt;0,C582&gt;0),C582/(B582+C582),"")</f>
        <v/>
      </c>
      <c r="E582">
        <f>D582-E580</f>
        <v/>
      </c>
      <c r="F582" t="n">
        <v>0.05</v>
      </c>
      <c r="G582">
        <f>E582/F582*100/24.84/8</f>
        <v/>
      </c>
    </row>
    <row r="583" spans="1:7">
      <c r="A583" t="s">
        <v>17</v>
      </c>
      <c r="B583" t="n">
        <v>5263352000</v>
      </c>
      <c r="C583" t="n">
        <v>4542378000</v>
      </c>
      <c r="D583">
        <f>if(and(B583&gt;0,C583&gt;0),C583/(B583+C583),"")</f>
        <v/>
      </c>
      <c r="E583">
        <f>D583-E580</f>
        <v/>
      </c>
      <c r="F583" t="n">
        <v>0.05</v>
      </c>
      <c r="G583">
        <f>E583/F583*100/24.84/8</f>
        <v/>
      </c>
    </row>
    <row r="584" spans="1:7">
      <c r="A584" t="s">
        <v>18</v>
      </c>
      <c r="B584" t="n">
        <v>5986205000</v>
      </c>
      <c r="C584" t="n">
        <v>5596026000</v>
      </c>
      <c r="D584">
        <f>if(and(B584&gt;0,C584&gt;0),C584/(B584+C584),"")</f>
        <v/>
      </c>
      <c r="E584">
        <f>D584-E580</f>
        <v/>
      </c>
      <c r="F584" t="n">
        <v>0.05</v>
      </c>
      <c r="G584">
        <f>E584/F584*100/24.84/24</f>
        <v/>
      </c>
    </row>
    <row r="585" spans="1:7">
      <c r="A585" t="s">
        <v>19</v>
      </c>
      <c r="B585" t="n">
        <v>6332540000</v>
      </c>
      <c r="C585" t="n">
        <v>5899473000</v>
      </c>
      <c r="D585">
        <f>if(and(B585&gt;0,C585&gt;0),C585/(B585+C585),"")</f>
        <v/>
      </c>
      <c r="E585">
        <f>D585-E580</f>
        <v/>
      </c>
      <c r="F585" t="n">
        <v>0.05</v>
      </c>
      <c r="G585">
        <f>E585/F585*100/24.84/24</f>
        <v/>
      </c>
    </row>
    <row r="586" spans="1:7">
      <c r="A586" t="s">
        <v>20</v>
      </c>
      <c r="B586" t="n">
        <v>2282770000</v>
      </c>
      <c r="C586" t="n">
        <v>2371299000</v>
      </c>
      <c r="D586">
        <f>if(and(B586&gt;0,C586&gt;0),C586/(B586+C586),"")</f>
        <v/>
      </c>
      <c r="E586">
        <f>D586-E580</f>
        <v/>
      </c>
      <c r="F586" t="n">
        <v>0.05</v>
      </c>
      <c r="G586">
        <f>E586/F586*100/24.84/48</f>
        <v/>
      </c>
    </row>
    <row r="587" spans="1:7">
      <c r="A587" t="s">
        <v>21</v>
      </c>
      <c r="B587" t="n">
        <v>2445849000</v>
      </c>
      <c r="C587" t="n">
        <v>2550074000</v>
      </c>
      <c r="D587">
        <f>if(and(B587&gt;0,C587&gt;0),C587/(B587+C587),"")</f>
        <v/>
      </c>
      <c r="E587">
        <f>D587-E580</f>
        <v/>
      </c>
      <c r="F587" t="n">
        <v>0.05</v>
      </c>
      <c r="G587">
        <f>E587/F587*100/24.84/48</f>
        <v/>
      </c>
    </row>
    <row r="588" spans="1:7">
      <c r="A588" t="s">
        <v>22</v>
      </c>
      <c r="B588" t="n">
        <v>3741378000</v>
      </c>
      <c r="C588" t="n">
        <v>4743621000</v>
      </c>
      <c r="D588">
        <f>if(and(B588&gt;0,C588&gt;0),C588/(B588+C588),"")</f>
        <v/>
      </c>
      <c r="E588">
        <f>D588-E580</f>
        <v/>
      </c>
      <c r="F588" t="n">
        <v>0.05</v>
      </c>
      <c r="G588">
        <f>E588/F588*100/24.84/96</f>
        <v/>
      </c>
    </row>
    <row r="589" spans="1:7">
      <c r="A589" t="s">
        <v>23</v>
      </c>
      <c r="B589" t="n">
        <v>3791170000</v>
      </c>
      <c r="C589" t="n">
        <v>4784814000</v>
      </c>
      <c r="D589">
        <f>if(and(B589&gt;0,C589&gt;0),C589/(B589+C589),"")</f>
        <v/>
      </c>
      <c r="E589">
        <f>D589-E580</f>
        <v/>
      </c>
      <c r="F589" t="n">
        <v>0.05</v>
      </c>
      <c r="G589">
        <f>E589/F589*100/24.84/96</f>
        <v/>
      </c>
    </row>
    <row r="590" spans="1:7">
      <c r="A590" t="s">
        <v>24</v>
      </c>
      <c r="B590" t="n">
        <v>3460702000</v>
      </c>
      <c r="C590" t="n">
        <v>5154522000</v>
      </c>
      <c r="D590">
        <f>if(and(B590&gt;0,C590&gt;0),C590/(B590+C590),"")</f>
        <v/>
      </c>
      <c r="E590">
        <f>D590-E580</f>
        <v/>
      </c>
      <c r="F590" t="n">
        <v>0.05</v>
      </c>
      <c r="G590">
        <f>E590/F590*100/24.84/168</f>
        <v/>
      </c>
    </row>
    <row r="591" spans="1:7">
      <c r="A591" t="s">
        <v>25</v>
      </c>
      <c r="B591" t="n">
        <v>3879025000</v>
      </c>
      <c r="C591" t="n">
        <v>5810167000</v>
      </c>
      <c r="D591">
        <f>if(and(B591&gt;0,C591&gt;0),C591/(B591+C591),"")</f>
        <v/>
      </c>
      <c r="E591">
        <f>D591-E580</f>
        <v/>
      </c>
      <c r="F591" t="n">
        <v>0.05</v>
      </c>
      <c r="G591">
        <f>E591/F591*100/24.84/168</f>
        <v/>
      </c>
    </row>
    <row r="592" spans="1:7">
      <c r="A592" t="s"/>
    </row>
    <row r="593" spans="1:7">
      <c r="A593" t="s">
        <v>0</v>
      </c>
      <c r="B593" t="s">
        <v>1</v>
      </c>
      <c r="C593" t="s">
        <v>2</v>
      </c>
      <c r="D593" t="s">
        <v>3</v>
      </c>
    </row>
    <row r="594" spans="1:7">
      <c r="A594" t="s">
        <v>122</v>
      </c>
      <c r="B594" t="s">
        <v>5</v>
      </c>
      <c r="C594" t="s">
        <v>123</v>
      </c>
      <c r="D594" t="s">
        <v>124</v>
      </c>
    </row>
    <row r="595" spans="1:7">
      <c r="A595" t="s"/>
      <c r="B595" t="s">
        <v>8</v>
      </c>
      <c r="C595" t="s">
        <v>9</v>
      </c>
      <c r="D595" t="s">
        <v>10</v>
      </c>
      <c r="E595" t="s">
        <v>11</v>
      </c>
      <c r="F595" t="s">
        <v>12</v>
      </c>
      <c r="G595" t="s">
        <v>13</v>
      </c>
    </row>
    <row r="596" spans="1:7">
      <c r="A596" t="s">
        <v>14</v>
      </c>
      <c r="B596" t="n">
        <v>9156566</v>
      </c>
      <c r="C596" t="n">
        <v>7687311</v>
      </c>
      <c r="D596">
        <f>if(and(B596&gt;0,C596&gt;0),C596/(B596+C596),"")</f>
        <v/>
      </c>
      <c r="E596">
        <f>average(D596:D597)</f>
        <v/>
      </c>
    </row>
    <row r="597" spans="1:7">
      <c r="A597" t="s">
        <v>15</v>
      </c>
      <c r="B597" t="n">
        <v>4493754</v>
      </c>
      <c r="C597" t="n">
        <v>4255607</v>
      </c>
      <c r="D597">
        <f>if(and(B597&gt;0,C597&gt;0),C597/(B597+C597),"")</f>
        <v/>
      </c>
    </row>
    <row r="598" spans="1:7">
      <c r="A598" t="s">
        <v>16</v>
      </c>
      <c r="B598" t="n">
        <v>3992936</v>
      </c>
      <c r="C598" t="n">
        <v>3853417</v>
      </c>
      <c r="D598">
        <f>if(and(B598&gt;0,C598&gt;0),C598/(B598+C598),"")</f>
        <v/>
      </c>
      <c r="E598">
        <f>D598-E596</f>
        <v/>
      </c>
      <c r="F598" t="n">
        <v>0.05</v>
      </c>
      <c r="G598">
        <f>E598/F598*100/21.21/8</f>
        <v/>
      </c>
    </row>
    <row r="599" spans="1:7">
      <c r="A599" t="s">
        <v>17</v>
      </c>
      <c r="B599" t="n">
        <v>11412030</v>
      </c>
      <c r="C599" t="n">
        <v>9908247</v>
      </c>
      <c r="D599">
        <f>if(and(B599&gt;0,C599&gt;0),C599/(B599+C599),"")</f>
        <v/>
      </c>
      <c r="E599">
        <f>D599-E596</f>
        <v/>
      </c>
      <c r="F599" t="n">
        <v>0.05</v>
      </c>
      <c r="G599">
        <f>E599/F599*100/21.21/8</f>
        <v/>
      </c>
    </row>
    <row r="600" spans="1:7">
      <c r="A600" t="s">
        <v>18</v>
      </c>
      <c r="B600" t="n">
        <v>23515940</v>
      </c>
      <c r="C600" t="n">
        <v>23785280</v>
      </c>
      <c r="D600">
        <f>if(and(B600&gt;0,C600&gt;0),C600/(B600+C600),"")</f>
        <v/>
      </c>
      <c r="E600">
        <f>D600-E596</f>
        <v/>
      </c>
      <c r="F600" t="n">
        <v>0.05</v>
      </c>
      <c r="G600">
        <f>E600/F600*100/21.21/24</f>
        <v/>
      </c>
    </row>
    <row r="601" spans="1:7">
      <c r="A601" t="s">
        <v>19</v>
      </c>
      <c r="B601" t="n">
        <v>48616650</v>
      </c>
      <c r="C601" t="n">
        <v>46963930</v>
      </c>
      <c r="D601">
        <f>if(and(B601&gt;0,C601&gt;0),C601/(B601+C601),"")</f>
        <v/>
      </c>
      <c r="E601">
        <f>D601-E596</f>
        <v/>
      </c>
      <c r="F601" t="n">
        <v>0.05</v>
      </c>
      <c r="G601">
        <f>E601/F601*100/21.21/24</f>
        <v/>
      </c>
    </row>
    <row r="602" spans="1:7">
      <c r="A602" t="s">
        <v>20</v>
      </c>
      <c r="B602" t="n">
        <v>147868800</v>
      </c>
      <c r="C602" t="n">
        <v>156592800</v>
      </c>
      <c r="D602">
        <f>if(and(B602&gt;0,C602&gt;0),C602/(B602+C602),"")</f>
        <v/>
      </c>
      <c r="E602">
        <f>D602-E596</f>
        <v/>
      </c>
      <c r="F602" t="n">
        <v>0.05</v>
      </c>
      <c r="G602">
        <f>E602/F602*100/21.21/48</f>
        <v/>
      </c>
    </row>
    <row r="603" spans="1:7">
      <c r="A603" t="s">
        <v>21</v>
      </c>
      <c r="B603" t="n">
        <v>28282180</v>
      </c>
      <c r="C603" t="n">
        <v>30276740</v>
      </c>
      <c r="D603">
        <f>if(and(B603&gt;0,C603&gt;0),C603/(B603+C603),"")</f>
        <v/>
      </c>
      <c r="E603">
        <f>D603-E596</f>
        <v/>
      </c>
      <c r="F603" t="n">
        <v>0.05</v>
      </c>
      <c r="G603">
        <f>E603/F603*100/21.21/48</f>
        <v/>
      </c>
    </row>
    <row r="604" spans="1:7">
      <c r="A604" t="s">
        <v>22</v>
      </c>
      <c r="B604" t="n">
        <v>41893190</v>
      </c>
      <c r="C604" t="n">
        <v>51188600</v>
      </c>
      <c r="D604">
        <f>if(and(B604&gt;0,C604&gt;0),C604/(B604+C604),"")</f>
        <v/>
      </c>
      <c r="E604">
        <f>D604-E596</f>
        <v/>
      </c>
      <c r="F604" t="n">
        <v>0.05</v>
      </c>
      <c r="G604">
        <f>E604/F604*100/21.21/96</f>
        <v/>
      </c>
    </row>
    <row r="605" spans="1:7">
      <c r="A605" t="s">
        <v>23</v>
      </c>
      <c r="B605" t="n">
        <v>20030000</v>
      </c>
      <c r="C605" t="n">
        <v>26682340</v>
      </c>
      <c r="D605">
        <f>if(and(B605&gt;0,C605&gt;0),C605/(B605+C605),"")</f>
        <v/>
      </c>
      <c r="E605">
        <f>D605-E596</f>
        <v/>
      </c>
      <c r="F605" t="n">
        <v>0.05</v>
      </c>
      <c r="G605">
        <f>E605/F605*100/21.21/96</f>
        <v/>
      </c>
    </row>
    <row r="606" spans="1:7">
      <c r="A606" t="s">
        <v>24</v>
      </c>
      <c r="B606" t="n">
        <v>505702</v>
      </c>
      <c r="C606" t="n">
        <v>780926</v>
      </c>
      <c r="D606">
        <f>if(and(B606&gt;0,C606&gt;0),C606/(B606+C606),"")</f>
        <v/>
      </c>
      <c r="E606">
        <f>D606-E596</f>
        <v/>
      </c>
      <c r="F606" t="n">
        <v>0.05</v>
      </c>
      <c r="G606">
        <f>E606/F606*100/21.21/168</f>
        <v/>
      </c>
    </row>
    <row r="607" spans="1:7">
      <c r="A607" t="s">
        <v>25</v>
      </c>
      <c r="B607" t="n">
        <v>2666181</v>
      </c>
      <c r="C607" t="n">
        <v>4277065</v>
      </c>
      <c r="D607">
        <f>if(and(B607&gt;0,C607&gt;0),C607/(B607+C607),"")</f>
        <v/>
      </c>
      <c r="E607">
        <f>D607-E596</f>
        <v/>
      </c>
      <c r="F607" t="n">
        <v>0.05</v>
      </c>
      <c r="G607">
        <f>E607/F607*100/21.21/168</f>
        <v/>
      </c>
    </row>
    <row r="608" spans="1:7">
      <c r="A608" t="s"/>
    </row>
    <row r="609" spans="1:7">
      <c r="A609" t="s">
        <v>0</v>
      </c>
      <c r="B609" t="s">
        <v>1</v>
      </c>
      <c r="C609" t="s">
        <v>2</v>
      </c>
      <c r="D609" t="s">
        <v>3</v>
      </c>
    </row>
    <row r="610" spans="1:7">
      <c r="A610" t="s">
        <v>125</v>
      </c>
      <c r="B610" t="s">
        <v>54</v>
      </c>
      <c r="C610" t="s">
        <v>126</v>
      </c>
      <c r="D610" t="s">
        <v>127</v>
      </c>
    </row>
    <row r="611" spans="1:7">
      <c r="A611" t="s"/>
      <c r="B611" t="s">
        <v>8</v>
      </c>
      <c r="C611" t="s">
        <v>9</v>
      </c>
      <c r="D611" t="s">
        <v>10</v>
      </c>
      <c r="E611" t="s">
        <v>11</v>
      </c>
      <c r="F611" t="s">
        <v>12</v>
      </c>
      <c r="G611" t="s">
        <v>13</v>
      </c>
    </row>
    <row r="612" spans="1:7">
      <c r="A612" t="s">
        <v>14</v>
      </c>
      <c r="B612" t="n">
        <v>581324500</v>
      </c>
      <c r="C612" t="n">
        <v>443244900</v>
      </c>
      <c r="D612">
        <f>if(and(B612&gt;0,C612&gt;0),C612/(B612+C612),"")</f>
        <v/>
      </c>
      <c r="E612">
        <f>average(D612:D613)</f>
        <v/>
      </c>
    </row>
    <row r="613" spans="1:7">
      <c r="A613" t="s">
        <v>15</v>
      </c>
      <c r="B613" t="n">
        <v>462769100</v>
      </c>
      <c r="C613" t="n">
        <v>354320500</v>
      </c>
      <c r="D613">
        <f>if(and(B613&gt;0,C613&gt;0),C613/(B613+C613),"")</f>
        <v/>
      </c>
    </row>
    <row r="614" spans="1:7">
      <c r="A614" t="s">
        <v>16</v>
      </c>
      <c r="B614" t="n">
        <v>616479400</v>
      </c>
      <c r="C614" t="n">
        <v>493906300</v>
      </c>
      <c r="D614">
        <f>if(and(B614&gt;0,C614&gt;0),C614/(B614+C614),"")</f>
        <v/>
      </c>
      <c r="E614">
        <f>D614-E612</f>
        <v/>
      </c>
      <c r="F614" t="n">
        <v>0.05</v>
      </c>
      <c r="G614">
        <f>E614/F614*100/23.87/8</f>
        <v/>
      </c>
    </row>
    <row r="615" spans="1:7">
      <c r="A615" t="s">
        <v>17</v>
      </c>
      <c r="B615" t="n">
        <v>469948200</v>
      </c>
      <c r="C615" t="n">
        <v>378763500</v>
      </c>
      <c r="D615">
        <f>if(and(B615&gt;0,C615&gt;0),C615/(B615+C615),"")</f>
        <v/>
      </c>
      <c r="E615">
        <f>D615-E612</f>
        <v/>
      </c>
      <c r="F615" t="n">
        <v>0.05</v>
      </c>
      <c r="G615">
        <f>E615/F615*100/23.87/8</f>
        <v/>
      </c>
    </row>
    <row r="616" spans="1:7">
      <c r="A616" t="s">
        <v>18</v>
      </c>
      <c r="B616" t="n">
        <v>501128200</v>
      </c>
      <c r="C616" t="n">
        <v>435937000</v>
      </c>
      <c r="D616">
        <f>if(and(B616&gt;0,C616&gt;0),C616/(B616+C616),"")</f>
        <v/>
      </c>
      <c r="E616">
        <f>D616-E612</f>
        <v/>
      </c>
      <c r="F616" t="n">
        <v>0.05</v>
      </c>
      <c r="G616">
        <f>E616/F616*100/23.87/24</f>
        <v/>
      </c>
    </row>
    <row r="617" spans="1:7">
      <c r="A617" t="s">
        <v>19</v>
      </c>
      <c r="B617" t="n">
        <v>486040800</v>
      </c>
      <c r="C617" t="n">
        <v>421930700</v>
      </c>
      <c r="D617">
        <f>if(and(B617&gt;0,C617&gt;0),C617/(B617+C617),"")</f>
        <v/>
      </c>
      <c r="E617">
        <f>D617-E612</f>
        <v/>
      </c>
      <c r="F617" t="n">
        <v>0.05</v>
      </c>
      <c r="G617">
        <f>E617/F617*100/23.87/24</f>
        <v/>
      </c>
    </row>
    <row r="618" spans="1:7">
      <c r="A618" t="s">
        <v>20</v>
      </c>
      <c r="B618" t="n">
        <v>477433700</v>
      </c>
      <c r="C618" t="n">
        <v>467813800</v>
      </c>
      <c r="D618">
        <f>if(and(B618&gt;0,C618&gt;0),C618/(B618+C618),"")</f>
        <v/>
      </c>
      <c r="E618">
        <f>D618-E612</f>
        <v/>
      </c>
      <c r="F618" t="n">
        <v>0.05</v>
      </c>
      <c r="G618">
        <f>E618/F618*100/23.87/48</f>
        <v/>
      </c>
    </row>
    <row r="619" spans="1:7">
      <c r="A619" t="s">
        <v>21</v>
      </c>
      <c r="B619" t="n">
        <v>560903500</v>
      </c>
      <c r="C619" t="n">
        <v>548421500</v>
      </c>
      <c r="D619">
        <f>if(and(B619&gt;0,C619&gt;0),C619/(B619+C619),"")</f>
        <v/>
      </c>
      <c r="E619">
        <f>D619-E612</f>
        <v/>
      </c>
      <c r="F619" t="n">
        <v>0.05</v>
      </c>
      <c r="G619">
        <f>E619/F619*100/23.87/48</f>
        <v/>
      </c>
    </row>
    <row r="620" spans="1:7">
      <c r="A620" t="s">
        <v>22</v>
      </c>
      <c r="B620" t="n">
        <v>539571200</v>
      </c>
      <c r="C620" t="n">
        <v>637106500</v>
      </c>
      <c r="D620">
        <f>if(and(B620&gt;0,C620&gt;0),C620/(B620+C620),"")</f>
        <v/>
      </c>
      <c r="E620">
        <f>D620-E612</f>
        <v/>
      </c>
      <c r="F620" t="n">
        <v>0.05</v>
      </c>
      <c r="G620">
        <f>E620/F620*100/23.87/96</f>
        <v/>
      </c>
    </row>
    <row r="621" spans="1:7">
      <c r="A621" t="s">
        <v>23</v>
      </c>
      <c r="B621" t="n">
        <v>492838100</v>
      </c>
      <c r="C621" t="n">
        <v>577305400</v>
      </c>
      <c r="D621">
        <f>if(and(B621&gt;0,C621&gt;0),C621/(B621+C621),"")</f>
        <v/>
      </c>
      <c r="E621">
        <f>D621-E612</f>
        <v/>
      </c>
      <c r="F621" t="n">
        <v>0.05</v>
      </c>
      <c r="G621">
        <f>E621/F621*100/23.87/96</f>
        <v/>
      </c>
    </row>
    <row r="622" spans="1:7">
      <c r="A622" t="s">
        <v>24</v>
      </c>
      <c r="B622" t="n">
        <v>6697241</v>
      </c>
      <c r="C622" t="n">
        <v>8965533</v>
      </c>
      <c r="D622">
        <f>if(and(B622&gt;0,C622&gt;0),C622/(B622+C622),"")</f>
        <v/>
      </c>
      <c r="E622">
        <f>D622-E612</f>
        <v/>
      </c>
      <c r="F622" t="n">
        <v>0.05</v>
      </c>
      <c r="G622">
        <f>E622/F622*100/23.87/168</f>
        <v/>
      </c>
    </row>
    <row r="623" spans="1:7">
      <c r="A623" t="s">
        <v>25</v>
      </c>
      <c r="B623" t="n">
        <v>459843500</v>
      </c>
      <c r="C623" t="n">
        <v>632603800</v>
      </c>
      <c r="D623">
        <f>if(and(B623&gt;0,C623&gt;0),C623/(B623+C623),"")</f>
        <v/>
      </c>
      <c r="E623">
        <f>D623-E612</f>
        <v/>
      </c>
      <c r="F623" t="n">
        <v>0.05</v>
      </c>
      <c r="G623">
        <f>E623/F623*100/23.87/168</f>
        <v/>
      </c>
    </row>
    <row r="624" spans="1:7">
      <c r="A624" t="s"/>
    </row>
    <row r="625" spans="1:7">
      <c r="A625" t="s">
        <v>0</v>
      </c>
      <c r="B625" t="s">
        <v>1</v>
      </c>
      <c r="C625" t="s">
        <v>2</v>
      </c>
      <c r="D625" t="s">
        <v>3</v>
      </c>
    </row>
    <row r="626" spans="1:7">
      <c r="A626" t="s">
        <v>128</v>
      </c>
      <c r="B626" t="s">
        <v>5</v>
      </c>
      <c r="C626" t="s">
        <v>129</v>
      </c>
      <c r="D626" t="s">
        <v>127</v>
      </c>
    </row>
    <row r="627" spans="1:7">
      <c r="A627" t="s"/>
      <c r="B627" t="s">
        <v>8</v>
      </c>
      <c r="C627" t="s">
        <v>9</v>
      </c>
      <c r="D627" t="s">
        <v>10</v>
      </c>
      <c r="E627" t="s">
        <v>11</v>
      </c>
      <c r="F627" t="s">
        <v>12</v>
      </c>
      <c r="G627" t="s">
        <v>13</v>
      </c>
    </row>
    <row r="628" spans="1:7">
      <c r="A628" t="s">
        <v>14</v>
      </c>
      <c r="B628" t="n">
        <v>222263800</v>
      </c>
      <c r="C628" t="n">
        <v>170535600</v>
      </c>
      <c r="D628">
        <f>if(and(B628&gt;0,C628&gt;0),C628/(B628+C628),"")</f>
        <v/>
      </c>
      <c r="E628">
        <f>average(D628:D629)</f>
        <v/>
      </c>
    </row>
    <row r="629" spans="1:7">
      <c r="A629" t="s">
        <v>15</v>
      </c>
      <c r="B629" t="n">
        <v>188301900</v>
      </c>
      <c r="C629" t="n">
        <v>145476100</v>
      </c>
      <c r="D629">
        <f>if(and(B629&gt;0,C629&gt;0),C629/(B629+C629),"")</f>
        <v/>
      </c>
    </row>
    <row r="630" spans="1:7">
      <c r="A630" t="s">
        <v>16</v>
      </c>
      <c r="B630" t="n">
        <v>104836000</v>
      </c>
      <c r="C630" t="n">
        <v>84363080</v>
      </c>
      <c r="D630">
        <f>if(and(B630&gt;0,C630&gt;0),C630/(B630+C630),"")</f>
        <v/>
      </c>
      <c r="E630">
        <f>D630-E628</f>
        <v/>
      </c>
      <c r="F630" t="n">
        <v>0.05</v>
      </c>
      <c r="G630">
        <f>E630/F630*100/23.87/8</f>
        <v/>
      </c>
    </row>
    <row r="631" spans="1:7">
      <c r="A631" t="s">
        <v>17</v>
      </c>
      <c r="B631" t="n">
        <v>204741900</v>
      </c>
      <c r="C631" t="n">
        <v>166764100</v>
      </c>
      <c r="D631">
        <f>if(and(B631&gt;0,C631&gt;0),C631/(B631+C631),"")</f>
        <v/>
      </c>
      <c r="E631">
        <f>D631-E628</f>
        <v/>
      </c>
      <c r="F631" t="n">
        <v>0.05</v>
      </c>
      <c r="G631">
        <f>E631/F631*100/23.87/8</f>
        <v/>
      </c>
    </row>
    <row r="632" spans="1:7">
      <c r="A632" t="s">
        <v>18</v>
      </c>
      <c r="B632" t="n">
        <v>212511100</v>
      </c>
      <c r="C632" t="n">
        <v>185216400</v>
      </c>
      <c r="D632">
        <f>if(and(B632&gt;0,C632&gt;0),C632/(B632+C632),"")</f>
        <v/>
      </c>
      <c r="E632">
        <f>D632-E628</f>
        <v/>
      </c>
      <c r="F632" t="n">
        <v>0.05</v>
      </c>
      <c r="G632">
        <f>E632/F632*100/23.87/24</f>
        <v/>
      </c>
    </row>
    <row r="633" spans="1:7">
      <c r="A633" t="s">
        <v>19</v>
      </c>
      <c r="B633" t="n">
        <v>206688100</v>
      </c>
      <c r="C633" t="n">
        <v>181291500</v>
      </c>
      <c r="D633">
        <f>if(and(B633&gt;0,C633&gt;0),C633/(B633+C633),"")</f>
        <v/>
      </c>
      <c r="E633">
        <f>D633-E628</f>
        <v/>
      </c>
      <c r="F633" t="n">
        <v>0.05</v>
      </c>
      <c r="G633">
        <f>E633/F633*100/23.87/24</f>
        <v/>
      </c>
    </row>
    <row r="634" spans="1:7">
      <c r="A634" t="s">
        <v>20</v>
      </c>
      <c r="B634" t="n">
        <v>71718360</v>
      </c>
      <c r="C634" t="n">
        <v>68372020</v>
      </c>
      <c r="D634">
        <f>if(and(B634&gt;0,C634&gt;0),C634/(B634+C634),"")</f>
        <v/>
      </c>
      <c r="E634">
        <f>D634-E628</f>
        <v/>
      </c>
      <c r="F634" t="n">
        <v>0.05</v>
      </c>
      <c r="G634">
        <f>E634/F634*100/23.87/48</f>
        <v/>
      </c>
    </row>
    <row r="635" spans="1:7">
      <c r="A635" t="s">
        <v>21</v>
      </c>
      <c r="B635" t="n">
        <v>78420070</v>
      </c>
      <c r="C635" t="n">
        <v>75981630</v>
      </c>
      <c r="D635">
        <f>if(and(B635&gt;0,C635&gt;0),C635/(B635+C635),"")</f>
        <v/>
      </c>
      <c r="E635">
        <f>D635-E628</f>
        <v/>
      </c>
      <c r="F635" t="n">
        <v>0.05</v>
      </c>
      <c r="G635">
        <f>E635/F635*100/23.87/48</f>
        <v/>
      </c>
    </row>
    <row r="636" spans="1:7">
      <c r="A636" t="s">
        <v>22</v>
      </c>
      <c r="B636" t="n">
        <v>84098470</v>
      </c>
      <c r="C636" t="n">
        <v>97728700</v>
      </c>
      <c r="D636">
        <f>if(and(B636&gt;0,C636&gt;0),C636/(B636+C636),"")</f>
        <v/>
      </c>
      <c r="E636">
        <f>D636-E628</f>
        <v/>
      </c>
      <c r="F636" t="n">
        <v>0.05</v>
      </c>
      <c r="G636">
        <f>E636/F636*100/23.87/96</f>
        <v/>
      </c>
    </row>
    <row r="637" spans="1:7">
      <c r="A637" t="s">
        <v>23</v>
      </c>
      <c r="B637" t="n">
        <v>216234700</v>
      </c>
      <c r="C637" t="n">
        <v>252354300</v>
      </c>
      <c r="D637">
        <f>if(and(B637&gt;0,C637&gt;0),C637/(B637+C637),"")</f>
        <v/>
      </c>
      <c r="E637">
        <f>D637-E628</f>
        <v/>
      </c>
      <c r="F637" t="n">
        <v>0.05</v>
      </c>
      <c r="G637">
        <f>E637/F637*100/23.87/96</f>
        <v/>
      </c>
    </row>
    <row r="638" spans="1:7">
      <c r="A638" t="s">
        <v>24</v>
      </c>
      <c r="B638" t="n">
        <v>280120</v>
      </c>
      <c r="C638" t="n">
        <v>373541</v>
      </c>
      <c r="D638">
        <f>if(and(B638&gt;0,C638&gt;0),C638/(B638+C638),"")</f>
        <v/>
      </c>
      <c r="E638">
        <f>D638-E628</f>
        <v/>
      </c>
      <c r="F638" t="n">
        <v>0.05</v>
      </c>
      <c r="G638">
        <f>E638/F638*100/23.87/168</f>
        <v/>
      </c>
    </row>
    <row r="639" spans="1:7">
      <c r="A639" t="s">
        <v>25</v>
      </c>
      <c r="B639" t="n">
        <v>68186270</v>
      </c>
      <c r="C639" t="n">
        <v>92453990</v>
      </c>
      <c r="D639">
        <f>if(and(B639&gt;0,C639&gt;0),C639/(B639+C639),"")</f>
        <v/>
      </c>
      <c r="E639">
        <f>D639-E628</f>
        <v/>
      </c>
      <c r="F639" t="n">
        <v>0.05</v>
      </c>
      <c r="G639">
        <f>E639/F639*100/23.87/168</f>
        <v/>
      </c>
    </row>
    <row r="640" spans="1:7">
      <c r="A640" t="s"/>
    </row>
    <row r="641" spans="1:7">
      <c r="A641" t="s">
        <v>0</v>
      </c>
      <c r="B641" t="s">
        <v>1</v>
      </c>
      <c r="C641" t="s">
        <v>2</v>
      </c>
      <c r="D641" t="s">
        <v>3</v>
      </c>
    </row>
    <row r="642" spans="1:7">
      <c r="A642" t="s">
        <v>130</v>
      </c>
      <c r="B642" t="s">
        <v>5</v>
      </c>
      <c r="C642" t="s">
        <v>131</v>
      </c>
      <c r="D642" t="s">
        <v>132</v>
      </c>
    </row>
    <row r="643" spans="1:7">
      <c r="A643" t="s"/>
      <c r="B643" t="s">
        <v>8</v>
      </c>
      <c r="C643" t="s">
        <v>9</v>
      </c>
      <c r="D643" t="s">
        <v>10</v>
      </c>
      <c r="E643" t="s">
        <v>11</v>
      </c>
      <c r="F643" t="s">
        <v>12</v>
      </c>
      <c r="G643" t="s">
        <v>13</v>
      </c>
    </row>
    <row r="644" spans="1:7">
      <c r="A644" t="s">
        <v>14</v>
      </c>
      <c r="B644" t="n">
        <v>39834980</v>
      </c>
      <c r="C644" t="n">
        <v>30953510</v>
      </c>
      <c r="D644">
        <f>if(and(B644&gt;0,C644&gt;0),C644/(B644+C644),"")</f>
        <v/>
      </c>
      <c r="E644">
        <f>average(D644:D645)</f>
        <v/>
      </c>
    </row>
    <row r="645" spans="1:7">
      <c r="A645" t="s">
        <v>15</v>
      </c>
      <c r="B645" t="n">
        <v>32031950</v>
      </c>
      <c r="C645" t="n">
        <v>24378200</v>
      </c>
      <c r="D645">
        <f>if(and(B645&gt;0,C645&gt;0),C645/(B645+C645),"")</f>
        <v/>
      </c>
    </row>
    <row r="646" spans="1:7">
      <c r="A646" t="s">
        <v>16</v>
      </c>
      <c r="B646" t="n">
        <v>30773640</v>
      </c>
      <c r="C646" t="n">
        <v>25468750</v>
      </c>
      <c r="D646">
        <f>if(and(B646&gt;0,C646&gt;0),C646/(B646+C646),"")</f>
        <v/>
      </c>
      <c r="E646">
        <f>D646-E644</f>
        <v/>
      </c>
      <c r="F646" t="n">
        <v>0.05</v>
      </c>
      <c r="G646">
        <f>E646/F646*100/14.70/8</f>
        <v/>
      </c>
    </row>
    <row r="647" spans="1:7">
      <c r="A647" t="s">
        <v>17</v>
      </c>
      <c r="B647" t="n">
        <v>40003690</v>
      </c>
      <c r="C647" t="n">
        <v>31839000</v>
      </c>
      <c r="D647">
        <f>if(and(B647&gt;0,C647&gt;0),C647/(B647+C647),"")</f>
        <v/>
      </c>
      <c r="E647">
        <f>D647-E644</f>
        <v/>
      </c>
      <c r="F647" t="n">
        <v>0.05</v>
      </c>
      <c r="G647">
        <f>E647/F647*100/14.70/8</f>
        <v/>
      </c>
    </row>
    <row r="648" spans="1:7">
      <c r="A648" t="s">
        <v>18</v>
      </c>
      <c r="B648" t="n">
        <v>45573190</v>
      </c>
      <c r="C648" t="n">
        <v>39805450</v>
      </c>
      <c r="D648">
        <f>if(and(B648&gt;0,C648&gt;0),C648/(B648+C648),"")</f>
        <v/>
      </c>
      <c r="E648">
        <f>D648-E644</f>
        <v/>
      </c>
      <c r="F648" t="n">
        <v>0.05</v>
      </c>
      <c r="G648">
        <f>E648/F648*100/14.70/24</f>
        <v/>
      </c>
    </row>
    <row r="649" spans="1:7">
      <c r="A649" t="s">
        <v>19</v>
      </c>
      <c r="B649" t="n">
        <v>44328290</v>
      </c>
      <c r="C649" t="n">
        <v>38518950</v>
      </c>
      <c r="D649">
        <f>if(and(B649&gt;0,C649&gt;0),C649/(B649+C649),"")</f>
        <v/>
      </c>
      <c r="E649">
        <f>D649-E644</f>
        <v/>
      </c>
      <c r="F649" t="n">
        <v>0.05</v>
      </c>
      <c r="G649">
        <f>E649/F649*100/14.70/24</f>
        <v/>
      </c>
    </row>
    <row r="650" spans="1:7">
      <c r="A650" t="s">
        <v>20</v>
      </c>
      <c r="B650" t="n">
        <v>19845530</v>
      </c>
      <c r="C650" t="n">
        <v>18949490</v>
      </c>
      <c r="D650">
        <f>if(and(B650&gt;0,C650&gt;0),C650/(B650+C650),"")</f>
        <v/>
      </c>
      <c r="E650">
        <f>D650-E644</f>
        <v/>
      </c>
      <c r="F650" t="n">
        <v>0.05</v>
      </c>
      <c r="G650">
        <f>E650/F650*100/14.70/48</f>
        <v/>
      </c>
    </row>
    <row r="651" spans="1:7">
      <c r="A651" t="s">
        <v>21</v>
      </c>
      <c r="B651" t="n">
        <v>20186290</v>
      </c>
      <c r="C651" t="n">
        <v>18539330</v>
      </c>
      <c r="D651">
        <f>if(and(B651&gt;0,C651&gt;0),C651/(B651+C651),"")</f>
        <v/>
      </c>
      <c r="E651">
        <f>D651-E644</f>
        <v/>
      </c>
      <c r="F651" t="n">
        <v>0.05</v>
      </c>
      <c r="G651">
        <f>E651/F651*100/14.70/48</f>
        <v/>
      </c>
    </row>
    <row r="652" spans="1:7">
      <c r="A652" t="s">
        <v>22</v>
      </c>
      <c r="B652" t="n">
        <v>26826680</v>
      </c>
      <c r="C652" t="n">
        <v>29774540</v>
      </c>
      <c r="D652">
        <f>if(and(B652&gt;0,C652&gt;0),C652/(B652+C652),"")</f>
        <v/>
      </c>
      <c r="E652">
        <f>D652-E644</f>
        <v/>
      </c>
      <c r="F652" t="n">
        <v>0.05</v>
      </c>
      <c r="G652">
        <f>E652/F652*100/14.70/96</f>
        <v/>
      </c>
    </row>
    <row r="653" spans="1:7">
      <c r="A653" t="s">
        <v>23</v>
      </c>
      <c r="B653" t="n">
        <v>32838780</v>
      </c>
      <c r="C653" t="n">
        <v>36314550</v>
      </c>
      <c r="D653">
        <f>if(and(B653&gt;0,C653&gt;0),C653/(B653+C653),"")</f>
        <v/>
      </c>
      <c r="E653">
        <f>D653-E644</f>
        <v/>
      </c>
      <c r="F653" t="n">
        <v>0.05</v>
      </c>
      <c r="G653">
        <f>E653/F653*100/14.70/96</f>
        <v/>
      </c>
    </row>
    <row r="654" spans="1:7">
      <c r="A654" t="s">
        <v>24</v>
      </c>
      <c r="B654" t="n">
        <v>11896580</v>
      </c>
      <c r="C654" t="n">
        <v>15442770</v>
      </c>
      <c r="D654">
        <f>if(and(B654&gt;0,C654&gt;0),C654/(B654+C654),"")</f>
        <v/>
      </c>
      <c r="E654">
        <f>D654-E644</f>
        <v/>
      </c>
      <c r="F654" t="n">
        <v>0.05</v>
      </c>
      <c r="G654">
        <f>E654/F654*100/14.70/168</f>
        <v/>
      </c>
    </row>
    <row r="655" spans="1:7">
      <c r="A655" t="s">
        <v>25</v>
      </c>
      <c r="B655" t="n">
        <v>26482250</v>
      </c>
      <c r="C655" t="n">
        <v>32744680</v>
      </c>
      <c r="D655">
        <f>if(and(B655&gt;0,C655&gt;0),C655/(B655+C655),"")</f>
        <v/>
      </c>
      <c r="E655">
        <f>D655-E644</f>
        <v/>
      </c>
      <c r="F655" t="n">
        <v>0.05</v>
      </c>
      <c r="G655">
        <f>E655/F655*100/14.70/168</f>
        <v/>
      </c>
    </row>
    <row r="656" spans="1:7">
      <c r="A656" t="s"/>
    </row>
    <row r="657" spans="1:7">
      <c r="A657" t="s">
        <v>0</v>
      </c>
      <c r="B657" t="s">
        <v>1</v>
      </c>
      <c r="C657" t="s">
        <v>2</v>
      </c>
      <c r="D657" t="s">
        <v>3</v>
      </c>
    </row>
    <row r="658" spans="1:7">
      <c r="A658" t="s">
        <v>133</v>
      </c>
      <c r="B658" t="s">
        <v>54</v>
      </c>
      <c r="C658" t="s">
        <v>134</v>
      </c>
      <c r="D658" t="s">
        <v>132</v>
      </c>
    </row>
    <row r="659" spans="1:7">
      <c r="A659" t="s"/>
      <c r="B659" t="s">
        <v>8</v>
      </c>
      <c r="C659" t="s">
        <v>9</v>
      </c>
      <c r="D659" t="s">
        <v>10</v>
      </c>
      <c r="E659" t="s">
        <v>11</v>
      </c>
      <c r="F659" t="s">
        <v>12</v>
      </c>
      <c r="G659" t="s">
        <v>13</v>
      </c>
    </row>
    <row r="660" spans="1:7">
      <c r="A660" t="s">
        <v>14</v>
      </c>
      <c r="B660" t="n">
        <v>62053670</v>
      </c>
      <c r="C660" t="n">
        <v>47510820</v>
      </c>
      <c r="D660">
        <f>if(and(B660&gt;0,C660&gt;0),C660/(B660+C660),"")</f>
        <v/>
      </c>
      <c r="E660">
        <f>average(D660:D661)</f>
        <v/>
      </c>
    </row>
    <row r="661" spans="1:7">
      <c r="A661" t="s">
        <v>15</v>
      </c>
      <c r="B661" t="n">
        <v>49081060</v>
      </c>
      <c r="C661" t="n">
        <v>38446940</v>
      </c>
      <c r="D661">
        <f>if(and(B661&gt;0,C661&gt;0),C661/(B661+C661),"")</f>
        <v/>
      </c>
    </row>
    <row r="662" spans="1:7">
      <c r="A662" t="s">
        <v>16</v>
      </c>
      <c r="B662" t="n">
        <v>93683230</v>
      </c>
      <c r="C662" t="n">
        <v>75944210</v>
      </c>
      <c r="D662">
        <f>if(and(B662&gt;0,C662&gt;0),C662/(B662+C662),"")</f>
        <v/>
      </c>
      <c r="E662">
        <f>D662-E660</f>
        <v/>
      </c>
      <c r="F662" t="n">
        <v>0.05</v>
      </c>
      <c r="G662">
        <f>E662/F662*100/14.70/8</f>
        <v/>
      </c>
    </row>
    <row r="663" spans="1:7">
      <c r="A663" t="s">
        <v>17</v>
      </c>
      <c r="B663" t="n">
        <v>63750020</v>
      </c>
      <c r="C663" t="n">
        <v>51387230</v>
      </c>
      <c r="D663">
        <f>if(and(B663&gt;0,C663&gt;0),C663/(B663+C663),"")</f>
        <v/>
      </c>
      <c r="E663">
        <f>D663-E660</f>
        <v/>
      </c>
      <c r="F663" t="n">
        <v>0.05</v>
      </c>
      <c r="G663">
        <f>E663/F663*100/14.70/8</f>
        <v/>
      </c>
    </row>
    <row r="664" spans="1:7">
      <c r="A664" t="s">
        <v>18</v>
      </c>
      <c r="B664" t="n">
        <v>71251840</v>
      </c>
      <c r="C664" t="n">
        <v>62434960</v>
      </c>
      <c r="D664">
        <f>if(and(B664&gt;0,C664&gt;0),C664/(B664+C664),"")</f>
        <v/>
      </c>
      <c r="E664">
        <f>D664-E660</f>
        <v/>
      </c>
      <c r="F664" t="n">
        <v>0.05</v>
      </c>
      <c r="G664">
        <f>E664/F664*100/14.70/24</f>
        <v/>
      </c>
    </row>
    <row r="665" spans="1:7">
      <c r="A665" t="s">
        <v>19</v>
      </c>
      <c r="B665" t="n">
        <v>68491490</v>
      </c>
      <c r="C665" t="n">
        <v>59934120</v>
      </c>
      <c r="D665">
        <f>if(and(B665&gt;0,C665&gt;0),C665/(B665+C665),"")</f>
        <v/>
      </c>
      <c r="E665">
        <f>D665-E660</f>
        <v/>
      </c>
      <c r="F665" t="n">
        <v>0.05</v>
      </c>
      <c r="G665">
        <f>E665/F665*100/14.70/24</f>
        <v/>
      </c>
    </row>
    <row r="666" spans="1:7">
      <c r="A666" t="s">
        <v>20</v>
      </c>
      <c r="B666" t="n">
        <v>63676210</v>
      </c>
      <c r="C666" t="n">
        <v>61468120</v>
      </c>
      <c r="D666">
        <f>if(and(B666&gt;0,C666&gt;0),C666/(B666+C666),"")</f>
        <v/>
      </c>
      <c r="E666">
        <f>D666-E660</f>
        <v/>
      </c>
      <c r="F666" t="n">
        <v>0.05</v>
      </c>
      <c r="G666">
        <f>E666/F666*100/14.70/48</f>
        <v/>
      </c>
    </row>
    <row r="667" spans="1:7">
      <c r="A667" t="s">
        <v>21</v>
      </c>
      <c r="B667" t="n">
        <v>69535340</v>
      </c>
      <c r="C667" t="n">
        <v>67634260</v>
      </c>
      <c r="D667">
        <f>if(and(B667&gt;0,C667&gt;0),C667/(B667+C667),"")</f>
        <v/>
      </c>
      <c r="E667">
        <f>D667-E660</f>
        <v/>
      </c>
      <c r="F667" t="n">
        <v>0.05</v>
      </c>
      <c r="G667">
        <f>E667/F667*100/14.70/48</f>
        <v/>
      </c>
    </row>
    <row r="668" spans="1:7">
      <c r="A668" t="s">
        <v>22</v>
      </c>
      <c r="B668" t="n">
        <v>79752240</v>
      </c>
      <c r="C668" t="n">
        <v>88420940</v>
      </c>
      <c r="D668">
        <f>if(and(B668&gt;0,C668&gt;0),C668/(B668+C668),"")</f>
        <v/>
      </c>
      <c r="E668">
        <f>D668-E660</f>
        <v/>
      </c>
      <c r="F668" t="n">
        <v>0.05</v>
      </c>
      <c r="G668">
        <f>E668/F668*100/14.70/96</f>
        <v/>
      </c>
    </row>
    <row r="669" spans="1:7">
      <c r="A669" t="s">
        <v>23</v>
      </c>
      <c r="B669" t="n">
        <v>55635040</v>
      </c>
      <c r="C669" t="n">
        <v>61303410</v>
      </c>
      <c r="D669">
        <f>if(and(B669&gt;0,C669&gt;0),C669/(B669+C669),"")</f>
        <v/>
      </c>
      <c r="E669">
        <f>D669-E660</f>
        <v/>
      </c>
      <c r="F669" t="n">
        <v>0.05</v>
      </c>
      <c r="G669">
        <f>E669/F669*100/14.70/96</f>
        <v/>
      </c>
    </row>
    <row r="670" spans="1:7">
      <c r="A670" t="s">
        <v>24</v>
      </c>
      <c r="B670" t="n">
        <v>65878320</v>
      </c>
      <c r="C670" t="n">
        <v>81270590</v>
      </c>
      <c r="D670">
        <f>if(and(B670&gt;0,C670&gt;0),C670/(B670+C670),"")</f>
        <v/>
      </c>
      <c r="E670">
        <f>D670-E660</f>
        <v/>
      </c>
      <c r="F670" t="n">
        <v>0.05</v>
      </c>
      <c r="G670">
        <f>E670/F670*100/14.70/168</f>
        <v/>
      </c>
    </row>
    <row r="671" spans="1:7">
      <c r="A671" t="s">
        <v>25</v>
      </c>
      <c r="B671" t="n">
        <v>91810300</v>
      </c>
      <c r="C671" t="n">
        <v>113842000</v>
      </c>
      <c r="D671">
        <f>if(and(B671&gt;0,C671&gt;0),C671/(B671+C671),"")</f>
        <v/>
      </c>
      <c r="E671">
        <f>D671-E660</f>
        <v/>
      </c>
      <c r="F671" t="n">
        <v>0.05</v>
      </c>
      <c r="G671">
        <f>E671/F671*100/14.70/168</f>
        <v/>
      </c>
    </row>
    <row r="672" spans="1:7">
      <c r="A672" t="s"/>
    </row>
    <row r="673" spans="1:7">
      <c r="A673" t="s">
        <v>0</v>
      </c>
      <c r="B673" t="s">
        <v>1</v>
      </c>
      <c r="C673" t="s">
        <v>2</v>
      </c>
      <c r="D673" t="s">
        <v>3</v>
      </c>
    </row>
    <row r="674" spans="1:7">
      <c r="A674" t="s">
        <v>135</v>
      </c>
      <c r="B674" t="s">
        <v>5</v>
      </c>
      <c r="C674" t="s">
        <v>136</v>
      </c>
      <c r="D674" t="s">
        <v>137</v>
      </c>
    </row>
    <row r="675" spans="1:7">
      <c r="A675" t="s"/>
      <c r="B675" t="s">
        <v>8</v>
      </c>
      <c r="C675" t="s">
        <v>9</v>
      </c>
      <c r="D675" t="s">
        <v>10</v>
      </c>
      <c r="E675" t="s">
        <v>11</v>
      </c>
      <c r="F675" t="s">
        <v>12</v>
      </c>
      <c r="G675" t="s">
        <v>13</v>
      </c>
    </row>
    <row r="676" spans="1:7">
      <c r="A676" t="s">
        <v>14</v>
      </c>
      <c r="B676" t="n">
        <v>67272170</v>
      </c>
      <c r="C676" t="n">
        <v>54382220</v>
      </c>
      <c r="D676">
        <f>if(and(B676&gt;0,C676&gt;0),C676/(B676+C676),"")</f>
        <v/>
      </c>
      <c r="E676">
        <f>average(D676:D677)</f>
        <v/>
      </c>
    </row>
    <row r="677" spans="1:7">
      <c r="A677" t="s">
        <v>15</v>
      </c>
      <c r="B677" t="n">
        <v>60920160</v>
      </c>
      <c r="C677" t="n">
        <v>47399830</v>
      </c>
      <c r="D677">
        <f>if(and(B677&gt;0,C677&gt;0),C677/(B677+C677),"")</f>
        <v/>
      </c>
    </row>
    <row r="678" spans="1:7">
      <c r="A678" t="s">
        <v>16</v>
      </c>
      <c r="B678" t="n">
        <v>24931020</v>
      </c>
      <c r="C678" t="n">
        <v>21731490</v>
      </c>
      <c r="D678">
        <f>if(and(B678&gt;0,C678&gt;0),C678/(B678+C678),"")</f>
        <v/>
      </c>
      <c r="E678">
        <f>D678-E676</f>
        <v/>
      </c>
      <c r="F678" t="n">
        <v>0.05</v>
      </c>
      <c r="G678">
        <f>E678/F678*100/24.51/8</f>
        <v/>
      </c>
    </row>
    <row r="679" spans="1:7">
      <c r="A679" t="s">
        <v>17</v>
      </c>
      <c r="B679" t="n">
        <v>61054420</v>
      </c>
      <c r="C679" t="n">
        <v>51833480</v>
      </c>
      <c r="D679">
        <f>if(and(B679&gt;0,C679&gt;0),C679/(B679+C679),"")</f>
        <v/>
      </c>
      <c r="E679">
        <f>D679-E676</f>
        <v/>
      </c>
      <c r="F679" t="n">
        <v>0.05</v>
      </c>
      <c r="G679">
        <f>E679/F679*100/24.51/8</f>
        <v/>
      </c>
    </row>
    <row r="680" spans="1:7">
      <c r="A680" t="s">
        <v>18</v>
      </c>
      <c r="B680" t="n">
        <v>81938720</v>
      </c>
      <c r="C680" t="n">
        <v>74125980</v>
      </c>
      <c r="D680">
        <f>if(and(B680&gt;0,C680&gt;0),C680/(B680+C680),"")</f>
        <v/>
      </c>
      <c r="E680">
        <f>D680-E676</f>
        <v/>
      </c>
      <c r="F680" t="n">
        <v>0.05</v>
      </c>
      <c r="G680">
        <f>E680/F680*100/24.51/24</f>
        <v/>
      </c>
    </row>
    <row r="681" spans="1:7">
      <c r="A681" t="s">
        <v>19</v>
      </c>
      <c r="B681" t="n">
        <v>77685810</v>
      </c>
      <c r="C681" t="n">
        <v>70444750</v>
      </c>
      <c r="D681">
        <f>if(and(B681&gt;0,C681&gt;0),C681/(B681+C681),"")</f>
        <v/>
      </c>
      <c r="E681">
        <f>D681-E676</f>
        <v/>
      </c>
      <c r="F681" t="n">
        <v>0.05</v>
      </c>
      <c r="G681">
        <f>E681/F681*100/24.51/24</f>
        <v/>
      </c>
    </row>
    <row r="682" spans="1:7">
      <c r="A682" t="s">
        <v>20</v>
      </c>
      <c r="B682" t="n">
        <v>26638000</v>
      </c>
      <c r="C682" t="n">
        <v>26923580</v>
      </c>
      <c r="D682">
        <f>if(and(B682&gt;0,C682&gt;0),C682/(B682+C682),"")</f>
        <v/>
      </c>
      <c r="E682">
        <f>D682-E676</f>
        <v/>
      </c>
      <c r="F682" t="n">
        <v>0.05</v>
      </c>
      <c r="G682">
        <f>E682/F682*100/24.51/48</f>
        <v/>
      </c>
    </row>
    <row r="683" spans="1:7">
      <c r="A683" t="s">
        <v>21</v>
      </c>
      <c r="B683" t="n">
        <v>22336710</v>
      </c>
      <c r="C683" t="n">
        <v>22751710</v>
      </c>
      <c r="D683">
        <f>if(and(B683&gt;0,C683&gt;0),C683/(B683+C683),"")</f>
        <v/>
      </c>
      <c r="E683">
        <f>D683-E676</f>
        <v/>
      </c>
      <c r="F683" t="n">
        <v>0.05</v>
      </c>
      <c r="G683">
        <f>E683/F683*100/24.51/48</f>
        <v/>
      </c>
    </row>
    <row r="684" spans="1:7">
      <c r="A684" t="s">
        <v>22</v>
      </c>
      <c r="B684" t="n">
        <v>33408510</v>
      </c>
      <c r="C684" t="n">
        <v>41266140</v>
      </c>
      <c r="D684">
        <f>if(and(B684&gt;0,C684&gt;0),C684/(B684+C684),"")</f>
        <v/>
      </c>
      <c r="E684">
        <f>D684-E676</f>
        <v/>
      </c>
      <c r="F684" t="n">
        <v>0.05</v>
      </c>
      <c r="G684">
        <f>E684/F684*100/24.51/96</f>
        <v/>
      </c>
    </row>
    <row r="685" spans="1:7">
      <c r="A685" t="s">
        <v>23</v>
      </c>
      <c r="B685" t="n">
        <v>67413730</v>
      </c>
      <c r="C685" t="n">
        <v>84024580</v>
      </c>
      <c r="D685">
        <f>if(and(B685&gt;0,C685&gt;0),C685/(B685+C685),"")</f>
        <v/>
      </c>
      <c r="E685">
        <f>D685-E676</f>
        <v/>
      </c>
      <c r="F685" t="n">
        <v>0.05</v>
      </c>
      <c r="G685">
        <f>E685/F685*100/24.51/96</f>
        <v/>
      </c>
    </row>
    <row r="686" spans="1:7">
      <c r="A686" t="s">
        <v>24</v>
      </c>
      <c r="B686" t="n">
        <v>25602840</v>
      </c>
      <c r="C686" t="n">
        <v>37499080</v>
      </c>
      <c r="D686">
        <f>if(and(B686&gt;0,C686&gt;0),C686/(B686+C686),"")</f>
        <v/>
      </c>
      <c r="E686">
        <f>D686-E676</f>
        <v/>
      </c>
      <c r="F686" t="n">
        <v>0.05</v>
      </c>
      <c r="G686">
        <f>E686/F686*100/24.51/168</f>
        <v/>
      </c>
    </row>
    <row r="687" spans="1:7">
      <c r="A687" t="s">
        <v>25</v>
      </c>
      <c r="B687" t="n">
        <v>23995810</v>
      </c>
      <c r="C687" t="n">
        <v>34264310</v>
      </c>
      <c r="D687">
        <f>if(and(B687&gt;0,C687&gt;0),C687/(B687+C687),"")</f>
        <v/>
      </c>
      <c r="E687">
        <f>D687-E676</f>
        <v/>
      </c>
      <c r="F687" t="n">
        <v>0.05</v>
      </c>
      <c r="G687">
        <f>E687/F687*100/24.51/168</f>
        <v/>
      </c>
    </row>
    <row r="688" spans="1:7">
      <c r="A688" t="s"/>
    </row>
    <row r="689" spans="1:7">
      <c r="A689" t="s">
        <v>0</v>
      </c>
      <c r="B689" t="s">
        <v>1</v>
      </c>
      <c r="C689" t="s">
        <v>2</v>
      </c>
      <c r="D689" t="s">
        <v>3</v>
      </c>
    </row>
    <row r="690" spans="1:7">
      <c r="A690" t="s">
        <v>138</v>
      </c>
      <c r="B690" t="s">
        <v>54</v>
      </c>
      <c r="C690" t="s">
        <v>139</v>
      </c>
      <c r="D690" t="s">
        <v>137</v>
      </c>
    </row>
    <row r="691" spans="1:7">
      <c r="A691" t="s"/>
      <c r="B691" t="s">
        <v>8</v>
      </c>
      <c r="C691" t="s">
        <v>9</v>
      </c>
      <c r="D691" t="s">
        <v>10</v>
      </c>
      <c r="E691" t="s">
        <v>11</v>
      </c>
      <c r="F691" t="s">
        <v>12</v>
      </c>
      <c r="G691" t="s">
        <v>13</v>
      </c>
    </row>
    <row r="692" spans="1:7">
      <c r="A692" t="s">
        <v>14</v>
      </c>
      <c r="B692" t="n">
        <v>370424500</v>
      </c>
      <c r="C692" t="n">
        <v>298130800</v>
      </c>
      <c r="D692">
        <f>if(and(B692&gt;0,C692&gt;0),C692/(B692+C692),"")</f>
        <v/>
      </c>
      <c r="E692">
        <f>average(D692:D693)</f>
        <v/>
      </c>
    </row>
    <row r="693" spans="1:7">
      <c r="A693" t="s">
        <v>15</v>
      </c>
      <c r="B693" t="n">
        <v>349406900</v>
      </c>
      <c r="C693" t="n">
        <v>282441600</v>
      </c>
      <c r="D693">
        <f>if(and(B693&gt;0,C693&gt;0),C693/(B693+C693),"")</f>
        <v/>
      </c>
    </row>
    <row r="694" spans="1:7">
      <c r="A694" t="s">
        <v>16</v>
      </c>
      <c r="B694" t="n">
        <v>421062100</v>
      </c>
      <c r="C694" t="n">
        <v>360978800</v>
      </c>
      <c r="D694">
        <f>if(and(B694&gt;0,C694&gt;0),C694/(B694+C694),"")</f>
        <v/>
      </c>
      <c r="E694">
        <f>D694-E692</f>
        <v/>
      </c>
      <c r="F694" t="n">
        <v>0.05</v>
      </c>
      <c r="G694">
        <f>E694/F694*100/24.51/8</f>
        <v/>
      </c>
    </row>
    <row r="695" spans="1:7">
      <c r="A695" t="s">
        <v>17</v>
      </c>
      <c r="B695" t="n">
        <v>347239200</v>
      </c>
      <c r="C695" t="n">
        <v>295422200</v>
      </c>
      <c r="D695">
        <f>if(and(B695&gt;0,C695&gt;0),C695/(B695+C695),"")</f>
        <v/>
      </c>
      <c r="E695">
        <f>D695-E692</f>
        <v/>
      </c>
      <c r="F695" t="n">
        <v>0.05</v>
      </c>
      <c r="G695">
        <f>E695/F695*100/24.51/8</f>
        <v/>
      </c>
    </row>
    <row r="696" spans="1:7">
      <c r="A696" t="s">
        <v>18</v>
      </c>
      <c r="B696" t="n">
        <v>433005600</v>
      </c>
      <c r="C696" t="n">
        <v>391664000</v>
      </c>
      <c r="D696">
        <f>if(and(B696&gt;0,C696&gt;0),C696/(B696+C696),"")</f>
        <v/>
      </c>
      <c r="E696">
        <f>D696-E692</f>
        <v/>
      </c>
      <c r="F696" t="n">
        <v>0.05</v>
      </c>
      <c r="G696">
        <f>E696/F696*100/24.51/24</f>
        <v/>
      </c>
    </row>
    <row r="697" spans="1:7">
      <c r="A697" t="s">
        <v>19</v>
      </c>
      <c r="B697" t="n">
        <v>418353700</v>
      </c>
      <c r="C697" t="n">
        <v>380868100</v>
      </c>
      <c r="D697">
        <f>if(and(B697&gt;0,C697&gt;0),C697/(B697+C697),"")</f>
        <v/>
      </c>
      <c r="E697">
        <f>D697-E692</f>
        <v/>
      </c>
      <c r="F697" t="n">
        <v>0.05</v>
      </c>
      <c r="G697">
        <f>E697/F697*100/24.51/24</f>
        <v/>
      </c>
    </row>
    <row r="698" spans="1:7">
      <c r="A698" t="s">
        <v>20</v>
      </c>
      <c r="B698" t="n">
        <v>379934200</v>
      </c>
      <c r="C698" t="n">
        <v>384779700</v>
      </c>
      <c r="D698">
        <f>if(and(B698&gt;0,C698&gt;0),C698/(B698+C698),"")</f>
        <v/>
      </c>
      <c r="E698">
        <f>D698-E692</f>
        <v/>
      </c>
      <c r="F698" t="n">
        <v>0.05</v>
      </c>
      <c r="G698">
        <f>E698/F698*100/24.51/48</f>
        <v/>
      </c>
    </row>
    <row r="699" spans="1:7">
      <c r="A699" t="s">
        <v>21</v>
      </c>
      <c r="B699" t="n">
        <v>368274900</v>
      </c>
      <c r="C699" t="n">
        <v>372955900</v>
      </c>
      <c r="D699">
        <f>if(and(B699&gt;0,C699&gt;0),C699/(B699+C699),"")</f>
        <v/>
      </c>
      <c r="E699">
        <f>D699-E692</f>
        <v/>
      </c>
      <c r="F699" t="n">
        <v>0.05</v>
      </c>
      <c r="G699">
        <f>E699/F699*100/24.51/48</f>
        <v/>
      </c>
    </row>
    <row r="700" spans="1:7">
      <c r="A700" t="s">
        <v>22</v>
      </c>
      <c r="B700" t="n">
        <v>434928800</v>
      </c>
      <c r="C700" t="n">
        <v>532035200</v>
      </c>
      <c r="D700">
        <f>if(and(B700&gt;0,C700&gt;0),C700/(B700+C700),"")</f>
        <v/>
      </c>
      <c r="E700">
        <f>D700-E692</f>
        <v/>
      </c>
      <c r="F700" t="n">
        <v>0.05</v>
      </c>
      <c r="G700">
        <f>E700/F700*100/24.51/96</f>
        <v/>
      </c>
    </row>
    <row r="701" spans="1:7">
      <c r="A701" t="s">
        <v>23</v>
      </c>
      <c r="B701" t="n">
        <v>366993200</v>
      </c>
      <c r="C701" t="n">
        <v>448198100</v>
      </c>
      <c r="D701">
        <f>if(and(B701&gt;0,C701&gt;0),C701/(B701+C701),"")</f>
        <v/>
      </c>
      <c r="E701">
        <f>D701-E692</f>
        <v/>
      </c>
      <c r="F701" t="n">
        <v>0.05</v>
      </c>
      <c r="G701">
        <f>E701/F701*100/24.51/96</f>
        <v/>
      </c>
    </row>
    <row r="702" spans="1:7">
      <c r="A702" t="s">
        <v>24</v>
      </c>
      <c r="B702" t="n">
        <v>491484400</v>
      </c>
      <c r="C702" t="n">
        <v>710472500</v>
      </c>
      <c r="D702">
        <f>if(and(B702&gt;0,C702&gt;0),C702/(B702+C702),"")</f>
        <v/>
      </c>
      <c r="E702">
        <f>D702-E692</f>
        <v/>
      </c>
      <c r="F702" t="n">
        <v>0.05</v>
      </c>
      <c r="G702">
        <f>E702/F702*100/24.51/168</f>
        <v/>
      </c>
    </row>
    <row r="703" spans="1:7">
      <c r="A703" t="s">
        <v>25</v>
      </c>
      <c r="B703" t="n">
        <v>391676200</v>
      </c>
      <c r="C703" t="n">
        <v>564824800</v>
      </c>
      <c r="D703">
        <f>if(and(B703&gt;0,C703&gt;0),C703/(B703+C703),"")</f>
        <v/>
      </c>
      <c r="E703">
        <f>D703-E692</f>
        <v/>
      </c>
      <c r="F703" t="n">
        <v>0.05</v>
      </c>
      <c r="G703">
        <f>E703/F703*100/24.51/168</f>
        <v/>
      </c>
    </row>
    <row r="704" spans="1:7">
      <c r="A704" t="s"/>
    </row>
    <row r="705" spans="1:7">
      <c r="A705" t="s">
        <v>0</v>
      </c>
      <c r="B705" t="s">
        <v>1</v>
      </c>
      <c r="C705" t="s">
        <v>2</v>
      </c>
      <c r="D705" t="s">
        <v>3</v>
      </c>
    </row>
    <row r="706" spans="1:7">
      <c r="A706" t="s">
        <v>140</v>
      </c>
      <c r="B706" t="s">
        <v>5</v>
      </c>
      <c r="C706" t="s">
        <v>141</v>
      </c>
      <c r="D706" t="s">
        <v>142</v>
      </c>
    </row>
    <row r="707" spans="1:7">
      <c r="A707" t="s"/>
      <c r="B707" t="s">
        <v>8</v>
      </c>
      <c r="C707" t="s">
        <v>9</v>
      </c>
      <c r="D707" t="s">
        <v>10</v>
      </c>
      <c r="E707" t="s">
        <v>11</v>
      </c>
      <c r="F707" t="s">
        <v>12</v>
      </c>
      <c r="G707" t="s">
        <v>13</v>
      </c>
    </row>
    <row r="708" spans="1:7">
      <c r="A708" t="s">
        <v>14</v>
      </c>
      <c r="B708" t="n">
        <v>1411383000</v>
      </c>
      <c r="C708" t="n">
        <v>1123871000</v>
      </c>
      <c r="D708">
        <f>if(and(B708&gt;0,C708&gt;0),C708/(B708+C708),"")</f>
        <v/>
      </c>
      <c r="E708">
        <f>average(D708:D709)</f>
        <v/>
      </c>
    </row>
    <row r="709" spans="1:7">
      <c r="A709" t="s">
        <v>15</v>
      </c>
      <c r="B709" t="n">
        <v>957141500</v>
      </c>
      <c r="C709" t="n">
        <v>755680300</v>
      </c>
      <c r="D709">
        <f>if(and(B709&gt;0,C709&gt;0),C709/(B709+C709),"")</f>
        <v/>
      </c>
    </row>
    <row r="710" spans="1:7">
      <c r="A710" t="s">
        <v>16</v>
      </c>
      <c r="B710" t="n">
        <v>479704400</v>
      </c>
      <c r="C710" t="n">
        <v>393017500</v>
      </c>
      <c r="D710">
        <f>if(and(B710&gt;0,C710&gt;0),C710/(B710+C710),"")</f>
        <v/>
      </c>
      <c r="E710">
        <f>D710-E708</f>
        <v/>
      </c>
      <c r="F710" t="n">
        <v>0.05</v>
      </c>
      <c r="G710">
        <f>E710/F710*100/15.29/8</f>
        <v/>
      </c>
    </row>
    <row r="711" spans="1:7">
      <c r="A711" t="s">
        <v>17</v>
      </c>
      <c r="B711" t="n">
        <v>905470800</v>
      </c>
      <c r="C711" t="n">
        <v>756099200</v>
      </c>
      <c r="D711">
        <f>if(and(B711&gt;0,C711&gt;0),C711/(B711+C711),"")</f>
        <v/>
      </c>
      <c r="E711">
        <f>D711-E708</f>
        <v/>
      </c>
      <c r="F711" t="n">
        <v>0.05</v>
      </c>
      <c r="G711">
        <f>E711/F711*100/15.29/8</f>
        <v/>
      </c>
    </row>
    <row r="712" spans="1:7">
      <c r="A712" t="s">
        <v>18</v>
      </c>
      <c r="B712" t="n">
        <v>1058923000</v>
      </c>
      <c r="C712" t="n">
        <v>936260400</v>
      </c>
      <c r="D712">
        <f>if(and(B712&gt;0,C712&gt;0),C712/(B712+C712),"")</f>
        <v/>
      </c>
      <c r="E712">
        <f>D712-E708</f>
        <v/>
      </c>
      <c r="F712" t="n">
        <v>0.05</v>
      </c>
      <c r="G712">
        <f>E712/F712*100/15.29/24</f>
        <v/>
      </c>
    </row>
    <row r="713" spans="1:7">
      <c r="A713" t="s">
        <v>19</v>
      </c>
      <c r="B713" t="n">
        <v>1011308000</v>
      </c>
      <c r="C713" t="n">
        <v>888099900</v>
      </c>
      <c r="D713">
        <f>if(and(B713&gt;0,C713&gt;0),C713/(B713+C713),"")</f>
        <v/>
      </c>
      <c r="E713">
        <f>D713-E708</f>
        <v/>
      </c>
      <c r="F713" t="n">
        <v>0.05</v>
      </c>
      <c r="G713">
        <f>E713/F713*100/15.29/24</f>
        <v/>
      </c>
    </row>
    <row r="714" spans="1:7">
      <c r="A714" t="s">
        <v>20</v>
      </c>
      <c r="B714" t="n">
        <v>347574500</v>
      </c>
      <c r="C714" t="n">
        <v>334796800</v>
      </c>
      <c r="D714">
        <f>if(and(B714&gt;0,C714&gt;0),C714/(B714+C714),"")</f>
        <v/>
      </c>
      <c r="E714">
        <f>D714-E708</f>
        <v/>
      </c>
      <c r="F714" t="n">
        <v>0.05</v>
      </c>
      <c r="G714">
        <f>E714/F714*100/15.29/48</f>
        <v/>
      </c>
    </row>
    <row r="715" spans="1:7">
      <c r="A715" t="s">
        <v>21</v>
      </c>
      <c r="B715" t="n">
        <v>303006300</v>
      </c>
      <c r="C715" t="n">
        <v>295864700</v>
      </c>
      <c r="D715">
        <f>if(and(B715&gt;0,C715&gt;0),C715/(B715+C715),"")</f>
        <v/>
      </c>
      <c r="E715">
        <f>D715-E708</f>
        <v/>
      </c>
      <c r="F715" t="n">
        <v>0.05</v>
      </c>
      <c r="G715">
        <f>E715/F715*100/15.29/48</f>
        <v/>
      </c>
    </row>
    <row r="716" spans="1:7">
      <c r="A716" t="s">
        <v>22</v>
      </c>
      <c r="B716" t="n">
        <v>458317300</v>
      </c>
      <c r="C716" t="n">
        <v>515453100</v>
      </c>
      <c r="D716">
        <f>if(and(B716&gt;0,C716&gt;0),C716/(B716+C716),"")</f>
        <v/>
      </c>
      <c r="E716">
        <f>D716-E708</f>
        <v/>
      </c>
      <c r="F716" t="n">
        <v>0.05</v>
      </c>
      <c r="G716">
        <f>E716/F716*100/15.29/96</f>
        <v/>
      </c>
    </row>
    <row r="717" spans="1:7">
      <c r="A717" t="s">
        <v>23</v>
      </c>
      <c r="B717" t="n">
        <v>863265600</v>
      </c>
      <c r="C717" t="n">
        <v>959022300</v>
      </c>
      <c r="D717">
        <f>if(and(B717&gt;0,C717&gt;0),C717/(B717+C717),"")</f>
        <v/>
      </c>
      <c r="E717">
        <f>D717-E708</f>
        <v/>
      </c>
      <c r="F717" t="n">
        <v>0.05</v>
      </c>
      <c r="G717">
        <f>E717/F717*100/15.29/96</f>
        <v/>
      </c>
    </row>
    <row r="718" spans="1:7">
      <c r="A718" t="s">
        <v>24</v>
      </c>
      <c r="B718" t="n">
        <v>8244746</v>
      </c>
      <c r="C718" t="n">
        <v>10059710</v>
      </c>
      <c r="D718">
        <f>if(and(B718&gt;0,C718&gt;0),C718/(B718+C718),"")</f>
        <v/>
      </c>
      <c r="E718">
        <f>D718-E708</f>
        <v/>
      </c>
      <c r="F718" t="n">
        <v>0.05</v>
      </c>
      <c r="G718">
        <f>E718/F718*100/15.29/168</f>
        <v/>
      </c>
    </row>
    <row r="719" spans="1:7">
      <c r="A719" t="s">
        <v>25</v>
      </c>
      <c r="B719" t="n">
        <v>388572100</v>
      </c>
      <c r="C719" t="n">
        <v>487786700</v>
      </c>
      <c r="D719">
        <f>if(and(B719&gt;0,C719&gt;0),C719/(B719+C719),"")</f>
        <v/>
      </c>
      <c r="E719">
        <f>D719-E708</f>
        <v/>
      </c>
      <c r="F719" t="n">
        <v>0.05</v>
      </c>
      <c r="G719">
        <f>E719/F719*100/15.29/168</f>
        <v/>
      </c>
    </row>
    <row r="720" spans="1:7">
      <c r="A720" t="s"/>
    </row>
    <row r="721" spans="1:7">
      <c r="A721" t="s">
        <v>0</v>
      </c>
      <c r="B721" t="s">
        <v>1</v>
      </c>
      <c r="C721" t="s">
        <v>2</v>
      </c>
      <c r="D721" t="s">
        <v>3</v>
      </c>
    </row>
    <row r="722" spans="1:7">
      <c r="A722" t="s">
        <v>143</v>
      </c>
      <c r="B722" t="s">
        <v>54</v>
      </c>
      <c r="C722" t="s">
        <v>144</v>
      </c>
      <c r="D722" t="s">
        <v>142</v>
      </c>
    </row>
    <row r="723" spans="1:7">
      <c r="A723" t="s"/>
      <c r="B723" t="s">
        <v>8</v>
      </c>
      <c r="C723" t="s">
        <v>9</v>
      </c>
      <c r="D723" t="s">
        <v>10</v>
      </c>
      <c r="E723" t="s">
        <v>11</v>
      </c>
      <c r="F723" t="s">
        <v>12</v>
      </c>
      <c r="G723" t="s">
        <v>13</v>
      </c>
    </row>
    <row r="724" spans="1:7">
      <c r="A724" t="s">
        <v>14</v>
      </c>
      <c r="B724" t="n">
        <v>3486253000</v>
      </c>
      <c r="C724" t="n">
        <v>2755905000</v>
      </c>
      <c r="D724">
        <f>if(and(B724&gt;0,C724&gt;0),C724/(B724+C724),"")</f>
        <v/>
      </c>
      <c r="E724">
        <f>average(D724:D725)</f>
        <v/>
      </c>
    </row>
    <row r="725" spans="1:7">
      <c r="A725" t="s">
        <v>15</v>
      </c>
      <c r="B725" t="n">
        <v>2132091000</v>
      </c>
      <c r="C725" t="n">
        <v>1674178000</v>
      </c>
      <c r="D725">
        <f>if(and(B725&gt;0,C725&gt;0),C725/(B725+C725),"")</f>
        <v/>
      </c>
    </row>
    <row r="726" spans="1:7">
      <c r="A726" t="s">
        <v>16</v>
      </c>
      <c r="B726" t="n">
        <v>2259063000</v>
      </c>
      <c r="C726" t="n">
        <v>1865260000</v>
      </c>
      <c r="D726">
        <f>if(and(B726&gt;0,C726&gt;0),C726/(B726+C726),"")</f>
        <v/>
      </c>
      <c r="E726">
        <f>D726-E724</f>
        <v/>
      </c>
      <c r="F726" t="n">
        <v>0.05</v>
      </c>
      <c r="G726">
        <f>E726/F726*100/15.29/8</f>
        <v/>
      </c>
    </row>
    <row r="727" spans="1:7">
      <c r="A727" t="s">
        <v>17</v>
      </c>
      <c r="B727" t="n">
        <v>1829390000</v>
      </c>
      <c r="C727" t="n">
        <v>1509030000</v>
      </c>
      <c r="D727">
        <f>if(and(B727&gt;0,C727&gt;0),C727/(B727+C727),"")</f>
        <v/>
      </c>
      <c r="E727">
        <f>D727-E724</f>
        <v/>
      </c>
      <c r="F727" t="n">
        <v>0.05</v>
      </c>
      <c r="G727">
        <f>E727/F727*100/15.29/8</f>
        <v/>
      </c>
    </row>
    <row r="728" spans="1:7">
      <c r="A728" t="s">
        <v>18</v>
      </c>
      <c r="B728" t="n">
        <v>2258344000</v>
      </c>
      <c r="C728" t="n">
        <v>1997193000</v>
      </c>
      <c r="D728">
        <f>if(and(B728&gt;0,C728&gt;0),C728/(B728+C728),"")</f>
        <v/>
      </c>
      <c r="E728">
        <f>D728-E724</f>
        <v/>
      </c>
      <c r="F728" t="n">
        <v>0.05</v>
      </c>
      <c r="G728">
        <f>E728/F728*100/15.29/24</f>
        <v/>
      </c>
    </row>
    <row r="729" spans="1:7">
      <c r="A729" t="s">
        <v>19</v>
      </c>
      <c r="B729" t="n">
        <v>2076064000</v>
      </c>
      <c r="C729" t="n">
        <v>1842281000</v>
      </c>
      <c r="D729">
        <f>if(and(B729&gt;0,C729&gt;0),C729/(B729+C729),"")</f>
        <v/>
      </c>
      <c r="E729">
        <f>D729-E724</f>
        <v/>
      </c>
      <c r="F729" t="n">
        <v>0.05</v>
      </c>
      <c r="G729">
        <f>E729/F729*100/15.29/24</f>
        <v/>
      </c>
    </row>
    <row r="730" spans="1:7">
      <c r="A730" t="s">
        <v>20</v>
      </c>
      <c r="B730" t="n">
        <v>2051710000</v>
      </c>
      <c r="C730" t="n">
        <v>1983619000</v>
      </c>
      <c r="D730">
        <f>if(and(B730&gt;0,C730&gt;0),C730/(B730+C730),"")</f>
        <v/>
      </c>
      <c r="E730">
        <f>D730-E724</f>
        <v/>
      </c>
      <c r="F730" t="n">
        <v>0.05</v>
      </c>
      <c r="G730">
        <f>E730/F730*100/15.29/48</f>
        <v/>
      </c>
    </row>
    <row r="731" spans="1:7">
      <c r="A731" t="s">
        <v>21</v>
      </c>
      <c r="B731" t="n">
        <v>1780085000</v>
      </c>
      <c r="C731" t="n">
        <v>1729163000</v>
      </c>
      <c r="D731">
        <f>if(and(B731&gt;0,C731&gt;0),C731/(B731+C731),"")</f>
        <v/>
      </c>
      <c r="E731">
        <f>D731-E724</f>
        <v/>
      </c>
      <c r="F731" t="n">
        <v>0.05</v>
      </c>
      <c r="G731">
        <f>E731/F731*100/15.29/48</f>
        <v/>
      </c>
    </row>
    <row r="732" spans="1:7">
      <c r="A732" t="s">
        <v>22</v>
      </c>
      <c r="B732" t="n">
        <v>2541766000</v>
      </c>
      <c r="C732" t="n">
        <v>2824733000</v>
      </c>
      <c r="D732">
        <f>if(and(B732&gt;0,C732&gt;0),C732/(B732+C732),"")</f>
        <v/>
      </c>
      <c r="E732">
        <f>D732-E724</f>
        <v/>
      </c>
      <c r="F732" t="n">
        <v>0.05</v>
      </c>
      <c r="G732">
        <f>E732/F732*100/15.29/96</f>
        <v/>
      </c>
    </row>
    <row r="733" spans="1:7">
      <c r="A733" t="s">
        <v>23</v>
      </c>
      <c r="B733" t="n">
        <v>1842609000</v>
      </c>
      <c r="C733" t="n">
        <v>2047875000</v>
      </c>
      <c r="D733">
        <f>if(and(B733&gt;0,C733&gt;0),C733/(B733+C733),"")</f>
        <v/>
      </c>
      <c r="E733">
        <f>D733-E724</f>
        <v/>
      </c>
      <c r="F733" t="n">
        <v>0.05</v>
      </c>
      <c r="G733">
        <f>E733/F733*100/15.29/96</f>
        <v/>
      </c>
    </row>
    <row r="734" spans="1:7">
      <c r="A734" t="s">
        <v>24</v>
      </c>
      <c r="B734" t="n">
        <v>133719000</v>
      </c>
      <c r="C734" t="n">
        <v>165851300</v>
      </c>
      <c r="D734">
        <f>if(and(B734&gt;0,C734&gt;0),C734/(B734+C734),"")</f>
        <v/>
      </c>
      <c r="E734">
        <f>D734-E724</f>
        <v/>
      </c>
      <c r="F734" t="n">
        <v>0.05</v>
      </c>
      <c r="G734">
        <f>E734/F734*100/15.29/168</f>
        <v/>
      </c>
    </row>
    <row r="735" spans="1:7">
      <c r="A735" t="s">
        <v>25</v>
      </c>
      <c r="B735" t="n">
        <v>2233583000</v>
      </c>
      <c r="C735" t="n">
        <v>2736111000</v>
      </c>
      <c r="D735">
        <f>if(and(B735&gt;0,C735&gt;0),C735/(B735+C735),"")</f>
        <v/>
      </c>
      <c r="E735">
        <f>D735-E724</f>
        <v/>
      </c>
      <c r="F735" t="n">
        <v>0.05</v>
      </c>
      <c r="G735">
        <f>E735/F735*100/15.29/168</f>
        <v/>
      </c>
    </row>
    <row r="736" spans="1:7">
      <c r="A736" t="s"/>
    </row>
    <row r="737" spans="1:7">
      <c r="A737" t="s">
        <v>0</v>
      </c>
      <c r="B737" t="s">
        <v>1</v>
      </c>
      <c r="C737" t="s">
        <v>2</v>
      </c>
      <c r="D737" t="s">
        <v>3</v>
      </c>
    </row>
    <row r="738" spans="1:7">
      <c r="A738" t="s">
        <v>145</v>
      </c>
      <c r="B738" t="s">
        <v>5</v>
      </c>
      <c r="C738" t="s">
        <v>146</v>
      </c>
      <c r="D738" t="s">
        <v>127</v>
      </c>
    </row>
    <row r="739" spans="1:7">
      <c r="A739" t="s"/>
      <c r="B739" t="s">
        <v>8</v>
      </c>
      <c r="C739" t="s">
        <v>9</v>
      </c>
      <c r="D739" t="s">
        <v>10</v>
      </c>
      <c r="E739" t="s">
        <v>11</v>
      </c>
      <c r="F739" t="s">
        <v>12</v>
      </c>
      <c r="G739" t="s">
        <v>13</v>
      </c>
    </row>
    <row r="740" spans="1:7">
      <c r="A740" t="s">
        <v>14</v>
      </c>
      <c r="B740" t="n">
        <v>133733500</v>
      </c>
      <c r="C740" t="n">
        <v>101917500</v>
      </c>
      <c r="D740">
        <f>if(and(B740&gt;0,C740&gt;0),C740/(B740+C740),"")</f>
        <v/>
      </c>
      <c r="E740">
        <f>average(D740:D741)</f>
        <v/>
      </c>
    </row>
    <row r="741" spans="1:7">
      <c r="A741" t="s">
        <v>15</v>
      </c>
      <c r="B741" t="n">
        <v>88090000</v>
      </c>
      <c r="C741" t="n">
        <v>66858080</v>
      </c>
      <c r="D741">
        <f>if(and(B741&gt;0,C741&gt;0),C741/(B741+C741),"")</f>
        <v/>
      </c>
    </row>
    <row r="742" spans="1:7">
      <c r="A742" t="s">
        <v>16</v>
      </c>
      <c r="B742" t="n">
        <v>44372190</v>
      </c>
      <c r="C742" t="n">
        <v>36113890</v>
      </c>
      <c r="D742">
        <f>if(and(B742&gt;0,C742&gt;0),C742/(B742+C742),"")</f>
        <v/>
      </c>
      <c r="E742">
        <f>D742-E740</f>
        <v/>
      </c>
      <c r="F742" t="n">
        <v>0.05</v>
      </c>
      <c r="G742">
        <f>E742/F742*100/23.87/8</f>
        <v/>
      </c>
    </row>
    <row r="743" spans="1:7">
      <c r="A743" t="s">
        <v>17</v>
      </c>
      <c r="B743" t="n">
        <v>93451850</v>
      </c>
      <c r="C743" t="n">
        <v>75643640</v>
      </c>
      <c r="D743">
        <f>if(and(B743&gt;0,C743&gt;0),C743/(B743+C743),"")</f>
        <v/>
      </c>
      <c r="E743">
        <f>D743-E740</f>
        <v/>
      </c>
      <c r="F743" t="n">
        <v>0.05</v>
      </c>
      <c r="G743">
        <f>E743/F743*100/23.87/8</f>
        <v/>
      </c>
    </row>
    <row r="744" spans="1:7">
      <c r="A744" t="s">
        <v>18</v>
      </c>
      <c r="B744" t="n">
        <v>12370620</v>
      </c>
      <c r="C744" t="n">
        <v>10285290</v>
      </c>
      <c r="D744">
        <f>if(and(B744&gt;0,C744&gt;0),C744/(B744+C744),"")</f>
        <v/>
      </c>
      <c r="E744">
        <f>D744-E740</f>
        <v/>
      </c>
      <c r="F744" t="n">
        <v>0.05</v>
      </c>
      <c r="G744">
        <f>E744/F744*100/23.87/24</f>
        <v/>
      </c>
    </row>
    <row r="745" spans="1:7">
      <c r="A745" t="s">
        <v>19</v>
      </c>
      <c r="B745" t="n">
        <v>10909900</v>
      </c>
      <c r="C745" t="n">
        <v>9062090</v>
      </c>
      <c r="D745">
        <f>if(and(B745&gt;0,C745&gt;0),C745/(B745+C745),"")</f>
        <v/>
      </c>
      <c r="E745">
        <f>D745-E740</f>
        <v/>
      </c>
      <c r="F745" t="n">
        <v>0.05</v>
      </c>
      <c r="G745">
        <f>E745/F745*100/23.87/24</f>
        <v/>
      </c>
    </row>
    <row r="746" spans="1:7">
      <c r="A746" t="s">
        <v>20</v>
      </c>
      <c r="B746" t="n">
        <v>31031000</v>
      </c>
      <c r="C746" t="n">
        <v>30410800</v>
      </c>
      <c r="D746">
        <f>if(and(B746&gt;0,C746&gt;0),C746/(B746+C746),"")</f>
        <v/>
      </c>
      <c r="E746">
        <f>D746-E740</f>
        <v/>
      </c>
      <c r="F746" t="n">
        <v>0.05</v>
      </c>
      <c r="G746">
        <f>E746/F746*100/23.87/48</f>
        <v/>
      </c>
    </row>
    <row r="747" spans="1:7">
      <c r="A747" t="s">
        <v>21</v>
      </c>
      <c r="B747" t="n">
        <v>26473550</v>
      </c>
      <c r="C747" t="n">
        <v>26551710</v>
      </c>
      <c r="D747">
        <f>if(and(B747&gt;0,C747&gt;0),C747/(B747+C747),"")</f>
        <v/>
      </c>
      <c r="E747">
        <f>D747-E740</f>
        <v/>
      </c>
      <c r="F747" t="n">
        <v>0.05</v>
      </c>
      <c r="G747">
        <f>E747/F747*100/23.87/48</f>
        <v/>
      </c>
    </row>
    <row r="748" spans="1:7">
      <c r="A748" t="s">
        <v>22</v>
      </c>
      <c r="B748" t="n">
        <v>41494710</v>
      </c>
      <c r="C748" t="n">
        <v>49140110</v>
      </c>
      <c r="D748">
        <f>if(and(B748&gt;0,C748&gt;0),C748/(B748+C748),"")</f>
        <v/>
      </c>
      <c r="E748">
        <f>D748-E740</f>
        <v/>
      </c>
      <c r="F748" t="n">
        <v>0.05</v>
      </c>
      <c r="G748">
        <f>E748/F748*100/23.87/96</f>
        <v/>
      </c>
    </row>
    <row r="749" spans="1:7">
      <c r="A749" t="s">
        <v>23</v>
      </c>
      <c r="B749" t="n">
        <v>82268920</v>
      </c>
      <c r="C749" t="n">
        <v>96339290</v>
      </c>
      <c r="D749">
        <f>if(and(B749&gt;0,C749&gt;0),C749/(B749+C749),"")</f>
        <v/>
      </c>
      <c r="E749">
        <f>D749-E740</f>
        <v/>
      </c>
      <c r="F749" t="n">
        <v>0.05</v>
      </c>
      <c r="G749">
        <f>E749/F749*100/23.87/96</f>
        <v/>
      </c>
    </row>
    <row r="750" spans="1:7">
      <c r="A750" t="s">
        <v>24</v>
      </c>
      <c r="B750" t="n">
        <v>0</v>
      </c>
      <c r="C750" t="n">
        <v>0</v>
      </c>
      <c r="D750">
        <f>if(and(B750&gt;0,C750&gt;0),C750/(B750+C750),"")</f>
        <v/>
      </c>
      <c r="E750">
        <f>D750-E740</f>
        <v/>
      </c>
      <c r="F750" t="n">
        <v>0.05</v>
      </c>
      <c r="G750">
        <f>E750/F750*100/23.87/168</f>
        <v/>
      </c>
    </row>
    <row r="751" spans="1:7">
      <c r="A751" t="s">
        <v>25</v>
      </c>
      <c r="B751" t="n">
        <v>23539570</v>
      </c>
      <c r="C751" t="n">
        <v>33012010</v>
      </c>
      <c r="D751">
        <f>if(and(B751&gt;0,C751&gt;0),C751/(B751+C751),"")</f>
        <v/>
      </c>
      <c r="E751">
        <f>D751-E740</f>
        <v/>
      </c>
      <c r="F751" t="n">
        <v>0.05</v>
      </c>
      <c r="G751">
        <f>E751/F751*100/23.87/168</f>
        <v/>
      </c>
    </row>
    <row r="752" spans="1:7">
      <c r="A752" t="s"/>
    </row>
    <row r="753" spans="1:7">
      <c r="A753" t="s">
        <v>0</v>
      </c>
      <c r="B753" t="s">
        <v>1</v>
      </c>
      <c r="C753" t="s">
        <v>2</v>
      </c>
      <c r="D753" t="s">
        <v>3</v>
      </c>
    </row>
    <row r="754" spans="1:7">
      <c r="A754" t="s">
        <v>147</v>
      </c>
      <c r="B754" t="s">
        <v>54</v>
      </c>
      <c r="C754" t="s">
        <v>148</v>
      </c>
      <c r="D754" t="s">
        <v>127</v>
      </c>
    </row>
    <row r="755" spans="1:7">
      <c r="A755" t="s"/>
      <c r="B755" t="s">
        <v>8</v>
      </c>
      <c r="C755" t="s">
        <v>9</v>
      </c>
      <c r="D755" t="s">
        <v>10</v>
      </c>
      <c r="E755" t="s">
        <v>11</v>
      </c>
      <c r="F755" t="s">
        <v>12</v>
      </c>
      <c r="G755" t="s">
        <v>13</v>
      </c>
    </row>
    <row r="756" spans="1:7">
      <c r="A756" t="s">
        <v>14</v>
      </c>
      <c r="B756" t="n">
        <v>385875000</v>
      </c>
      <c r="C756" t="n">
        <v>293150400</v>
      </c>
      <c r="D756">
        <f>if(and(B756&gt;0,C756&gt;0),C756/(B756+C756),"")</f>
        <v/>
      </c>
      <c r="E756">
        <f>average(D756:D757)</f>
        <v/>
      </c>
    </row>
    <row r="757" spans="1:7">
      <c r="A757" t="s">
        <v>15</v>
      </c>
      <c r="B757" t="n">
        <v>205865500</v>
      </c>
      <c r="C757" t="n">
        <v>154106800</v>
      </c>
      <c r="D757">
        <f>if(and(B757&gt;0,C757&gt;0),C757/(B757+C757),"")</f>
        <v/>
      </c>
    </row>
    <row r="758" spans="1:7">
      <c r="A758" t="s">
        <v>16</v>
      </c>
      <c r="B758" t="n">
        <v>308245300</v>
      </c>
      <c r="C758" t="n">
        <v>246602200</v>
      </c>
      <c r="D758">
        <f>if(and(B758&gt;0,C758&gt;0),C758/(B758+C758),"")</f>
        <v/>
      </c>
      <c r="E758">
        <f>D758-E756</f>
        <v/>
      </c>
      <c r="F758" t="n">
        <v>0.05</v>
      </c>
      <c r="G758">
        <f>E758/F758*100/23.87/8</f>
        <v/>
      </c>
    </row>
    <row r="759" spans="1:7">
      <c r="A759" t="s">
        <v>17</v>
      </c>
      <c r="B759" t="n">
        <v>257077500</v>
      </c>
      <c r="C759" t="n">
        <v>205280300</v>
      </c>
      <c r="D759">
        <f>if(and(B759&gt;0,C759&gt;0),C759/(B759+C759),"")</f>
        <v/>
      </c>
      <c r="E759">
        <f>D759-E756</f>
        <v/>
      </c>
      <c r="F759" t="n">
        <v>0.05</v>
      </c>
      <c r="G759">
        <f>E759/F759*100/23.87/8</f>
        <v/>
      </c>
    </row>
    <row r="760" spans="1:7">
      <c r="A760" t="s">
        <v>18</v>
      </c>
      <c r="B760" t="n">
        <v>313017200</v>
      </c>
      <c r="C760" t="n">
        <v>271916500</v>
      </c>
      <c r="D760">
        <f>if(and(B760&gt;0,C760&gt;0),C760/(B760+C760),"")</f>
        <v/>
      </c>
      <c r="E760">
        <f>D760-E756</f>
        <v/>
      </c>
      <c r="F760" t="n">
        <v>0.05</v>
      </c>
      <c r="G760">
        <f>E760/F760*100/23.87/24</f>
        <v/>
      </c>
    </row>
    <row r="761" spans="1:7">
      <c r="A761" t="s">
        <v>19</v>
      </c>
      <c r="B761" t="n">
        <v>219375200</v>
      </c>
      <c r="C761" t="n">
        <v>190918800</v>
      </c>
      <c r="D761">
        <f>if(and(B761&gt;0,C761&gt;0),C761/(B761+C761),"")</f>
        <v/>
      </c>
      <c r="E761">
        <f>D761-E756</f>
        <v/>
      </c>
      <c r="F761" t="n">
        <v>0.05</v>
      </c>
      <c r="G761">
        <f>E761/F761*100/23.87/24</f>
        <v/>
      </c>
    </row>
    <row r="762" spans="1:7">
      <c r="A762" t="s">
        <v>20</v>
      </c>
      <c r="B762" t="n">
        <v>232253200</v>
      </c>
      <c r="C762" t="n">
        <v>225973300</v>
      </c>
      <c r="D762">
        <f>if(and(B762&gt;0,C762&gt;0),C762/(B762+C762),"")</f>
        <v/>
      </c>
      <c r="E762">
        <f>D762-E756</f>
        <v/>
      </c>
      <c r="F762" t="n">
        <v>0.05</v>
      </c>
      <c r="G762">
        <f>E762/F762*100/23.87/48</f>
        <v/>
      </c>
    </row>
    <row r="763" spans="1:7">
      <c r="A763" t="s">
        <v>21</v>
      </c>
      <c r="B763" t="n">
        <v>218718600</v>
      </c>
      <c r="C763" t="n">
        <v>213861500</v>
      </c>
      <c r="D763">
        <f>if(and(B763&gt;0,C763&gt;0),C763/(B763+C763),"")</f>
        <v/>
      </c>
      <c r="E763">
        <f>D763-E756</f>
        <v/>
      </c>
      <c r="F763" t="n">
        <v>0.05</v>
      </c>
      <c r="G763">
        <f>E763/F763*100/23.87/48</f>
        <v/>
      </c>
    </row>
    <row r="764" spans="1:7">
      <c r="A764" t="s">
        <v>22</v>
      </c>
      <c r="B764" t="n">
        <v>296941500</v>
      </c>
      <c r="C764" t="n">
        <v>349431300</v>
      </c>
      <c r="D764">
        <f>if(and(B764&gt;0,C764&gt;0),C764/(B764+C764),"")</f>
        <v/>
      </c>
      <c r="E764">
        <f>D764-E756</f>
        <v/>
      </c>
      <c r="F764" t="n">
        <v>0.05</v>
      </c>
      <c r="G764">
        <f>E764/F764*100/23.87/96</f>
        <v/>
      </c>
    </row>
    <row r="765" spans="1:7">
      <c r="A765" t="s">
        <v>23</v>
      </c>
      <c r="B765" t="n">
        <v>236215600</v>
      </c>
      <c r="C765" t="n">
        <v>277537600</v>
      </c>
      <c r="D765">
        <f>if(and(B765&gt;0,C765&gt;0),C765/(B765+C765),"")</f>
        <v/>
      </c>
      <c r="E765">
        <f>D765-E756</f>
        <v/>
      </c>
      <c r="F765" t="n">
        <v>0.05</v>
      </c>
      <c r="G765">
        <f>E765/F765*100/23.87/96</f>
        <v/>
      </c>
    </row>
    <row r="766" spans="1:7">
      <c r="A766" t="s">
        <v>24</v>
      </c>
      <c r="B766" t="n">
        <v>1356530</v>
      </c>
      <c r="C766" t="n">
        <v>2638575</v>
      </c>
      <c r="D766">
        <f>if(and(B766&gt;0,C766&gt;0),C766/(B766+C766),"")</f>
        <v/>
      </c>
      <c r="E766">
        <f>D766-E756</f>
        <v/>
      </c>
      <c r="F766" t="n">
        <v>0.05</v>
      </c>
      <c r="G766">
        <f>E766/F766*100/23.87/168</f>
        <v/>
      </c>
    </row>
    <row r="767" spans="1:7">
      <c r="A767" t="s">
        <v>25</v>
      </c>
      <c r="B767" t="n">
        <v>195467600</v>
      </c>
      <c r="C767" t="n">
        <v>267416900</v>
      </c>
      <c r="D767">
        <f>if(and(B767&gt;0,C767&gt;0),C767/(B767+C767),"")</f>
        <v/>
      </c>
      <c r="E767">
        <f>D767-E756</f>
        <v/>
      </c>
      <c r="F767" t="n">
        <v>0.05</v>
      </c>
      <c r="G767">
        <f>E767/F767*100/23.87/168</f>
        <v/>
      </c>
    </row>
    <row r="768" spans="1:7">
      <c r="A768" t="s"/>
    </row>
    <row r="769" spans="1:7">
      <c r="A769" t="s">
        <v>0</v>
      </c>
      <c r="B769" t="s">
        <v>1</v>
      </c>
      <c r="C769" t="s">
        <v>2</v>
      </c>
      <c r="D769" t="s">
        <v>3</v>
      </c>
    </row>
    <row r="770" spans="1:7">
      <c r="A770" t="s">
        <v>149</v>
      </c>
      <c r="B770" t="s">
        <v>5</v>
      </c>
      <c r="C770" t="s">
        <v>150</v>
      </c>
      <c r="D770" t="s">
        <v>151</v>
      </c>
    </row>
    <row r="771" spans="1:7">
      <c r="A771" t="s"/>
      <c r="B771" t="s">
        <v>8</v>
      </c>
      <c r="C771" t="s">
        <v>9</v>
      </c>
      <c r="D771" t="s">
        <v>10</v>
      </c>
      <c r="E771" t="s">
        <v>11</v>
      </c>
      <c r="F771" t="s">
        <v>12</v>
      </c>
      <c r="G771" t="s">
        <v>13</v>
      </c>
    </row>
    <row r="772" spans="1:7">
      <c r="A772" t="s">
        <v>14</v>
      </c>
      <c r="B772" t="n">
        <v>70588210</v>
      </c>
      <c r="C772" t="n">
        <v>61651050</v>
      </c>
      <c r="D772">
        <f>if(and(B772&gt;0,C772&gt;0),C772/(B772+C772),"")</f>
        <v/>
      </c>
      <c r="E772">
        <f>average(D772:D773)</f>
        <v/>
      </c>
    </row>
    <row r="773" spans="1:7">
      <c r="A773" t="s">
        <v>15</v>
      </c>
      <c r="B773" t="n">
        <v>73463860</v>
      </c>
      <c r="C773" t="n">
        <v>62136820</v>
      </c>
      <c r="D773">
        <f>if(and(B773&gt;0,C773&gt;0),C773/(B773+C773),"")</f>
        <v/>
      </c>
    </row>
    <row r="774" spans="1:7">
      <c r="A774" t="s">
        <v>16</v>
      </c>
      <c r="B774" t="n">
        <v>67007830</v>
      </c>
      <c r="C774" t="n">
        <v>61457460</v>
      </c>
      <c r="D774">
        <f>if(and(B774&gt;0,C774&gt;0),C774/(B774+C774),"")</f>
        <v/>
      </c>
      <c r="E774">
        <f>D774-E772</f>
        <v/>
      </c>
      <c r="F774" t="n">
        <v>0.05</v>
      </c>
      <c r="G774">
        <f>E774/F774*100/30.69/8</f>
        <v/>
      </c>
    </row>
    <row r="775" spans="1:7">
      <c r="A775" t="s">
        <v>17</v>
      </c>
      <c r="B775" t="n">
        <v>71497710</v>
      </c>
      <c r="C775" t="n">
        <v>65026610</v>
      </c>
      <c r="D775">
        <f>if(and(B775&gt;0,C775&gt;0),C775/(B775+C775),"")</f>
        <v/>
      </c>
      <c r="E775">
        <f>D775-E772</f>
        <v/>
      </c>
      <c r="F775" t="n">
        <v>0.05</v>
      </c>
      <c r="G775">
        <f>E775/F775*100/30.69/8</f>
        <v/>
      </c>
    </row>
    <row r="776" spans="1:7">
      <c r="A776" t="s">
        <v>18</v>
      </c>
      <c r="B776" t="n">
        <v>94063980</v>
      </c>
      <c r="C776" t="n">
        <v>91194970</v>
      </c>
      <c r="D776">
        <f>if(and(B776&gt;0,C776&gt;0),C776/(B776+C776),"")</f>
        <v/>
      </c>
      <c r="E776">
        <f>D776-E772</f>
        <v/>
      </c>
      <c r="F776" t="n">
        <v>0.05</v>
      </c>
      <c r="G776">
        <f>E776/F776*100/30.69/24</f>
        <v/>
      </c>
    </row>
    <row r="777" spans="1:7">
      <c r="A777" t="s">
        <v>19</v>
      </c>
      <c r="B777" t="n">
        <v>83757120</v>
      </c>
      <c r="C777" t="n">
        <v>81476380</v>
      </c>
      <c r="D777">
        <f>if(and(B777&gt;0,C777&gt;0),C777/(B777+C777),"")</f>
        <v/>
      </c>
      <c r="E777">
        <f>D777-E772</f>
        <v/>
      </c>
      <c r="F777" t="n">
        <v>0.05</v>
      </c>
      <c r="G777">
        <f>E777/F777*100/30.69/24</f>
        <v/>
      </c>
    </row>
    <row r="778" spans="1:7">
      <c r="A778" t="s">
        <v>20</v>
      </c>
      <c r="B778" t="n">
        <v>51496230</v>
      </c>
      <c r="C778" t="n">
        <v>55714270</v>
      </c>
      <c r="D778">
        <f>if(and(B778&gt;0,C778&gt;0),C778/(B778+C778),"")</f>
        <v/>
      </c>
      <c r="E778">
        <f>D778-E772</f>
        <v/>
      </c>
      <c r="F778" t="n">
        <v>0.05</v>
      </c>
      <c r="G778">
        <f>E778/F778*100/30.69/48</f>
        <v/>
      </c>
    </row>
    <row r="779" spans="1:7">
      <c r="A779" t="s">
        <v>21</v>
      </c>
      <c r="B779" t="n">
        <v>47974980</v>
      </c>
      <c r="C779" t="n">
        <v>50414320</v>
      </c>
      <c r="D779">
        <f>if(and(B779&gt;0,C779&gt;0),C779/(B779+C779),"")</f>
        <v/>
      </c>
      <c r="E779">
        <f>D779-E772</f>
        <v/>
      </c>
      <c r="F779" t="n">
        <v>0.05</v>
      </c>
      <c r="G779">
        <f>E779/F779*100/30.69/48</f>
        <v/>
      </c>
    </row>
    <row r="780" spans="1:7">
      <c r="A780" t="s">
        <v>22</v>
      </c>
      <c r="B780" t="n">
        <v>73947060</v>
      </c>
      <c r="C780" t="n">
        <v>99627230</v>
      </c>
      <c r="D780">
        <f>if(and(B780&gt;0,C780&gt;0),C780/(B780+C780),"")</f>
        <v/>
      </c>
      <c r="E780">
        <f>D780-E772</f>
        <v/>
      </c>
      <c r="F780" t="n">
        <v>0.05</v>
      </c>
      <c r="G780">
        <f>E780/F780*100/30.69/96</f>
        <v/>
      </c>
    </row>
    <row r="781" spans="1:7">
      <c r="A781" t="s">
        <v>23</v>
      </c>
      <c r="B781" t="n">
        <v>71507780</v>
      </c>
      <c r="C781" t="n">
        <v>95793390</v>
      </c>
      <c r="D781">
        <f>if(and(B781&gt;0,C781&gt;0),C781/(B781+C781),"")</f>
        <v/>
      </c>
      <c r="E781">
        <f>D781-E772</f>
        <v/>
      </c>
      <c r="F781" t="n">
        <v>0.05</v>
      </c>
      <c r="G781">
        <f>E781/F781*100/30.69/96</f>
        <v/>
      </c>
    </row>
    <row r="782" spans="1:7">
      <c r="A782" t="s">
        <v>24</v>
      </c>
      <c r="B782" t="n">
        <v>58539820</v>
      </c>
      <c r="C782" t="n">
        <v>93593340</v>
      </c>
      <c r="D782">
        <f>if(and(B782&gt;0,C782&gt;0),C782/(B782+C782),"")</f>
        <v/>
      </c>
      <c r="E782">
        <f>D782-E772</f>
        <v/>
      </c>
      <c r="F782" t="n">
        <v>0.05</v>
      </c>
      <c r="G782">
        <f>E782/F782*100/30.69/168</f>
        <v/>
      </c>
    </row>
    <row r="783" spans="1:7">
      <c r="A783" t="s">
        <v>25</v>
      </c>
      <c r="B783" t="n">
        <v>58228810</v>
      </c>
      <c r="C783" t="n">
        <v>94046010</v>
      </c>
      <c r="D783">
        <f>if(and(B783&gt;0,C783&gt;0),C783/(B783+C783),"")</f>
        <v/>
      </c>
      <c r="E783">
        <f>D783-E772</f>
        <v/>
      </c>
      <c r="F783" t="n">
        <v>0.05</v>
      </c>
      <c r="G783">
        <f>E783/F783*100/30.69/168</f>
        <v/>
      </c>
    </row>
    <row r="784" spans="1:7">
      <c r="A784" t="s"/>
    </row>
    <row r="785" spans="1:7">
      <c r="A785" t="s">
        <v>0</v>
      </c>
      <c r="B785" t="s">
        <v>1</v>
      </c>
      <c r="C785" t="s">
        <v>2</v>
      </c>
      <c r="D785" t="s">
        <v>3</v>
      </c>
    </row>
    <row r="786" spans="1:7">
      <c r="A786" t="s">
        <v>152</v>
      </c>
      <c r="B786" t="s">
        <v>54</v>
      </c>
      <c r="C786" t="s">
        <v>153</v>
      </c>
      <c r="D786" t="s">
        <v>151</v>
      </c>
    </row>
    <row r="787" spans="1:7">
      <c r="A787" t="s"/>
      <c r="B787" t="s">
        <v>8</v>
      </c>
      <c r="C787" t="s">
        <v>9</v>
      </c>
      <c r="D787" t="s">
        <v>10</v>
      </c>
      <c r="E787" t="s">
        <v>11</v>
      </c>
      <c r="F787" t="s">
        <v>12</v>
      </c>
      <c r="G787" t="s">
        <v>13</v>
      </c>
    </row>
    <row r="788" spans="1:7">
      <c r="A788" t="s">
        <v>14</v>
      </c>
      <c r="B788" t="n">
        <v>473324000</v>
      </c>
      <c r="C788" t="n">
        <v>407580800</v>
      </c>
      <c r="D788">
        <f>if(and(B788&gt;0,C788&gt;0),C788/(B788+C788),"")</f>
        <v/>
      </c>
      <c r="E788">
        <f>average(D788:D789)</f>
        <v/>
      </c>
    </row>
    <row r="789" spans="1:7">
      <c r="A789" t="s">
        <v>15</v>
      </c>
      <c r="B789" t="n">
        <v>534282700</v>
      </c>
      <c r="C789" t="n">
        <v>465947700</v>
      </c>
      <c r="D789">
        <f>if(and(B789&gt;0,C789&gt;0),C789/(B789+C789),"")</f>
        <v/>
      </c>
    </row>
    <row r="790" spans="1:7">
      <c r="A790" t="s">
        <v>16</v>
      </c>
      <c r="B790" t="n">
        <v>485911800</v>
      </c>
      <c r="C790" t="n">
        <v>447483800</v>
      </c>
      <c r="D790">
        <f>if(and(B790&gt;0,C790&gt;0),C790/(B790+C790),"")</f>
        <v/>
      </c>
      <c r="E790">
        <f>D790-E788</f>
        <v/>
      </c>
      <c r="F790" t="n">
        <v>0.05</v>
      </c>
      <c r="G790">
        <f>E790/F790*100/30.69/8</f>
        <v/>
      </c>
    </row>
    <row r="791" spans="1:7">
      <c r="A791" t="s">
        <v>17</v>
      </c>
      <c r="B791" t="n">
        <v>501606400</v>
      </c>
      <c r="C791" t="n">
        <v>457776600</v>
      </c>
      <c r="D791">
        <f>if(and(B791&gt;0,C791&gt;0),C791/(B791+C791),"")</f>
        <v/>
      </c>
      <c r="E791">
        <f>D791-E788</f>
        <v/>
      </c>
      <c r="F791" t="n">
        <v>0.05</v>
      </c>
      <c r="G791">
        <f>E791/F791*100/30.69/8</f>
        <v/>
      </c>
    </row>
    <row r="792" spans="1:7">
      <c r="A792" t="s">
        <v>18</v>
      </c>
      <c r="B792" t="n">
        <v>586941100</v>
      </c>
      <c r="C792" t="n">
        <v>579264000</v>
      </c>
      <c r="D792">
        <f>if(and(B792&gt;0,C792&gt;0),C792/(B792+C792),"")</f>
        <v/>
      </c>
      <c r="E792">
        <f>D792-E788</f>
        <v/>
      </c>
      <c r="F792" t="n">
        <v>0.05</v>
      </c>
      <c r="G792">
        <f>E792/F792*100/30.69/24</f>
        <v/>
      </c>
    </row>
    <row r="793" spans="1:7">
      <c r="A793" t="s">
        <v>19</v>
      </c>
      <c r="B793" t="n">
        <v>541474000</v>
      </c>
      <c r="C793" t="n">
        <v>529521400</v>
      </c>
      <c r="D793">
        <f>if(and(B793&gt;0,C793&gt;0),C793/(B793+C793),"")</f>
        <v/>
      </c>
      <c r="E793">
        <f>D793-E788</f>
        <v/>
      </c>
      <c r="F793" t="n">
        <v>0.05</v>
      </c>
      <c r="G793">
        <f>E793/F793*100/30.69/24</f>
        <v/>
      </c>
    </row>
    <row r="794" spans="1:7">
      <c r="A794" t="s">
        <v>20</v>
      </c>
      <c r="B794" t="n">
        <v>322185300</v>
      </c>
      <c r="C794" t="n">
        <v>347451600</v>
      </c>
      <c r="D794">
        <f>if(and(B794&gt;0,C794&gt;0),C794/(B794+C794),"")</f>
        <v/>
      </c>
      <c r="E794">
        <f>D794-E788</f>
        <v/>
      </c>
      <c r="F794" t="n">
        <v>0.05</v>
      </c>
      <c r="G794">
        <f>E794/F794*100/30.69/48</f>
        <v/>
      </c>
    </row>
    <row r="795" spans="1:7">
      <c r="A795" t="s">
        <v>21</v>
      </c>
      <c r="B795" t="n">
        <v>306902000</v>
      </c>
      <c r="C795" t="n">
        <v>334356700</v>
      </c>
      <c r="D795">
        <f>if(and(B795&gt;0,C795&gt;0),C795/(B795+C795),"")</f>
        <v/>
      </c>
      <c r="E795">
        <f>D795-E788</f>
        <v/>
      </c>
      <c r="F795" t="n">
        <v>0.05</v>
      </c>
      <c r="G795">
        <f>E795/F795*100/30.69/48</f>
        <v/>
      </c>
    </row>
    <row r="796" spans="1:7">
      <c r="A796" t="s">
        <v>22</v>
      </c>
      <c r="B796" t="n">
        <v>480308700</v>
      </c>
      <c r="C796" t="n">
        <v>641386000</v>
      </c>
      <c r="D796">
        <f>if(and(B796&gt;0,C796&gt;0),C796/(B796+C796),"")</f>
        <v/>
      </c>
      <c r="E796">
        <f>D796-E788</f>
        <v/>
      </c>
      <c r="F796" t="n">
        <v>0.05</v>
      </c>
      <c r="G796">
        <f>E796/F796*100/30.69/96</f>
        <v/>
      </c>
    </row>
    <row r="797" spans="1:7">
      <c r="A797" t="s">
        <v>23</v>
      </c>
      <c r="B797" t="n">
        <v>475250400</v>
      </c>
      <c r="C797" t="n">
        <v>634222900</v>
      </c>
      <c r="D797">
        <f>if(and(B797&gt;0,C797&gt;0),C797/(B797+C797),"")</f>
        <v/>
      </c>
      <c r="E797">
        <f>D797-E788</f>
        <v/>
      </c>
      <c r="F797" t="n">
        <v>0.05</v>
      </c>
      <c r="G797">
        <f>E797/F797*100/30.69/96</f>
        <v/>
      </c>
    </row>
    <row r="798" spans="1:7">
      <c r="A798" t="s">
        <v>24</v>
      </c>
      <c r="B798" t="n">
        <v>378623900</v>
      </c>
      <c r="C798" t="n">
        <v>596443400</v>
      </c>
      <c r="D798">
        <f>if(and(B798&gt;0,C798&gt;0),C798/(B798+C798),"")</f>
        <v/>
      </c>
      <c r="E798">
        <f>D798-E788</f>
        <v/>
      </c>
      <c r="F798" t="n">
        <v>0.05</v>
      </c>
      <c r="G798">
        <f>E798/F798*100/30.69/168</f>
        <v/>
      </c>
    </row>
    <row r="799" spans="1:7">
      <c r="A799" t="s">
        <v>25</v>
      </c>
      <c r="B799" t="n">
        <v>394066100</v>
      </c>
      <c r="C799" t="n">
        <v>618868000</v>
      </c>
      <c r="D799">
        <f>if(and(B799&gt;0,C799&gt;0),C799/(B799+C799),"")</f>
        <v/>
      </c>
      <c r="E799">
        <f>D799-E788</f>
        <v/>
      </c>
      <c r="F799" t="n">
        <v>0.05</v>
      </c>
      <c r="G799">
        <f>E799/F799*100/30.69/168</f>
        <v/>
      </c>
    </row>
    <row r="800" spans="1:7">
      <c r="A800" t="s"/>
    </row>
    <row r="801" spans="1:7">
      <c r="A801" t="s">
        <v>0</v>
      </c>
      <c r="B801" t="s">
        <v>1</v>
      </c>
      <c r="C801" t="s">
        <v>2</v>
      </c>
      <c r="D801" t="s">
        <v>3</v>
      </c>
    </row>
    <row r="802" spans="1:7">
      <c r="A802" t="s">
        <v>154</v>
      </c>
      <c r="B802" t="s">
        <v>5</v>
      </c>
      <c r="C802" t="s">
        <v>155</v>
      </c>
      <c r="D802" t="s">
        <v>156</v>
      </c>
    </row>
    <row r="803" spans="1:7">
      <c r="A803" t="s"/>
      <c r="B803" t="s">
        <v>8</v>
      </c>
      <c r="C803" t="s">
        <v>9</v>
      </c>
      <c r="D803" t="s">
        <v>10</v>
      </c>
      <c r="E803" t="s">
        <v>11</v>
      </c>
      <c r="F803" t="s">
        <v>12</v>
      </c>
      <c r="G803" t="s">
        <v>13</v>
      </c>
    </row>
    <row r="804" spans="1:7">
      <c r="A804" t="s">
        <v>14</v>
      </c>
      <c r="B804" t="n">
        <v>170414400</v>
      </c>
      <c r="C804" t="n">
        <v>132292000</v>
      </c>
      <c r="D804">
        <f>if(and(B804&gt;0,C804&gt;0),C804/(B804+C804),"")</f>
        <v/>
      </c>
      <c r="E804">
        <f>average(D804:D805)</f>
        <v/>
      </c>
    </row>
    <row r="805" spans="1:7">
      <c r="A805" t="s">
        <v>15</v>
      </c>
      <c r="B805" t="n">
        <v>94907710</v>
      </c>
      <c r="C805" t="n">
        <v>74621410</v>
      </c>
      <c r="D805">
        <f>if(and(B805&gt;0,C805&gt;0),C805/(B805+C805),"")</f>
        <v/>
      </c>
    </row>
    <row r="806" spans="1:7">
      <c r="A806" t="s">
        <v>16</v>
      </c>
      <c r="B806" t="n">
        <v>89385290</v>
      </c>
      <c r="C806" t="n">
        <v>73814110</v>
      </c>
      <c r="D806">
        <f>if(and(B806&gt;0,C806&gt;0),C806/(B806+C806),"")</f>
        <v/>
      </c>
      <c r="E806">
        <f>D806-E804</f>
        <v/>
      </c>
      <c r="F806" t="n">
        <v>0.05</v>
      </c>
      <c r="G806">
        <f>E806/F806*100/23.21/8</f>
        <v/>
      </c>
    </row>
    <row r="807" spans="1:7">
      <c r="A807" t="s">
        <v>17</v>
      </c>
      <c r="B807" t="n">
        <v>103058900</v>
      </c>
      <c r="C807" t="n">
        <v>84978280</v>
      </c>
      <c r="D807">
        <f>if(and(B807&gt;0,C807&gt;0),C807/(B807+C807),"")</f>
        <v/>
      </c>
      <c r="E807">
        <f>D807-E804</f>
        <v/>
      </c>
      <c r="F807" t="n">
        <v>0.05</v>
      </c>
      <c r="G807">
        <f>E807/F807*100/23.21/8</f>
        <v/>
      </c>
    </row>
    <row r="808" spans="1:7">
      <c r="A808" t="s">
        <v>18</v>
      </c>
      <c r="B808" t="n">
        <v>154357100</v>
      </c>
      <c r="C808" t="n">
        <v>134208800</v>
      </c>
      <c r="D808">
        <f>if(and(B808&gt;0,C808&gt;0),C808/(B808+C808),"")</f>
        <v/>
      </c>
      <c r="E808">
        <f>D808-E804</f>
        <v/>
      </c>
      <c r="F808" t="n">
        <v>0.05</v>
      </c>
      <c r="G808">
        <f>E808/F808*100/23.21/24</f>
        <v/>
      </c>
    </row>
    <row r="809" spans="1:7">
      <c r="A809" t="s">
        <v>19</v>
      </c>
      <c r="B809" t="n">
        <v>101003100</v>
      </c>
      <c r="C809" t="n">
        <v>89632440</v>
      </c>
      <c r="D809">
        <f>if(and(B809&gt;0,C809&gt;0),C809/(B809+C809),"")</f>
        <v/>
      </c>
      <c r="E809">
        <f>D809-E804</f>
        <v/>
      </c>
      <c r="F809" t="n">
        <v>0.05</v>
      </c>
      <c r="G809">
        <f>E809/F809*100/23.21/24</f>
        <v/>
      </c>
    </row>
    <row r="810" spans="1:7">
      <c r="A810" t="s">
        <v>20</v>
      </c>
      <c r="B810" t="n">
        <v>54342360</v>
      </c>
      <c r="C810" t="n">
        <v>54463020</v>
      </c>
      <c r="D810">
        <f>if(and(B810&gt;0,C810&gt;0),C810/(B810+C810),"")</f>
        <v/>
      </c>
      <c r="E810">
        <f>D810-E804</f>
        <v/>
      </c>
      <c r="F810" t="n">
        <v>0.05</v>
      </c>
      <c r="G810">
        <f>E810/F810*100/23.21/48</f>
        <v/>
      </c>
    </row>
    <row r="811" spans="1:7">
      <c r="A811" t="s">
        <v>21</v>
      </c>
      <c r="B811" t="n">
        <v>40349280</v>
      </c>
      <c r="C811" t="n">
        <v>39318750</v>
      </c>
      <c r="D811">
        <f>if(and(B811&gt;0,C811&gt;0),C811/(B811+C811),"")</f>
        <v/>
      </c>
      <c r="E811">
        <f>D811-E804</f>
        <v/>
      </c>
      <c r="F811" t="n">
        <v>0.05</v>
      </c>
      <c r="G811">
        <f>E811/F811*100/23.21/48</f>
        <v/>
      </c>
    </row>
    <row r="812" spans="1:7">
      <c r="A812" t="s">
        <v>22</v>
      </c>
      <c r="B812" t="n">
        <v>60346240</v>
      </c>
      <c r="C812" t="n">
        <v>71669690</v>
      </c>
      <c r="D812">
        <f>if(and(B812&gt;0,C812&gt;0),C812/(B812+C812),"")</f>
        <v/>
      </c>
      <c r="E812">
        <f>D812-E804</f>
        <v/>
      </c>
      <c r="F812" t="n">
        <v>0.05</v>
      </c>
      <c r="G812">
        <f>E812/F812*100/23.21/96</f>
        <v/>
      </c>
    </row>
    <row r="813" spans="1:7">
      <c r="A813" t="s">
        <v>23</v>
      </c>
      <c r="B813" t="n">
        <v>73504820</v>
      </c>
      <c r="C813" t="n">
        <v>88707230</v>
      </c>
      <c r="D813">
        <f>if(and(B813&gt;0,C813&gt;0),C813/(B813+C813),"")</f>
        <v/>
      </c>
      <c r="E813">
        <f>D813-E804</f>
        <v/>
      </c>
      <c r="F813" t="n">
        <v>0.05</v>
      </c>
      <c r="G813">
        <f>E813/F813*100/23.21/96</f>
        <v/>
      </c>
    </row>
    <row r="814" spans="1:7">
      <c r="A814" t="s">
        <v>24</v>
      </c>
      <c r="B814" t="n">
        <v>0</v>
      </c>
      <c r="C814" t="n">
        <v>0</v>
      </c>
      <c r="D814">
        <f>if(and(B814&gt;0,C814&gt;0),C814/(B814+C814),"")</f>
        <v/>
      </c>
      <c r="E814">
        <f>D814-E804</f>
        <v/>
      </c>
      <c r="F814" t="n">
        <v>0.05</v>
      </c>
      <c r="G814">
        <f>E814/F814*100/23.21/168</f>
        <v/>
      </c>
    </row>
    <row r="815" spans="1:7">
      <c r="A815" t="s">
        <v>25</v>
      </c>
      <c r="B815" t="n">
        <v>23720950</v>
      </c>
      <c r="C815" t="n">
        <v>33031530</v>
      </c>
      <c r="D815">
        <f>if(and(B815&gt;0,C815&gt;0),C815/(B815+C815),"")</f>
        <v/>
      </c>
      <c r="E815">
        <f>D815-E804</f>
        <v/>
      </c>
      <c r="F815" t="n">
        <v>0.05</v>
      </c>
      <c r="G815">
        <f>E815/F815*100/23.21/168</f>
        <v/>
      </c>
    </row>
    <row r="816" spans="1:7">
      <c r="A816" t="s"/>
    </row>
    <row r="817" spans="1:7">
      <c r="A817" t="s">
        <v>0</v>
      </c>
      <c r="B817" t="s">
        <v>1</v>
      </c>
      <c r="C817" t="s">
        <v>2</v>
      </c>
      <c r="D817" t="s">
        <v>3</v>
      </c>
    </row>
    <row r="818" spans="1:7">
      <c r="A818" t="s">
        <v>157</v>
      </c>
      <c r="B818" t="s">
        <v>54</v>
      </c>
      <c r="C818" t="s">
        <v>158</v>
      </c>
      <c r="D818" t="s">
        <v>156</v>
      </c>
    </row>
    <row r="819" spans="1:7">
      <c r="A819" t="s"/>
      <c r="B819" t="s">
        <v>8</v>
      </c>
      <c r="C819" t="s">
        <v>9</v>
      </c>
      <c r="D819" t="s">
        <v>10</v>
      </c>
      <c r="E819" t="s">
        <v>11</v>
      </c>
      <c r="F819" t="s">
        <v>12</v>
      </c>
      <c r="G819" t="s">
        <v>13</v>
      </c>
    </row>
    <row r="820" spans="1:7">
      <c r="A820" t="s">
        <v>14</v>
      </c>
      <c r="B820" t="n">
        <v>284525300</v>
      </c>
      <c r="C820" t="n">
        <v>222846000</v>
      </c>
      <c r="D820">
        <f>if(and(B820&gt;0,C820&gt;0),C820/(B820+C820),"")</f>
        <v/>
      </c>
      <c r="E820">
        <f>average(D820:D821)</f>
        <v/>
      </c>
    </row>
    <row r="821" spans="1:7">
      <c r="A821" t="s">
        <v>15</v>
      </c>
      <c r="B821" t="n">
        <v>165021700</v>
      </c>
      <c r="C821" t="n">
        <v>130513200</v>
      </c>
      <c r="D821">
        <f>if(and(B821&gt;0,C821&gt;0),C821/(B821+C821),"")</f>
        <v/>
      </c>
    </row>
    <row r="822" spans="1:7">
      <c r="A822" t="s">
        <v>16</v>
      </c>
      <c r="B822" t="n">
        <v>266414100</v>
      </c>
      <c r="C822" t="n">
        <v>218001700</v>
      </c>
      <c r="D822">
        <f>if(and(B822&gt;0,C822&gt;0),C822/(B822+C822),"")</f>
        <v/>
      </c>
      <c r="E822">
        <f>D822-E820</f>
        <v/>
      </c>
      <c r="F822" t="n">
        <v>0.05</v>
      </c>
      <c r="G822">
        <f>E822/F822*100/23.21/8</f>
        <v/>
      </c>
    </row>
    <row r="823" spans="1:7">
      <c r="A823" t="s">
        <v>17</v>
      </c>
      <c r="B823" t="n">
        <v>156811200</v>
      </c>
      <c r="C823" t="n">
        <v>129309100</v>
      </c>
      <c r="D823">
        <f>if(and(B823&gt;0,C823&gt;0),C823/(B823+C823),"")</f>
        <v/>
      </c>
      <c r="E823">
        <f>D823-E820</f>
        <v/>
      </c>
      <c r="F823" t="n">
        <v>0.05</v>
      </c>
      <c r="G823">
        <f>E823/F823*100/23.21/8</f>
        <v/>
      </c>
    </row>
    <row r="824" spans="1:7">
      <c r="A824" t="s">
        <v>18</v>
      </c>
      <c r="B824" t="n">
        <v>252751900</v>
      </c>
      <c r="C824" t="n">
        <v>224977900</v>
      </c>
      <c r="D824">
        <f>if(and(B824&gt;0,C824&gt;0),C824/(B824+C824),"")</f>
        <v/>
      </c>
      <c r="E824">
        <f>D824-E820</f>
        <v/>
      </c>
      <c r="F824" t="n">
        <v>0.05</v>
      </c>
      <c r="G824">
        <f>E824/F824*100/23.21/24</f>
        <v/>
      </c>
    </row>
    <row r="825" spans="1:7">
      <c r="A825" t="s">
        <v>19</v>
      </c>
      <c r="B825" t="n">
        <v>170382000</v>
      </c>
      <c r="C825" t="n">
        <v>150305600</v>
      </c>
      <c r="D825">
        <f>if(and(B825&gt;0,C825&gt;0),C825/(B825+C825),"")</f>
        <v/>
      </c>
      <c r="E825">
        <f>D825-E820</f>
        <v/>
      </c>
      <c r="F825" t="n">
        <v>0.05</v>
      </c>
      <c r="G825">
        <f>E825/F825*100/23.21/24</f>
        <v/>
      </c>
    </row>
    <row r="826" spans="1:7">
      <c r="A826" t="s">
        <v>20</v>
      </c>
      <c r="B826" t="n">
        <v>188434800</v>
      </c>
      <c r="C826" t="n">
        <v>186757800</v>
      </c>
      <c r="D826">
        <f>if(and(B826&gt;0,C826&gt;0),C826/(B826+C826),"")</f>
        <v/>
      </c>
      <c r="E826">
        <f>D826-E820</f>
        <v/>
      </c>
      <c r="F826" t="n">
        <v>0.05</v>
      </c>
      <c r="G826">
        <f>E826/F826*100/23.21/48</f>
        <v/>
      </c>
    </row>
    <row r="827" spans="1:7">
      <c r="A827" t="s">
        <v>21</v>
      </c>
      <c r="B827" t="n">
        <v>150279700</v>
      </c>
      <c r="C827" t="n">
        <v>148475600</v>
      </c>
      <c r="D827">
        <f>if(and(B827&gt;0,C827&gt;0),C827/(B827+C827),"")</f>
        <v/>
      </c>
      <c r="E827">
        <f>D827-E820</f>
        <v/>
      </c>
      <c r="F827" t="n">
        <v>0.05</v>
      </c>
      <c r="G827">
        <f>E827/F827*100/23.21/48</f>
        <v/>
      </c>
    </row>
    <row r="828" spans="1:7">
      <c r="A828" t="s">
        <v>22</v>
      </c>
      <c r="B828" t="n">
        <v>203996200</v>
      </c>
      <c r="C828" t="n">
        <v>241659000</v>
      </c>
      <c r="D828">
        <f>if(and(B828&gt;0,C828&gt;0),C828/(B828+C828),"")</f>
        <v/>
      </c>
      <c r="E828">
        <f>D828-E820</f>
        <v/>
      </c>
      <c r="F828" t="n">
        <v>0.05</v>
      </c>
      <c r="G828">
        <f>E828/F828*100/23.21/96</f>
        <v/>
      </c>
    </row>
    <row r="829" spans="1:7">
      <c r="A829" t="s">
        <v>23</v>
      </c>
      <c r="B829" t="n">
        <v>124301300</v>
      </c>
      <c r="C829" t="n">
        <v>144978000</v>
      </c>
      <c r="D829">
        <f>if(and(B829&gt;0,C829&gt;0),C829/(B829+C829),"")</f>
        <v/>
      </c>
      <c r="E829">
        <f>D829-E820</f>
        <v/>
      </c>
      <c r="F829" t="n">
        <v>0.05</v>
      </c>
      <c r="G829">
        <f>E829/F829*100/23.21/96</f>
        <v/>
      </c>
    </row>
    <row r="830" spans="1:7">
      <c r="A830" t="s">
        <v>24</v>
      </c>
      <c r="B830" t="n">
        <v>633453</v>
      </c>
      <c r="C830" t="n">
        <v>827888</v>
      </c>
      <c r="D830">
        <f>if(and(B830&gt;0,C830&gt;0),C830/(B830+C830),"")</f>
        <v/>
      </c>
      <c r="E830">
        <f>D830-E820</f>
        <v/>
      </c>
      <c r="F830" t="n">
        <v>0.05</v>
      </c>
      <c r="G830">
        <f>E830/F830*100/23.21/168</f>
        <v/>
      </c>
    </row>
    <row r="831" spans="1:7">
      <c r="A831" t="s">
        <v>25</v>
      </c>
      <c r="B831" t="n">
        <v>79332340</v>
      </c>
      <c r="C831" t="n">
        <v>110079900</v>
      </c>
      <c r="D831">
        <f>if(and(B831&gt;0,C831&gt;0),C831/(B831+C831),"")</f>
        <v/>
      </c>
      <c r="E831">
        <f>D831-E820</f>
        <v/>
      </c>
      <c r="F831" t="n">
        <v>0.05</v>
      </c>
      <c r="G831">
        <f>E831/F831*100/23.21/168</f>
        <v/>
      </c>
    </row>
    <row r="832" spans="1:7">
      <c r="A832" t="s"/>
    </row>
    <row r="833" spans="1:7">
      <c r="A833" t="s">
        <v>0</v>
      </c>
      <c r="B833" t="s">
        <v>1</v>
      </c>
      <c r="C833" t="s">
        <v>2</v>
      </c>
      <c r="D833" t="s">
        <v>3</v>
      </c>
    </row>
    <row r="834" spans="1:7">
      <c r="A834" t="s">
        <v>159</v>
      </c>
      <c r="B834" t="s">
        <v>5</v>
      </c>
      <c r="C834" t="s">
        <v>160</v>
      </c>
      <c r="D834" t="s">
        <v>161</v>
      </c>
    </row>
    <row r="835" spans="1:7">
      <c r="A835" t="s"/>
      <c r="B835" t="s">
        <v>8</v>
      </c>
      <c r="C835" t="s">
        <v>9</v>
      </c>
      <c r="D835" t="s">
        <v>10</v>
      </c>
      <c r="E835" t="s">
        <v>11</v>
      </c>
      <c r="F835" t="s">
        <v>12</v>
      </c>
      <c r="G835" t="s">
        <v>13</v>
      </c>
    </row>
    <row r="836" spans="1:7">
      <c r="A836" t="s">
        <v>14</v>
      </c>
      <c r="B836" t="n">
        <v>32914250</v>
      </c>
      <c r="C836" t="n">
        <v>28270570</v>
      </c>
      <c r="D836">
        <f>if(and(B836&gt;0,C836&gt;0),C836/(B836+C836),"")</f>
        <v/>
      </c>
      <c r="E836">
        <f>average(D836:D837)</f>
        <v/>
      </c>
    </row>
    <row r="837" spans="1:7">
      <c r="A837" t="s">
        <v>15</v>
      </c>
      <c r="B837" t="n">
        <v>32536250</v>
      </c>
      <c r="C837" t="n">
        <v>28315920</v>
      </c>
      <c r="D837">
        <f>if(and(B837&gt;0,C837&gt;0),C837/(B837+C837),"")</f>
        <v/>
      </c>
    </row>
    <row r="838" spans="1:7">
      <c r="A838" t="s">
        <v>16</v>
      </c>
      <c r="B838" t="n">
        <v>7322991</v>
      </c>
      <c r="C838" t="n">
        <v>6872888</v>
      </c>
      <c r="D838">
        <f>if(and(B838&gt;0,C838&gt;0),C838/(B838+C838),"")</f>
        <v/>
      </c>
      <c r="E838">
        <f>D838-E836</f>
        <v/>
      </c>
      <c r="F838" t="n">
        <v>0.05</v>
      </c>
      <c r="G838">
        <f>E838/F838*100/25.49/8</f>
        <v/>
      </c>
    </row>
    <row r="839" spans="1:7">
      <c r="A839" t="s">
        <v>17</v>
      </c>
      <c r="B839" t="n">
        <v>33476380</v>
      </c>
      <c r="C839" t="n">
        <v>31474970</v>
      </c>
      <c r="D839">
        <f>if(and(B839&gt;0,C839&gt;0),C839/(B839+C839),"")</f>
        <v/>
      </c>
      <c r="E839">
        <f>D839-E836</f>
        <v/>
      </c>
      <c r="F839" t="n">
        <v>0.05</v>
      </c>
      <c r="G839">
        <f>E839/F839*100/25.49/8</f>
        <v/>
      </c>
    </row>
    <row r="840" spans="1:7">
      <c r="A840" t="s">
        <v>18</v>
      </c>
      <c r="B840" t="n">
        <v>33694260</v>
      </c>
      <c r="C840" t="n">
        <v>32792530</v>
      </c>
      <c r="D840">
        <f>if(and(B840&gt;0,C840&gt;0),C840/(B840+C840),"")</f>
        <v/>
      </c>
      <c r="E840">
        <f>D840-E836</f>
        <v/>
      </c>
      <c r="F840" t="n">
        <v>0.05</v>
      </c>
      <c r="G840">
        <f>E840/F840*100/25.49/24</f>
        <v/>
      </c>
    </row>
    <row r="841" spans="1:7">
      <c r="A841" t="s">
        <v>19</v>
      </c>
      <c r="B841" t="n">
        <v>35638480</v>
      </c>
      <c r="C841" t="n">
        <v>35360250</v>
      </c>
      <c r="D841">
        <f>if(and(B841&gt;0,C841&gt;0),C841/(B841+C841),"")</f>
        <v/>
      </c>
      <c r="E841">
        <f>D841-E836</f>
        <v/>
      </c>
      <c r="F841" t="n">
        <v>0.05</v>
      </c>
      <c r="G841">
        <f>E841/F841*100/25.49/24</f>
        <v/>
      </c>
    </row>
    <row r="842" spans="1:7">
      <c r="A842" t="s">
        <v>20</v>
      </c>
      <c r="B842" t="n">
        <v>3669536</v>
      </c>
      <c r="C842" t="n">
        <v>4320345</v>
      </c>
      <c r="D842">
        <f>if(and(B842&gt;0,C842&gt;0),C842/(B842+C842),"")</f>
        <v/>
      </c>
      <c r="E842">
        <f>D842-E836</f>
        <v/>
      </c>
      <c r="F842" t="n">
        <v>0.05</v>
      </c>
      <c r="G842">
        <f>E842/F842*100/25.49/48</f>
        <v/>
      </c>
    </row>
    <row r="843" spans="1:7">
      <c r="A843" t="s">
        <v>21</v>
      </c>
      <c r="B843" t="n">
        <v>3665029</v>
      </c>
      <c r="C843" t="n">
        <v>4172159</v>
      </c>
      <c r="D843">
        <f>if(and(B843&gt;0,C843&gt;0),C843/(B843+C843),"")</f>
        <v/>
      </c>
      <c r="E843">
        <f>D843-E836</f>
        <v/>
      </c>
      <c r="F843" t="n">
        <v>0.05</v>
      </c>
      <c r="G843">
        <f>E843/F843*100/25.49/48</f>
        <v/>
      </c>
    </row>
    <row r="844" spans="1:7">
      <c r="A844" t="s">
        <v>22</v>
      </c>
      <c r="B844" t="n">
        <v>7199425</v>
      </c>
      <c r="C844" t="n">
        <v>9400444</v>
      </c>
      <c r="D844">
        <f>if(and(B844&gt;0,C844&gt;0),C844/(B844+C844),"")</f>
        <v/>
      </c>
      <c r="E844">
        <f>D844-E836</f>
        <v/>
      </c>
      <c r="F844" t="n">
        <v>0.05</v>
      </c>
      <c r="G844">
        <f>E844/F844*100/25.49/96</f>
        <v/>
      </c>
    </row>
    <row r="845" spans="1:7">
      <c r="A845" t="s">
        <v>23</v>
      </c>
      <c r="B845" t="n">
        <v>31803500</v>
      </c>
      <c r="C845" t="n">
        <v>41824230</v>
      </c>
      <c r="D845">
        <f>if(and(B845&gt;0,C845&gt;0),C845/(B845+C845),"")</f>
        <v/>
      </c>
      <c r="E845">
        <f>D845-E836</f>
        <v/>
      </c>
      <c r="F845" t="n">
        <v>0.05</v>
      </c>
      <c r="G845">
        <f>E845/F845*100/25.49/96</f>
        <v/>
      </c>
    </row>
    <row r="846" spans="1:7">
      <c r="A846" t="s">
        <v>24</v>
      </c>
      <c r="B846" t="n">
        <v>0</v>
      </c>
      <c r="C846" t="n">
        <v>0</v>
      </c>
      <c r="D846">
        <f>if(and(B846&gt;0,C846&gt;0),C846/(B846+C846),"")</f>
        <v/>
      </c>
      <c r="E846">
        <f>D846-E836</f>
        <v/>
      </c>
      <c r="F846" t="n">
        <v>0.05</v>
      </c>
      <c r="G846">
        <f>E846/F846*100/25.49/168</f>
        <v/>
      </c>
    </row>
    <row r="847" spans="1:7">
      <c r="A847" t="s">
        <v>25</v>
      </c>
      <c r="B847" t="n">
        <v>3958028</v>
      </c>
      <c r="C847" t="n">
        <v>6036810</v>
      </c>
      <c r="D847">
        <f>if(and(B847&gt;0,C847&gt;0),C847/(B847+C847),"")</f>
        <v/>
      </c>
      <c r="E847">
        <f>D847-E836</f>
        <v/>
      </c>
      <c r="F847" t="n">
        <v>0.05</v>
      </c>
      <c r="G847">
        <f>E847/F847*100/25.49/168</f>
        <v/>
      </c>
    </row>
    <row r="848" spans="1:7">
      <c r="A848" t="s"/>
    </row>
    <row r="849" spans="1:7">
      <c r="A849" t="s">
        <v>0</v>
      </c>
      <c r="B849" t="s">
        <v>1</v>
      </c>
      <c r="C849" t="s">
        <v>2</v>
      </c>
      <c r="D849" t="s">
        <v>3</v>
      </c>
    </row>
    <row r="850" spans="1:7">
      <c r="A850" t="s">
        <v>162</v>
      </c>
      <c r="B850" t="s">
        <v>163</v>
      </c>
      <c r="C850" t="s">
        <v>164</v>
      </c>
      <c r="D850" t="s">
        <v>161</v>
      </c>
    </row>
    <row r="851" spans="1:7">
      <c r="A851" t="s"/>
      <c r="B851" t="s">
        <v>8</v>
      </c>
      <c r="C851" t="s">
        <v>9</v>
      </c>
      <c r="D851" t="s">
        <v>10</v>
      </c>
      <c r="E851" t="s">
        <v>11</v>
      </c>
      <c r="F851" t="s">
        <v>12</v>
      </c>
      <c r="G851" t="s">
        <v>13</v>
      </c>
    </row>
    <row r="852" spans="1:7">
      <c r="A852" t="s">
        <v>14</v>
      </c>
      <c r="B852" t="n">
        <v>317819900</v>
      </c>
      <c r="C852" t="n">
        <v>277948900</v>
      </c>
      <c r="D852">
        <f>if(and(B852&gt;0,C852&gt;0),C852/(B852+C852),"")</f>
        <v/>
      </c>
      <c r="E852">
        <f>average(D852:D853)</f>
        <v/>
      </c>
    </row>
    <row r="853" spans="1:7">
      <c r="A853" t="s">
        <v>15</v>
      </c>
      <c r="B853" t="n">
        <v>327587100</v>
      </c>
      <c r="C853" t="n">
        <v>287494600</v>
      </c>
      <c r="D853">
        <f>if(and(B853&gt;0,C853&gt;0),C853/(B853+C853),"")</f>
        <v/>
      </c>
    </row>
    <row r="854" spans="1:7">
      <c r="A854" t="s">
        <v>16</v>
      </c>
      <c r="B854" t="n">
        <v>355147400</v>
      </c>
      <c r="C854" t="n">
        <v>332691600</v>
      </c>
      <c r="D854">
        <f>if(and(B854&gt;0,C854&gt;0),C854/(B854+C854),"")</f>
        <v/>
      </c>
      <c r="E854">
        <f>D854-E852</f>
        <v/>
      </c>
      <c r="F854" t="n">
        <v>0.05</v>
      </c>
      <c r="G854">
        <f>E854/F854*100/25.49/8</f>
        <v/>
      </c>
    </row>
    <row r="855" spans="1:7">
      <c r="A855" t="s">
        <v>17</v>
      </c>
      <c r="B855" t="n">
        <v>348941700</v>
      </c>
      <c r="C855" t="n">
        <v>325717700</v>
      </c>
      <c r="D855">
        <f>if(and(B855&gt;0,C855&gt;0),C855/(B855+C855),"")</f>
        <v/>
      </c>
      <c r="E855">
        <f>D855-E852</f>
        <v/>
      </c>
      <c r="F855" t="n">
        <v>0.05</v>
      </c>
      <c r="G855">
        <f>E855/F855*100/25.49/8</f>
        <v/>
      </c>
    </row>
    <row r="856" spans="1:7">
      <c r="A856" t="s">
        <v>18</v>
      </c>
      <c r="B856" t="n">
        <v>329783700</v>
      </c>
      <c r="C856" t="n">
        <v>327556200</v>
      </c>
      <c r="D856">
        <f>if(and(B856&gt;0,C856&gt;0),C856/(B856+C856),"")</f>
        <v/>
      </c>
      <c r="E856">
        <f>D856-E852</f>
        <v/>
      </c>
      <c r="F856" t="n">
        <v>0.05</v>
      </c>
      <c r="G856">
        <f>E856/F856*100/25.49/24</f>
        <v/>
      </c>
    </row>
    <row r="857" spans="1:7">
      <c r="A857" t="s">
        <v>19</v>
      </c>
      <c r="B857" t="n">
        <v>357115100</v>
      </c>
      <c r="C857" t="n">
        <v>357290000</v>
      </c>
      <c r="D857">
        <f>if(and(B857&gt;0,C857&gt;0),C857/(B857+C857),"")</f>
        <v/>
      </c>
      <c r="E857">
        <f>D857-E852</f>
        <v/>
      </c>
      <c r="F857" t="n">
        <v>0.05</v>
      </c>
      <c r="G857">
        <f>E857/F857*100/25.49/24</f>
        <v/>
      </c>
    </row>
    <row r="858" spans="1:7">
      <c r="A858" t="s">
        <v>20</v>
      </c>
      <c r="B858" t="n">
        <v>248232100</v>
      </c>
      <c r="C858" t="n">
        <v>277436300</v>
      </c>
      <c r="D858">
        <f>if(and(B858&gt;0,C858&gt;0),C858/(B858+C858),"")</f>
        <v/>
      </c>
      <c r="E858">
        <f>D858-E852</f>
        <v/>
      </c>
      <c r="F858" t="n">
        <v>0.05</v>
      </c>
      <c r="G858">
        <f>E858/F858*100/25.49/48</f>
        <v/>
      </c>
    </row>
    <row r="859" spans="1:7">
      <c r="A859" t="s">
        <v>21</v>
      </c>
      <c r="B859" t="n">
        <v>255441700</v>
      </c>
      <c r="C859" t="n">
        <v>282621300</v>
      </c>
      <c r="D859">
        <f>if(and(B859&gt;0,C859&gt;0),C859/(B859+C859),"")</f>
        <v/>
      </c>
      <c r="E859">
        <f>D859-E852</f>
        <v/>
      </c>
      <c r="F859" t="n">
        <v>0.05</v>
      </c>
      <c r="G859">
        <f>E859/F859*100/25.49/48</f>
        <v/>
      </c>
    </row>
    <row r="860" spans="1:7">
      <c r="A860" t="s">
        <v>22</v>
      </c>
      <c r="B860" t="n">
        <v>318609600</v>
      </c>
      <c r="C860" t="n">
        <v>418698500</v>
      </c>
      <c r="D860">
        <f>if(and(B860&gt;0,C860&gt;0),C860/(B860+C860),"")</f>
        <v/>
      </c>
      <c r="E860">
        <f>D860-E852</f>
        <v/>
      </c>
      <c r="F860" t="n">
        <v>0.05</v>
      </c>
      <c r="G860">
        <f>E860/F860*100/25.49/96</f>
        <v/>
      </c>
    </row>
    <row r="861" spans="1:7">
      <c r="A861" t="s">
        <v>23</v>
      </c>
      <c r="B861" t="n">
        <v>311177000</v>
      </c>
      <c r="C861" t="n">
        <v>402827300</v>
      </c>
      <c r="D861">
        <f>if(and(B861&gt;0,C861&gt;0),C861/(B861+C861),"")</f>
        <v/>
      </c>
      <c r="E861">
        <f>D861-E852</f>
        <v/>
      </c>
      <c r="F861" t="n">
        <v>0.05</v>
      </c>
      <c r="G861">
        <f>E861/F861*100/25.49/96</f>
        <v/>
      </c>
    </row>
    <row r="862" spans="1:7">
      <c r="A862" t="s">
        <v>24</v>
      </c>
      <c r="B862" t="n">
        <v>70931340</v>
      </c>
      <c r="C862" t="n">
        <v>107744000</v>
      </c>
      <c r="D862">
        <f>if(and(B862&gt;0,C862&gt;0),C862/(B862+C862),"")</f>
        <v/>
      </c>
      <c r="E862">
        <f>D862-E852</f>
        <v/>
      </c>
      <c r="F862" t="n">
        <v>0.05</v>
      </c>
      <c r="G862">
        <f>E862/F862*100/25.49/168</f>
        <v/>
      </c>
    </row>
    <row r="863" spans="1:7">
      <c r="A863" t="s">
        <v>25</v>
      </c>
      <c r="B863" t="n">
        <v>257353600</v>
      </c>
      <c r="C863" t="n">
        <v>390985000</v>
      </c>
      <c r="D863">
        <f>if(and(B863&gt;0,C863&gt;0),C863/(B863+C863),"")</f>
        <v/>
      </c>
      <c r="E863">
        <f>D863-E852</f>
        <v/>
      </c>
      <c r="F863" t="n">
        <v>0.05</v>
      </c>
      <c r="G863">
        <f>E863/F863*100/25.49/168</f>
        <v/>
      </c>
    </row>
    <row r="864" spans="1:7">
      <c r="A864" t="s"/>
    </row>
    <row r="865" spans="1:7">
      <c r="A865" t="s">
        <v>0</v>
      </c>
      <c r="B865" t="s">
        <v>1</v>
      </c>
      <c r="C865" t="s">
        <v>2</v>
      </c>
      <c r="D865" t="s">
        <v>3</v>
      </c>
    </row>
    <row r="866" spans="1:7">
      <c r="A866" t="s">
        <v>165</v>
      </c>
      <c r="B866" t="s">
        <v>54</v>
      </c>
      <c r="C866" t="s">
        <v>166</v>
      </c>
      <c r="D866" t="s">
        <v>161</v>
      </c>
    </row>
    <row r="867" spans="1:7">
      <c r="A867" t="s"/>
      <c r="B867" t="s">
        <v>8</v>
      </c>
      <c r="C867" t="s">
        <v>9</v>
      </c>
      <c r="D867" t="s">
        <v>10</v>
      </c>
      <c r="E867" t="s">
        <v>11</v>
      </c>
      <c r="F867" t="s">
        <v>12</v>
      </c>
      <c r="G867" t="s">
        <v>13</v>
      </c>
    </row>
    <row r="868" spans="1:7">
      <c r="A868" t="s">
        <v>14</v>
      </c>
      <c r="B868" t="n">
        <v>303155100</v>
      </c>
      <c r="C868" t="n">
        <v>266594700</v>
      </c>
      <c r="D868">
        <f>if(and(B868&gt;0,C868&gt;0),C868/(B868+C868),"")</f>
        <v/>
      </c>
      <c r="E868">
        <f>average(D868:D869)</f>
        <v/>
      </c>
    </row>
    <row r="869" spans="1:7">
      <c r="A869" t="s">
        <v>15</v>
      </c>
      <c r="B869" t="n">
        <v>241431400</v>
      </c>
      <c r="C869" t="n">
        <v>207780800</v>
      </c>
      <c r="D869">
        <f>if(and(B869&gt;0,C869&gt;0),C869/(B869+C869),"")</f>
        <v/>
      </c>
    </row>
    <row r="870" spans="1:7">
      <c r="A870" t="s">
        <v>16</v>
      </c>
      <c r="B870" t="n">
        <v>193704500</v>
      </c>
      <c r="C870" t="n">
        <v>180025100</v>
      </c>
      <c r="D870">
        <f>if(and(B870&gt;0,C870&gt;0),C870/(B870+C870),"")</f>
        <v/>
      </c>
      <c r="E870">
        <f>D870-E868</f>
        <v/>
      </c>
      <c r="F870" t="n">
        <v>0.05</v>
      </c>
      <c r="G870">
        <f>E870/F870*100/25.49/8</f>
        <v/>
      </c>
    </row>
    <row r="871" spans="1:7">
      <c r="A871" t="s">
        <v>17</v>
      </c>
      <c r="B871" t="n">
        <v>238357300</v>
      </c>
      <c r="C871" t="n">
        <v>220656200</v>
      </c>
      <c r="D871">
        <f>if(and(B871&gt;0,C871&gt;0),C871/(B871+C871),"")</f>
        <v/>
      </c>
      <c r="E871">
        <f>D871-E868</f>
        <v/>
      </c>
      <c r="F871" t="n">
        <v>0.05</v>
      </c>
      <c r="G871">
        <f>E871/F871*100/25.49/8</f>
        <v/>
      </c>
    </row>
    <row r="872" spans="1:7">
      <c r="A872" t="s">
        <v>18</v>
      </c>
      <c r="B872" t="n">
        <v>236921400</v>
      </c>
      <c r="C872" t="n">
        <v>236512500</v>
      </c>
      <c r="D872">
        <f>if(and(B872&gt;0,C872&gt;0),C872/(B872+C872),"")</f>
        <v/>
      </c>
      <c r="E872">
        <f>D872-E868</f>
        <v/>
      </c>
      <c r="F872" t="n">
        <v>0.05</v>
      </c>
      <c r="G872">
        <f>E872/F872*100/25.49/24</f>
        <v/>
      </c>
    </row>
    <row r="873" spans="1:7">
      <c r="A873" t="s">
        <v>19</v>
      </c>
      <c r="B873" t="n">
        <v>254010200</v>
      </c>
      <c r="C873" t="n">
        <v>252270600</v>
      </c>
      <c r="D873">
        <f>if(and(B873&gt;0,C873&gt;0),C873/(B873+C873),"")</f>
        <v/>
      </c>
      <c r="E873">
        <f>D873-E868</f>
        <v/>
      </c>
      <c r="F873" t="n">
        <v>0.05</v>
      </c>
      <c r="G873">
        <f>E873/F873*100/25.49/24</f>
        <v/>
      </c>
    </row>
    <row r="874" spans="1:7">
      <c r="A874" t="s">
        <v>20</v>
      </c>
      <c r="B874" t="n">
        <v>135344400</v>
      </c>
      <c r="C874" t="n">
        <v>149406500</v>
      </c>
      <c r="D874">
        <f>if(and(B874&gt;0,C874&gt;0),C874/(B874+C874),"")</f>
        <v/>
      </c>
      <c r="E874">
        <f>D874-E868</f>
        <v/>
      </c>
      <c r="F874" t="n">
        <v>0.05</v>
      </c>
      <c r="G874">
        <f>E874/F874*100/25.49/48</f>
        <v/>
      </c>
    </row>
    <row r="875" spans="1:7">
      <c r="A875" t="s">
        <v>21</v>
      </c>
      <c r="B875" t="n">
        <v>130920100</v>
      </c>
      <c r="C875" t="n">
        <v>145588100</v>
      </c>
      <c r="D875">
        <f>if(and(B875&gt;0,C875&gt;0),C875/(B875+C875),"")</f>
        <v/>
      </c>
      <c r="E875">
        <f>D875-E868</f>
        <v/>
      </c>
      <c r="F875" t="n">
        <v>0.05</v>
      </c>
      <c r="G875">
        <f>E875/F875*100/25.49/48</f>
        <v/>
      </c>
    </row>
    <row r="876" spans="1:7">
      <c r="A876" t="s">
        <v>22</v>
      </c>
      <c r="B876" t="n">
        <v>192907700</v>
      </c>
      <c r="C876" t="n">
        <v>254668600</v>
      </c>
      <c r="D876">
        <f>if(and(B876&gt;0,C876&gt;0),C876/(B876+C876),"")</f>
        <v/>
      </c>
      <c r="E876">
        <f>D876-E868</f>
        <v/>
      </c>
      <c r="F876" t="n">
        <v>0.05</v>
      </c>
      <c r="G876">
        <f>E876/F876*100/25.49/96</f>
        <v/>
      </c>
    </row>
    <row r="877" spans="1:7">
      <c r="A877" t="s">
        <v>23</v>
      </c>
      <c r="B877" t="n">
        <v>217097300</v>
      </c>
      <c r="C877" t="n">
        <v>285080400</v>
      </c>
      <c r="D877">
        <f>if(and(B877&gt;0,C877&gt;0),C877/(B877+C877),"")</f>
        <v/>
      </c>
      <c r="E877">
        <f>D877-E868</f>
        <v/>
      </c>
      <c r="F877" t="n">
        <v>0.05</v>
      </c>
      <c r="G877">
        <f>E877/F877*100/25.49/96</f>
        <v/>
      </c>
    </row>
    <row r="878" spans="1:7">
      <c r="A878" t="s">
        <v>24</v>
      </c>
      <c r="B878" t="n">
        <v>19071040</v>
      </c>
      <c r="C878" t="n">
        <v>29377370</v>
      </c>
      <c r="D878">
        <f>if(and(B878&gt;0,C878&gt;0),C878/(B878+C878),"")</f>
        <v/>
      </c>
      <c r="E878">
        <f>D878-E868</f>
        <v/>
      </c>
      <c r="F878" t="n">
        <v>0.05</v>
      </c>
      <c r="G878">
        <f>E878/F878*100/25.49/168</f>
        <v/>
      </c>
    </row>
    <row r="879" spans="1:7">
      <c r="A879" t="s">
        <v>25</v>
      </c>
      <c r="B879" t="n">
        <v>140011700</v>
      </c>
      <c r="C879" t="n">
        <v>213087100</v>
      </c>
      <c r="D879">
        <f>if(and(B879&gt;0,C879&gt;0),C879/(B879+C879),"")</f>
        <v/>
      </c>
      <c r="E879">
        <f>D879-E868</f>
        <v/>
      </c>
      <c r="F879" t="n">
        <v>0.05</v>
      </c>
      <c r="G879">
        <f>E879/F879*100/25.49/168</f>
        <v/>
      </c>
    </row>
    <row r="880" spans="1:7">
      <c r="A880" t="s"/>
    </row>
    <row r="881" spans="1:7">
      <c r="A881" t="s">
        <v>0</v>
      </c>
      <c r="B881" t="s">
        <v>1</v>
      </c>
      <c r="C881" t="s">
        <v>2</v>
      </c>
      <c r="D881" t="s">
        <v>3</v>
      </c>
    </row>
    <row r="882" spans="1:7">
      <c r="A882" t="s">
        <v>167</v>
      </c>
      <c r="B882" t="s">
        <v>5</v>
      </c>
      <c r="C882" t="s">
        <v>168</v>
      </c>
      <c r="D882" t="s">
        <v>169</v>
      </c>
    </row>
    <row r="883" spans="1:7">
      <c r="A883" t="s"/>
      <c r="B883" t="s">
        <v>8</v>
      </c>
      <c r="C883" t="s">
        <v>9</v>
      </c>
      <c r="D883" t="s">
        <v>10</v>
      </c>
      <c r="E883" t="s">
        <v>11</v>
      </c>
      <c r="F883" t="s">
        <v>12</v>
      </c>
      <c r="G883" t="s">
        <v>13</v>
      </c>
    </row>
    <row r="884" spans="1:7">
      <c r="A884" t="s">
        <v>14</v>
      </c>
      <c r="B884" t="n">
        <v>16058620</v>
      </c>
      <c r="C884" t="n">
        <v>13184540</v>
      </c>
      <c r="D884">
        <f>if(and(B884&gt;0,C884&gt;0),C884/(B884+C884),"")</f>
        <v/>
      </c>
      <c r="E884">
        <f>average(D884:D885)</f>
        <v/>
      </c>
    </row>
    <row r="885" spans="1:7">
      <c r="A885" t="s">
        <v>15</v>
      </c>
      <c r="B885" t="n">
        <v>16216730</v>
      </c>
      <c r="C885" t="n">
        <v>13707690</v>
      </c>
      <c r="D885">
        <f>if(and(B885&gt;0,C885&gt;0),C885/(B885+C885),"")</f>
        <v/>
      </c>
    </row>
    <row r="886" spans="1:7">
      <c r="A886" t="s">
        <v>16</v>
      </c>
      <c r="B886" t="n">
        <v>22860010</v>
      </c>
      <c r="C886" t="n">
        <v>19633450</v>
      </c>
      <c r="D886">
        <f>if(and(B886&gt;0,C886&gt;0),C886/(B886+C886),"")</f>
        <v/>
      </c>
      <c r="E886">
        <f>D886-E884</f>
        <v/>
      </c>
      <c r="F886" t="n">
        <v>0.05</v>
      </c>
      <c r="G886">
        <f>E886/F886*100/22.12/8</f>
        <v/>
      </c>
    </row>
    <row r="887" spans="1:7">
      <c r="A887" t="s">
        <v>17</v>
      </c>
      <c r="B887" t="n">
        <v>21204190</v>
      </c>
      <c r="C887" t="n">
        <v>18425290</v>
      </c>
      <c r="D887">
        <f>if(and(B887&gt;0,C887&gt;0),C887/(B887+C887),"")</f>
        <v/>
      </c>
      <c r="E887">
        <f>D887-E884</f>
        <v/>
      </c>
      <c r="F887" t="n">
        <v>0.05</v>
      </c>
      <c r="G887">
        <f>E887/F887*100/22.12/8</f>
        <v/>
      </c>
    </row>
    <row r="888" spans="1:7">
      <c r="A888" t="s">
        <v>18</v>
      </c>
      <c r="B888" t="n">
        <v>15927210</v>
      </c>
      <c r="C888" t="n">
        <v>15095210</v>
      </c>
      <c r="D888">
        <f>if(and(B888&gt;0,C888&gt;0),C888/(B888+C888),"")</f>
        <v/>
      </c>
      <c r="E888">
        <f>D888-E884</f>
        <v/>
      </c>
      <c r="F888" t="n">
        <v>0.05</v>
      </c>
      <c r="G888">
        <f>E888/F888*100/22.12/24</f>
        <v/>
      </c>
    </row>
    <row r="889" spans="1:7">
      <c r="A889" t="s">
        <v>19</v>
      </c>
      <c r="B889" t="n">
        <v>14484180</v>
      </c>
      <c r="C889" t="n">
        <v>13705340</v>
      </c>
      <c r="D889">
        <f>if(and(B889&gt;0,C889&gt;0),C889/(B889+C889),"")</f>
        <v/>
      </c>
      <c r="E889">
        <f>D889-E884</f>
        <v/>
      </c>
      <c r="F889" t="n">
        <v>0.05</v>
      </c>
      <c r="G889">
        <f>E889/F889*100/22.12/24</f>
        <v/>
      </c>
    </row>
    <row r="890" spans="1:7">
      <c r="A890" t="s">
        <v>20</v>
      </c>
      <c r="B890" t="n">
        <v>14896730</v>
      </c>
      <c r="C890" t="n">
        <v>14906600</v>
      </c>
      <c r="D890">
        <f>if(and(B890&gt;0,C890&gt;0),C890/(B890+C890),"")</f>
        <v/>
      </c>
      <c r="E890">
        <f>D890-E884</f>
        <v/>
      </c>
      <c r="F890" t="n">
        <v>0.05</v>
      </c>
      <c r="G890">
        <f>E890/F890*100/22.12/48</f>
        <v/>
      </c>
    </row>
    <row r="891" spans="1:7">
      <c r="A891" t="s">
        <v>21</v>
      </c>
      <c r="B891" t="n">
        <v>13912480</v>
      </c>
      <c r="C891" t="n">
        <v>14115940</v>
      </c>
      <c r="D891">
        <f>if(and(B891&gt;0,C891&gt;0),C891/(B891+C891),"")</f>
        <v/>
      </c>
      <c r="E891">
        <f>D891-E884</f>
        <v/>
      </c>
      <c r="F891" t="n">
        <v>0.05</v>
      </c>
      <c r="G891">
        <f>E891/F891*100/22.12/48</f>
        <v/>
      </c>
    </row>
    <row r="892" spans="1:7">
      <c r="A892" t="s">
        <v>22</v>
      </c>
      <c r="B892" t="n">
        <v>10939290</v>
      </c>
      <c r="C892" t="n">
        <v>13592270</v>
      </c>
      <c r="D892">
        <f>if(and(B892&gt;0,C892&gt;0),C892/(B892+C892),"")</f>
        <v/>
      </c>
      <c r="E892">
        <f>D892-E884</f>
        <v/>
      </c>
      <c r="F892" t="n">
        <v>0.05</v>
      </c>
      <c r="G892">
        <f>E892/F892*100/22.12/96</f>
        <v/>
      </c>
    </row>
    <row r="893" spans="1:7">
      <c r="A893" t="s">
        <v>23</v>
      </c>
      <c r="B893" t="n">
        <v>12046560</v>
      </c>
      <c r="C893" t="n">
        <v>14326460</v>
      </c>
      <c r="D893">
        <f>if(and(B893&gt;0,C893&gt;0),C893/(B893+C893),"")</f>
        <v/>
      </c>
      <c r="E893">
        <f>D893-E884</f>
        <v/>
      </c>
      <c r="F893" t="n">
        <v>0.05</v>
      </c>
      <c r="G893">
        <f>E893/F893*100/22.12/96</f>
        <v/>
      </c>
    </row>
    <row r="894" spans="1:7">
      <c r="A894" t="s">
        <v>24</v>
      </c>
      <c r="B894" t="n">
        <v>19317780</v>
      </c>
      <c r="C894" t="n">
        <v>27000520</v>
      </c>
      <c r="D894">
        <f>if(and(B894&gt;0,C894&gt;0),C894/(B894+C894),"")</f>
        <v/>
      </c>
      <c r="E894">
        <f>D894-E884</f>
        <v/>
      </c>
      <c r="F894" t="n">
        <v>0.05</v>
      </c>
      <c r="G894">
        <f>E894/F894*100/22.12/168</f>
        <v/>
      </c>
    </row>
    <row r="895" spans="1:7">
      <c r="A895" t="s">
        <v>25</v>
      </c>
      <c r="B895" t="n">
        <v>18464900</v>
      </c>
      <c r="C895" t="n">
        <v>25264790</v>
      </c>
      <c r="D895">
        <f>if(and(B895&gt;0,C895&gt;0),C895/(B895+C895),"")</f>
        <v/>
      </c>
      <c r="E895">
        <f>D895-E884</f>
        <v/>
      </c>
      <c r="F895" t="n">
        <v>0.05</v>
      </c>
      <c r="G895">
        <f>E895/F895*100/22.12/168</f>
        <v/>
      </c>
    </row>
    <row r="896" spans="1:7">
      <c r="A896" t="s"/>
    </row>
    <row r="897" spans="1:7">
      <c r="A897" t="s">
        <v>0</v>
      </c>
      <c r="B897" t="s">
        <v>1</v>
      </c>
      <c r="C897" t="s">
        <v>2</v>
      </c>
      <c r="D897" t="s">
        <v>3</v>
      </c>
    </row>
    <row r="898" spans="1:7">
      <c r="A898" t="s">
        <v>170</v>
      </c>
      <c r="B898" t="s">
        <v>5</v>
      </c>
      <c r="C898" t="s">
        <v>171</v>
      </c>
      <c r="D898" t="s">
        <v>172</v>
      </c>
    </row>
    <row r="899" spans="1:7">
      <c r="A899" t="s"/>
      <c r="B899" t="s">
        <v>8</v>
      </c>
      <c r="C899" t="s">
        <v>9</v>
      </c>
      <c r="D899" t="s">
        <v>10</v>
      </c>
      <c r="E899" t="s">
        <v>11</v>
      </c>
      <c r="F899" t="s">
        <v>12</v>
      </c>
      <c r="G899" t="s">
        <v>13</v>
      </c>
    </row>
    <row r="900" spans="1:7">
      <c r="A900" t="s">
        <v>14</v>
      </c>
      <c r="B900" t="n">
        <v>28868440</v>
      </c>
      <c r="C900" t="n">
        <v>24477800</v>
      </c>
      <c r="D900">
        <f>if(and(B900&gt;0,C900&gt;0),C900/(B900+C900),"")</f>
        <v/>
      </c>
      <c r="E900">
        <f>average(D900:D901)</f>
        <v/>
      </c>
    </row>
    <row r="901" spans="1:7">
      <c r="A901" t="s">
        <v>15</v>
      </c>
      <c r="B901" t="n">
        <v>41202850</v>
      </c>
      <c r="C901" t="n">
        <v>34865910</v>
      </c>
      <c r="D901">
        <f>if(and(B901&gt;0,C901&gt;0),C901/(B901+C901),"")</f>
        <v/>
      </c>
    </row>
    <row r="902" spans="1:7">
      <c r="A902" t="s">
        <v>16</v>
      </c>
      <c r="B902" t="n">
        <v>23628930</v>
      </c>
      <c r="C902" t="n">
        <v>20179160</v>
      </c>
      <c r="D902">
        <f>if(and(B902&gt;0,C902&gt;0),C902/(B902+C902),"")</f>
        <v/>
      </c>
      <c r="E902">
        <f>D902-E900</f>
        <v/>
      </c>
      <c r="F902" t="n">
        <v>0.05</v>
      </c>
      <c r="G902">
        <f>E902/F902*100/17.38/8</f>
        <v/>
      </c>
    </row>
    <row r="903" spans="1:7">
      <c r="A903" t="s">
        <v>17</v>
      </c>
      <c r="B903" t="n">
        <v>37186890</v>
      </c>
      <c r="C903" t="n">
        <v>34584150</v>
      </c>
      <c r="D903">
        <f>if(and(B903&gt;0,C903&gt;0),C903/(B903+C903),"")</f>
        <v/>
      </c>
      <c r="E903">
        <f>D903-E900</f>
        <v/>
      </c>
      <c r="F903" t="n">
        <v>0.05</v>
      </c>
      <c r="G903">
        <f>E903/F903*100/17.38/8</f>
        <v/>
      </c>
    </row>
    <row r="904" spans="1:7">
      <c r="A904" t="s">
        <v>18</v>
      </c>
      <c r="B904" t="n">
        <v>187152400</v>
      </c>
      <c r="C904" t="n">
        <v>186799700</v>
      </c>
      <c r="D904">
        <f>if(and(B904&gt;0,C904&gt;0),C904/(B904+C904),"")</f>
        <v/>
      </c>
      <c r="E904">
        <f>D904-E900</f>
        <v/>
      </c>
      <c r="F904" t="n">
        <v>0.05</v>
      </c>
      <c r="G904">
        <f>E904/F904*100/17.38/24</f>
        <v/>
      </c>
    </row>
    <row r="905" spans="1:7">
      <c r="A905" t="s">
        <v>19</v>
      </c>
      <c r="B905" t="n">
        <v>84982350</v>
      </c>
      <c r="C905" t="n">
        <v>83849540</v>
      </c>
      <c r="D905">
        <f>if(and(B905&gt;0,C905&gt;0),C905/(B905+C905),"")</f>
        <v/>
      </c>
      <c r="E905">
        <f>D905-E900</f>
        <v/>
      </c>
      <c r="F905" t="n">
        <v>0.05</v>
      </c>
      <c r="G905">
        <f>E905/F905*100/17.38/24</f>
        <v/>
      </c>
    </row>
    <row r="906" spans="1:7">
      <c r="A906" t="s">
        <v>20</v>
      </c>
      <c r="B906" t="n">
        <v>132587900</v>
      </c>
      <c r="C906" t="n">
        <v>145584700</v>
      </c>
      <c r="D906">
        <f>if(and(B906&gt;0,C906&gt;0),C906/(B906+C906),"")</f>
        <v/>
      </c>
      <c r="E906">
        <f>D906-E900</f>
        <v/>
      </c>
      <c r="F906" t="n">
        <v>0.05</v>
      </c>
      <c r="G906">
        <f>E906/F906*100/17.38/48</f>
        <v/>
      </c>
    </row>
    <row r="907" spans="1:7">
      <c r="A907" t="s">
        <v>21</v>
      </c>
      <c r="B907" t="n">
        <v>164349700</v>
      </c>
      <c r="C907" t="n">
        <v>178121700</v>
      </c>
      <c r="D907">
        <f>if(and(B907&gt;0,C907&gt;0),C907/(B907+C907),"")</f>
        <v/>
      </c>
      <c r="E907">
        <f>D907-E900</f>
        <v/>
      </c>
      <c r="F907" t="n">
        <v>0.05</v>
      </c>
      <c r="G907">
        <f>E907/F907*100/17.38/48</f>
        <v/>
      </c>
    </row>
    <row r="908" spans="1:7">
      <c r="A908" t="s">
        <v>22</v>
      </c>
      <c r="B908" t="n">
        <v>119155100</v>
      </c>
      <c r="C908" t="n">
        <v>149813100</v>
      </c>
      <c r="D908">
        <f>if(and(B908&gt;0,C908&gt;0),C908/(B908+C908),"")</f>
        <v/>
      </c>
      <c r="E908">
        <f>D908-E900</f>
        <v/>
      </c>
      <c r="F908" t="n">
        <v>0.05</v>
      </c>
      <c r="G908">
        <f>E908/F908*100/17.38/96</f>
        <v/>
      </c>
    </row>
    <row r="909" spans="1:7">
      <c r="A909" t="s">
        <v>23</v>
      </c>
      <c r="B909" t="n">
        <v>124349500</v>
      </c>
      <c r="C909" t="n">
        <v>153905700</v>
      </c>
      <c r="D909">
        <f>if(and(B909&gt;0,C909&gt;0),C909/(B909+C909),"")</f>
        <v/>
      </c>
      <c r="E909">
        <f>D909-E900</f>
        <v/>
      </c>
      <c r="F909" t="n">
        <v>0.05</v>
      </c>
      <c r="G909">
        <f>E909/F909*100/17.38/96</f>
        <v/>
      </c>
    </row>
    <row r="910" spans="1:7">
      <c r="A910" t="s">
        <v>24</v>
      </c>
      <c r="B910" t="n">
        <v>29045420</v>
      </c>
      <c r="C910" t="n">
        <v>40510020</v>
      </c>
      <c r="D910">
        <f>if(and(B910&gt;0,C910&gt;0),C910/(B910+C910),"")</f>
        <v/>
      </c>
      <c r="E910">
        <f>D910-E900</f>
        <v/>
      </c>
      <c r="F910" t="n">
        <v>0.05</v>
      </c>
      <c r="G910">
        <f>E910/F910*100/17.38/168</f>
        <v/>
      </c>
    </row>
    <row r="911" spans="1:7">
      <c r="A911" t="s">
        <v>25</v>
      </c>
      <c r="B911" t="n">
        <v>24983940</v>
      </c>
      <c r="C911" t="n">
        <v>32225850</v>
      </c>
      <c r="D911">
        <f>if(and(B911&gt;0,C911&gt;0),C911/(B911+C911),"")</f>
        <v/>
      </c>
      <c r="E911">
        <f>D911-E900</f>
        <v/>
      </c>
      <c r="F911" t="n">
        <v>0.05</v>
      </c>
      <c r="G911">
        <f>E911/F911*100/17.38/168</f>
        <v/>
      </c>
    </row>
    <row r="912" spans="1:7">
      <c r="A912" t="s"/>
    </row>
    <row r="913" spans="1:7">
      <c r="A913" t="s">
        <v>0</v>
      </c>
      <c r="B913" t="s">
        <v>1</v>
      </c>
      <c r="C913" t="s">
        <v>2</v>
      </c>
      <c r="D913" t="s">
        <v>3</v>
      </c>
    </row>
    <row r="914" spans="1:7">
      <c r="A914" t="s">
        <v>173</v>
      </c>
      <c r="B914" t="s">
        <v>5</v>
      </c>
      <c r="C914" t="s">
        <v>174</v>
      </c>
      <c r="D914" t="s">
        <v>175</v>
      </c>
    </row>
    <row r="915" spans="1:7">
      <c r="A915" t="s"/>
      <c r="B915" t="s">
        <v>8</v>
      </c>
      <c r="C915" t="s">
        <v>9</v>
      </c>
      <c r="D915" t="s">
        <v>10</v>
      </c>
      <c r="E915" t="s">
        <v>11</v>
      </c>
      <c r="F915" t="s">
        <v>12</v>
      </c>
      <c r="G915" t="s">
        <v>13</v>
      </c>
    </row>
    <row r="916" spans="1:7">
      <c r="A916" t="s">
        <v>14</v>
      </c>
      <c r="B916" t="n">
        <v>634288200</v>
      </c>
      <c r="C916" t="n">
        <v>578908400</v>
      </c>
      <c r="D916">
        <f>if(and(B916&gt;0,C916&gt;0),C916/(B916+C916),"")</f>
        <v/>
      </c>
      <c r="E916">
        <f>average(D916:D917)</f>
        <v/>
      </c>
    </row>
    <row r="917" spans="1:7">
      <c r="A917" t="s">
        <v>15</v>
      </c>
      <c r="B917" t="n">
        <v>599657100</v>
      </c>
      <c r="C917" t="n">
        <v>551885400</v>
      </c>
      <c r="D917">
        <f>if(and(B917&gt;0,C917&gt;0),C917/(B917+C917),"")</f>
        <v/>
      </c>
    </row>
    <row r="918" spans="1:7">
      <c r="A918" t="s">
        <v>16</v>
      </c>
      <c r="B918" t="n">
        <v>557628800</v>
      </c>
      <c r="C918" t="n">
        <v>540589500</v>
      </c>
      <c r="D918">
        <f>if(and(B918&gt;0,C918&gt;0),C918/(B918+C918),"")</f>
        <v/>
      </c>
      <c r="E918">
        <f>D918-E916</f>
        <v/>
      </c>
      <c r="F918" t="n">
        <v>0.05</v>
      </c>
      <c r="G918">
        <f>E918/F918*100/28.06/8</f>
        <v/>
      </c>
    </row>
    <row r="919" spans="1:7">
      <c r="A919" t="s">
        <v>17</v>
      </c>
      <c r="B919" t="n">
        <v>642896600</v>
      </c>
      <c r="C919" t="n">
        <v>616701500</v>
      </c>
      <c r="D919">
        <f>if(and(B919&gt;0,C919&gt;0),C919/(B919+C919),"")</f>
        <v/>
      </c>
      <c r="E919">
        <f>D919-E916</f>
        <v/>
      </c>
      <c r="F919" t="n">
        <v>0.05</v>
      </c>
      <c r="G919">
        <f>E919/F919*100/28.06/8</f>
        <v/>
      </c>
    </row>
    <row r="920" spans="1:7">
      <c r="A920" t="s">
        <v>18</v>
      </c>
      <c r="B920" t="n">
        <v>833531200</v>
      </c>
      <c r="C920" t="n">
        <v>849848400</v>
      </c>
      <c r="D920">
        <f>if(and(B920&gt;0,C920&gt;0),C920/(B920+C920),"")</f>
        <v/>
      </c>
      <c r="E920">
        <f>D920-E916</f>
        <v/>
      </c>
      <c r="F920" t="n">
        <v>0.05</v>
      </c>
      <c r="G920">
        <f>E920/F920*100/28.06/24</f>
        <v/>
      </c>
    </row>
    <row r="921" spans="1:7">
      <c r="A921" t="s">
        <v>19</v>
      </c>
      <c r="B921" t="n">
        <v>864440000</v>
      </c>
      <c r="C921" t="n">
        <v>882962100</v>
      </c>
      <c r="D921">
        <f>if(and(B921&gt;0,C921&gt;0),C921/(B921+C921),"")</f>
        <v/>
      </c>
      <c r="E921">
        <f>D921-E916</f>
        <v/>
      </c>
      <c r="F921" t="n">
        <v>0.05</v>
      </c>
      <c r="G921">
        <f>E921/F921*100/28.06/24</f>
        <v/>
      </c>
    </row>
    <row r="922" spans="1:7">
      <c r="A922" t="s">
        <v>20</v>
      </c>
      <c r="B922" t="n">
        <v>490063400</v>
      </c>
      <c r="C922" t="n">
        <v>548919600</v>
      </c>
      <c r="D922">
        <f>if(and(B922&gt;0,C922&gt;0),C922/(B922+C922),"")</f>
        <v/>
      </c>
      <c r="E922">
        <f>D922-E916</f>
        <v/>
      </c>
      <c r="F922" t="n">
        <v>0.05</v>
      </c>
      <c r="G922">
        <f>E922/F922*100/28.06/48</f>
        <v/>
      </c>
    </row>
    <row r="923" spans="1:7">
      <c r="A923" t="s">
        <v>21</v>
      </c>
      <c r="B923" t="n">
        <v>478041900</v>
      </c>
      <c r="C923" t="n">
        <v>528082100</v>
      </c>
      <c r="D923">
        <f>if(and(B923&gt;0,C923&gt;0),C923/(B923+C923),"")</f>
        <v/>
      </c>
      <c r="E923">
        <f>D923-E916</f>
        <v/>
      </c>
      <c r="F923" t="n">
        <v>0.05</v>
      </c>
      <c r="G923">
        <f>E923/F923*100/28.06/48</f>
        <v/>
      </c>
    </row>
    <row r="924" spans="1:7">
      <c r="A924" t="s">
        <v>22</v>
      </c>
      <c r="B924" t="n">
        <v>655290200</v>
      </c>
      <c r="C924" t="n">
        <v>885412500</v>
      </c>
      <c r="D924">
        <f>if(and(B924&gt;0,C924&gt;0),C924/(B924+C924),"")</f>
        <v/>
      </c>
      <c r="E924">
        <f>D924-E916</f>
        <v/>
      </c>
      <c r="F924" t="n">
        <v>0.05</v>
      </c>
      <c r="G924">
        <f>E924/F924*100/28.06/96</f>
        <v/>
      </c>
    </row>
    <row r="925" spans="1:7">
      <c r="A925" t="s">
        <v>23</v>
      </c>
      <c r="B925" t="n">
        <v>688676900</v>
      </c>
      <c r="C925" t="n">
        <v>940365300</v>
      </c>
      <c r="D925">
        <f>if(and(B925&gt;0,C925&gt;0),C925/(B925+C925),"")</f>
        <v/>
      </c>
      <c r="E925">
        <f>D925-E916</f>
        <v/>
      </c>
      <c r="F925" t="n">
        <v>0.05</v>
      </c>
      <c r="G925">
        <f>E925/F925*100/28.06/96</f>
        <v/>
      </c>
    </row>
    <row r="926" spans="1:7">
      <c r="A926" t="s">
        <v>24</v>
      </c>
      <c r="B926" t="n">
        <v>598141400</v>
      </c>
      <c r="C926" t="n">
        <v>949891400</v>
      </c>
      <c r="D926">
        <f>if(and(B926&gt;0,C926&gt;0),C926/(B926+C926),"")</f>
        <v/>
      </c>
      <c r="E926">
        <f>D926-E916</f>
        <v/>
      </c>
      <c r="F926" t="n">
        <v>0.05</v>
      </c>
      <c r="G926">
        <f>E926/F926*100/28.06/168</f>
        <v/>
      </c>
    </row>
    <row r="927" spans="1:7">
      <c r="A927" t="s">
        <v>25</v>
      </c>
      <c r="B927" t="n">
        <v>578598200</v>
      </c>
      <c r="C927" t="n">
        <v>921777500</v>
      </c>
      <c r="D927">
        <f>if(and(B927&gt;0,C927&gt;0),C927/(B927+C927),"")</f>
        <v/>
      </c>
      <c r="E927">
        <f>D927-E916</f>
        <v/>
      </c>
      <c r="F927" t="n">
        <v>0.05</v>
      </c>
      <c r="G927">
        <f>E927/F927*100/28.06/168</f>
        <v/>
      </c>
    </row>
    <row r="928" spans="1:7">
      <c r="A928" t="s"/>
    </row>
    <row r="929" spans="1:7">
      <c r="A929" t="s">
        <v>0</v>
      </c>
      <c r="B929" t="s">
        <v>1</v>
      </c>
      <c r="C929" t="s">
        <v>2</v>
      </c>
      <c r="D929" t="s">
        <v>3</v>
      </c>
    </row>
    <row r="930" spans="1:7">
      <c r="A930" t="s">
        <v>176</v>
      </c>
      <c r="B930" t="s">
        <v>163</v>
      </c>
      <c r="C930" t="s">
        <v>177</v>
      </c>
      <c r="D930" t="s">
        <v>178</v>
      </c>
    </row>
    <row r="931" spans="1:7">
      <c r="A931" t="s"/>
      <c r="B931" t="s">
        <v>8</v>
      </c>
      <c r="C931" t="s">
        <v>9</v>
      </c>
      <c r="D931" t="s">
        <v>10</v>
      </c>
      <c r="E931" t="s">
        <v>11</v>
      </c>
      <c r="F931" t="s">
        <v>12</v>
      </c>
      <c r="G931" t="s">
        <v>13</v>
      </c>
    </row>
    <row r="932" spans="1:7">
      <c r="A932" t="s">
        <v>14</v>
      </c>
      <c r="B932" t="n">
        <v>44984830</v>
      </c>
      <c r="C932" t="n">
        <v>42978350</v>
      </c>
      <c r="D932">
        <f>if(and(B932&gt;0,C932&gt;0),C932/(B932+C932),"")</f>
        <v/>
      </c>
      <c r="E932">
        <f>average(D932:D933)</f>
        <v/>
      </c>
    </row>
    <row r="933" spans="1:7">
      <c r="A933" t="s">
        <v>15</v>
      </c>
      <c r="B933" t="n">
        <v>47960720</v>
      </c>
      <c r="C933" t="n">
        <v>44950070</v>
      </c>
      <c r="D933">
        <f>if(and(B933&gt;0,C933&gt;0),C933/(B933+C933),"")</f>
        <v/>
      </c>
    </row>
    <row r="934" spans="1:7">
      <c r="A934" t="s">
        <v>16</v>
      </c>
      <c r="B934" t="n">
        <v>39476440</v>
      </c>
      <c r="C934" t="n">
        <v>40053090</v>
      </c>
      <c r="D934">
        <f>if(and(B934&gt;0,C934&gt;0),C934/(B934+C934),"")</f>
        <v/>
      </c>
      <c r="E934">
        <f>D934-E932</f>
        <v/>
      </c>
      <c r="F934" t="n">
        <v>0.05</v>
      </c>
      <c r="G934">
        <f>E934/F934*100/27.36/8</f>
        <v/>
      </c>
    </row>
    <row r="935" spans="1:7">
      <c r="A935" t="s">
        <v>17</v>
      </c>
      <c r="B935" t="n">
        <v>42766410</v>
      </c>
      <c r="C935" t="n">
        <v>42811750</v>
      </c>
      <c r="D935">
        <f>if(and(B935&gt;0,C935&gt;0),C935/(B935+C935),"")</f>
        <v/>
      </c>
      <c r="E935">
        <f>D935-E932</f>
        <v/>
      </c>
      <c r="F935" t="n">
        <v>0.05</v>
      </c>
      <c r="G935">
        <f>E935/F935*100/27.36/8</f>
        <v/>
      </c>
    </row>
    <row r="936" spans="1:7">
      <c r="A936" t="s">
        <v>18</v>
      </c>
      <c r="B936" t="n">
        <v>54603190</v>
      </c>
      <c r="C936" t="n">
        <v>58355310</v>
      </c>
      <c r="D936">
        <f>if(and(B936&gt;0,C936&gt;0),C936/(B936+C936),"")</f>
        <v/>
      </c>
      <c r="E936">
        <f>D936-E932</f>
        <v/>
      </c>
      <c r="F936" t="n">
        <v>0.05</v>
      </c>
      <c r="G936">
        <f>E936/F936*100/27.36/24</f>
        <v/>
      </c>
    </row>
    <row r="937" spans="1:7">
      <c r="A937" t="s">
        <v>19</v>
      </c>
      <c r="B937" t="n">
        <v>56777680</v>
      </c>
      <c r="C937" t="n">
        <v>61462860</v>
      </c>
      <c r="D937">
        <f>if(and(B937&gt;0,C937&gt;0),C937/(B937+C937),"")</f>
        <v/>
      </c>
      <c r="E937">
        <f>D937-E932</f>
        <v/>
      </c>
      <c r="F937" t="n">
        <v>0.05</v>
      </c>
      <c r="G937">
        <f>E937/F937*100/27.36/24</f>
        <v/>
      </c>
    </row>
    <row r="938" spans="1:7">
      <c r="A938" t="s">
        <v>20</v>
      </c>
      <c r="B938" t="n">
        <v>29742990</v>
      </c>
      <c r="C938" t="n">
        <v>35524340</v>
      </c>
      <c r="D938">
        <f>if(and(B938&gt;0,C938&gt;0),C938/(B938+C938),"")</f>
        <v/>
      </c>
      <c r="E938">
        <f>D938-E932</f>
        <v/>
      </c>
      <c r="F938" t="n">
        <v>0.05</v>
      </c>
      <c r="G938">
        <f>E938/F938*100/27.36/48</f>
        <v/>
      </c>
    </row>
    <row r="939" spans="1:7">
      <c r="A939" t="s">
        <v>21</v>
      </c>
      <c r="B939" t="n">
        <v>32786530</v>
      </c>
      <c r="C939" t="n">
        <v>37935340</v>
      </c>
      <c r="D939">
        <f>if(and(B939&gt;0,C939&gt;0),C939/(B939+C939),"")</f>
        <v/>
      </c>
      <c r="E939">
        <f>D939-E932</f>
        <v/>
      </c>
      <c r="F939" t="n">
        <v>0.05</v>
      </c>
      <c r="G939">
        <f>E939/F939*100/27.36/48</f>
        <v/>
      </c>
    </row>
    <row r="940" spans="1:7">
      <c r="A940" t="s">
        <v>22</v>
      </c>
      <c r="B940" t="n">
        <v>44146190</v>
      </c>
      <c r="C940" t="n">
        <v>61320330</v>
      </c>
      <c r="D940">
        <f>if(and(B940&gt;0,C940&gt;0),C940/(B940+C940),"")</f>
        <v/>
      </c>
      <c r="E940">
        <f>D940-E932</f>
        <v/>
      </c>
      <c r="F940" t="n">
        <v>0.05</v>
      </c>
      <c r="G940">
        <f>E940/F940*100/27.36/96</f>
        <v/>
      </c>
    </row>
    <row r="941" spans="1:7">
      <c r="A941" t="s">
        <v>23</v>
      </c>
      <c r="B941" t="n">
        <v>49243350</v>
      </c>
      <c r="C941" t="n">
        <v>69150240</v>
      </c>
      <c r="D941">
        <f>if(and(B941&gt;0,C941&gt;0),C941/(B941+C941),"")</f>
        <v/>
      </c>
      <c r="E941">
        <f>D941-E932</f>
        <v/>
      </c>
      <c r="F941" t="n">
        <v>0.05</v>
      </c>
      <c r="G941">
        <f>E941/F941*100/27.36/96</f>
        <v/>
      </c>
    </row>
    <row r="942" spans="1:7">
      <c r="A942" t="s">
        <v>24</v>
      </c>
      <c r="B942" t="n">
        <v>51177330</v>
      </c>
      <c r="C942" t="n">
        <v>83896150</v>
      </c>
      <c r="D942">
        <f>if(and(B942&gt;0,C942&gt;0),C942/(B942+C942),"")</f>
        <v/>
      </c>
      <c r="E942">
        <f>D942-E932</f>
        <v/>
      </c>
      <c r="F942" t="n">
        <v>0.05</v>
      </c>
      <c r="G942">
        <f>E942/F942*100/27.36/168</f>
        <v/>
      </c>
    </row>
    <row r="943" spans="1:7">
      <c r="A943" t="s">
        <v>25</v>
      </c>
      <c r="B943" t="n">
        <v>52149260</v>
      </c>
      <c r="C943" t="n">
        <v>88537380</v>
      </c>
      <c r="D943">
        <f>if(and(B943&gt;0,C943&gt;0),C943/(B943+C943),"")</f>
        <v/>
      </c>
      <c r="E943">
        <f>D943-E932</f>
        <v/>
      </c>
      <c r="F943" t="n">
        <v>0.05</v>
      </c>
      <c r="G943">
        <f>E943/F943*100/27.36/168</f>
        <v/>
      </c>
    </row>
    <row r="944" spans="1:7">
      <c r="A944" t="s"/>
    </row>
    <row r="945" spans="1:7">
      <c r="A945" t="s">
        <v>0</v>
      </c>
      <c r="B945" t="s">
        <v>1</v>
      </c>
      <c r="C945" t="s">
        <v>2</v>
      </c>
      <c r="D945" t="s">
        <v>3</v>
      </c>
    </row>
    <row r="946" spans="1:7">
      <c r="A946" t="s">
        <v>179</v>
      </c>
      <c r="B946" t="s">
        <v>54</v>
      </c>
      <c r="C946" t="s">
        <v>180</v>
      </c>
      <c r="D946" t="s">
        <v>178</v>
      </c>
    </row>
    <row r="947" spans="1:7">
      <c r="A947" t="s"/>
      <c r="B947" t="s">
        <v>8</v>
      </c>
      <c r="C947" t="s">
        <v>9</v>
      </c>
      <c r="D947" t="s">
        <v>10</v>
      </c>
      <c r="E947" t="s">
        <v>11</v>
      </c>
      <c r="F947" t="s">
        <v>12</v>
      </c>
      <c r="G947" t="s">
        <v>13</v>
      </c>
    </row>
    <row r="948" spans="1:7">
      <c r="A948" t="s">
        <v>14</v>
      </c>
      <c r="B948" t="n">
        <v>7166526</v>
      </c>
      <c r="C948" t="n">
        <v>7199745</v>
      </c>
      <c r="D948">
        <f>if(and(B948&gt;0,C948&gt;0),C948/(B948+C948),"")</f>
        <v/>
      </c>
      <c r="E948">
        <f>average(D948:D949)</f>
        <v/>
      </c>
    </row>
    <row r="949" spans="1:7">
      <c r="A949" t="s">
        <v>15</v>
      </c>
      <c r="B949" t="n">
        <v>8029448</v>
      </c>
      <c r="C949" t="n">
        <v>7939748</v>
      </c>
      <c r="D949">
        <f>if(and(B949&gt;0,C949&gt;0),C949/(B949+C949),"")</f>
        <v/>
      </c>
    </row>
    <row r="950" spans="1:7">
      <c r="A950" t="s">
        <v>16</v>
      </c>
      <c r="B950" t="n">
        <v>6701716</v>
      </c>
      <c r="C950" t="n">
        <v>6480454</v>
      </c>
      <c r="D950">
        <f>if(and(B950&gt;0,C950&gt;0),C950/(B950+C950),"")</f>
        <v/>
      </c>
      <c r="E950">
        <f>D950-E948</f>
        <v/>
      </c>
      <c r="F950" t="n">
        <v>0.05</v>
      </c>
      <c r="G950">
        <f>E950/F950*100/27.36/8</f>
        <v/>
      </c>
    </row>
    <row r="951" spans="1:7">
      <c r="A951" t="s">
        <v>17</v>
      </c>
      <c r="B951" t="n">
        <v>7072003</v>
      </c>
      <c r="C951" t="n">
        <v>7275360</v>
      </c>
      <c r="D951">
        <f>if(and(B951&gt;0,C951&gt;0),C951/(B951+C951),"")</f>
        <v/>
      </c>
      <c r="E951">
        <f>D951-E948</f>
        <v/>
      </c>
      <c r="F951" t="n">
        <v>0.05</v>
      </c>
      <c r="G951">
        <f>E951/F951*100/27.36/8</f>
        <v/>
      </c>
    </row>
    <row r="952" spans="1:7">
      <c r="A952" t="s">
        <v>18</v>
      </c>
      <c r="B952" t="n">
        <v>9765792</v>
      </c>
      <c r="C952" t="n">
        <v>10717640</v>
      </c>
      <c r="D952">
        <f>if(and(B952&gt;0,C952&gt;0),C952/(B952+C952),"")</f>
        <v/>
      </c>
      <c r="E952">
        <f>D952-E948</f>
        <v/>
      </c>
      <c r="F952" t="n">
        <v>0.05</v>
      </c>
      <c r="G952">
        <f>E952/F952*100/27.36/24</f>
        <v/>
      </c>
    </row>
    <row r="953" spans="1:7">
      <c r="A953" t="s">
        <v>19</v>
      </c>
      <c r="B953" t="n">
        <v>9236291</v>
      </c>
      <c r="C953" t="n">
        <v>9233085</v>
      </c>
      <c r="D953">
        <f>if(and(B953&gt;0,C953&gt;0),C953/(B953+C953),"")</f>
        <v/>
      </c>
      <c r="E953">
        <f>D953-E948</f>
        <v/>
      </c>
      <c r="F953" t="n">
        <v>0.05</v>
      </c>
      <c r="G953">
        <f>E953/F953*100/27.36/24</f>
        <v/>
      </c>
    </row>
    <row r="954" spans="1:7">
      <c r="A954" t="s">
        <v>20</v>
      </c>
      <c r="B954" t="n">
        <v>5492719</v>
      </c>
      <c r="C954" t="n">
        <v>6228609</v>
      </c>
      <c r="D954">
        <f>if(and(B954&gt;0,C954&gt;0),C954/(B954+C954),"")</f>
        <v/>
      </c>
      <c r="E954">
        <f>D954-E948</f>
        <v/>
      </c>
      <c r="F954" t="n">
        <v>0.05</v>
      </c>
      <c r="G954">
        <f>E954/F954*100/27.36/48</f>
        <v/>
      </c>
    </row>
    <row r="955" spans="1:7">
      <c r="A955" t="s">
        <v>21</v>
      </c>
      <c r="B955" t="n">
        <v>5955771</v>
      </c>
      <c r="C955" t="n">
        <v>6827650</v>
      </c>
      <c r="D955">
        <f>if(and(B955&gt;0,C955&gt;0),C955/(B955+C955),"")</f>
        <v/>
      </c>
      <c r="E955">
        <f>D955-E948</f>
        <v/>
      </c>
      <c r="F955" t="n">
        <v>0.05</v>
      </c>
      <c r="G955">
        <f>E955/F955*100/27.36/48</f>
        <v/>
      </c>
    </row>
    <row r="956" spans="1:7">
      <c r="A956" t="s">
        <v>22</v>
      </c>
      <c r="B956" t="n">
        <v>8963956</v>
      </c>
      <c r="C956" t="n">
        <v>12189680</v>
      </c>
      <c r="D956">
        <f>if(and(B956&gt;0,C956&gt;0),C956/(B956+C956),"")</f>
        <v/>
      </c>
      <c r="E956">
        <f>D956-E948</f>
        <v/>
      </c>
      <c r="F956" t="n">
        <v>0.05</v>
      </c>
      <c r="G956">
        <f>E956/F956*100/27.36/96</f>
        <v/>
      </c>
    </row>
    <row r="957" spans="1:7">
      <c r="A957" t="s">
        <v>23</v>
      </c>
      <c r="B957" t="n">
        <v>9444241</v>
      </c>
      <c r="C957" t="n">
        <v>13216480</v>
      </c>
      <c r="D957">
        <f>if(and(B957&gt;0,C957&gt;0),C957/(B957+C957),"")</f>
        <v/>
      </c>
      <c r="E957">
        <f>D957-E948</f>
        <v/>
      </c>
      <c r="F957" t="n">
        <v>0.05</v>
      </c>
      <c r="G957">
        <f>E957/F957*100/27.36/96</f>
        <v/>
      </c>
    </row>
    <row r="958" spans="1:7">
      <c r="A958" t="s">
        <v>24</v>
      </c>
      <c r="B958" t="n">
        <v>8468692</v>
      </c>
      <c r="C958" t="n">
        <v>13800830</v>
      </c>
      <c r="D958">
        <f>if(and(B958&gt;0,C958&gt;0),C958/(B958+C958),"")</f>
        <v/>
      </c>
      <c r="E958">
        <f>D958-E948</f>
        <v/>
      </c>
      <c r="F958" t="n">
        <v>0.05</v>
      </c>
      <c r="G958">
        <f>E958/F958*100/27.36/168</f>
        <v/>
      </c>
    </row>
    <row r="959" spans="1:7">
      <c r="A959" t="s">
        <v>25</v>
      </c>
      <c r="B959" t="n">
        <v>9263883</v>
      </c>
      <c r="C959" t="n">
        <v>15146090</v>
      </c>
      <c r="D959">
        <f>if(and(B959&gt;0,C959&gt;0),C959/(B959+C959),"")</f>
        <v/>
      </c>
      <c r="E959">
        <f>D959-E948</f>
        <v/>
      </c>
      <c r="F959" t="n">
        <v>0.05</v>
      </c>
      <c r="G959">
        <f>E959/F959*100/27.36/168</f>
        <v/>
      </c>
    </row>
    <row r="960" spans="1:7">
      <c r="A960" t="s"/>
    </row>
    <row r="961" spans="1:7">
      <c r="A961" t="s">
        <v>0</v>
      </c>
      <c r="B961" t="s">
        <v>1</v>
      </c>
      <c r="C961" t="s">
        <v>2</v>
      </c>
      <c r="D961" t="s">
        <v>3</v>
      </c>
    </row>
    <row r="962" spans="1:7">
      <c r="A962" t="s">
        <v>181</v>
      </c>
      <c r="B962" t="s">
        <v>54</v>
      </c>
      <c r="C962" t="s">
        <v>182</v>
      </c>
      <c r="D962" t="s">
        <v>183</v>
      </c>
    </row>
    <row r="963" spans="1:7">
      <c r="A963" t="s"/>
      <c r="B963" t="s">
        <v>8</v>
      </c>
      <c r="C963" t="s">
        <v>9</v>
      </c>
      <c r="D963" t="s">
        <v>10</v>
      </c>
      <c r="E963" t="s">
        <v>11</v>
      </c>
      <c r="F963" t="s">
        <v>12</v>
      </c>
      <c r="G963" t="s">
        <v>13</v>
      </c>
    </row>
    <row r="964" spans="1:7">
      <c r="A964" t="s">
        <v>14</v>
      </c>
      <c r="B964" t="n">
        <v>19412060</v>
      </c>
      <c r="C964" t="n">
        <v>17561750</v>
      </c>
      <c r="D964">
        <f>if(and(B964&gt;0,C964&gt;0),C964/(B964+C964),"")</f>
        <v/>
      </c>
      <c r="E964">
        <f>average(D964:D965)</f>
        <v/>
      </c>
    </row>
    <row r="965" spans="1:7">
      <c r="A965" t="s">
        <v>15</v>
      </c>
      <c r="B965" t="n">
        <v>15409060</v>
      </c>
      <c r="C965" t="n">
        <v>13587960</v>
      </c>
      <c r="D965">
        <f>if(and(B965&gt;0,C965&gt;0),C965/(B965+C965),"")</f>
        <v/>
      </c>
    </row>
    <row r="966" spans="1:7">
      <c r="A966" t="s">
        <v>16</v>
      </c>
      <c r="B966" t="n">
        <v>8584155</v>
      </c>
      <c r="C966" t="n">
        <v>8543678</v>
      </c>
      <c r="D966">
        <f>if(and(B966&gt;0,C966&gt;0),C966/(B966+C966),"")</f>
        <v/>
      </c>
      <c r="E966">
        <f>D966-E964</f>
        <v/>
      </c>
      <c r="F966" t="n">
        <v>0.05</v>
      </c>
      <c r="G966">
        <f>E966/F966*100/31.25/8</f>
        <v/>
      </c>
    </row>
    <row r="967" spans="1:7">
      <c r="A967" t="s">
        <v>17</v>
      </c>
      <c r="B967" t="n">
        <v>12157750</v>
      </c>
      <c r="C967" t="n">
        <v>11374490</v>
      </c>
      <c r="D967">
        <f>if(and(B967&gt;0,C967&gt;0),C967/(B967+C967),"")</f>
        <v/>
      </c>
      <c r="E967">
        <f>D967-E964</f>
        <v/>
      </c>
      <c r="F967" t="n">
        <v>0.05</v>
      </c>
      <c r="G967">
        <f>E967/F967*100/31.25/8</f>
        <v/>
      </c>
    </row>
    <row r="968" spans="1:7">
      <c r="A968" t="s">
        <v>18</v>
      </c>
      <c r="B968" t="n">
        <v>14601130</v>
      </c>
      <c r="C968" t="n">
        <v>14787570</v>
      </c>
      <c r="D968">
        <f>if(and(B968&gt;0,C968&gt;0),C968/(B968+C968),"")</f>
        <v/>
      </c>
      <c r="E968">
        <f>D968-E964</f>
        <v/>
      </c>
      <c r="F968" t="n">
        <v>0.05</v>
      </c>
      <c r="G968">
        <f>E968/F968*100/31.25/24</f>
        <v/>
      </c>
    </row>
    <row r="969" spans="1:7">
      <c r="A969" t="s">
        <v>19</v>
      </c>
      <c r="B969" t="n">
        <v>15196770</v>
      </c>
      <c r="C969" t="n">
        <v>15818930</v>
      </c>
      <c r="D969">
        <f>if(and(B969&gt;0,C969&gt;0),C969/(B969+C969),"")</f>
        <v/>
      </c>
      <c r="E969">
        <f>D969-E964</f>
        <v/>
      </c>
      <c r="F969" t="n">
        <v>0.05</v>
      </c>
      <c r="G969">
        <f>E969/F969*100/31.25/24</f>
        <v/>
      </c>
    </row>
    <row r="970" spans="1:7">
      <c r="A970" t="s">
        <v>20</v>
      </c>
      <c r="B970" t="n">
        <v>5417462</v>
      </c>
      <c r="C970" t="n">
        <v>6481367</v>
      </c>
      <c r="D970">
        <f>if(and(B970&gt;0,C970&gt;0),C970/(B970+C970),"")</f>
        <v/>
      </c>
      <c r="E970">
        <f>D970-E964</f>
        <v/>
      </c>
      <c r="F970" t="n">
        <v>0.05</v>
      </c>
      <c r="G970">
        <f>E970/F970*100/31.25/48</f>
        <v/>
      </c>
    </row>
    <row r="971" spans="1:7">
      <c r="A971" t="s">
        <v>21</v>
      </c>
      <c r="B971" t="n">
        <v>5591422</v>
      </c>
      <c r="C971" t="n">
        <v>6606721</v>
      </c>
      <c r="D971">
        <f>if(and(B971&gt;0,C971&gt;0),C971/(B971+C971),"")</f>
        <v/>
      </c>
      <c r="E971">
        <f>D971-E964</f>
        <v/>
      </c>
      <c r="F971" t="n">
        <v>0.05</v>
      </c>
      <c r="G971">
        <f>E971/F971*100/31.25/48</f>
        <v/>
      </c>
    </row>
    <row r="972" spans="1:7">
      <c r="A972" t="s">
        <v>22</v>
      </c>
      <c r="B972" t="n">
        <v>9145434</v>
      </c>
      <c r="C972" t="n">
        <v>12791360</v>
      </c>
      <c r="D972">
        <f>if(and(B972&gt;0,C972&gt;0),C972/(B972+C972),"")</f>
        <v/>
      </c>
      <c r="E972">
        <f>D972-E964</f>
        <v/>
      </c>
      <c r="F972" t="n">
        <v>0.05</v>
      </c>
      <c r="G972">
        <f>E972/F972*100/31.25/96</f>
        <v/>
      </c>
    </row>
    <row r="973" spans="1:7">
      <c r="A973" t="s">
        <v>23</v>
      </c>
      <c r="B973" t="n">
        <v>12168440</v>
      </c>
      <c r="C973" t="n">
        <v>16630020</v>
      </c>
      <c r="D973">
        <f>if(and(B973&gt;0,C973&gt;0),C973/(B973+C973),"")</f>
        <v/>
      </c>
      <c r="E973">
        <f>D973-E964</f>
        <v/>
      </c>
      <c r="F973" t="n">
        <v>0.05</v>
      </c>
      <c r="G973">
        <f>E973/F973*100/31.25/96</f>
        <v/>
      </c>
    </row>
    <row r="974" spans="1:7">
      <c r="A974" t="s">
        <v>24</v>
      </c>
      <c r="B974" t="n">
        <v>0</v>
      </c>
      <c r="C974" t="n">
        <v>0</v>
      </c>
      <c r="D974">
        <f>if(and(B974&gt;0,C974&gt;0),C974/(B974+C974),"")</f>
        <v/>
      </c>
      <c r="E974">
        <f>D974-E964</f>
        <v/>
      </c>
      <c r="F974" t="n">
        <v>0.05</v>
      </c>
      <c r="G974">
        <f>E974/F974*100/31.25/168</f>
        <v/>
      </c>
    </row>
    <row r="975" spans="1:7">
      <c r="A975" t="s">
        <v>25</v>
      </c>
      <c r="B975" t="n">
        <v>6406651</v>
      </c>
      <c r="C975" t="n">
        <v>10533600</v>
      </c>
      <c r="D975">
        <f>if(and(B975&gt;0,C975&gt;0),C975/(B975+C975),"")</f>
        <v/>
      </c>
      <c r="E975">
        <f>D975-E964</f>
        <v/>
      </c>
      <c r="F975" t="n">
        <v>0.05</v>
      </c>
      <c r="G975">
        <f>E975/F975*100/31.25/168</f>
        <v/>
      </c>
    </row>
    <row r="976" spans="1:7">
      <c r="A976" t="s"/>
    </row>
    <row r="977" spans="1:7">
      <c r="A977" t="s">
        <v>0</v>
      </c>
      <c r="B977" t="s">
        <v>1</v>
      </c>
      <c r="C977" t="s">
        <v>2</v>
      </c>
      <c r="D977" t="s">
        <v>3</v>
      </c>
    </row>
    <row r="978" spans="1:7">
      <c r="A978" t="s">
        <v>184</v>
      </c>
      <c r="B978" t="s">
        <v>5</v>
      </c>
      <c r="C978" t="s">
        <v>185</v>
      </c>
      <c r="D978" t="s">
        <v>186</v>
      </c>
    </row>
    <row r="979" spans="1:7">
      <c r="A979" t="s"/>
      <c r="B979" t="s">
        <v>8</v>
      </c>
      <c r="C979" t="s">
        <v>9</v>
      </c>
      <c r="D979" t="s">
        <v>10</v>
      </c>
      <c r="E979" t="s">
        <v>11</v>
      </c>
      <c r="F979" t="s">
        <v>12</v>
      </c>
      <c r="G979" t="s">
        <v>13</v>
      </c>
    </row>
    <row r="980" spans="1:7">
      <c r="A980" t="s">
        <v>14</v>
      </c>
      <c r="B980" t="n">
        <v>202516100</v>
      </c>
      <c r="C980" t="n">
        <v>190263000</v>
      </c>
      <c r="D980">
        <f>if(and(B980&gt;0,C980&gt;0),C980/(B980+C980),"")</f>
        <v/>
      </c>
      <c r="E980">
        <f>average(D980:D981)</f>
        <v/>
      </c>
    </row>
    <row r="981" spans="1:7">
      <c r="A981" t="s">
        <v>15</v>
      </c>
      <c r="B981" t="n">
        <v>258479900</v>
      </c>
      <c r="C981" t="n">
        <v>248877600</v>
      </c>
      <c r="D981">
        <f>if(and(B981&gt;0,C981&gt;0),C981/(B981+C981),"")</f>
        <v/>
      </c>
    </row>
    <row r="982" spans="1:7">
      <c r="A982" t="s">
        <v>16</v>
      </c>
      <c r="B982" t="n">
        <v>172047700</v>
      </c>
      <c r="C982" t="n">
        <v>175198700</v>
      </c>
      <c r="D982">
        <f>if(and(B982&gt;0,C982&gt;0),C982/(B982+C982),"")</f>
        <v/>
      </c>
      <c r="E982">
        <f>D982-E980</f>
        <v/>
      </c>
      <c r="F982" t="n">
        <v>0.05</v>
      </c>
      <c r="G982">
        <f>E982/F982*100/20.72/8</f>
        <v/>
      </c>
    </row>
    <row r="983" spans="1:7">
      <c r="A983" t="s">
        <v>17</v>
      </c>
      <c r="B983" t="n">
        <v>209598600</v>
      </c>
      <c r="C983" t="n">
        <v>212070300</v>
      </c>
      <c r="D983">
        <f>if(and(B983&gt;0,C983&gt;0),C983/(B983+C983),"")</f>
        <v/>
      </c>
      <c r="E983">
        <f>D983-E980</f>
        <v/>
      </c>
      <c r="F983" t="n">
        <v>0.05</v>
      </c>
      <c r="G983">
        <f>E983/F983*100/20.72/8</f>
        <v/>
      </c>
    </row>
    <row r="984" spans="1:7">
      <c r="A984" t="s">
        <v>18</v>
      </c>
      <c r="B984" t="n">
        <v>152586400</v>
      </c>
      <c r="C984" t="n">
        <v>165296800</v>
      </c>
      <c r="D984">
        <f>if(and(B984&gt;0,C984&gt;0),C984/(B984+C984),"")</f>
        <v/>
      </c>
      <c r="E984">
        <f>D984-E980</f>
        <v/>
      </c>
      <c r="F984" t="n">
        <v>0.05</v>
      </c>
      <c r="G984">
        <f>E984/F984*100/20.72/24</f>
        <v/>
      </c>
    </row>
    <row r="985" spans="1:7">
      <c r="A985" t="s">
        <v>19</v>
      </c>
      <c r="B985" t="n">
        <v>151150500</v>
      </c>
      <c r="C985" t="n">
        <v>162587100</v>
      </c>
      <c r="D985">
        <f>if(and(B985&gt;0,C985&gt;0),C985/(B985+C985),"")</f>
        <v/>
      </c>
      <c r="E985">
        <f>D985-E980</f>
        <v/>
      </c>
      <c r="F985" t="n">
        <v>0.05</v>
      </c>
      <c r="G985">
        <f>E985/F985*100/20.72/24</f>
        <v/>
      </c>
    </row>
    <row r="986" spans="1:7">
      <c r="A986" t="s">
        <v>20</v>
      </c>
      <c r="B986" t="n">
        <v>188105200</v>
      </c>
      <c r="C986" t="n">
        <v>219929000</v>
      </c>
      <c r="D986">
        <f>if(and(B986&gt;0,C986&gt;0),C986/(B986+C986),"")</f>
        <v/>
      </c>
      <c r="E986">
        <f>D986-E980</f>
        <v/>
      </c>
      <c r="F986" t="n">
        <v>0.05</v>
      </c>
      <c r="G986">
        <f>E986/F986*100/20.72/48</f>
        <v/>
      </c>
    </row>
    <row r="987" spans="1:7">
      <c r="A987" t="s">
        <v>21</v>
      </c>
      <c r="B987" t="n">
        <v>142389500</v>
      </c>
      <c r="C987" t="n">
        <v>171470700</v>
      </c>
      <c r="D987">
        <f>if(and(B987&gt;0,C987&gt;0),C987/(B987+C987),"")</f>
        <v/>
      </c>
      <c r="E987">
        <f>D987-E980</f>
        <v/>
      </c>
      <c r="F987" t="n">
        <v>0.05</v>
      </c>
      <c r="G987">
        <f>E987/F987*100/20.72/48</f>
        <v/>
      </c>
    </row>
    <row r="988" spans="1:7">
      <c r="A988" t="s">
        <v>22</v>
      </c>
      <c r="B988" t="n">
        <v>75692270</v>
      </c>
      <c r="C988" t="n">
        <v>106208700</v>
      </c>
      <c r="D988">
        <f>if(and(B988&gt;0,C988&gt;0),C988/(B988+C988),"")</f>
        <v/>
      </c>
      <c r="E988">
        <f>D988-E980</f>
        <v/>
      </c>
      <c r="F988" t="n">
        <v>0.05</v>
      </c>
      <c r="G988">
        <f>E988/F988*100/20.72/96</f>
        <v/>
      </c>
    </row>
    <row r="989" spans="1:7">
      <c r="A989" t="s">
        <v>23</v>
      </c>
      <c r="B989" t="n">
        <v>103733200</v>
      </c>
      <c r="C989" t="n">
        <v>147170100</v>
      </c>
      <c r="D989">
        <f>if(and(B989&gt;0,C989&gt;0),C989/(B989+C989),"")</f>
        <v/>
      </c>
      <c r="E989">
        <f>D989-E980</f>
        <v/>
      </c>
      <c r="F989" t="n">
        <v>0.05</v>
      </c>
      <c r="G989">
        <f>E989/F989*100/20.72/96</f>
        <v/>
      </c>
    </row>
    <row r="990" spans="1:7">
      <c r="A990" t="s">
        <v>24</v>
      </c>
      <c r="B990" t="n">
        <v>41421790</v>
      </c>
      <c r="C990" t="n">
        <v>69172710</v>
      </c>
      <c r="D990">
        <f>if(and(B990&gt;0,C990&gt;0),C990/(B990+C990),"")</f>
        <v/>
      </c>
      <c r="E990">
        <f>D990-E980</f>
        <v/>
      </c>
      <c r="F990" t="n">
        <v>0.05</v>
      </c>
      <c r="G990">
        <f>E990/F990*100/20.72/168</f>
        <v/>
      </c>
    </row>
    <row r="991" spans="1:7">
      <c r="A991" t="s">
        <v>25</v>
      </c>
      <c r="B991" t="n">
        <v>44123940</v>
      </c>
      <c r="C991" t="n">
        <v>72825150</v>
      </c>
      <c r="D991">
        <f>if(and(B991&gt;0,C991&gt;0),C991/(B991+C991),"")</f>
        <v/>
      </c>
      <c r="E991">
        <f>D991-E980</f>
        <v/>
      </c>
      <c r="F991" t="n">
        <v>0.05</v>
      </c>
      <c r="G991">
        <f>E991/F991*100/20.72/168</f>
        <v/>
      </c>
    </row>
    <row r="992" spans="1:7">
      <c r="A992" t="s"/>
    </row>
    <row r="993" spans="1:7">
      <c r="A993" t="s">
        <v>0</v>
      </c>
      <c r="B993" t="s">
        <v>1</v>
      </c>
      <c r="C993" t="s">
        <v>2</v>
      </c>
      <c r="D993" t="s">
        <v>3</v>
      </c>
    </row>
    <row r="994" spans="1:7">
      <c r="A994" t="s">
        <v>187</v>
      </c>
      <c r="B994" t="s">
        <v>54</v>
      </c>
      <c r="C994" t="s">
        <v>188</v>
      </c>
      <c r="D994" t="s">
        <v>186</v>
      </c>
    </row>
    <row r="995" spans="1:7">
      <c r="A995" t="s"/>
      <c r="B995" t="s">
        <v>8</v>
      </c>
      <c r="C995" t="s">
        <v>9</v>
      </c>
      <c r="D995" t="s">
        <v>10</v>
      </c>
      <c r="E995" t="s">
        <v>11</v>
      </c>
      <c r="F995" t="s">
        <v>12</v>
      </c>
      <c r="G995" t="s">
        <v>13</v>
      </c>
    </row>
    <row r="996" spans="1:7">
      <c r="A996" t="s">
        <v>14</v>
      </c>
      <c r="B996" t="n">
        <v>6739183</v>
      </c>
      <c r="C996" t="n">
        <v>6962876</v>
      </c>
      <c r="D996">
        <f>if(and(B996&gt;0,C996&gt;0),C996/(B996+C996),"")</f>
        <v/>
      </c>
      <c r="E996">
        <f>average(D996:D997)</f>
        <v/>
      </c>
    </row>
    <row r="997" spans="1:7">
      <c r="A997" t="s">
        <v>15</v>
      </c>
      <c r="B997" t="n">
        <v>3106216</v>
      </c>
      <c r="C997" t="n">
        <v>3522450</v>
      </c>
      <c r="D997">
        <f>if(and(B997&gt;0,C997&gt;0),C997/(B997+C997),"")</f>
        <v/>
      </c>
    </row>
    <row r="998" spans="1:7">
      <c r="A998" t="s">
        <v>16</v>
      </c>
      <c r="B998" t="n">
        <v>75558</v>
      </c>
      <c r="C998" t="n">
        <v>0</v>
      </c>
      <c r="D998">
        <f>if(and(B998&gt;0,C998&gt;0),C998/(B998+C998),"")</f>
        <v/>
      </c>
      <c r="E998">
        <f>D998-E996</f>
        <v/>
      </c>
      <c r="F998" t="n">
        <v>0.05</v>
      </c>
      <c r="G998">
        <f>E998/F998*100/20.72/8</f>
        <v/>
      </c>
    </row>
    <row r="999" spans="1:7">
      <c r="A999" t="s">
        <v>17</v>
      </c>
      <c r="B999" t="n">
        <v>44743</v>
      </c>
      <c r="C999" t="n">
        <v>97932</v>
      </c>
      <c r="D999">
        <f>if(and(B999&gt;0,C999&gt;0),C999/(B999+C999),"")</f>
        <v/>
      </c>
      <c r="E999">
        <f>D999-E996</f>
        <v/>
      </c>
      <c r="F999" t="n">
        <v>0.05</v>
      </c>
      <c r="G999">
        <f>E999/F999*100/20.72/8</f>
        <v/>
      </c>
    </row>
    <row r="1000" spans="1:7">
      <c r="A1000" t="s">
        <v>18</v>
      </c>
      <c r="B1000" t="n">
        <v>35919</v>
      </c>
      <c r="C1000" t="n">
        <v>0</v>
      </c>
      <c r="D1000">
        <f>if(and(B1000&gt;0,C1000&gt;0),C1000/(B1000+C1000),"")</f>
        <v/>
      </c>
      <c r="E1000">
        <f>D1000-E996</f>
        <v/>
      </c>
      <c r="F1000" t="n">
        <v>0.05</v>
      </c>
      <c r="G1000">
        <f>E1000/F1000*100/20.72/24</f>
        <v/>
      </c>
    </row>
    <row r="1001" spans="1:7">
      <c r="A1001" t="s">
        <v>19</v>
      </c>
      <c r="B1001" t="n">
        <v>12722</v>
      </c>
      <c r="C1001" t="n">
        <v>16985</v>
      </c>
      <c r="D1001">
        <f>if(and(B1001&gt;0,C1001&gt;0),C1001/(B1001+C1001),"")</f>
        <v/>
      </c>
      <c r="E1001">
        <f>D1001-E996</f>
        <v/>
      </c>
      <c r="F1001" t="n">
        <v>0.05</v>
      </c>
      <c r="G1001">
        <f>E1001/F1001*100/20.72/24</f>
        <v/>
      </c>
    </row>
    <row r="1002" spans="1:7">
      <c r="A1002" t="s">
        <v>20</v>
      </c>
      <c r="B1002" t="n">
        <v>974789</v>
      </c>
      <c r="C1002" t="n">
        <v>1156608</v>
      </c>
      <c r="D1002">
        <f>if(and(B1002&gt;0,C1002&gt;0),C1002/(B1002+C1002),"")</f>
        <v/>
      </c>
      <c r="E1002">
        <f>D1002-E996</f>
        <v/>
      </c>
      <c r="F1002" t="n">
        <v>0.05</v>
      </c>
      <c r="G1002">
        <f>E1002/F1002*100/20.72/48</f>
        <v/>
      </c>
    </row>
    <row r="1003" spans="1:7">
      <c r="A1003" t="s">
        <v>21</v>
      </c>
      <c r="B1003" t="n">
        <v>141454</v>
      </c>
      <c r="C1003" t="n">
        <v>20426</v>
      </c>
      <c r="D1003">
        <f>if(and(B1003&gt;0,C1003&gt;0),C1003/(B1003+C1003),"")</f>
        <v/>
      </c>
      <c r="E1003">
        <f>D1003-E996</f>
        <v/>
      </c>
      <c r="F1003" t="n">
        <v>0.05</v>
      </c>
      <c r="G1003">
        <f>E1003/F1003*100/20.72/48</f>
        <v/>
      </c>
    </row>
    <row r="1004" spans="1:7">
      <c r="A1004" t="s">
        <v>22</v>
      </c>
      <c r="B1004" t="n">
        <v>0</v>
      </c>
      <c r="C1004" t="n">
        <v>0</v>
      </c>
      <c r="D1004">
        <f>if(and(B1004&gt;0,C1004&gt;0),C1004/(B1004+C1004),"")</f>
        <v/>
      </c>
      <c r="E1004">
        <f>D1004-E996</f>
        <v/>
      </c>
      <c r="F1004" t="n">
        <v>0.05</v>
      </c>
      <c r="G1004">
        <f>E1004/F1004*100/20.72/96</f>
        <v/>
      </c>
    </row>
    <row r="1005" spans="1:7">
      <c r="A1005" t="s">
        <v>23</v>
      </c>
      <c r="B1005" t="n">
        <v>9473</v>
      </c>
      <c r="C1005" t="n">
        <v>14673</v>
      </c>
      <c r="D1005">
        <f>if(and(B1005&gt;0,C1005&gt;0),C1005/(B1005+C1005),"")</f>
        <v/>
      </c>
      <c r="E1005">
        <f>D1005-E996</f>
        <v/>
      </c>
      <c r="F1005" t="n">
        <v>0.05</v>
      </c>
      <c r="G1005">
        <f>E1005/F1005*100/20.72/96</f>
        <v/>
      </c>
    </row>
    <row r="1006" spans="1:7">
      <c r="A1006" t="s">
        <v>24</v>
      </c>
      <c r="B1006" t="n">
        <v>21780</v>
      </c>
      <c r="C1006" t="n">
        <v>10014</v>
      </c>
      <c r="D1006">
        <f>if(and(B1006&gt;0,C1006&gt;0),C1006/(B1006+C1006),"")</f>
        <v/>
      </c>
      <c r="E1006">
        <f>D1006-E996</f>
        <v/>
      </c>
      <c r="F1006" t="n">
        <v>0.05</v>
      </c>
      <c r="G1006">
        <f>E1006/F1006*100/20.72/168</f>
        <v/>
      </c>
    </row>
    <row r="1007" spans="1:7">
      <c r="A1007" t="s">
        <v>25</v>
      </c>
      <c r="B1007" t="n">
        <v>0</v>
      </c>
      <c r="C1007" t="n">
        <v>0</v>
      </c>
      <c r="D1007">
        <f>if(and(B1007&gt;0,C1007&gt;0),C1007/(B1007+C1007),"")</f>
        <v/>
      </c>
      <c r="E1007">
        <f>D1007-E996</f>
        <v/>
      </c>
      <c r="F1007" t="n">
        <v>0.05</v>
      </c>
      <c r="G1007">
        <f>E1007/F1007*100/20.72/168</f>
        <v/>
      </c>
    </row>
    <row r="1008" spans="1:7">
      <c r="A1008" t="s"/>
    </row>
    <row r="1009" spans="1:7">
      <c r="A1009" t="s">
        <v>0</v>
      </c>
      <c r="B1009" t="s">
        <v>1</v>
      </c>
      <c r="C1009" t="s">
        <v>2</v>
      </c>
      <c r="D1009" t="s">
        <v>3</v>
      </c>
    </row>
    <row r="1010" spans="1:7">
      <c r="A1010" t="s">
        <v>189</v>
      </c>
      <c r="B1010" t="s">
        <v>5</v>
      </c>
      <c r="C1010" t="s">
        <v>190</v>
      </c>
      <c r="D1010" t="s">
        <v>186</v>
      </c>
    </row>
    <row r="1011" spans="1:7">
      <c r="A1011" t="s"/>
      <c r="B1011" t="s">
        <v>8</v>
      </c>
      <c r="C1011" t="s">
        <v>9</v>
      </c>
      <c r="D1011" t="s">
        <v>10</v>
      </c>
      <c r="E1011" t="s">
        <v>11</v>
      </c>
      <c r="F1011" t="s">
        <v>12</v>
      </c>
      <c r="G1011" t="s">
        <v>13</v>
      </c>
    </row>
    <row r="1012" spans="1:7">
      <c r="A1012" t="s">
        <v>14</v>
      </c>
      <c r="B1012" t="n">
        <v>6465184</v>
      </c>
      <c r="C1012" t="n">
        <v>6668776</v>
      </c>
      <c r="D1012">
        <f>if(and(B1012&gt;0,C1012&gt;0),C1012/(B1012+C1012),"")</f>
        <v/>
      </c>
      <c r="E1012">
        <f>average(D1012:D1013)</f>
        <v/>
      </c>
    </row>
    <row r="1013" spans="1:7">
      <c r="A1013" t="s">
        <v>15</v>
      </c>
      <c r="B1013" t="n">
        <v>4805903</v>
      </c>
      <c r="C1013" t="n">
        <v>4804112</v>
      </c>
      <c r="D1013">
        <f>if(and(B1013&gt;0,C1013&gt;0),C1013/(B1013+C1013),"")</f>
        <v/>
      </c>
    </row>
    <row r="1014" spans="1:7">
      <c r="A1014" t="s">
        <v>16</v>
      </c>
      <c r="B1014" t="n">
        <v>12788250</v>
      </c>
      <c r="C1014" t="n">
        <v>13450680</v>
      </c>
      <c r="D1014">
        <f>if(and(B1014&gt;0,C1014&gt;0),C1014/(B1014+C1014),"")</f>
        <v/>
      </c>
      <c r="E1014">
        <f>D1014-E1012</f>
        <v/>
      </c>
      <c r="F1014" t="n">
        <v>0.05</v>
      </c>
      <c r="G1014">
        <f>E1014/F1014*100/20.72/8</f>
        <v/>
      </c>
    </row>
    <row r="1015" spans="1:7">
      <c r="A1015" t="s">
        <v>17</v>
      </c>
      <c r="B1015" t="n">
        <v>13655440</v>
      </c>
      <c r="C1015" t="n">
        <v>14155110</v>
      </c>
      <c r="D1015">
        <f>if(and(B1015&gt;0,C1015&gt;0),C1015/(B1015+C1015),"")</f>
        <v/>
      </c>
      <c r="E1015">
        <f>D1015-E1012</f>
        <v/>
      </c>
      <c r="F1015" t="n">
        <v>0.05</v>
      </c>
      <c r="G1015">
        <f>E1015/F1015*100/20.72/8</f>
        <v/>
      </c>
    </row>
    <row r="1016" spans="1:7">
      <c r="A1016" t="s">
        <v>18</v>
      </c>
      <c r="B1016" t="n">
        <v>17002050</v>
      </c>
      <c r="C1016" t="n">
        <v>18665770</v>
      </c>
      <c r="D1016">
        <f>if(and(B1016&gt;0,C1016&gt;0),C1016/(B1016+C1016),"")</f>
        <v/>
      </c>
      <c r="E1016">
        <f>D1016-E1012</f>
        <v/>
      </c>
      <c r="F1016" t="n">
        <v>0.05</v>
      </c>
      <c r="G1016">
        <f>E1016/F1016*100/20.72/24</f>
        <v/>
      </c>
    </row>
    <row r="1017" spans="1:7">
      <c r="A1017" t="s">
        <v>19</v>
      </c>
      <c r="B1017" t="n">
        <v>7811117</v>
      </c>
      <c r="C1017" t="n">
        <v>7932089</v>
      </c>
      <c r="D1017">
        <f>if(and(B1017&gt;0,C1017&gt;0),C1017/(B1017+C1017),"")</f>
        <v/>
      </c>
      <c r="E1017">
        <f>D1017-E1012</f>
        <v/>
      </c>
      <c r="F1017" t="n">
        <v>0.05</v>
      </c>
      <c r="G1017">
        <f>E1017/F1017*100/20.72/24</f>
        <v/>
      </c>
    </row>
    <row r="1018" spans="1:7">
      <c r="A1018" t="s">
        <v>20</v>
      </c>
      <c r="B1018" t="n">
        <v>9351496</v>
      </c>
      <c r="C1018" t="n">
        <v>11214600</v>
      </c>
      <c r="D1018">
        <f>if(and(B1018&gt;0,C1018&gt;0),C1018/(B1018+C1018),"")</f>
        <v/>
      </c>
      <c r="E1018">
        <f>D1018-E1012</f>
        <v/>
      </c>
      <c r="F1018" t="n">
        <v>0.05</v>
      </c>
      <c r="G1018">
        <f>E1018/F1018*100/20.72/48</f>
        <v/>
      </c>
    </row>
    <row r="1019" spans="1:7">
      <c r="A1019" t="s">
        <v>21</v>
      </c>
      <c r="B1019" t="n">
        <v>11601860</v>
      </c>
      <c r="C1019" t="n">
        <v>14226430</v>
      </c>
      <c r="D1019">
        <f>if(and(B1019&gt;0,C1019&gt;0),C1019/(B1019+C1019),"")</f>
        <v/>
      </c>
      <c r="E1019">
        <f>D1019-E1012</f>
        <v/>
      </c>
      <c r="F1019" t="n">
        <v>0.05</v>
      </c>
      <c r="G1019">
        <f>E1019/F1019*100/20.72/48</f>
        <v/>
      </c>
    </row>
    <row r="1020" spans="1:7">
      <c r="A1020" t="s">
        <v>22</v>
      </c>
      <c r="B1020" t="n">
        <v>7685174</v>
      </c>
      <c r="C1020" t="n">
        <v>10844300</v>
      </c>
      <c r="D1020">
        <f>if(and(B1020&gt;0,C1020&gt;0),C1020/(B1020+C1020),"")</f>
        <v/>
      </c>
      <c r="E1020">
        <f>D1020-E1012</f>
        <v/>
      </c>
      <c r="F1020" t="n">
        <v>0.05</v>
      </c>
      <c r="G1020">
        <f>E1020/F1020*100/20.72/96</f>
        <v/>
      </c>
    </row>
    <row r="1021" spans="1:7">
      <c r="A1021" t="s">
        <v>23</v>
      </c>
      <c r="B1021" t="n">
        <v>7822763</v>
      </c>
      <c r="C1021" t="n">
        <v>11120700</v>
      </c>
      <c r="D1021">
        <f>if(and(B1021&gt;0,C1021&gt;0),C1021/(B1021+C1021),"")</f>
        <v/>
      </c>
      <c r="E1021">
        <f>D1021-E1012</f>
        <v/>
      </c>
      <c r="F1021" t="n">
        <v>0.05</v>
      </c>
      <c r="G1021">
        <f>E1021/F1021*100/20.72/96</f>
        <v/>
      </c>
    </row>
    <row r="1022" spans="1:7">
      <c r="A1022" t="s">
        <v>24</v>
      </c>
      <c r="B1022" t="n">
        <v>10679090</v>
      </c>
      <c r="C1022" t="n">
        <v>17578190</v>
      </c>
      <c r="D1022">
        <f>if(and(B1022&gt;0,C1022&gt;0),C1022/(B1022+C1022),"")</f>
        <v/>
      </c>
      <c r="E1022">
        <f>D1022-E1012</f>
        <v/>
      </c>
      <c r="F1022" t="n">
        <v>0.05</v>
      </c>
      <c r="G1022">
        <f>E1022/F1022*100/20.72/168</f>
        <v/>
      </c>
    </row>
    <row r="1023" spans="1:7">
      <c r="A1023" t="s">
        <v>25</v>
      </c>
      <c r="B1023" t="n">
        <v>12854260</v>
      </c>
      <c r="C1023" t="n">
        <v>21162850</v>
      </c>
      <c r="D1023">
        <f>if(and(B1023&gt;0,C1023&gt;0),C1023/(B1023+C1023),"")</f>
        <v/>
      </c>
      <c r="E1023">
        <f>D1023-E1012</f>
        <v/>
      </c>
      <c r="F1023" t="n">
        <v>0.05</v>
      </c>
      <c r="G1023">
        <f>E1023/F1023*100/20.72/168</f>
        <v/>
      </c>
    </row>
    <row r="1024" spans="1:7">
      <c r="A1024" t="s"/>
    </row>
    <row r="1025" spans="1:7">
      <c r="A1025" t="s">
        <v>0</v>
      </c>
      <c r="B1025" t="s">
        <v>1</v>
      </c>
      <c r="C1025" t="s">
        <v>2</v>
      </c>
      <c r="D1025" t="s">
        <v>3</v>
      </c>
    </row>
    <row r="1026" spans="1:7">
      <c r="A1026" t="s">
        <v>191</v>
      </c>
      <c r="B1026" t="s">
        <v>54</v>
      </c>
      <c r="C1026" t="s">
        <v>192</v>
      </c>
      <c r="D1026" t="s">
        <v>186</v>
      </c>
    </row>
    <row r="1027" spans="1:7">
      <c r="A1027" t="s"/>
      <c r="B1027" t="s">
        <v>8</v>
      </c>
      <c r="C1027" t="s">
        <v>9</v>
      </c>
      <c r="D1027" t="s">
        <v>10</v>
      </c>
      <c r="E1027" t="s">
        <v>11</v>
      </c>
      <c r="F1027" t="s">
        <v>12</v>
      </c>
      <c r="G1027" t="s">
        <v>13</v>
      </c>
    </row>
    <row r="1028" spans="1:7">
      <c r="A1028" t="s">
        <v>14</v>
      </c>
      <c r="B1028" t="n">
        <v>1800525</v>
      </c>
      <c r="C1028" t="n">
        <v>2159762</v>
      </c>
      <c r="D1028">
        <f>if(and(B1028&gt;0,C1028&gt;0),C1028/(B1028+C1028),"")</f>
        <v/>
      </c>
      <c r="E1028">
        <f>average(D1028:D1029)</f>
        <v/>
      </c>
    </row>
    <row r="1029" spans="1:7">
      <c r="A1029" t="s">
        <v>15</v>
      </c>
      <c r="B1029" t="n">
        <v>1604078</v>
      </c>
      <c r="C1029" t="n">
        <v>1715484</v>
      </c>
      <c r="D1029">
        <f>if(and(B1029&gt;0,C1029&gt;0),C1029/(B1029+C1029),"")</f>
        <v/>
      </c>
    </row>
    <row r="1030" spans="1:7">
      <c r="A1030" t="s">
        <v>16</v>
      </c>
      <c r="B1030" t="n">
        <v>4563059</v>
      </c>
      <c r="C1030" t="n">
        <v>4546360</v>
      </c>
      <c r="D1030">
        <f>if(and(B1030&gt;0,C1030&gt;0),C1030/(B1030+C1030),"")</f>
        <v/>
      </c>
      <c r="E1030">
        <f>D1030-E1028</f>
        <v/>
      </c>
      <c r="F1030" t="n">
        <v>0.05</v>
      </c>
      <c r="G1030">
        <f>E1030/F1030*100/20.72/8</f>
        <v/>
      </c>
    </row>
    <row r="1031" spans="1:7">
      <c r="A1031" t="s">
        <v>17</v>
      </c>
      <c r="B1031" t="n">
        <v>3690468</v>
      </c>
      <c r="C1031" t="n">
        <v>3467786</v>
      </c>
      <c r="D1031">
        <f>if(and(B1031&gt;0,C1031&gt;0),C1031/(B1031+C1031),"")</f>
        <v/>
      </c>
      <c r="E1031">
        <f>D1031-E1028</f>
        <v/>
      </c>
      <c r="F1031" t="n">
        <v>0.05</v>
      </c>
      <c r="G1031">
        <f>E1031/F1031*100/20.72/8</f>
        <v/>
      </c>
    </row>
    <row r="1032" spans="1:7">
      <c r="A1032" t="s">
        <v>18</v>
      </c>
      <c r="B1032" t="n">
        <v>2325454</v>
      </c>
      <c r="C1032" t="n">
        <v>3108477</v>
      </c>
      <c r="D1032">
        <f>if(and(B1032&gt;0,C1032&gt;0),C1032/(B1032+C1032),"")</f>
        <v/>
      </c>
      <c r="E1032">
        <f>D1032-E1028</f>
        <v/>
      </c>
      <c r="F1032" t="n">
        <v>0.05</v>
      </c>
      <c r="G1032">
        <f>E1032/F1032*100/20.72/24</f>
        <v/>
      </c>
    </row>
    <row r="1033" spans="1:7">
      <c r="A1033" t="s">
        <v>19</v>
      </c>
      <c r="B1033" t="n">
        <v>2679825</v>
      </c>
      <c r="C1033" t="n">
        <v>3044588</v>
      </c>
      <c r="D1033">
        <f>if(and(B1033&gt;0,C1033&gt;0),C1033/(B1033+C1033),"")</f>
        <v/>
      </c>
      <c r="E1033">
        <f>D1033-E1028</f>
        <v/>
      </c>
      <c r="F1033" t="n">
        <v>0.05</v>
      </c>
      <c r="G1033">
        <f>E1033/F1033*100/20.72/24</f>
        <v/>
      </c>
    </row>
    <row r="1034" spans="1:7">
      <c r="A1034" t="s">
        <v>20</v>
      </c>
      <c r="B1034" t="n">
        <v>3669962</v>
      </c>
      <c r="C1034" t="n">
        <v>4012144</v>
      </c>
      <c r="D1034">
        <f>if(and(B1034&gt;0,C1034&gt;0),C1034/(B1034+C1034),"")</f>
        <v/>
      </c>
      <c r="E1034">
        <f>D1034-E1028</f>
        <v/>
      </c>
      <c r="F1034" t="n">
        <v>0.05</v>
      </c>
      <c r="G1034">
        <f>E1034/F1034*100/20.72/48</f>
        <v/>
      </c>
    </row>
    <row r="1035" spans="1:7">
      <c r="A1035" t="s">
        <v>21</v>
      </c>
      <c r="B1035" t="n">
        <v>2797606</v>
      </c>
      <c r="C1035" t="n">
        <v>3109235</v>
      </c>
      <c r="D1035">
        <f>if(and(B1035&gt;0,C1035&gt;0),C1035/(B1035+C1035),"")</f>
        <v/>
      </c>
      <c r="E1035">
        <f>D1035-E1028</f>
        <v/>
      </c>
      <c r="F1035" t="n">
        <v>0.05</v>
      </c>
      <c r="G1035">
        <f>E1035/F1035*100/20.72/48</f>
        <v/>
      </c>
    </row>
    <row r="1036" spans="1:7">
      <c r="A1036" t="s">
        <v>22</v>
      </c>
      <c r="B1036" t="n">
        <v>2295339</v>
      </c>
      <c r="C1036" t="n">
        <v>3296408</v>
      </c>
      <c r="D1036">
        <f>if(and(B1036&gt;0,C1036&gt;0),C1036/(B1036+C1036),"")</f>
        <v/>
      </c>
      <c r="E1036">
        <f>D1036-E1028</f>
        <v/>
      </c>
      <c r="F1036" t="n">
        <v>0.05</v>
      </c>
      <c r="G1036">
        <f>E1036/F1036*100/20.72/96</f>
        <v/>
      </c>
    </row>
    <row r="1037" spans="1:7">
      <c r="A1037" t="s">
        <v>23</v>
      </c>
      <c r="B1037" t="n">
        <v>2212649</v>
      </c>
      <c r="C1037" t="n">
        <v>3345761</v>
      </c>
      <c r="D1037">
        <f>if(and(B1037&gt;0,C1037&gt;0),C1037/(B1037+C1037),"")</f>
        <v/>
      </c>
      <c r="E1037">
        <f>D1037-E1028</f>
        <v/>
      </c>
      <c r="F1037" t="n">
        <v>0.05</v>
      </c>
      <c r="G1037">
        <f>E1037/F1037*100/20.72/96</f>
        <v/>
      </c>
    </row>
    <row r="1038" spans="1:7">
      <c r="A1038" t="s">
        <v>24</v>
      </c>
      <c r="B1038" t="n">
        <v>3674204</v>
      </c>
      <c r="C1038" t="n">
        <v>6065724</v>
      </c>
      <c r="D1038">
        <f>if(and(B1038&gt;0,C1038&gt;0),C1038/(B1038+C1038),"")</f>
        <v/>
      </c>
      <c r="E1038">
        <f>D1038-E1028</f>
        <v/>
      </c>
      <c r="F1038" t="n">
        <v>0.05</v>
      </c>
      <c r="G1038">
        <f>E1038/F1038*100/20.72/168</f>
        <v/>
      </c>
    </row>
    <row r="1039" spans="1:7">
      <c r="A1039" t="s">
        <v>25</v>
      </c>
      <c r="B1039" t="n">
        <v>2876107</v>
      </c>
      <c r="C1039" t="n">
        <v>4775552</v>
      </c>
      <c r="D1039">
        <f>if(and(B1039&gt;0,C1039&gt;0),C1039/(B1039+C1039),"")</f>
        <v/>
      </c>
      <c r="E1039">
        <f>D1039-E1028</f>
        <v/>
      </c>
      <c r="F1039" t="n">
        <v>0.05</v>
      </c>
      <c r="G1039">
        <f>E1039/F1039*100/20.72/168</f>
        <v/>
      </c>
    </row>
    <row r="1040" spans="1:7">
      <c r="A1040" t="s"/>
    </row>
    <row r="1041" spans="1:7">
      <c r="A1041" t="s">
        <v>0</v>
      </c>
      <c r="B1041" t="s">
        <v>1</v>
      </c>
      <c r="C1041" t="s">
        <v>2</v>
      </c>
      <c r="D1041" t="s">
        <v>3</v>
      </c>
    </row>
    <row r="1042" spans="1:7">
      <c r="A1042" t="s">
        <v>193</v>
      </c>
      <c r="B1042" t="s">
        <v>5</v>
      </c>
      <c r="C1042" t="s">
        <v>194</v>
      </c>
      <c r="D1042" t="s">
        <v>119</v>
      </c>
    </row>
    <row r="1043" spans="1:7">
      <c r="A1043" t="s"/>
      <c r="B1043" t="s">
        <v>8</v>
      </c>
      <c r="C1043" t="s">
        <v>9</v>
      </c>
      <c r="D1043" t="s">
        <v>10</v>
      </c>
      <c r="E1043" t="s">
        <v>11</v>
      </c>
      <c r="F1043" t="s">
        <v>12</v>
      </c>
      <c r="G1043" t="s">
        <v>13</v>
      </c>
    </row>
    <row r="1044" spans="1:7">
      <c r="A1044" t="s">
        <v>14</v>
      </c>
      <c r="B1044" t="n">
        <v>80032030</v>
      </c>
      <c r="C1044" t="n">
        <v>80046670</v>
      </c>
      <c r="D1044">
        <f>if(and(B1044&gt;0,C1044&gt;0),C1044/(B1044+C1044),"")</f>
        <v/>
      </c>
      <c r="E1044">
        <f>average(D1044:D1045)</f>
        <v/>
      </c>
    </row>
    <row r="1045" spans="1:7">
      <c r="A1045" t="s">
        <v>15</v>
      </c>
      <c r="B1045" t="n">
        <v>80115830</v>
      </c>
      <c r="C1045" t="n">
        <v>78644980</v>
      </c>
      <c r="D1045">
        <f>if(and(B1045&gt;0,C1045&gt;0),C1045/(B1045+C1045),"")</f>
        <v/>
      </c>
    </row>
    <row r="1046" spans="1:7">
      <c r="A1046" t="s">
        <v>16</v>
      </c>
      <c r="B1046" t="n">
        <v>20258830</v>
      </c>
      <c r="C1046" t="n">
        <v>21345520</v>
      </c>
      <c r="D1046">
        <f>if(and(B1046&gt;0,C1046&gt;0),C1046/(B1046+C1046),"")</f>
        <v/>
      </c>
      <c r="E1046">
        <f>D1046-E1044</f>
        <v/>
      </c>
      <c r="F1046" t="n">
        <v>0.05</v>
      </c>
      <c r="G1046">
        <f>E1046/F1046*100/24.84/8</f>
        <v/>
      </c>
    </row>
    <row r="1047" spans="1:7">
      <c r="A1047" t="s">
        <v>17</v>
      </c>
      <c r="B1047" t="n">
        <v>91996010</v>
      </c>
      <c r="C1047" t="n">
        <v>95136890</v>
      </c>
      <c r="D1047">
        <f>if(and(B1047&gt;0,C1047&gt;0),C1047/(B1047+C1047),"")</f>
        <v/>
      </c>
      <c r="E1047">
        <f>D1047-E1044</f>
        <v/>
      </c>
      <c r="F1047" t="n">
        <v>0.05</v>
      </c>
      <c r="G1047">
        <f>E1047/F1047*100/24.84/8</f>
        <v/>
      </c>
    </row>
    <row r="1048" spans="1:7">
      <c r="A1048" t="s">
        <v>18</v>
      </c>
      <c r="B1048" t="n">
        <v>95902410</v>
      </c>
      <c r="C1048" t="n">
        <v>105185400</v>
      </c>
      <c r="D1048">
        <f>if(and(B1048&gt;0,C1048&gt;0),C1048/(B1048+C1048),"")</f>
        <v/>
      </c>
      <c r="E1048">
        <f>D1048-E1044</f>
        <v/>
      </c>
      <c r="F1048" t="n">
        <v>0.05</v>
      </c>
      <c r="G1048">
        <f>E1048/F1048*100/24.84/24</f>
        <v/>
      </c>
    </row>
    <row r="1049" spans="1:7">
      <c r="A1049" t="s">
        <v>19</v>
      </c>
      <c r="B1049" t="n">
        <v>105796100</v>
      </c>
      <c r="C1049" t="n">
        <v>117114700</v>
      </c>
      <c r="D1049">
        <f>if(and(B1049&gt;0,C1049&gt;0),C1049/(B1049+C1049),"")</f>
        <v/>
      </c>
      <c r="E1049">
        <f>D1049-E1044</f>
        <v/>
      </c>
      <c r="F1049" t="n">
        <v>0.05</v>
      </c>
      <c r="G1049">
        <f>E1049/F1049*100/24.84/24</f>
        <v/>
      </c>
    </row>
    <row r="1050" spans="1:7">
      <c r="A1050" t="s">
        <v>20</v>
      </c>
      <c r="B1050" t="n">
        <v>17027960</v>
      </c>
      <c r="C1050" t="n">
        <v>20871580</v>
      </c>
      <c r="D1050">
        <f>if(and(B1050&gt;0,C1050&gt;0),C1050/(B1050+C1050),"")</f>
        <v/>
      </c>
      <c r="E1050">
        <f>D1050-E1044</f>
        <v/>
      </c>
      <c r="F1050" t="n">
        <v>0.05</v>
      </c>
      <c r="G1050">
        <f>E1050/F1050*100/24.84/48</f>
        <v/>
      </c>
    </row>
    <row r="1051" spans="1:7">
      <c r="A1051" t="s">
        <v>21</v>
      </c>
      <c r="B1051" t="n">
        <v>15410640</v>
      </c>
      <c r="C1051" t="n">
        <v>18290840</v>
      </c>
      <c r="D1051">
        <f>if(and(B1051&gt;0,C1051&gt;0),C1051/(B1051+C1051),"")</f>
        <v/>
      </c>
      <c r="E1051">
        <f>D1051-E1044</f>
        <v/>
      </c>
      <c r="F1051" t="n">
        <v>0.05</v>
      </c>
      <c r="G1051">
        <f>E1051/F1051*100/24.84/48</f>
        <v/>
      </c>
    </row>
    <row r="1052" spans="1:7">
      <c r="A1052" t="s">
        <v>22</v>
      </c>
      <c r="B1052" t="n">
        <v>36854790</v>
      </c>
      <c r="C1052" t="n">
        <v>51217490</v>
      </c>
      <c r="D1052">
        <f>if(and(B1052&gt;0,C1052&gt;0),C1052/(B1052+C1052),"")</f>
        <v/>
      </c>
      <c r="E1052">
        <f>D1052-E1044</f>
        <v/>
      </c>
      <c r="F1052" t="n">
        <v>0.05</v>
      </c>
      <c r="G1052">
        <f>E1052/F1052*100/24.84/96</f>
        <v/>
      </c>
    </row>
    <row r="1053" spans="1:7">
      <c r="A1053" t="s">
        <v>23</v>
      </c>
      <c r="B1053" t="n">
        <v>98624740</v>
      </c>
      <c r="C1053" t="n">
        <v>138937000</v>
      </c>
      <c r="D1053">
        <f>if(and(B1053&gt;0,C1053&gt;0),C1053/(B1053+C1053),"")</f>
        <v/>
      </c>
      <c r="E1053">
        <f>D1053-E1044</f>
        <v/>
      </c>
      <c r="F1053" t="n">
        <v>0.05</v>
      </c>
      <c r="G1053">
        <f>E1053/F1053*100/24.84/96</f>
        <v/>
      </c>
    </row>
    <row r="1054" spans="1:7">
      <c r="A1054" t="s">
        <v>24</v>
      </c>
      <c r="B1054" t="n">
        <v>11016420</v>
      </c>
      <c r="C1054" t="n">
        <v>18569500</v>
      </c>
      <c r="D1054">
        <f>if(and(B1054&gt;0,C1054&gt;0),C1054/(B1054+C1054),"")</f>
        <v/>
      </c>
      <c r="E1054">
        <f>D1054-E1044</f>
        <v/>
      </c>
      <c r="F1054" t="n">
        <v>0.05</v>
      </c>
      <c r="G1054">
        <f>E1054/F1054*100/24.84/168</f>
        <v/>
      </c>
    </row>
    <row r="1055" spans="1:7">
      <c r="A1055" t="s">
        <v>25</v>
      </c>
      <c r="B1055" t="n">
        <v>19508310</v>
      </c>
      <c r="C1055" t="n">
        <v>30982710</v>
      </c>
      <c r="D1055">
        <f>if(and(B1055&gt;0,C1055&gt;0),C1055/(B1055+C1055),"")</f>
        <v/>
      </c>
      <c r="E1055">
        <f>D1055-E1044</f>
        <v/>
      </c>
      <c r="F1055" t="n">
        <v>0.05</v>
      </c>
      <c r="G1055">
        <f>E1055/F1055*100/24.84/168</f>
        <v/>
      </c>
    </row>
    <row r="1056" spans="1:7">
      <c r="A1056" t="s"/>
    </row>
    <row r="1057" spans="1:7">
      <c r="A1057" t="s">
        <v>0</v>
      </c>
      <c r="B1057" t="s">
        <v>1</v>
      </c>
      <c r="C1057" t="s">
        <v>2</v>
      </c>
      <c r="D1057" t="s">
        <v>3</v>
      </c>
    </row>
    <row r="1058" spans="1:7">
      <c r="A1058" t="s">
        <v>195</v>
      </c>
      <c r="B1058" t="s">
        <v>54</v>
      </c>
      <c r="C1058" t="s">
        <v>196</v>
      </c>
      <c r="D1058" t="s">
        <v>119</v>
      </c>
    </row>
    <row r="1059" spans="1:7">
      <c r="A1059" t="s"/>
      <c r="B1059" t="s">
        <v>8</v>
      </c>
      <c r="C1059" t="s">
        <v>9</v>
      </c>
      <c r="D1059" t="s">
        <v>10</v>
      </c>
      <c r="E1059" t="s">
        <v>11</v>
      </c>
      <c r="F1059" t="s">
        <v>12</v>
      </c>
      <c r="G1059" t="s">
        <v>13</v>
      </c>
    </row>
    <row r="1060" spans="1:7">
      <c r="A1060" t="s">
        <v>14</v>
      </c>
      <c r="B1060" t="n">
        <v>692255500</v>
      </c>
      <c r="C1060" t="n">
        <v>704428000</v>
      </c>
      <c r="D1060">
        <f>if(and(B1060&gt;0,C1060&gt;0),C1060/(B1060+C1060),"")</f>
        <v/>
      </c>
      <c r="E1060">
        <f>average(D1060:D1061)</f>
        <v/>
      </c>
    </row>
    <row r="1061" spans="1:7">
      <c r="A1061" t="s">
        <v>15</v>
      </c>
      <c r="B1061" t="n">
        <v>539263700</v>
      </c>
      <c r="C1061" t="n">
        <v>534117700</v>
      </c>
      <c r="D1061">
        <f>if(and(B1061&gt;0,C1061&gt;0),C1061/(B1061+C1061),"")</f>
        <v/>
      </c>
    </row>
    <row r="1062" spans="1:7">
      <c r="A1062" t="s">
        <v>16</v>
      </c>
      <c r="B1062" t="n">
        <v>547590400</v>
      </c>
      <c r="C1062" t="n">
        <v>574407700</v>
      </c>
      <c r="D1062">
        <f>if(and(B1062&gt;0,C1062&gt;0),C1062/(B1062+C1062),"")</f>
        <v/>
      </c>
      <c r="E1062">
        <f>D1062-E1060</f>
        <v/>
      </c>
      <c r="F1062" t="n">
        <v>0.05</v>
      </c>
      <c r="G1062">
        <f>E1062/F1062*100/24.84/8</f>
        <v/>
      </c>
    </row>
    <row r="1063" spans="1:7">
      <c r="A1063" t="s">
        <v>17</v>
      </c>
      <c r="B1063" t="n">
        <v>645538600</v>
      </c>
      <c r="C1063" t="n">
        <v>679053700</v>
      </c>
      <c r="D1063">
        <f>if(and(B1063&gt;0,C1063&gt;0),C1063/(B1063+C1063),"")</f>
        <v/>
      </c>
      <c r="E1063">
        <f>D1063-E1060</f>
        <v/>
      </c>
      <c r="F1063" t="n">
        <v>0.05</v>
      </c>
      <c r="G1063">
        <f>E1063/F1063*100/24.84/8</f>
        <v/>
      </c>
    </row>
    <row r="1064" spans="1:7">
      <c r="A1064" t="s">
        <v>18</v>
      </c>
      <c r="B1064" t="n">
        <v>572468600</v>
      </c>
      <c r="C1064" t="n">
        <v>636736800</v>
      </c>
      <c r="D1064">
        <f>if(and(B1064&gt;0,C1064&gt;0),C1064/(B1064+C1064),"")</f>
        <v/>
      </c>
      <c r="E1064">
        <f>D1064-E1060</f>
        <v/>
      </c>
      <c r="F1064" t="n">
        <v>0.05</v>
      </c>
      <c r="G1064">
        <f>E1064/F1064*100/24.84/24</f>
        <v/>
      </c>
    </row>
    <row r="1065" spans="1:7">
      <c r="A1065" t="s">
        <v>19</v>
      </c>
      <c r="B1065" t="n">
        <v>688450800</v>
      </c>
      <c r="C1065" t="n">
        <v>766318000</v>
      </c>
      <c r="D1065">
        <f>if(and(B1065&gt;0,C1065&gt;0),C1065/(B1065+C1065),"")</f>
        <v/>
      </c>
      <c r="E1065">
        <f>D1065-E1060</f>
        <v/>
      </c>
      <c r="F1065" t="n">
        <v>0.05</v>
      </c>
      <c r="G1065">
        <f>E1065/F1065*100/24.84/24</f>
        <v/>
      </c>
    </row>
    <row r="1066" spans="1:7">
      <c r="A1066" t="s">
        <v>20</v>
      </c>
      <c r="B1066" t="n">
        <v>544076300</v>
      </c>
      <c r="C1066" t="n">
        <v>670692700</v>
      </c>
      <c r="D1066">
        <f>if(and(B1066&gt;0,C1066&gt;0),C1066/(B1066+C1066),"")</f>
        <v/>
      </c>
      <c r="E1066">
        <f>D1066-E1060</f>
        <v/>
      </c>
      <c r="F1066" t="n">
        <v>0.05</v>
      </c>
      <c r="G1066">
        <f>E1066/F1066*100/24.84/48</f>
        <v/>
      </c>
    </row>
    <row r="1067" spans="1:7">
      <c r="A1067" t="s">
        <v>21</v>
      </c>
      <c r="B1067" t="n">
        <v>517596100</v>
      </c>
      <c r="C1067" t="n">
        <v>632157200</v>
      </c>
      <c r="D1067">
        <f>if(and(B1067&gt;0,C1067&gt;0),C1067/(B1067+C1067),"")</f>
        <v/>
      </c>
      <c r="E1067">
        <f>D1067-E1060</f>
        <v/>
      </c>
      <c r="F1067" t="n">
        <v>0.05</v>
      </c>
      <c r="G1067">
        <f>E1067/F1067*100/24.84/48</f>
        <v/>
      </c>
    </row>
    <row r="1068" spans="1:7">
      <c r="A1068" t="s">
        <v>22</v>
      </c>
      <c r="B1068" t="n">
        <v>724550700</v>
      </c>
      <c r="C1068" t="n">
        <v>1040036000</v>
      </c>
      <c r="D1068">
        <f>if(and(B1068&gt;0,C1068&gt;0),C1068/(B1068+C1068),"")</f>
        <v/>
      </c>
      <c r="E1068">
        <f>D1068-E1060</f>
        <v/>
      </c>
      <c r="F1068" t="n">
        <v>0.05</v>
      </c>
      <c r="G1068">
        <f>E1068/F1068*100/24.84/96</f>
        <v/>
      </c>
    </row>
    <row r="1069" spans="1:7">
      <c r="A1069" t="s">
        <v>23</v>
      </c>
      <c r="B1069" t="n">
        <v>599280800</v>
      </c>
      <c r="C1069" t="n">
        <v>844117000</v>
      </c>
      <c r="D1069">
        <f>if(and(B1069&gt;0,C1069&gt;0),C1069/(B1069+C1069),"")</f>
        <v/>
      </c>
      <c r="E1069">
        <f>D1069-E1060</f>
        <v/>
      </c>
      <c r="F1069" t="n">
        <v>0.05</v>
      </c>
      <c r="G1069">
        <f>E1069/F1069*100/24.84/96</f>
        <v/>
      </c>
    </row>
    <row r="1070" spans="1:7">
      <c r="A1070" t="s">
        <v>24</v>
      </c>
      <c r="B1070" t="n">
        <v>444856400</v>
      </c>
      <c r="C1070" t="n">
        <v>725575200</v>
      </c>
      <c r="D1070">
        <f>if(and(B1070&gt;0,C1070&gt;0),C1070/(B1070+C1070),"")</f>
        <v/>
      </c>
      <c r="E1070">
        <f>D1070-E1060</f>
        <v/>
      </c>
      <c r="F1070" t="n">
        <v>0.05</v>
      </c>
      <c r="G1070">
        <f>E1070/F1070*100/24.84/168</f>
        <v/>
      </c>
    </row>
    <row r="1071" spans="1:7">
      <c r="A1071" t="s">
        <v>25</v>
      </c>
      <c r="B1071" t="n">
        <v>462627900</v>
      </c>
      <c r="C1071" t="n">
        <v>754325600</v>
      </c>
      <c r="D1071">
        <f>if(and(B1071&gt;0,C1071&gt;0),C1071/(B1071+C1071),"")</f>
        <v/>
      </c>
      <c r="E1071">
        <f>D1071-E1060</f>
        <v/>
      </c>
      <c r="F1071" t="n">
        <v>0.05</v>
      </c>
      <c r="G1071">
        <f>E1071/F1071*100/24.84/168</f>
        <v/>
      </c>
    </row>
    <row r="1072" spans="1:7">
      <c r="A1072" t="s"/>
    </row>
    <row r="1073" spans="1:7">
      <c r="A1073" t="s">
        <v>0</v>
      </c>
      <c r="B1073" t="s">
        <v>1</v>
      </c>
      <c r="C1073" t="s">
        <v>2</v>
      </c>
      <c r="D1073" t="s">
        <v>3</v>
      </c>
    </row>
    <row r="1074" spans="1:7">
      <c r="A1074" t="s">
        <v>197</v>
      </c>
      <c r="B1074" t="s">
        <v>54</v>
      </c>
      <c r="C1074" t="s">
        <v>198</v>
      </c>
      <c r="D1074" t="s">
        <v>199</v>
      </c>
    </row>
    <row r="1075" spans="1:7">
      <c r="A1075" t="s"/>
      <c r="B1075" t="s">
        <v>8</v>
      </c>
      <c r="C1075" t="s">
        <v>9</v>
      </c>
      <c r="D1075" t="s">
        <v>10</v>
      </c>
      <c r="E1075" t="s">
        <v>11</v>
      </c>
      <c r="F1075" t="s">
        <v>12</v>
      </c>
      <c r="G1075" t="s">
        <v>13</v>
      </c>
    </row>
    <row r="1076" spans="1:7">
      <c r="A1076" t="s">
        <v>14</v>
      </c>
      <c r="B1076" t="n">
        <v>310170900</v>
      </c>
      <c r="C1076" t="n">
        <v>310775900</v>
      </c>
      <c r="D1076">
        <f>if(and(B1076&gt;0,C1076&gt;0),C1076/(B1076+C1076),"")</f>
        <v/>
      </c>
      <c r="E1076">
        <f>average(D1076:D1077)</f>
        <v/>
      </c>
    </row>
    <row r="1077" spans="1:7">
      <c r="A1077" t="s">
        <v>15</v>
      </c>
      <c r="B1077" t="n">
        <v>315521100</v>
      </c>
      <c r="C1077" t="n">
        <v>317287700</v>
      </c>
      <c r="D1077">
        <f>if(and(B1077&gt;0,C1077&gt;0),C1077/(B1077+C1077),"")</f>
        <v/>
      </c>
    </row>
    <row r="1078" spans="1:7">
      <c r="A1078" t="s">
        <v>16</v>
      </c>
      <c r="B1078" t="n">
        <v>269631600</v>
      </c>
      <c r="C1078" t="n">
        <v>281571500</v>
      </c>
      <c r="D1078">
        <f>if(and(B1078&gt;0,C1078&gt;0),C1078/(B1078+C1078),"")</f>
        <v/>
      </c>
      <c r="E1078">
        <f>D1078-E1076</f>
        <v/>
      </c>
      <c r="F1078" t="n">
        <v>0.05</v>
      </c>
      <c r="G1078">
        <f>E1078/F1078*100/41.22/8</f>
        <v/>
      </c>
    </row>
    <row r="1079" spans="1:7">
      <c r="A1079" t="s">
        <v>17</v>
      </c>
      <c r="B1079" t="n">
        <v>305404700</v>
      </c>
      <c r="C1079" t="n">
        <v>317783500</v>
      </c>
      <c r="D1079">
        <f>if(and(B1079&gt;0,C1079&gt;0),C1079/(B1079+C1079),"")</f>
        <v/>
      </c>
      <c r="E1079">
        <f>D1079-E1076</f>
        <v/>
      </c>
      <c r="F1079" t="n">
        <v>0.05</v>
      </c>
      <c r="G1079">
        <f>E1079/F1079*100/41.22/8</f>
        <v/>
      </c>
    </row>
    <row r="1080" spans="1:7">
      <c r="A1080" t="s">
        <v>18</v>
      </c>
      <c r="B1080" t="n">
        <v>356590100</v>
      </c>
      <c r="C1080" t="n">
        <v>391867600</v>
      </c>
      <c r="D1080">
        <f>if(and(B1080&gt;0,C1080&gt;0),C1080/(B1080+C1080),"")</f>
        <v/>
      </c>
      <c r="E1080">
        <f>D1080-E1076</f>
        <v/>
      </c>
      <c r="F1080" t="n">
        <v>0.05</v>
      </c>
      <c r="G1080">
        <f>E1080/F1080*100/41.22/24</f>
        <v/>
      </c>
    </row>
    <row r="1081" spans="1:7">
      <c r="A1081" t="s">
        <v>19</v>
      </c>
      <c r="B1081" t="n">
        <v>352639600</v>
      </c>
      <c r="C1081" t="n">
        <v>384410200</v>
      </c>
      <c r="D1081">
        <f>if(and(B1081&gt;0,C1081&gt;0),C1081/(B1081+C1081),"")</f>
        <v/>
      </c>
      <c r="E1081">
        <f>D1081-E1076</f>
        <v/>
      </c>
      <c r="F1081" t="n">
        <v>0.05</v>
      </c>
      <c r="G1081">
        <f>E1081/F1081*100/41.22/24</f>
        <v/>
      </c>
    </row>
    <row r="1082" spans="1:7">
      <c r="A1082" t="s">
        <v>20</v>
      </c>
      <c r="B1082" t="n">
        <v>188622900</v>
      </c>
      <c r="C1082" t="n">
        <v>228338500</v>
      </c>
      <c r="D1082">
        <f>if(and(B1082&gt;0,C1082&gt;0),C1082/(B1082+C1082),"")</f>
        <v/>
      </c>
      <c r="E1082">
        <f>D1082-E1076</f>
        <v/>
      </c>
      <c r="F1082" t="n">
        <v>0.05</v>
      </c>
      <c r="G1082">
        <f>E1082/F1082*100/41.22/48</f>
        <v/>
      </c>
    </row>
    <row r="1083" spans="1:7">
      <c r="A1083" t="s">
        <v>21</v>
      </c>
      <c r="B1083" t="n">
        <v>187265500</v>
      </c>
      <c r="C1083" t="n">
        <v>225713500</v>
      </c>
      <c r="D1083">
        <f>if(and(B1083&gt;0,C1083&gt;0),C1083/(B1083+C1083),"")</f>
        <v/>
      </c>
      <c r="E1083">
        <f>D1083-E1076</f>
        <v/>
      </c>
      <c r="F1083" t="n">
        <v>0.05</v>
      </c>
      <c r="G1083">
        <f>E1083/F1083*100/41.22/48</f>
        <v/>
      </c>
    </row>
    <row r="1084" spans="1:7">
      <c r="A1084" t="s">
        <v>22</v>
      </c>
      <c r="B1084" t="n">
        <v>219166100</v>
      </c>
      <c r="C1084" t="n">
        <v>323374300</v>
      </c>
      <c r="D1084">
        <f>if(and(B1084&gt;0,C1084&gt;0),C1084/(B1084+C1084),"")</f>
        <v/>
      </c>
      <c r="E1084">
        <f>D1084-E1076</f>
        <v/>
      </c>
      <c r="F1084" t="n">
        <v>0.05</v>
      </c>
      <c r="G1084">
        <f>E1084/F1084*100/41.22/96</f>
        <v/>
      </c>
    </row>
    <row r="1085" spans="1:7">
      <c r="A1085" t="s">
        <v>23</v>
      </c>
      <c r="B1085" t="n">
        <v>198549000</v>
      </c>
      <c r="C1085" t="n">
        <v>290178100</v>
      </c>
      <c r="D1085">
        <f>if(and(B1085&gt;0,C1085&gt;0),C1085/(B1085+C1085),"")</f>
        <v/>
      </c>
      <c r="E1085">
        <f>D1085-E1076</f>
        <v/>
      </c>
      <c r="F1085" t="n">
        <v>0.05</v>
      </c>
      <c r="G1085">
        <f>E1085/F1085*100/41.22/96</f>
        <v/>
      </c>
    </row>
    <row r="1086" spans="1:7">
      <c r="A1086" t="s">
        <v>24</v>
      </c>
      <c r="B1086" t="n">
        <v>213639300</v>
      </c>
      <c r="C1086" t="n">
        <v>384538000</v>
      </c>
      <c r="D1086">
        <f>if(and(B1086&gt;0,C1086&gt;0),C1086/(B1086+C1086),"")</f>
        <v/>
      </c>
      <c r="E1086">
        <f>D1086-E1076</f>
        <v/>
      </c>
      <c r="F1086" t="n">
        <v>0.05</v>
      </c>
      <c r="G1086">
        <f>E1086/F1086*100/41.22/168</f>
        <v/>
      </c>
    </row>
    <row r="1087" spans="1:7">
      <c r="A1087" t="s">
        <v>25</v>
      </c>
      <c r="B1087" t="n">
        <v>211086000</v>
      </c>
      <c r="C1087" t="n">
        <v>379610300</v>
      </c>
      <c r="D1087">
        <f>if(and(B1087&gt;0,C1087&gt;0),C1087/(B1087+C1087),"")</f>
        <v/>
      </c>
      <c r="E1087">
        <f>D1087-E1076</f>
        <v/>
      </c>
      <c r="F1087" t="n">
        <v>0.05</v>
      </c>
      <c r="G1087">
        <f>E1087/F1087*100/41.22/168</f>
        <v/>
      </c>
    </row>
    <row r="1088" spans="1:7">
      <c r="A1088" t="s"/>
    </row>
    <row r="1089" spans="1:7">
      <c r="A1089" t="s">
        <v>0</v>
      </c>
      <c r="B1089" t="s">
        <v>1</v>
      </c>
      <c r="C1089" t="s">
        <v>2</v>
      </c>
      <c r="D1089" t="s">
        <v>3</v>
      </c>
    </row>
    <row r="1090" spans="1:7">
      <c r="A1090" t="s">
        <v>200</v>
      </c>
      <c r="B1090" t="s">
        <v>5</v>
      </c>
      <c r="C1090" t="s">
        <v>201</v>
      </c>
      <c r="D1090" t="s">
        <v>202</v>
      </c>
    </row>
    <row r="1091" spans="1:7">
      <c r="A1091" t="s"/>
      <c r="B1091" t="s">
        <v>8</v>
      </c>
      <c r="C1091" t="s">
        <v>9</v>
      </c>
      <c r="D1091" t="s">
        <v>10</v>
      </c>
      <c r="E1091" t="s">
        <v>11</v>
      </c>
      <c r="F1091" t="s">
        <v>12</v>
      </c>
      <c r="G1091" t="s">
        <v>13</v>
      </c>
    </row>
    <row r="1092" spans="1:7">
      <c r="A1092" t="s">
        <v>14</v>
      </c>
      <c r="B1092" t="n">
        <v>37364760</v>
      </c>
      <c r="C1092" t="n">
        <v>39342910</v>
      </c>
      <c r="D1092">
        <f>if(and(B1092&gt;0,C1092&gt;0),C1092/(B1092+C1092),"")</f>
        <v/>
      </c>
      <c r="E1092">
        <f>average(D1092:D1093)</f>
        <v/>
      </c>
    </row>
    <row r="1093" spans="1:7">
      <c r="A1093" t="s">
        <v>15</v>
      </c>
      <c r="B1093" t="n">
        <v>37270480</v>
      </c>
      <c r="C1093" t="n">
        <v>38247660</v>
      </c>
      <c r="D1093">
        <f>if(and(B1093&gt;0,C1093&gt;0),C1093/(B1093+C1093),"")</f>
        <v/>
      </c>
    </row>
    <row r="1094" spans="1:7">
      <c r="A1094" t="s">
        <v>16</v>
      </c>
      <c r="B1094" t="n">
        <v>39192720</v>
      </c>
      <c r="C1094" t="n">
        <v>40819660</v>
      </c>
      <c r="D1094">
        <f>if(and(B1094&gt;0,C1094&gt;0),C1094/(B1094+C1094),"")</f>
        <v/>
      </c>
      <c r="E1094">
        <f>D1094-E1092</f>
        <v/>
      </c>
      <c r="F1094" t="n">
        <v>0.05</v>
      </c>
      <c r="G1094">
        <f>E1094/F1094*100/26.08/8</f>
        <v/>
      </c>
    </row>
    <row r="1095" spans="1:7">
      <c r="A1095" t="s">
        <v>17</v>
      </c>
      <c r="B1095" t="n">
        <v>42881400</v>
      </c>
      <c r="C1095" t="n">
        <v>45290940</v>
      </c>
      <c r="D1095">
        <f>if(and(B1095&gt;0,C1095&gt;0),C1095/(B1095+C1095),"")</f>
        <v/>
      </c>
      <c r="E1095">
        <f>D1095-E1092</f>
        <v/>
      </c>
      <c r="F1095" t="n">
        <v>0.05</v>
      </c>
      <c r="G1095">
        <f>E1095/F1095*100/26.08/8</f>
        <v/>
      </c>
    </row>
    <row r="1096" spans="1:7">
      <c r="A1096" t="s">
        <v>18</v>
      </c>
      <c r="B1096" t="n">
        <v>49899220</v>
      </c>
      <c r="C1096" t="n">
        <v>55656970</v>
      </c>
      <c r="D1096">
        <f>if(and(B1096&gt;0,C1096&gt;0),C1096/(B1096+C1096),"")</f>
        <v/>
      </c>
      <c r="E1096">
        <f>D1096-E1092</f>
        <v/>
      </c>
      <c r="F1096" t="n">
        <v>0.05</v>
      </c>
      <c r="G1096">
        <f>E1096/F1096*100/26.08/24</f>
        <v/>
      </c>
    </row>
    <row r="1097" spans="1:7">
      <c r="A1097" t="s">
        <v>19</v>
      </c>
      <c r="B1097" t="n">
        <v>50913540</v>
      </c>
      <c r="C1097" t="n">
        <v>56884300</v>
      </c>
      <c r="D1097">
        <f>if(and(B1097&gt;0,C1097&gt;0),C1097/(B1097+C1097),"")</f>
        <v/>
      </c>
      <c r="E1097">
        <f>D1097-E1092</f>
        <v/>
      </c>
      <c r="F1097" t="n">
        <v>0.05</v>
      </c>
      <c r="G1097">
        <f>E1097/F1097*100/26.08/24</f>
        <v/>
      </c>
    </row>
    <row r="1098" spans="1:7">
      <c r="A1098" t="s">
        <v>20</v>
      </c>
      <c r="B1098" t="n">
        <v>71172570</v>
      </c>
      <c r="C1098" t="n">
        <v>49101370</v>
      </c>
      <c r="D1098">
        <f>if(and(B1098&gt;0,C1098&gt;0),C1098/(B1098+C1098),"")</f>
        <v/>
      </c>
      <c r="E1098">
        <f>D1098-E1092</f>
        <v/>
      </c>
      <c r="F1098" t="n">
        <v>0.05</v>
      </c>
      <c r="G1098">
        <f>E1098/F1098*100/26.08/48</f>
        <v/>
      </c>
    </row>
    <row r="1099" spans="1:7">
      <c r="A1099" t="s">
        <v>21</v>
      </c>
      <c r="B1099" t="n">
        <v>68199060</v>
      </c>
      <c r="C1099" t="n">
        <v>48166020</v>
      </c>
      <c r="D1099">
        <f>if(and(B1099&gt;0,C1099&gt;0),C1099/(B1099+C1099),"")</f>
        <v/>
      </c>
      <c r="E1099">
        <f>D1099-E1092</f>
        <v/>
      </c>
      <c r="F1099" t="n">
        <v>0.05</v>
      </c>
      <c r="G1099">
        <f>E1099/F1099*100/26.08/48</f>
        <v/>
      </c>
    </row>
    <row r="1100" spans="1:7">
      <c r="A1100" t="s">
        <v>22</v>
      </c>
      <c r="B1100" t="n">
        <v>86440230</v>
      </c>
      <c r="C1100" t="n">
        <v>66523680</v>
      </c>
      <c r="D1100">
        <f>if(and(B1100&gt;0,C1100&gt;0),C1100/(B1100+C1100),"")</f>
        <v/>
      </c>
      <c r="E1100">
        <f>D1100-E1092</f>
        <v/>
      </c>
      <c r="F1100" t="n">
        <v>0.05</v>
      </c>
      <c r="G1100">
        <f>E1100/F1100*100/26.08/96</f>
        <v/>
      </c>
    </row>
    <row r="1101" spans="1:7">
      <c r="A1101" t="s">
        <v>23</v>
      </c>
      <c r="B1101" t="n">
        <v>90498860</v>
      </c>
      <c r="C1101" t="n">
        <v>70433550</v>
      </c>
      <c r="D1101">
        <f>if(and(B1101&gt;0,C1101&gt;0),C1101/(B1101+C1101),"")</f>
        <v/>
      </c>
      <c r="E1101">
        <f>D1101-E1092</f>
        <v/>
      </c>
      <c r="F1101" t="n">
        <v>0.05</v>
      </c>
      <c r="G1101">
        <f>E1101/F1101*100/26.08/96</f>
        <v/>
      </c>
    </row>
    <row r="1102" spans="1:7">
      <c r="A1102" t="s">
        <v>24</v>
      </c>
      <c r="B1102" t="n">
        <v>89646720</v>
      </c>
      <c r="C1102" t="n">
        <v>87691300</v>
      </c>
      <c r="D1102">
        <f>if(and(B1102&gt;0,C1102&gt;0),C1102/(B1102+C1102),"")</f>
        <v/>
      </c>
      <c r="E1102">
        <f>D1102-E1092</f>
        <v/>
      </c>
      <c r="F1102" t="n">
        <v>0.05</v>
      </c>
      <c r="G1102">
        <f>E1102/F1102*100/26.08/168</f>
        <v/>
      </c>
    </row>
    <row r="1103" spans="1:7">
      <c r="A1103" t="s">
        <v>25</v>
      </c>
      <c r="B1103" t="n">
        <v>97669190</v>
      </c>
      <c r="C1103" t="n">
        <v>89882950</v>
      </c>
      <c r="D1103">
        <f>if(and(B1103&gt;0,C1103&gt;0),C1103/(B1103+C1103),"")</f>
        <v/>
      </c>
      <c r="E1103">
        <f>D1103-E1092</f>
        <v/>
      </c>
      <c r="F1103" t="n">
        <v>0.05</v>
      </c>
      <c r="G1103">
        <f>E1103/F1103*100/26.08/168</f>
        <v/>
      </c>
    </row>
    <row r="1104" spans="1:7">
      <c r="A1104" t="s"/>
    </row>
    <row r="1105" spans="1:7">
      <c r="A1105" t="s">
        <v>0</v>
      </c>
      <c r="B1105" t="s">
        <v>1</v>
      </c>
      <c r="C1105" t="s">
        <v>2</v>
      </c>
      <c r="D1105" t="s">
        <v>3</v>
      </c>
    </row>
    <row r="1106" spans="1:7">
      <c r="A1106" t="s">
        <v>203</v>
      </c>
      <c r="B1106" t="s">
        <v>54</v>
      </c>
      <c r="C1106" t="s">
        <v>204</v>
      </c>
      <c r="D1106" t="s">
        <v>202</v>
      </c>
    </row>
    <row r="1107" spans="1:7">
      <c r="A1107" t="s"/>
      <c r="B1107" t="s">
        <v>8</v>
      </c>
      <c r="C1107" t="s">
        <v>9</v>
      </c>
      <c r="D1107" t="s">
        <v>10</v>
      </c>
      <c r="E1107" t="s">
        <v>11</v>
      </c>
      <c r="F1107" t="s">
        <v>12</v>
      </c>
      <c r="G1107" t="s">
        <v>13</v>
      </c>
    </row>
    <row r="1108" spans="1:7">
      <c r="A1108" t="s">
        <v>14</v>
      </c>
      <c r="B1108" t="n">
        <v>225350300</v>
      </c>
      <c r="C1108" t="n">
        <v>229873700</v>
      </c>
      <c r="D1108">
        <f>if(and(B1108&gt;0,C1108&gt;0),C1108/(B1108+C1108),"")</f>
        <v/>
      </c>
      <c r="E1108">
        <f>average(D1108:D1109)</f>
        <v/>
      </c>
    </row>
    <row r="1109" spans="1:7">
      <c r="A1109" t="s">
        <v>15</v>
      </c>
      <c r="B1109" t="n">
        <v>228674800</v>
      </c>
      <c r="C1109" t="n">
        <v>234943200</v>
      </c>
      <c r="D1109">
        <f>if(and(B1109&gt;0,C1109&gt;0),C1109/(B1109+C1109),"")</f>
        <v/>
      </c>
    </row>
    <row r="1110" spans="1:7">
      <c r="A1110" t="s">
        <v>16</v>
      </c>
      <c r="B1110" t="n">
        <v>221906400</v>
      </c>
      <c r="C1110" t="n">
        <v>239815600</v>
      </c>
      <c r="D1110">
        <f>if(and(B1110&gt;0,C1110&gt;0),C1110/(B1110+C1110),"")</f>
        <v/>
      </c>
      <c r="E1110">
        <f>D1110-E1108</f>
        <v/>
      </c>
      <c r="F1110" t="n">
        <v>0.05</v>
      </c>
      <c r="G1110">
        <f>E1110/F1110*100/26.08/8</f>
        <v/>
      </c>
    </row>
    <row r="1111" spans="1:7">
      <c r="A1111" t="s">
        <v>17</v>
      </c>
      <c r="B1111" t="n">
        <v>235822600</v>
      </c>
      <c r="C1111" t="n">
        <v>252770100</v>
      </c>
      <c r="D1111">
        <f>if(and(B1111&gt;0,C1111&gt;0),C1111/(B1111+C1111),"")</f>
        <v/>
      </c>
      <c r="E1111">
        <f>D1111-E1108</f>
        <v/>
      </c>
      <c r="F1111" t="n">
        <v>0.05</v>
      </c>
      <c r="G1111">
        <f>E1111/F1111*100/26.08/8</f>
        <v/>
      </c>
    </row>
    <row r="1112" spans="1:7">
      <c r="A1112" t="s">
        <v>18</v>
      </c>
      <c r="B1112" t="n">
        <v>254087000</v>
      </c>
      <c r="C1112" t="n">
        <v>287141000</v>
      </c>
      <c r="D1112">
        <f>if(and(B1112&gt;0,C1112&gt;0),C1112/(B1112+C1112),"")</f>
        <v/>
      </c>
      <c r="E1112">
        <f>D1112-E1108</f>
        <v/>
      </c>
      <c r="F1112" t="n">
        <v>0.05</v>
      </c>
      <c r="G1112">
        <f>E1112/F1112*100/26.08/24</f>
        <v/>
      </c>
    </row>
    <row r="1113" spans="1:7">
      <c r="A1113" t="s">
        <v>19</v>
      </c>
      <c r="B1113" t="n">
        <v>278424500</v>
      </c>
      <c r="C1113" t="n">
        <v>311633500</v>
      </c>
      <c r="D1113">
        <f>if(and(B1113&gt;0,C1113&gt;0),C1113/(B1113+C1113),"")</f>
        <v/>
      </c>
      <c r="E1113">
        <f>D1113-E1108</f>
        <v/>
      </c>
      <c r="F1113" t="n">
        <v>0.05</v>
      </c>
      <c r="G1113">
        <f>E1113/F1113*100/26.08/24</f>
        <v/>
      </c>
    </row>
    <row r="1114" spans="1:7">
      <c r="A1114" t="s">
        <v>20</v>
      </c>
      <c r="B1114" t="n">
        <v>146508800</v>
      </c>
      <c r="C1114" t="n">
        <v>179476200</v>
      </c>
      <c r="D1114">
        <f>if(and(B1114&gt;0,C1114&gt;0),C1114/(B1114+C1114),"")</f>
        <v/>
      </c>
      <c r="E1114">
        <f>D1114-E1108</f>
        <v/>
      </c>
      <c r="F1114" t="n">
        <v>0.05</v>
      </c>
      <c r="G1114">
        <f>E1114/F1114*100/26.08/48</f>
        <v/>
      </c>
    </row>
    <row r="1115" spans="1:7">
      <c r="A1115" t="s">
        <v>21</v>
      </c>
      <c r="B1115" t="n">
        <v>155287100</v>
      </c>
      <c r="C1115" t="n">
        <v>186675600</v>
      </c>
      <c r="D1115">
        <f>if(and(B1115&gt;0,C1115&gt;0),C1115/(B1115+C1115),"")</f>
        <v/>
      </c>
      <c r="E1115">
        <f>D1115-E1108</f>
        <v/>
      </c>
      <c r="F1115" t="n">
        <v>0.05</v>
      </c>
      <c r="G1115">
        <f>E1115/F1115*100/26.08/48</f>
        <v/>
      </c>
    </row>
    <row r="1116" spans="1:7">
      <c r="A1116" t="s">
        <v>22</v>
      </c>
      <c r="B1116" t="n">
        <v>182169800</v>
      </c>
      <c r="C1116" t="n">
        <v>260955700</v>
      </c>
      <c r="D1116">
        <f>if(and(B1116&gt;0,C1116&gt;0),C1116/(B1116+C1116),"")</f>
        <v/>
      </c>
      <c r="E1116">
        <f>D1116-E1108</f>
        <v/>
      </c>
      <c r="F1116" t="n">
        <v>0.05</v>
      </c>
      <c r="G1116">
        <f>E1116/F1116*100/26.08/96</f>
        <v/>
      </c>
    </row>
    <row r="1117" spans="1:7">
      <c r="A1117" t="s">
        <v>23</v>
      </c>
      <c r="B1117" t="n">
        <v>190351400</v>
      </c>
      <c r="C1117" t="n">
        <v>273485500</v>
      </c>
      <c r="D1117">
        <f>if(and(B1117&gt;0,C1117&gt;0),C1117/(B1117+C1117),"")</f>
        <v/>
      </c>
      <c r="E1117">
        <f>D1117-E1108</f>
        <v/>
      </c>
      <c r="F1117" t="n">
        <v>0.05</v>
      </c>
      <c r="G1117">
        <f>E1117/F1117*100/26.08/96</f>
        <v/>
      </c>
    </row>
    <row r="1118" spans="1:7">
      <c r="A1118" t="s">
        <v>24</v>
      </c>
      <c r="B1118" t="n">
        <v>226481900</v>
      </c>
      <c r="C1118" t="n">
        <v>368888300</v>
      </c>
      <c r="D1118">
        <f>if(and(B1118&gt;0,C1118&gt;0),C1118/(B1118+C1118),"")</f>
        <v/>
      </c>
      <c r="E1118">
        <f>D1118-E1108</f>
        <v/>
      </c>
      <c r="F1118" t="n">
        <v>0.05</v>
      </c>
      <c r="G1118">
        <f>E1118/F1118*100/26.08/168</f>
        <v/>
      </c>
    </row>
    <row r="1119" spans="1:7">
      <c r="A1119" t="s">
        <v>25</v>
      </c>
      <c r="B1119" t="n">
        <v>215403100</v>
      </c>
      <c r="C1119" t="n">
        <v>356541300</v>
      </c>
      <c r="D1119">
        <f>if(and(B1119&gt;0,C1119&gt;0),C1119/(B1119+C1119),"")</f>
        <v/>
      </c>
      <c r="E1119">
        <f>D1119-E1108</f>
        <v/>
      </c>
      <c r="F1119" t="n">
        <v>0.05</v>
      </c>
      <c r="G1119">
        <f>E1119/F1119*100/26.08/168</f>
        <v/>
      </c>
    </row>
    <row r="1120" spans="1:7">
      <c r="A1120" t="s"/>
    </row>
    <row r="1121" spans="1:7">
      <c r="A1121" t="s">
        <v>0</v>
      </c>
      <c r="B1121" t="s">
        <v>1</v>
      </c>
      <c r="C1121" t="s">
        <v>2</v>
      </c>
      <c r="D1121" t="s">
        <v>3</v>
      </c>
    </row>
    <row r="1122" spans="1:7">
      <c r="A1122" t="s">
        <v>205</v>
      </c>
      <c r="B1122" t="s">
        <v>54</v>
      </c>
      <c r="C1122" t="s">
        <v>206</v>
      </c>
      <c r="D1122" t="s">
        <v>207</v>
      </c>
    </row>
    <row r="1123" spans="1:7">
      <c r="A1123" t="s"/>
      <c r="B1123" t="s">
        <v>8</v>
      </c>
      <c r="C1123" t="s">
        <v>9</v>
      </c>
      <c r="D1123" t="s">
        <v>10</v>
      </c>
      <c r="E1123" t="s">
        <v>11</v>
      </c>
      <c r="F1123" t="s">
        <v>12</v>
      </c>
      <c r="G1123" t="s">
        <v>13</v>
      </c>
    </row>
    <row r="1124" spans="1:7">
      <c r="A1124" t="s">
        <v>14</v>
      </c>
      <c r="B1124" t="n">
        <v>98207190</v>
      </c>
      <c r="C1124" t="n">
        <v>99073950</v>
      </c>
      <c r="D1124">
        <f>if(and(B1124&gt;0,C1124&gt;0),C1124/(B1124+C1124),"")</f>
        <v/>
      </c>
      <c r="E1124">
        <f>average(D1124:D1125)</f>
        <v/>
      </c>
    </row>
    <row r="1125" spans="1:7">
      <c r="A1125" t="s">
        <v>15</v>
      </c>
      <c r="B1125" t="n">
        <v>99438190</v>
      </c>
      <c r="C1125" t="n">
        <v>101556200</v>
      </c>
      <c r="D1125">
        <f>if(and(B1125&gt;0,C1125&gt;0),C1125/(B1125+C1125),"")</f>
        <v/>
      </c>
    </row>
    <row r="1126" spans="1:7">
      <c r="A1126" t="s">
        <v>16</v>
      </c>
      <c r="B1126" t="n">
        <v>98517270</v>
      </c>
      <c r="C1126" t="n">
        <v>106423800</v>
      </c>
      <c r="D1126">
        <f>if(and(B1126&gt;0,C1126&gt;0),C1126/(B1126+C1126),"")</f>
        <v/>
      </c>
      <c r="E1126">
        <f>D1126-E1124</f>
        <v/>
      </c>
      <c r="F1126" t="n">
        <v>0.05</v>
      </c>
      <c r="G1126">
        <f>E1126/F1126*100/31.05/8</f>
        <v/>
      </c>
    </row>
    <row r="1127" spans="1:7">
      <c r="A1127" t="s">
        <v>17</v>
      </c>
      <c r="B1127" t="n">
        <v>109508600</v>
      </c>
      <c r="C1127" t="n">
        <v>117229100</v>
      </c>
      <c r="D1127">
        <f>if(and(B1127&gt;0,C1127&gt;0),C1127/(B1127+C1127),"")</f>
        <v/>
      </c>
      <c r="E1127">
        <f>D1127-E1124</f>
        <v/>
      </c>
      <c r="F1127" t="n">
        <v>0.05</v>
      </c>
      <c r="G1127">
        <f>E1127/F1127*100/31.05/8</f>
        <v/>
      </c>
    </row>
    <row r="1128" spans="1:7">
      <c r="A1128" t="s">
        <v>18</v>
      </c>
      <c r="B1128" t="n">
        <v>104933500</v>
      </c>
      <c r="C1128" t="n">
        <v>120252100</v>
      </c>
      <c r="D1128">
        <f>if(and(B1128&gt;0,C1128&gt;0),C1128/(B1128+C1128),"")</f>
        <v/>
      </c>
      <c r="E1128">
        <f>D1128-E1124</f>
        <v/>
      </c>
      <c r="F1128" t="n">
        <v>0.05</v>
      </c>
      <c r="G1128">
        <f>E1128/F1128*100/31.05/24</f>
        <v/>
      </c>
    </row>
    <row r="1129" spans="1:7">
      <c r="A1129" t="s">
        <v>19</v>
      </c>
      <c r="B1129" t="n">
        <v>115093100</v>
      </c>
      <c r="C1129" t="n">
        <v>129916300</v>
      </c>
      <c r="D1129">
        <f>if(and(B1129&gt;0,C1129&gt;0),C1129/(B1129+C1129),"")</f>
        <v/>
      </c>
      <c r="E1129">
        <f>D1129-E1124</f>
        <v/>
      </c>
      <c r="F1129" t="n">
        <v>0.05</v>
      </c>
      <c r="G1129">
        <f>E1129/F1129*100/31.05/24</f>
        <v/>
      </c>
    </row>
    <row r="1130" spans="1:7">
      <c r="A1130" t="s">
        <v>20</v>
      </c>
      <c r="B1130" t="n">
        <v>61299010</v>
      </c>
      <c r="C1130" t="n">
        <v>77283630</v>
      </c>
      <c r="D1130">
        <f>if(and(B1130&gt;0,C1130&gt;0),C1130/(B1130+C1130),"")</f>
        <v/>
      </c>
      <c r="E1130">
        <f>D1130-E1124</f>
        <v/>
      </c>
      <c r="F1130" t="n">
        <v>0.05</v>
      </c>
      <c r="G1130">
        <f>E1130/F1130*100/31.05/48</f>
        <v/>
      </c>
    </row>
    <row r="1131" spans="1:7">
      <c r="A1131" t="s">
        <v>21</v>
      </c>
      <c r="B1131" t="n">
        <v>63987220</v>
      </c>
      <c r="C1131" t="n">
        <v>79897860</v>
      </c>
      <c r="D1131">
        <f>if(and(B1131&gt;0,C1131&gt;0),C1131/(B1131+C1131),"")</f>
        <v/>
      </c>
      <c r="E1131">
        <f>D1131-E1124</f>
        <v/>
      </c>
      <c r="F1131" t="n">
        <v>0.05</v>
      </c>
      <c r="G1131">
        <f>E1131/F1131*100/31.05/48</f>
        <v/>
      </c>
    </row>
    <row r="1132" spans="1:7">
      <c r="A1132" t="s">
        <v>22</v>
      </c>
      <c r="B1132" t="n">
        <v>78171080</v>
      </c>
      <c r="C1132" t="n">
        <v>118569400</v>
      </c>
      <c r="D1132">
        <f>if(and(B1132&gt;0,C1132&gt;0),C1132/(B1132+C1132),"")</f>
        <v/>
      </c>
      <c r="E1132">
        <f>D1132-E1124</f>
        <v/>
      </c>
      <c r="F1132" t="n">
        <v>0.05</v>
      </c>
      <c r="G1132">
        <f>E1132/F1132*100/31.05/96</f>
        <v/>
      </c>
    </row>
    <row r="1133" spans="1:7">
      <c r="A1133" t="s">
        <v>23</v>
      </c>
      <c r="B1133" t="n">
        <v>82084160</v>
      </c>
      <c r="C1133" t="n">
        <v>123634100</v>
      </c>
      <c r="D1133">
        <f>if(and(B1133&gt;0,C1133&gt;0),C1133/(B1133+C1133),"")</f>
        <v/>
      </c>
      <c r="E1133">
        <f>D1133-E1124</f>
        <v/>
      </c>
      <c r="F1133" t="n">
        <v>0.05</v>
      </c>
      <c r="G1133">
        <f>E1133/F1133*100/31.05/96</f>
        <v/>
      </c>
    </row>
    <row r="1134" spans="1:7">
      <c r="A1134" t="s">
        <v>24</v>
      </c>
      <c r="B1134" t="n">
        <v>65088280</v>
      </c>
      <c r="C1134" t="n">
        <v>115790900</v>
      </c>
      <c r="D1134">
        <f>if(and(B1134&gt;0,C1134&gt;0),C1134/(B1134+C1134),"")</f>
        <v/>
      </c>
      <c r="E1134">
        <f>D1134-E1124</f>
        <v/>
      </c>
      <c r="F1134" t="n">
        <v>0.05</v>
      </c>
      <c r="G1134">
        <f>E1134/F1134*100/31.05/168</f>
        <v/>
      </c>
    </row>
    <row r="1135" spans="1:7">
      <c r="A1135" t="s">
        <v>25</v>
      </c>
      <c r="B1135" t="n">
        <v>73779220</v>
      </c>
      <c r="C1135" t="n">
        <v>132502600</v>
      </c>
      <c r="D1135">
        <f>if(and(B1135&gt;0,C1135&gt;0),C1135/(B1135+C1135),"")</f>
        <v/>
      </c>
      <c r="E1135">
        <f>D1135-E1124</f>
        <v/>
      </c>
      <c r="F1135" t="n">
        <v>0.05</v>
      </c>
      <c r="G1135">
        <f>E1135/F1135*100/31.05/168</f>
        <v/>
      </c>
    </row>
    <row r="1136" spans="1:7">
      <c r="A1136" t="s"/>
    </row>
    <row r="1137" spans="1:7">
      <c r="A1137" t="s">
        <v>0</v>
      </c>
      <c r="B1137" t="s">
        <v>1</v>
      </c>
      <c r="C1137" t="s">
        <v>2</v>
      </c>
      <c r="D1137" t="s">
        <v>3</v>
      </c>
    </row>
    <row r="1138" spans="1:7">
      <c r="A1138" t="s">
        <v>208</v>
      </c>
      <c r="B1138" t="s">
        <v>163</v>
      </c>
      <c r="C1138" t="s">
        <v>209</v>
      </c>
      <c r="D1138" t="s">
        <v>207</v>
      </c>
    </row>
    <row r="1139" spans="1:7">
      <c r="A1139" t="s"/>
      <c r="B1139" t="s">
        <v>8</v>
      </c>
      <c r="C1139" t="s">
        <v>9</v>
      </c>
      <c r="D1139" t="s">
        <v>10</v>
      </c>
      <c r="E1139" t="s">
        <v>11</v>
      </c>
      <c r="F1139" t="s">
        <v>12</v>
      </c>
      <c r="G1139" t="s">
        <v>13</v>
      </c>
    </row>
    <row r="1140" spans="1:7">
      <c r="A1140" t="s">
        <v>14</v>
      </c>
      <c r="B1140" t="n">
        <v>56076840</v>
      </c>
      <c r="C1140" t="n">
        <v>59386570</v>
      </c>
      <c r="D1140">
        <f>if(and(B1140&gt;0,C1140&gt;0),C1140/(B1140+C1140),"")</f>
        <v/>
      </c>
      <c r="E1140">
        <f>average(D1140:D1141)</f>
        <v/>
      </c>
    </row>
    <row r="1141" spans="1:7">
      <c r="A1141" t="s">
        <v>15</v>
      </c>
      <c r="B1141" t="n">
        <v>57112770</v>
      </c>
      <c r="C1141" t="n">
        <v>59869700</v>
      </c>
      <c r="D1141">
        <f>if(and(B1141&gt;0,C1141&gt;0),C1141/(B1141+C1141),"")</f>
        <v/>
      </c>
    </row>
    <row r="1142" spans="1:7">
      <c r="A1142" t="s">
        <v>16</v>
      </c>
      <c r="B1142" t="n">
        <v>57240140</v>
      </c>
      <c r="C1142" t="n">
        <v>60494930</v>
      </c>
      <c r="D1142">
        <f>if(and(B1142&gt;0,C1142&gt;0),C1142/(B1142+C1142),"")</f>
        <v/>
      </c>
      <c r="E1142">
        <f>D1142-E1140</f>
        <v/>
      </c>
      <c r="F1142" t="n">
        <v>0.05</v>
      </c>
      <c r="G1142">
        <f>E1142/F1142*100/31.05/8</f>
        <v/>
      </c>
    </row>
    <row r="1143" spans="1:7">
      <c r="A1143" t="s">
        <v>17</v>
      </c>
      <c r="B1143" t="n">
        <v>63605000</v>
      </c>
      <c r="C1143" t="n">
        <v>67857610</v>
      </c>
      <c r="D1143">
        <f>if(and(B1143&gt;0,C1143&gt;0),C1143/(B1143+C1143),"")</f>
        <v/>
      </c>
      <c r="E1143">
        <f>D1143-E1140</f>
        <v/>
      </c>
      <c r="F1143" t="n">
        <v>0.05</v>
      </c>
      <c r="G1143">
        <f>E1143/F1143*100/31.05/8</f>
        <v/>
      </c>
    </row>
    <row r="1144" spans="1:7">
      <c r="A1144" t="s">
        <v>18</v>
      </c>
      <c r="B1144" t="n">
        <v>59180010</v>
      </c>
      <c r="C1144" t="n">
        <v>65959620</v>
      </c>
      <c r="D1144">
        <f>if(and(B1144&gt;0,C1144&gt;0),C1144/(B1144+C1144),"")</f>
        <v/>
      </c>
      <c r="E1144">
        <f>D1144-E1140</f>
        <v/>
      </c>
      <c r="F1144" t="n">
        <v>0.05</v>
      </c>
      <c r="G1144">
        <f>E1144/F1144*100/31.05/24</f>
        <v/>
      </c>
    </row>
    <row r="1145" spans="1:7">
      <c r="A1145" t="s">
        <v>19</v>
      </c>
      <c r="B1145" t="n">
        <v>63822790</v>
      </c>
      <c r="C1145" t="n">
        <v>73283720</v>
      </c>
      <c r="D1145">
        <f>if(and(B1145&gt;0,C1145&gt;0),C1145/(B1145+C1145),"")</f>
        <v/>
      </c>
      <c r="E1145">
        <f>D1145-E1140</f>
        <v/>
      </c>
      <c r="F1145" t="n">
        <v>0.05</v>
      </c>
      <c r="G1145">
        <f>E1145/F1145*100/31.05/24</f>
        <v/>
      </c>
    </row>
    <row r="1146" spans="1:7">
      <c r="A1146" t="s">
        <v>20</v>
      </c>
      <c r="B1146" t="n">
        <v>34798650</v>
      </c>
      <c r="C1146" t="n">
        <v>44680060</v>
      </c>
      <c r="D1146">
        <f>if(and(B1146&gt;0,C1146&gt;0),C1146/(B1146+C1146),"")</f>
        <v/>
      </c>
      <c r="E1146">
        <f>D1146-E1140</f>
        <v/>
      </c>
      <c r="F1146" t="n">
        <v>0.05</v>
      </c>
      <c r="G1146">
        <f>E1146/F1146*100/31.05/48</f>
        <v/>
      </c>
    </row>
    <row r="1147" spans="1:7">
      <c r="A1147" t="s">
        <v>21</v>
      </c>
      <c r="B1147" t="n">
        <v>34870890</v>
      </c>
      <c r="C1147" t="n">
        <v>45186190</v>
      </c>
      <c r="D1147">
        <f>if(and(B1147&gt;0,C1147&gt;0),C1147/(B1147+C1147),"")</f>
        <v/>
      </c>
      <c r="E1147">
        <f>D1147-E1140</f>
        <v/>
      </c>
      <c r="F1147" t="n">
        <v>0.05</v>
      </c>
      <c r="G1147">
        <f>E1147/F1147*100/31.05/48</f>
        <v/>
      </c>
    </row>
    <row r="1148" spans="1:7">
      <c r="A1148" t="s">
        <v>22</v>
      </c>
      <c r="B1148" t="n">
        <v>42073750</v>
      </c>
      <c r="C1148" t="n">
        <v>65224530</v>
      </c>
      <c r="D1148">
        <f>if(and(B1148&gt;0,C1148&gt;0),C1148/(B1148+C1148),"")</f>
        <v/>
      </c>
      <c r="E1148">
        <f>D1148-E1140</f>
        <v/>
      </c>
      <c r="F1148" t="n">
        <v>0.05</v>
      </c>
      <c r="G1148">
        <f>E1148/F1148*100/31.05/96</f>
        <v/>
      </c>
    </row>
    <row r="1149" spans="1:7">
      <c r="A1149" t="s">
        <v>23</v>
      </c>
      <c r="B1149" t="n">
        <v>45427130</v>
      </c>
      <c r="C1149" t="n">
        <v>66237020</v>
      </c>
      <c r="D1149">
        <f>if(and(B1149&gt;0,C1149&gt;0),C1149/(B1149+C1149),"")</f>
        <v/>
      </c>
      <c r="E1149">
        <f>D1149-E1140</f>
        <v/>
      </c>
      <c r="F1149" t="n">
        <v>0.05</v>
      </c>
      <c r="G1149">
        <f>E1149/F1149*100/31.05/96</f>
        <v/>
      </c>
    </row>
    <row r="1150" spans="1:7">
      <c r="A1150" t="s">
        <v>24</v>
      </c>
      <c r="B1150" t="n">
        <v>47071500</v>
      </c>
      <c r="C1150" t="n">
        <v>84170650</v>
      </c>
      <c r="D1150">
        <f>if(and(B1150&gt;0,C1150&gt;0),C1150/(B1150+C1150),"")</f>
        <v/>
      </c>
      <c r="E1150">
        <f>D1150-E1140</f>
        <v/>
      </c>
      <c r="F1150" t="n">
        <v>0.05</v>
      </c>
      <c r="G1150">
        <f>E1150/F1150*100/31.05/168</f>
        <v/>
      </c>
    </row>
    <row r="1151" spans="1:7">
      <c r="A1151" t="s">
        <v>25</v>
      </c>
      <c r="B1151" t="n">
        <v>40904500</v>
      </c>
      <c r="C1151" t="n">
        <v>71050450</v>
      </c>
      <c r="D1151">
        <f>if(and(B1151&gt;0,C1151&gt;0),C1151/(B1151+C1151),"")</f>
        <v/>
      </c>
      <c r="E1151">
        <f>D1151-E1140</f>
        <v/>
      </c>
      <c r="F1151" t="n">
        <v>0.05</v>
      </c>
      <c r="G1151">
        <f>E1151/F1151*100/31.05/168</f>
        <v/>
      </c>
    </row>
    <row r="1152" spans="1:7">
      <c r="A1152" t="s"/>
    </row>
    <row r="1153" spans="1:7">
      <c r="A1153" t="s">
        <v>0</v>
      </c>
      <c r="B1153" t="s">
        <v>1</v>
      </c>
      <c r="C1153" t="s">
        <v>2</v>
      </c>
      <c r="D1153" t="s">
        <v>3</v>
      </c>
    </row>
    <row r="1154" spans="1:7">
      <c r="A1154" t="s">
        <v>210</v>
      </c>
      <c r="B1154" t="s">
        <v>54</v>
      </c>
      <c r="C1154" t="s">
        <v>211</v>
      </c>
      <c r="D1154" t="s">
        <v>212</v>
      </c>
    </row>
    <row r="1155" spans="1:7">
      <c r="A1155" t="s"/>
      <c r="B1155" t="s">
        <v>8</v>
      </c>
      <c r="C1155" t="s">
        <v>9</v>
      </c>
      <c r="D1155" t="s">
        <v>10</v>
      </c>
      <c r="E1155" t="s">
        <v>11</v>
      </c>
      <c r="F1155" t="s">
        <v>12</v>
      </c>
      <c r="G1155" t="s">
        <v>13</v>
      </c>
    </row>
    <row r="1156" spans="1:7">
      <c r="A1156" t="s">
        <v>14</v>
      </c>
      <c r="B1156" t="n">
        <v>47988850</v>
      </c>
      <c r="C1156" t="n">
        <v>47809750</v>
      </c>
      <c r="D1156">
        <f>if(and(B1156&gt;0,C1156&gt;0),C1156/(B1156+C1156),"")</f>
        <v/>
      </c>
      <c r="E1156">
        <f>average(D1156:D1157)</f>
        <v/>
      </c>
    </row>
    <row r="1157" spans="1:7">
      <c r="A1157" t="s">
        <v>15</v>
      </c>
      <c r="B1157" t="n">
        <v>68918890</v>
      </c>
      <c r="C1157" t="n">
        <v>51236360</v>
      </c>
      <c r="D1157">
        <f>if(and(B1157&gt;0,C1157&gt;0),C1157/(B1157+C1157),"")</f>
        <v/>
      </c>
    </row>
    <row r="1158" spans="1:7">
      <c r="A1158" t="s">
        <v>16</v>
      </c>
      <c r="B1158" t="n">
        <v>70671770</v>
      </c>
      <c r="C1158" t="n">
        <v>52815660</v>
      </c>
      <c r="D1158">
        <f>if(and(B1158&gt;0,C1158&gt;0),C1158/(B1158+C1158),"")</f>
        <v/>
      </c>
      <c r="E1158">
        <f>D1158-E1156</f>
        <v/>
      </c>
      <c r="F1158" t="n">
        <v>0.05</v>
      </c>
      <c r="G1158">
        <f>E1158/F1158*100/37.00/8</f>
        <v/>
      </c>
    </row>
    <row r="1159" spans="1:7">
      <c r="A1159" t="s">
        <v>17</v>
      </c>
      <c r="B1159" t="n">
        <v>65498000</v>
      </c>
      <c r="C1159" t="n">
        <v>50423910</v>
      </c>
      <c r="D1159">
        <f>if(and(B1159&gt;0,C1159&gt;0),C1159/(B1159+C1159),"")</f>
        <v/>
      </c>
      <c r="E1159">
        <f>D1159-E1156</f>
        <v/>
      </c>
      <c r="F1159" t="n">
        <v>0.05</v>
      </c>
      <c r="G1159">
        <f>E1159/F1159*100/37.00/8</f>
        <v/>
      </c>
    </row>
    <row r="1160" spans="1:7">
      <c r="A1160" t="s">
        <v>18</v>
      </c>
      <c r="B1160" t="n">
        <v>69678920</v>
      </c>
      <c r="C1160" t="n">
        <v>56904980</v>
      </c>
      <c r="D1160">
        <f>if(and(B1160&gt;0,C1160&gt;0),C1160/(B1160+C1160),"")</f>
        <v/>
      </c>
      <c r="E1160">
        <f>D1160-E1156</f>
        <v/>
      </c>
      <c r="F1160" t="n">
        <v>0.05</v>
      </c>
      <c r="G1160">
        <f>E1160/F1160*100/37.00/24</f>
        <v/>
      </c>
    </row>
    <row r="1161" spans="1:7">
      <c r="A1161" t="s">
        <v>19</v>
      </c>
      <c r="B1161" t="n">
        <v>76408230</v>
      </c>
      <c r="C1161" t="n">
        <v>62155490</v>
      </c>
      <c r="D1161">
        <f>if(and(B1161&gt;0,C1161&gt;0),C1161/(B1161+C1161),"")</f>
        <v/>
      </c>
      <c r="E1161">
        <f>D1161-E1156</f>
        <v/>
      </c>
      <c r="F1161" t="n">
        <v>0.05</v>
      </c>
      <c r="G1161">
        <f>E1161/F1161*100/37.00/24</f>
        <v/>
      </c>
    </row>
    <row r="1162" spans="1:7">
      <c r="A1162" t="s">
        <v>20</v>
      </c>
      <c r="B1162" t="n">
        <v>43079150</v>
      </c>
      <c r="C1162" t="n">
        <v>38447470</v>
      </c>
      <c r="D1162">
        <f>if(and(B1162&gt;0,C1162&gt;0),C1162/(B1162+C1162),"")</f>
        <v/>
      </c>
      <c r="E1162">
        <f>D1162-E1156</f>
        <v/>
      </c>
      <c r="F1162" t="n">
        <v>0.05</v>
      </c>
      <c r="G1162">
        <f>E1162/F1162*100/37.00/48</f>
        <v/>
      </c>
    </row>
    <row r="1163" spans="1:7">
      <c r="A1163" t="s">
        <v>21</v>
      </c>
      <c r="B1163" t="n">
        <v>26065090</v>
      </c>
      <c r="C1163" t="n">
        <v>30337700</v>
      </c>
      <c r="D1163">
        <f>if(and(B1163&gt;0,C1163&gt;0),C1163/(B1163+C1163),"")</f>
        <v/>
      </c>
      <c r="E1163">
        <f>D1163-E1156</f>
        <v/>
      </c>
      <c r="F1163" t="n">
        <v>0.05</v>
      </c>
      <c r="G1163">
        <f>E1163/F1163*100/37.00/48</f>
        <v/>
      </c>
    </row>
    <row r="1164" spans="1:7">
      <c r="A1164" t="s">
        <v>22</v>
      </c>
      <c r="B1164" t="n">
        <v>80601160</v>
      </c>
      <c r="C1164" t="n">
        <v>60354820</v>
      </c>
      <c r="D1164">
        <f>if(and(B1164&gt;0,C1164&gt;0),C1164/(B1164+C1164),"")</f>
        <v/>
      </c>
      <c r="E1164">
        <f>D1164-E1156</f>
        <v/>
      </c>
      <c r="F1164" t="n">
        <v>0.05</v>
      </c>
      <c r="G1164">
        <f>E1164/F1164*100/37.00/96</f>
        <v/>
      </c>
    </row>
    <row r="1165" spans="1:7">
      <c r="A1165" t="s">
        <v>23</v>
      </c>
      <c r="B1165" t="n">
        <v>71323410</v>
      </c>
      <c r="C1165" t="n">
        <v>58537000</v>
      </c>
      <c r="D1165">
        <f>if(and(B1165&gt;0,C1165&gt;0),C1165/(B1165+C1165),"")</f>
        <v/>
      </c>
      <c r="E1165">
        <f>D1165-E1156</f>
        <v/>
      </c>
      <c r="F1165" t="n">
        <v>0.05</v>
      </c>
      <c r="G1165">
        <f>E1165/F1165*100/37.00/96</f>
        <v/>
      </c>
    </row>
    <row r="1166" spans="1:7">
      <c r="A1166" t="s">
        <v>24</v>
      </c>
      <c r="B1166" t="n">
        <v>101126400</v>
      </c>
      <c r="C1166" t="n">
        <v>58524600</v>
      </c>
      <c r="D1166">
        <f>if(and(B1166&gt;0,C1166&gt;0),C1166/(B1166+C1166),"")</f>
        <v/>
      </c>
      <c r="E1166">
        <f>D1166-E1156</f>
        <v/>
      </c>
      <c r="F1166" t="n">
        <v>0.05</v>
      </c>
      <c r="G1166">
        <f>E1166/F1166*100/37.00/168</f>
        <v/>
      </c>
    </row>
    <row r="1167" spans="1:7">
      <c r="A1167" t="s">
        <v>25</v>
      </c>
      <c r="B1167" t="n">
        <v>83730880</v>
      </c>
      <c r="C1167" t="n">
        <v>74476150</v>
      </c>
      <c r="D1167">
        <f>if(and(B1167&gt;0,C1167&gt;0),C1167/(B1167+C1167),"")</f>
        <v/>
      </c>
      <c r="E1167">
        <f>D1167-E1156</f>
        <v/>
      </c>
      <c r="F1167" t="n">
        <v>0.05</v>
      </c>
      <c r="G1167">
        <f>E1167/F1167*100/37.00/168</f>
        <v/>
      </c>
    </row>
    <row r="1168" spans="1:7">
      <c r="A1168" t="s"/>
    </row>
    <row r="1169" spans="1:7">
      <c r="A1169" t="s">
        <v>0</v>
      </c>
      <c r="B1169" t="s">
        <v>1</v>
      </c>
      <c r="C1169" t="s">
        <v>2</v>
      </c>
      <c r="D1169" t="s">
        <v>3</v>
      </c>
    </row>
    <row r="1170" spans="1:7">
      <c r="A1170" t="s">
        <v>213</v>
      </c>
      <c r="B1170" t="s">
        <v>163</v>
      </c>
      <c r="C1170" t="s">
        <v>214</v>
      </c>
      <c r="D1170" t="s">
        <v>215</v>
      </c>
    </row>
    <row r="1171" spans="1:7">
      <c r="A1171" t="s"/>
      <c r="B1171" t="s">
        <v>8</v>
      </c>
      <c r="C1171" t="s">
        <v>9</v>
      </c>
      <c r="D1171" t="s">
        <v>10</v>
      </c>
      <c r="E1171" t="s">
        <v>11</v>
      </c>
      <c r="F1171" t="s">
        <v>12</v>
      </c>
      <c r="G1171" t="s">
        <v>13</v>
      </c>
    </row>
    <row r="1172" spans="1:7">
      <c r="A1172" t="s">
        <v>14</v>
      </c>
      <c r="B1172" t="n">
        <v>77434710</v>
      </c>
      <c r="C1172" t="n">
        <v>84307340</v>
      </c>
      <c r="D1172">
        <f>if(and(B1172&gt;0,C1172&gt;0),C1172/(B1172+C1172),"")</f>
        <v/>
      </c>
      <c r="E1172">
        <f>average(D1172:D1173)</f>
        <v/>
      </c>
    </row>
    <row r="1173" spans="1:7">
      <c r="A1173" t="s">
        <v>15</v>
      </c>
      <c r="B1173" t="n">
        <v>84698400</v>
      </c>
      <c r="C1173" t="n">
        <v>93367240</v>
      </c>
      <c r="D1173">
        <f>if(and(B1173&gt;0,C1173&gt;0),C1173/(B1173+C1173),"")</f>
        <v/>
      </c>
    </row>
    <row r="1174" spans="1:7">
      <c r="A1174" t="s">
        <v>16</v>
      </c>
      <c r="B1174" t="n">
        <v>85890100</v>
      </c>
      <c r="C1174" t="n">
        <v>96482160</v>
      </c>
      <c r="D1174">
        <f>if(and(B1174&gt;0,C1174&gt;0),C1174/(B1174+C1174),"")</f>
        <v/>
      </c>
      <c r="E1174">
        <f>D1174-E1172</f>
        <v/>
      </c>
      <c r="F1174" t="n">
        <v>0.05</v>
      </c>
      <c r="G1174">
        <f>E1174/F1174*100/27.43/8</f>
        <v/>
      </c>
    </row>
    <row r="1175" spans="1:7">
      <c r="A1175" t="s">
        <v>17</v>
      </c>
      <c r="B1175" t="n">
        <v>85458100</v>
      </c>
      <c r="C1175" t="n">
        <v>94912490</v>
      </c>
      <c r="D1175">
        <f>if(and(B1175&gt;0,C1175&gt;0),C1175/(B1175+C1175),"")</f>
        <v/>
      </c>
      <c r="E1175">
        <f>D1175-E1172</f>
        <v/>
      </c>
      <c r="F1175" t="n">
        <v>0.05</v>
      </c>
      <c r="G1175">
        <f>E1175/F1175*100/27.43/8</f>
        <v/>
      </c>
    </row>
    <row r="1176" spans="1:7">
      <c r="A1176" t="s">
        <v>18</v>
      </c>
      <c r="B1176" t="n">
        <v>84671450</v>
      </c>
      <c r="C1176" t="n">
        <v>101422000</v>
      </c>
      <c r="D1176">
        <f>if(and(B1176&gt;0,C1176&gt;0),C1176/(B1176+C1176),"")</f>
        <v/>
      </c>
      <c r="E1176">
        <f>D1176-E1172</f>
        <v/>
      </c>
      <c r="F1176" t="n">
        <v>0.05</v>
      </c>
      <c r="G1176">
        <f>E1176/F1176*100/27.43/24</f>
        <v/>
      </c>
    </row>
    <row r="1177" spans="1:7">
      <c r="A1177" t="s">
        <v>19</v>
      </c>
      <c r="B1177" t="n">
        <v>90860430</v>
      </c>
      <c r="C1177" t="n">
        <v>104568900</v>
      </c>
      <c r="D1177">
        <f>if(and(B1177&gt;0,C1177&gt;0),C1177/(B1177+C1177),"")</f>
        <v/>
      </c>
      <c r="E1177">
        <f>D1177-E1172</f>
        <v/>
      </c>
      <c r="F1177" t="n">
        <v>0.05</v>
      </c>
      <c r="G1177">
        <f>E1177/F1177*100/27.43/24</f>
        <v/>
      </c>
    </row>
    <row r="1178" spans="1:7">
      <c r="A1178" t="s">
        <v>20</v>
      </c>
      <c r="B1178" t="n">
        <v>51330450</v>
      </c>
      <c r="C1178" t="n">
        <v>66609180</v>
      </c>
      <c r="D1178">
        <f>if(and(B1178&gt;0,C1178&gt;0),C1178/(B1178+C1178),"")</f>
        <v/>
      </c>
      <c r="E1178">
        <f>D1178-E1172</f>
        <v/>
      </c>
      <c r="F1178" t="n">
        <v>0.05</v>
      </c>
      <c r="G1178">
        <f>E1178/F1178*100/27.43/48</f>
        <v/>
      </c>
    </row>
    <row r="1179" spans="1:7">
      <c r="A1179" t="s">
        <v>21</v>
      </c>
      <c r="B1179" t="n">
        <v>51560480</v>
      </c>
      <c r="C1179" t="n">
        <v>65941050</v>
      </c>
      <c r="D1179">
        <f>if(and(B1179&gt;0,C1179&gt;0),C1179/(B1179+C1179),"")</f>
        <v/>
      </c>
      <c r="E1179">
        <f>D1179-E1172</f>
        <v/>
      </c>
      <c r="F1179" t="n">
        <v>0.05</v>
      </c>
      <c r="G1179">
        <f>E1179/F1179*100/27.43/48</f>
        <v/>
      </c>
    </row>
    <row r="1180" spans="1:7">
      <c r="A1180" t="s">
        <v>22</v>
      </c>
      <c r="B1180" t="n">
        <v>71022540</v>
      </c>
      <c r="C1180" t="n">
        <v>108158900</v>
      </c>
      <c r="D1180">
        <f>if(and(B1180&gt;0,C1180&gt;0),C1180/(B1180+C1180),"")</f>
        <v/>
      </c>
      <c r="E1180">
        <f>D1180-E1172</f>
        <v/>
      </c>
      <c r="F1180" t="n">
        <v>0.05</v>
      </c>
      <c r="G1180">
        <f>E1180/F1180*100/27.43/96</f>
        <v/>
      </c>
    </row>
    <row r="1181" spans="1:7">
      <c r="A1181" t="s">
        <v>23</v>
      </c>
      <c r="B1181" t="n">
        <v>78271740</v>
      </c>
      <c r="C1181" t="n">
        <v>117727700</v>
      </c>
      <c r="D1181">
        <f>if(and(B1181&gt;0,C1181&gt;0),C1181/(B1181+C1181),"")</f>
        <v/>
      </c>
      <c r="E1181">
        <f>D1181-E1172</f>
        <v/>
      </c>
      <c r="F1181" t="n">
        <v>0.05</v>
      </c>
      <c r="G1181">
        <f>E1181/F1181*100/27.43/96</f>
        <v/>
      </c>
    </row>
    <row r="1182" spans="1:7">
      <c r="A1182" t="s">
        <v>24</v>
      </c>
      <c r="B1182" t="n">
        <v>78143960</v>
      </c>
      <c r="C1182" t="n">
        <v>136395200</v>
      </c>
      <c r="D1182">
        <f>if(and(B1182&gt;0,C1182&gt;0),C1182/(B1182+C1182),"")</f>
        <v/>
      </c>
      <c r="E1182">
        <f>D1182-E1172</f>
        <v/>
      </c>
      <c r="F1182" t="n">
        <v>0.05</v>
      </c>
      <c r="G1182">
        <f>E1182/F1182*100/27.43/168</f>
        <v/>
      </c>
    </row>
    <row r="1183" spans="1:7">
      <c r="A1183" t="s">
        <v>25</v>
      </c>
      <c r="B1183" t="n">
        <v>74263300</v>
      </c>
      <c r="C1183" t="n">
        <v>128910700</v>
      </c>
      <c r="D1183">
        <f>if(and(B1183&gt;0,C1183&gt;0),C1183/(B1183+C1183),"")</f>
        <v/>
      </c>
      <c r="E1183">
        <f>D1183-E1172</f>
        <v/>
      </c>
      <c r="F1183" t="n">
        <v>0.05</v>
      </c>
      <c r="G1183">
        <f>E1183/F1183*100/27.43/168</f>
        <v/>
      </c>
    </row>
    <row r="1184" spans="1:7">
      <c r="A1184" t="s"/>
    </row>
    <row r="1185" spans="1:7">
      <c r="A1185" t="s">
        <v>0</v>
      </c>
      <c r="B1185" t="s">
        <v>1</v>
      </c>
      <c r="C1185" t="s">
        <v>2</v>
      </c>
      <c r="D1185" t="s">
        <v>3</v>
      </c>
    </row>
    <row r="1186" spans="1:7">
      <c r="A1186" t="s">
        <v>216</v>
      </c>
      <c r="B1186" t="s">
        <v>54</v>
      </c>
      <c r="C1186" t="s">
        <v>217</v>
      </c>
      <c r="D1186" t="s">
        <v>215</v>
      </c>
    </row>
    <row r="1187" spans="1:7">
      <c r="A1187" t="s"/>
      <c r="B1187" t="s">
        <v>8</v>
      </c>
      <c r="C1187" t="s">
        <v>9</v>
      </c>
      <c r="D1187" t="s">
        <v>10</v>
      </c>
      <c r="E1187" t="s">
        <v>11</v>
      </c>
      <c r="F1187" t="s">
        <v>12</v>
      </c>
      <c r="G1187" t="s">
        <v>13</v>
      </c>
    </row>
    <row r="1188" spans="1:7">
      <c r="A1188" t="s">
        <v>14</v>
      </c>
      <c r="B1188" t="n">
        <v>38867490</v>
      </c>
      <c r="C1188" t="n">
        <v>41953570</v>
      </c>
      <c r="D1188">
        <f>if(and(B1188&gt;0,C1188&gt;0),C1188/(B1188+C1188),"")</f>
        <v/>
      </c>
      <c r="E1188">
        <f>average(D1188:D1189)</f>
        <v/>
      </c>
    </row>
    <row r="1189" spans="1:7">
      <c r="A1189" t="s">
        <v>15</v>
      </c>
      <c r="B1189" t="n">
        <v>41349090</v>
      </c>
      <c r="C1189" t="n">
        <v>44933480</v>
      </c>
      <c r="D1189">
        <f>if(and(B1189&gt;0,C1189&gt;0),C1189/(B1189+C1189),"")</f>
        <v/>
      </c>
    </row>
    <row r="1190" spans="1:7">
      <c r="A1190" t="s">
        <v>16</v>
      </c>
      <c r="B1190" t="n">
        <v>42686930</v>
      </c>
      <c r="C1190" t="n">
        <v>48778030</v>
      </c>
      <c r="D1190">
        <f>if(and(B1190&gt;0,C1190&gt;0),C1190/(B1190+C1190),"")</f>
        <v/>
      </c>
      <c r="E1190">
        <f>D1190-E1188</f>
        <v/>
      </c>
      <c r="F1190" t="n">
        <v>0.05</v>
      </c>
      <c r="G1190">
        <f>E1190/F1190*100/27.43/8</f>
        <v/>
      </c>
    </row>
    <row r="1191" spans="1:7">
      <c r="A1191" t="s">
        <v>17</v>
      </c>
      <c r="B1191" t="n">
        <v>41154110</v>
      </c>
      <c r="C1191" t="n">
        <v>47068550</v>
      </c>
      <c r="D1191">
        <f>if(and(B1191&gt;0,C1191&gt;0),C1191/(B1191+C1191),"")</f>
        <v/>
      </c>
      <c r="E1191">
        <f>D1191-E1188</f>
        <v/>
      </c>
      <c r="F1191" t="n">
        <v>0.05</v>
      </c>
      <c r="G1191">
        <f>E1191/F1191*100/27.43/8</f>
        <v/>
      </c>
    </row>
    <row r="1192" spans="1:7">
      <c r="A1192" t="s">
        <v>18</v>
      </c>
      <c r="B1192" t="n">
        <v>41156200</v>
      </c>
      <c r="C1192" t="n">
        <v>49650040</v>
      </c>
      <c r="D1192">
        <f>if(and(B1192&gt;0,C1192&gt;0),C1192/(B1192+C1192),"")</f>
        <v/>
      </c>
      <c r="E1192">
        <f>D1192-E1188</f>
        <v/>
      </c>
      <c r="F1192" t="n">
        <v>0.05</v>
      </c>
      <c r="G1192">
        <f>E1192/F1192*100/27.43/24</f>
        <v/>
      </c>
    </row>
    <row r="1193" spans="1:7">
      <c r="A1193" t="s">
        <v>19</v>
      </c>
      <c r="B1193" t="n">
        <v>41305470</v>
      </c>
      <c r="C1193" t="n">
        <v>51580070</v>
      </c>
      <c r="D1193">
        <f>if(and(B1193&gt;0,C1193&gt;0),C1193/(B1193+C1193),"")</f>
        <v/>
      </c>
      <c r="E1193">
        <f>D1193-E1188</f>
        <v/>
      </c>
      <c r="F1193" t="n">
        <v>0.05</v>
      </c>
      <c r="G1193">
        <f>E1193/F1193*100/27.43/24</f>
        <v/>
      </c>
    </row>
    <row r="1194" spans="1:7">
      <c r="A1194" t="s">
        <v>20</v>
      </c>
      <c r="B1194" t="n">
        <v>25683730</v>
      </c>
      <c r="C1194" t="n">
        <v>33790740</v>
      </c>
      <c r="D1194">
        <f>if(and(B1194&gt;0,C1194&gt;0),C1194/(B1194+C1194),"")</f>
        <v/>
      </c>
      <c r="E1194">
        <f>D1194-E1188</f>
        <v/>
      </c>
      <c r="F1194" t="n">
        <v>0.05</v>
      </c>
      <c r="G1194">
        <f>E1194/F1194*100/27.43/48</f>
        <v/>
      </c>
    </row>
    <row r="1195" spans="1:7">
      <c r="A1195" t="s">
        <v>21</v>
      </c>
      <c r="B1195" t="n">
        <v>25623340</v>
      </c>
      <c r="C1195" t="n">
        <v>33557960</v>
      </c>
      <c r="D1195">
        <f>if(and(B1195&gt;0,C1195&gt;0),C1195/(B1195+C1195),"")</f>
        <v/>
      </c>
      <c r="E1195">
        <f>D1195-E1188</f>
        <v/>
      </c>
      <c r="F1195" t="n">
        <v>0.05</v>
      </c>
      <c r="G1195">
        <f>E1195/F1195*100/27.43/48</f>
        <v/>
      </c>
    </row>
    <row r="1196" spans="1:7">
      <c r="A1196" t="s">
        <v>22</v>
      </c>
      <c r="B1196" t="n">
        <v>36020360</v>
      </c>
      <c r="C1196" t="n">
        <v>54056320</v>
      </c>
      <c r="D1196">
        <f>if(and(B1196&gt;0,C1196&gt;0),C1196/(B1196+C1196),"")</f>
        <v/>
      </c>
      <c r="E1196">
        <f>D1196-E1188</f>
        <v/>
      </c>
      <c r="F1196" t="n">
        <v>0.05</v>
      </c>
      <c r="G1196">
        <f>E1196/F1196*100/27.43/96</f>
        <v/>
      </c>
    </row>
    <row r="1197" spans="1:7">
      <c r="A1197" t="s">
        <v>23</v>
      </c>
      <c r="B1197" t="n">
        <v>38531320</v>
      </c>
      <c r="C1197" t="n">
        <v>58354140</v>
      </c>
      <c r="D1197">
        <f>if(and(B1197&gt;0,C1197&gt;0),C1197/(B1197+C1197),"")</f>
        <v/>
      </c>
      <c r="E1197">
        <f>D1197-E1188</f>
        <v/>
      </c>
      <c r="F1197" t="n">
        <v>0.05</v>
      </c>
      <c r="G1197">
        <f>E1197/F1197*100/27.43/96</f>
        <v/>
      </c>
    </row>
    <row r="1198" spans="1:7">
      <c r="A1198" t="s">
        <v>24</v>
      </c>
      <c r="B1198" t="n">
        <v>37116670</v>
      </c>
      <c r="C1198" t="n">
        <v>63997210</v>
      </c>
      <c r="D1198">
        <f>if(and(B1198&gt;0,C1198&gt;0),C1198/(B1198+C1198),"")</f>
        <v/>
      </c>
      <c r="E1198">
        <f>D1198-E1188</f>
        <v/>
      </c>
      <c r="F1198" t="n">
        <v>0.05</v>
      </c>
      <c r="G1198">
        <f>E1198/F1198*100/27.43/168</f>
        <v/>
      </c>
    </row>
    <row r="1199" spans="1:7">
      <c r="A1199" t="s">
        <v>25</v>
      </c>
      <c r="B1199" t="n">
        <v>37562760</v>
      </c>
      <c r="C1199" t="n">
        <v>65966990</v>
      </c>
      <c r="D1199">
        <f>if(and(B1199&gt;0,C1199&gt;0),C1199/(B1199+C1199),"")</f>
        <v/>
      </c>
      <c r="E1199">
        <f>D1199-E1188</f>
        <v/>
      </c>
      <c r="F1199" t="n">
        <v>0.05</v>
      </c>
      <c r="G1199">
        <f>E1199/F1199*100/27.43/168</f>
        <v/>
      </c>
    </row>
    <row r="1200" spans="1:7">
      <c r="A1200" t="s"/>
    </row>
    <row r="1201" spans="1:7">
      <c r="A1201" t="s">
        <v>0</v>
      </c>
      <c r="B1201" t="s">
        <v>1</v>
      </c>
      <c r="C1201" t="s">
        <v>2</v>
      </c>
      <c r="D1201" t="s">
        <v>3</v>
      </c>
    </row>
    <row r="1202" spans="1:7">
      <c r="A1202" t="s">
        <v>218</v>
      </c>
      <c r="B1202" t="s">
        <v>5</v>
      </c>
      <c r="C1202" t="s">
        <v>219</v>
      </c>
      <c r="D1202" t="s">
        <v>220</v>
      </c>
    </row>
    <row r="1203" spans="1:7">
      <c r="A1203" t="s"/>
      <c r="B1203" t="s">
        <v>8</v>
      </c>
      <c r="C1203" t="s">
        <v>9</v>
      </c>
      <c r="D1203" t="s">
        <v>10</v>
      </c>
      <c r="E1203" t="s">
        <v>11</v>
      </c>
      <c r="F1203" t="s">
        <v>12</v>
      </c>
      <c r="G1203" t="s">
        <v>13</v>
      </c>
    </row>
    <row r="1204" spans="1:7">
      <c r="A1204" t="s">
        <v>14</v>
      </c>
      <c r="B1204" t="n">
        <v>1699987000</v>
      </c>
      <c r="C1204" t="n">
        <v>1789944000</v>
      </c>
      <c r="D1204">
        <f>if(and(B1204&gt;0,C1204&gt;0),C1204/(B1204+C1204),"")</f>
        <v/>
      </c>
      <c r="E1204">
        <f>average(D1204:D1205)</f>
        <v/>
      </c>
    </row>
    <row r="1205" spans="1:7">
      <c r="A1205" t="s">
        <v>15</v>
      </c>
      <c r="B1205" t="n">
        <v>1461872000</v>
      </c>
      <c r="C1205" t="n">
        <v>1525938000</v>
      </c>
      <c r="D1205">
        <f>if(and(B1205&gt;0,C1205&gt;0),C1205/(B1205+C1205),"")</f>
        <v/>
      </c>
    </row>
    <row r="1206" spans="1:7">
      <c r="A1206" t="s">
        <v>16</v>
      </c>
      <c r="B1206" t="n">
        <v>1476713000</v>
      </c>
      <c r="C1206" t="n">
        <v>1609208000</v>
      </c>
      <c r="D1206">
        <f>if(and(B1206&gt;0,C1206&gt;0),C1206/(B1206+C1206),"")</f>
        <v/>
      </c>
      <c r="E1206">
        <f>D1206-E1204</f>
        <v/>
      </c>
      <c r="F1206" t="n">
        <v>0.05</v>
      </c>
      <c r="G1206">
        <f>E1206/F1206*100/38.35/8</f>
        <v/>
      </c>
    </row>
    <row r="1207" spans="1:7">
      <c r="A1207" t="s">
        <v>17</v>
      </c>
      <c r="B1207" t="n">
        <v>1733052000</v>
      </c>
      <c r="C1207" t="n">
        <v>1894146000</v>
      </c>
      <c r="D1207">
        <f>if(and(B1207&gt;0,C1207&gt;0),C1207/(B1207+C1207),"")</f>
        <v/>
      </c>
      <c r="E1207">
        <f>D1207-E1204</f>
        <v/>
      </c>
      <c r="F1207" t="n">
        <v>0.05</v>
      </c>
      <c r="G1207">
        <f>E1207/F1207*100/38.35/8</f>
        <v/>
      </c>
    </row>
    <row r="1208" spans="1:7">
      <c r="A1208" t="s">
        <v>18</v>
      </c>
      <c r="B1208" t="n">
        <v>2214584000</v>
      </c>
      <c r="C1208" t="n">
        <v>2570055000</v>
      </c>
      <c r="D1208">
        <f>if(and(B1208&gt;0,C1208&gt;0),C1208/(B1208+C1208),"")</f>
        <v/>
      </c>
      <c r="E1208">
        <f>D1208-E1204</f>
        <v/>
      </c>
      <c r="F1208" t="n">
        <v>0.05</v>
      </c>
      <c r="G1208">
        <f>E1208/F1208*100/38.35/24</f>
        <v/>
      </c>
    </row>
    <row r="1209" spans="1:7">
      <c r="A1209" t="s">
        <v>19</v>
      </c>
      <c r="B1209" t="n">
        <v>1825160000</v>
      </c>
      <c r="C1209" t="n">
        <v>2139769000</v>
      </c>
      <c r="D1209">
        <f>if(and(B1209&gt;0,C1209&gt;0),C1209/(B1209+C1209),"")</f>
        <v/>
      </c>
      <c r="E1209">
        <f>D1209-E1204</f>
        <v/>
      </c>
      <c r="F1209" t="n">
        <v>0.05</v>
      </c>
      <c r="G1209">
        <f>E1209/F1209*100/38.35/24</f>
        <v/>
      </c>
    </row>
    <row r="1210" spans="1:7">
      <c r="A1210" t="s">
        <v>20</v>
      </c>
      <c r="B1210" t="n">
        <v>1078301000</v>
      </c>
      <c r="C1210" t="n">
        <v>1378348000</v>
      </c>
      <c r="D1210">
        <f>if(and(B1210&gt;0,C1210&gt;0),C1210/(B1210+C1210),"")</f>
        <v/>
      </c>
      <c r="E1210">
        <f>D1210-E1204</f>
        <v/>
      </c>
      <c r="F1210" t="n">
        <v>0.05</v>
      </c>
      <c r="G1210">
        <f>E1210/F1210*100/38.35/48</f>
        <v/>
      </c>
    </row>
    <row r="1211" spans="1:7">
      <c r="A1211" t="s">
        <v>21</v>
      </c>
      <c r="B1211" t="n">
        <v>960083000</v>
      </c>
      <c r="C1211" t="n">
        <v>1237850000</v>
      </c>
      <c r="D1211">
        <f>if(and(B1211&gt;0,C1211&gt;0),C1211/(B1211+C1211),"")</f>
        <v/>
      </c>
      <c r="E1211">
        <f>D1211-E1204</f>
        <v/>
      </c>
      <c r="F1211" t="n">
        <v>0.05</v>
      </c>
      <c r="G1211">
        <f>E1211/F1211*100/38.35/48</f>
        <v/>
      </c>
    </row>
    <row r="1212" spans="1:7">
      <c r="A1212" t="s">
        <v>22</v>
      </c>
      <c r="B1212" t="n">
        <v>1496425000</v>
      </c>
      <c r="C1212" t="n">
        <v>2332691000</v>
      </c>
      <c r="D1212">
        <f>if(and(B1212&gt;0,C1212&gt;0),C1212/(B1212+C1212),"")</f>
        <v/>
      </c>
      <c r="E1212">
        <f>D1212-E1204</f>
        <v/>
      </c>
      <c r="F1212" t="n">
        <v>0.05</v>
      </c>
      <c r="G1212">
        <f>E1212/F1212*100/38.35/96</f>
        <v/>
      </c>
    </row>
    <row r="1213" spans="1:7">
      <c r="A1213" t="s">
        <v>23</v>
      </c>
      <c r="B1213" t="n">
        <v>1540092000</v>
      </c>
      <c r="C1213" t="n">
        <v>2397193000</v>
      </c>
      <c r="D1213">
        <f>if(and(B1213&gt;0,C1213&gt;0),C1213/(B1213+C1213),"")</f>
        <v/>
      </c>
      <c r="E1213">
        <f>D1213-E1204</f>
        <v/>
      </c>
      <c r="F1213" t="n">
        <v>0.05</v>
      </c>
      <c r="G1213">
        <f>E1213/F1213*100/38.35/96</f>
        <v/>
      </c>
    </row>
    <row r="1214" spans="1:7">
      <c r="A1214" t="s">
        <v>24</v>
      </c>
      <c r="B1214" t="n">
        <v>1297392000</v>
      </c>
      <c r="C1214" t="n">
        <v>2404582000</v>
      </c>
      <c r="D1214">
        <f>if(and(B1214&gt;0,C1214&gt;0),C1214/(B1214+C1214),"")</f>
        <v/>
      </c>
      <c r="E1214">
        <f>D1214-E1204</f>
        <v/>
      </c>
      <c r="F1214" t="n">
        <v>0.05</v>
      </c>
      <c r="G1214">
        <f>E1214/F1214*100/38.35/168</f>
        <v/>
      </c>
    </row>
    <row r="1215" spans="1:7">
      <c r="A1215" t="s">
        <v>25</v>
      </c>
      <c r="B1215" t="n">
        <v>1131066000</v>
      </c>
      <c r="C1215" t="n">
        <v>2093428000</v>
      </c>
      <c r="D1215">
        <f>if(and(B1215&gt;0,C1215&gt;0),C1215/(B1215+C1215),"")</f>
        <v/>
      </c>
      <c r="E1215">
        <f>D1215-E1204</f>
        <v/>
      </c>
      <c r="F1215" t="n">
        <v>0.05</v>
      </c>
      <c r="G1215">
        <f>E1215/F1215*100/38.35/168</f>
        <v/>
      </c>
    </row>
    <row r="1216" spans="1:7">
      <c r="A1216" t="s"/>
    </row>
    <row r="1217" spans="1:7">
      <c r="A1217" t="s">
        <v>0</v>
      </c>
      <c r="B1217" t="s">
        <v>1</v>
      </c>
      <c r="C1217" t="s">
        <v>2</v>
      </c>
      <c r="D1217" t="s">
        <v>3</v>
      </c>
    </row>
    <row r="1218" spans="1:7">
      <c r="A1218" t="s">
        <v>221</v>
      </c>
      <c r="B1218" t="s">
        <v>163</v>
      </c>
      <c r="C1218" t="s">
        <v>222</v>
      </c>
      <c r="D1218" t="s">
        <v>220</v>
      </c>
    </row>
    <row r="1219" spans="1:7">
      <c r="A1219" t="s"/>
      <c r="B1219" t="s">
        <v>8</v>
      </c>
      <c r="C1219" t="s">
        <v>9</v>
      </c>
      <c r="D1219" t="s">
        <v>10</v>
      </c>
      <c r="E1219" t="s">
        <v>11</v>
      </c>
      <c r="F1219" t="s">
        <v>12</v>
      </c>
      <c r="G1219" t="s">
        <v>13</v>
      </c>
    </row>
    <row r="1220" spans="1:7">
      <c r="A1220" t="s">
        <v>14</v>
      </c>
      <c r="B1220" t="n">
        <v>40852550</v>
      </c>
      <c r="C1220" t="n">
        <v>44337800</v>
      </c>
      <c r="D1220">
        <f>if(and(B1220&gt;0,C1220&gt;0),C1220/(B1220+C1220),"")</f>
        <v/>
      </c>
      <c r="E1220">
        <f>average(D1220:D1221)</f>
        <v/>
      </c>
    </row>
    <row r="1221" spans="1:7">
      <c r="A1221" t="s">
        <v>15</v>
      </c>
      <c r="B1221" t="n">
        <v>35457140</v>
      </c>
      <c r="C1221" t="n">
        <v>38301730</v>
      </c>
      <c r="D1221">
        <f>if(and(B1221&gt;0,C1221&gt;0),C1221/(B1221+C1221),"")</f>
        <v/>
      </c>
    </row>
    <row r="1222" spans="1:7">
      <c r="A1222" t="s">
        <v>16</v>
      </c>
      <c r="B1222" t="n">
        <v>34262140</v>
      </c>
      <c r="C1222" t="n">
        <v>37599660</v>
      </c>
      <c r="D1222">
        <f>if(and(B1222&gt;0,C1222&gt;0),C1222/(B1222+C1222),"")</f>
        <v/>
      </c>
      <c r="E1222">
        <f>D1222-E1220</f>
        <v/>
      </c>
      <c r="F1222" t="n">
        <v>0.05</v>
      </c>
      <c r="G1222">
        <f>E1222/F1222*100/38.35/8</f>
        <v/>
      </c>
    </row>
    <row r="1223" spans="1:7">
      <c r="A1223" t="s">
        <v>17</v>
      </c>
      <c r="B1223" t="n">
        <v>40431310</v>
      </c>
      <c r="C1223" t="n">
        <v>41182810</v>
      </c>
      <c r="D1223">
        <f>if(and(B1223&gt;0,C1223&gt;0),C1223/(B1223+C1223),"")</f>
        <v/>
      </c>
      <c r="E1223">
        <f>D1223-E1220</f>
        <v/>
      </c>
      <c r="F1223" t="n">
        <v>0.05</v>
      </c>
      <c r="G1223">
        <f>E1223/F1223*100/38.35/8</f>
        <v/>
      </c>
    </row>
    <row r="1224" spans="1:7">
      <c r="A1224" t="s">
        <v>18</v>
      </c>
      <c r="B1224" t="n">
        <v>52603810</v>
      </c>
      <c r="C1224" t="n">
        <v>58111960</v>
      </c>
      <c r="D1224">
        <f>if(and(B1224&gt;0,C1224&gt;0),C1224/(B1224+C1224),"")</f>
        <v/>
      </c>
      <c r="E1224">
        <f>D1224-E1220</f>
        <v/>
      </c>
      <c r="F1224" t="n">
        <v>0.05</v>
      </c>
      <c r="G1224">
        <f>E1224/F1224*100/38.35/24</f>
        <v/>
      </c>
    </row>
    <row r="1225" spans="1:7">
      <c r="A1225" t="s">
        <v>19</v>
      </c>
      <c r="B1225" t="n">
        <v>44180650</v>
      </c>
      <c r="C1225" t="n">
        <v>50214470</v>
      </c>
      <c r="D1225">
        <f>if(and(B1225&gt;0,C1225&gt;0),C1225/(B1225+C1225),"")</f>
        <v/>
      </c>
      <c r="E1225">
        <f>D1225-E1220</f>
        <v/>
      </c>
      <c r="F1225" t="n">
        <v>0.05</v>
      </c>
      <c r="G1225">
        <f>E1225/F1225*100/38.35/24</f>
        <v/>
      </c>
    </row>
    <row r="1226" spans="1:7">
      <c r="A1226" t="s">
        <v>20</v>
      </c>
      <c r="B1226" t="n">
        <v>21931870</v>
      </c>
      <c r="C1226" t="n">
        <v>28580980</v>
      </c>
      <c r="D1226">
        <f>if(and(B1226&gt;0,C1226&gt;0),C1226/(B1226+C1226),"")</f>
        <v/>
      </c>
      <c r="E1226">
        <f>D1226-E1220</f>
        <v/>
      </c>
      <c r="F1226" t="n">
        <v>0.05</v>
      </c>
      <c r="G1226">
        <f>E1226/F1226*100/38.35/48</f>
        <v/>
      </c>
    </row>
    <row r="1227" spans="1:7">
      <c r="A1227" t="s">
        <v>21</v>
      </c>
      <c r="B1227" t="n">
        <v>21651770</v>
      </c>
      <c r="C1227" t="n">
        <v>28522240</v>
      </c>
      <c r="D1227">
        <f>if(and(B1227&gt;0,C1227&gt;0),C1227/(B1227+C1227),"")</f>
        <v/>
      </c>
      <c r="E1227">
        <f>D1227-E1220</f>
        <v/>
      </c>
      <c r="F1227" t="n">
        <v>0.05</v>
      </c>
      <c r="G1227">
        <f>E1227/F1227*100/38.35/48</f>
        <v/>
      </c>
    </row>
    <row r="1228" spans="1:7">
      <c r="A1228" t="s">
        <v>22</v>
      </c>
      <c r="B1228" t="n">
        <v>35980980</v>
      </c>
      <c r="C1228" t="n">
        <v>58956040</v>
      </c>
      <c r="D1228">
        <f>if(and(B1228&gt;0,C1228&gt;0),C1228/(B1228+C1228),"")</f>
        <v/>
      </c>
      <c r="E1228">
        <f>D1228-E1220</f>
        <v/>
      </c>
      <c r="F1228" t="n">
        <v>0.05</v>
      </c>
      <c r="G1228">
        <f>E1228/F1228*100/38.35/96</f>
        <v/>
      </c>
    </row>
    <row r="1229" spans="1:7">
      <c r="A1229" t="s">
        <v>23</v>
      </c>
      <c r="B1229" t="n">
        <v>41159870</v>
      </c>
      <c r="C1229" t="n">
        <v>62858640</v>
      </c>
      <c r="D1229">
        <f>if(and(B1229&gt;0,C1229&gt;0),C1229/(B1229+C1229),"")</f>
        <v/>
      </c>
      <c r="E1229">
        <f>D1229-E1220</f>
        <v/>
      </c>
      <c r="F1229" t="n">
        <v>0.05</v>
      </c>
      <c r="G1229">
        <f>E1229/F1229*100/38.35/96</f>
        <v/>
      </c>
    </row>
    <row r="1230" spans="1:7">
      <c r="A1230" t="s">
        <v>24</v>
      </c>
      <c r="B1230" t="n">
        <v>32575690</v>
      </c>
      <c r="C1230" t="n">
        <v>59268990</v>
      </c>
      <c r="D1230">
        <f>if(and(B1230&gt;0,C1230&gt;0),C1230/(B1230+C1230),"")</f>
        <v/>
      </c>
      <c r="E1230">
        <f>D1230-E1220</f>
        <v/>
      </c>
      <c r="F1230" t="n">
        <v>0.05</v>
      </c>
      <c r="G1230">
        <f>E1230/F1230*100/38.35/168</f>
        <v/>
      </c>
    </row>
    <row r="1231" spans="1:7">
      <c r="A1231" t="s">
        <v>25</v>
      </c>
      <c r="B1231" t="n">
        <v>30634200</v>
      </c>
      <c r="C1231" t="n">
        <v>54272250</v>
      </c>
      <c r="D1231">
        <f>if(and(B1231&gt;0,C1231&gt;0),C1231/(B1231+C1231),"")</f>
        <v/>
      </c>
      <c r="E1231">
        <f>D1231-E1220</f>
        <v/>
      </c>
      <c r="F1231" t="n">
        <v>0.05</v>
      </c>
      <c r="G1231">
        <f>E1231/F1231*100/38.35/168</f>
        <v/>
      </c>
    </row>
    <row r="1232" spans="1:7">
      <c r="A1232" t="s"/>
    </row>
    <row r="1233" spans="1:7">
      <c r="A1233" t="s">
        <v>0</v>
      </c>
      <c r="B1233" t="s">
        <v>1</v>
      </c>
      <c r="C1233" t="s">
        <v>2</v>
      </c>
      <c r="D1233" t="s">
        <v>3</v>
      </c>
    </row>
    <row r="1234" spans="1:7">
      <c r="A1234" t="s">
        <v>223</v>
      </c>
      <c r="B1234" t="s">
        <v>54</v>
      </c>
      <c r="C1234" t="s">
        <v>224</v>
      </c>
      <c r="D1234" t="s">
        <v>220</v>
      </c>
    </row>
    <row r="1235" spans="1:7">
      <c r="A1235" t="s"/>
      <c r="B1235" t="s">
        <v>8</v>
      </c>
      <c r="C1235" t="s">
        <v>9</v>
      </c>
      <c r="D1235" t="s">
        <v>10</v>
      </c>
      <c r="E1235" t="s">
        <v>11</v>
      </c>
      <c r="F1235" t="s">
        <v>12</v>
      </c>
      <c r="G1235" t="s">
        <v>13</v>
      </c>
    </row>
    <row r="1236" spans="1:7">
      <c r="A1236" t="s">
        <v>14</v>
      </c>
      <c r="B1236" t="n">
        <v>9421461000</v>
      </c>
      <c r="C1236" t="n">
        <v>9736203000</v>
      </c>
      <c r="D1236">
        <f>if(and(B1236&gt;0,C1236&gt;0),C1236/(B1236+C1236),"")</f>
        <v/>
      </c>
      <c r="E1236">
        <f>average(D1236:D1237)</f>
        <v/>
      </c>
    </row>
    <row r="1237" spans="1:7">
      <c r="A1237" t="s">
        <v>15</v>
      </c>
      <c r="B1237" t="n">
        <v>8301498000</v>
      </c>
      <c r="C1237" t="n">
        <v>8744998000</v>
      </c>
      <c r="D1237">
        <f>if(and(B1237&gt;0,C1237&gt;0),C1237/(B1237+C1237),"")</f>
        <v/>
      </c>
    </row>
    <row r="1238" spans="1:7">
      <c r="A1238" t="s">
        <v>16</v>
      </c>
      <c r="B1238" t="n">
        <v>8251644000</v>
      </c>
      <c r="C1238" t="n">
        <v>9008593000</v>
      </c>
      <c r="D1238">
        <f>if(and(B1238&gt;0,C1238&gt;0),C1238/(B1238+C1238),"")</f>
        <v/>
      </c>
      <c r="E1238">
        <f>D1238-E1236</f>
        <v/>
      </c>
      <c r="F1238" t="n">
        <v>0.05</v>
      </c>
      <c r="G1238">
        <f>E1238/F1238*100/38.35/8</f>
        <v/>
      </c>
    </row>
    <row r="1239" spans="1:7">
      <c r="A1239" t="s">
        <v>17</v>
      </c>
      <c r="B1239" t="n">
        <v>9260288000</v>
      </c>
      <c r="C1239" t="n">
        <v>10099120000</v>
      </c>
      <c r="D1239">
        <f>if(and(B1239&gt;0,C1239&gt;0),C1239/(B1239+C1239),"")</f>
        <v/>
      </c>
      <c r="E1239">
        <f>D1239-E1236</f>
        <v/>
      </c>
      <c r="F1239" t="n">
        <v>0.05</v>
      </c>
      <c r="G1239">
        <f>E1239/F1239*100/38.35/8</f>
        <v/>
      </c>
    </row>
    <row r="1240" spans="1:7">
      <c r="A1240" t="s">
        <v>18</v>
      </c>
      <c r="B1240" t="n">
        <v>12804010000</v>
      </c>
      <c r="C1240" t="n">
        <v>14806210000</v>
      </c>
      <c r="D1240">
        <f>if(and(B1240&gt;0,C1240&gt;0),C1240/(B1240+C1240),"")</f>
        <v/>
      </c>
      <c r="E1240">
        <f>D1240-E1236</f>
        <v/>
      </c>
      <c r="F1240" t="n">
        <v>0.05</v>
      </c>
      <c r="G1240">
        <f>E1240/F1240*100/38.35/24</f>
        <v/>
      </c>
    </row>
    <row r="1241" spans="1:7">
      <c r="A1241" t="s">
        <v>19</v>
      </c>
      <c r="B1241" t="n">
        <v>11100850000</v>
      </c>
      <c r="C1241" t="n">
        <v>12776330000</v>
      </c>
      <c r="D1241">
        <f>if(and(B1241&gt;0,C1241&gt;0),C1241/(B1241+C1241),"")</f>
        <v/>
      </c>
      <c r="E1241">
        <f>D1241-E1236</f>
        <v/>
      </c>
      <c r="F1241" t="n">
        <v>0.05</v>
      </c>
      <c r="G1241">
        <f>E1241/F1241*100/38.35/24</f>
        <v/>
      </c>
    </row>
    <row r="1242" spans="1:7">
      <c r="A1242" t="s">
        <v>20</v>
      </c>
      <c r="B1242" t="n">
        <v>6420664000</v>
      </c>
      <c r="C1242" t="n">
        <v>8110572000</v>
      </c>
      <c r="D1242">
        <f>if(and(B1242&gt;0,C1242&gt;0),C1242/(B1242+C1242),"")</f>
        <v/>
      </c>
      <c r="E1242">
        <f>D1242-E1236</f>
        <v/>
      </c>
      <c r="F1242" t="n">
        <v>0.05</v>
      </c>
      <c r="G1242">
        <f>E1242/F1242*100/38.35/48</f>
        <v/>
      </c>
    </row>
    <row r="1243" spans="1:7">
      <c r="A1243" t="s">
        <v>21</v>
      </c>
      <c r="B1243" t="n">
        <v>6049844000</v>
      </c>
      <c r="C1243" t="n">
        <v>7610942000</v>
      </c>
      <c r="D1243">
        <f>if(and(B1243&gt;0,C1243&gt;0),C1243/(B1243+C1243),"")</f>
        <v/>
      </c>
      <c r="E1243">
        <f>D1243-E1236</f>
        <v/>
      </c>
      <c r="F1243" t="n">
        <v>0.05</v>
      </c>
      <c r="G1243">
        <f>E1243/F1243*100/38.35/48</f>
        <v/>
      </c>
    </row>
    <row r="1244" spans="1:7">
      <c r="A1244" t="s">
        <v>22</v>
      </c>
      <c r="B1244" t="n">
        <v>7785190000</v>
      </c>
      <c r="C1244" t="n">
        <v>11861650000</v>
      </c>
      <c r="D1244">
        <f>if(and(B1244&gt;0,C1244&gt;0),C1244/(B1244+C1244),"")</f>
        <v/>
      </c>
      <c r="E1244">
        <f>D1244-E1236</f>
        <v/>
      </c>
      <c r="F1244" t="n">
        <v>0.05</v>
      </c>
      <c r="G1244">
        <f>E1244/F1244*100/38.35/96</f>
        <v/>
      </c>
    </row>
    <row r="1245" spans="1:7">
      <c r="A1245" t="s">
        <v>23</v>
      </c>
      <c r="B1245" t="n">
        <v>8347138000</v>
      </c>
      <c r="C1245" t="n">
        <v>12708360000</v>
      </c>
      <c r="D1245">
        <f>if(and(B1245&gt;0,C1245&gt;0),C1245/(B1245+C1245),"")</f>
        <v/>
      </c>
      <c r="E1245">
        <f>D1245-E1236</f>
        <v/>
      </c>
      <c r="F1245" t="n">
        <v>0.05</v>
      </c>
      <c r="G1245">
        <f>E1245/F1245*100/38.35/96</f>
        <v/>
      </c>
    </row>
    <row r="1246" spans="1:7">
      <c r="A1246" t="s">
        <v>24</v>
      </c>
      <c r="B1246" t="n">
        <v>6522201000</v>
      </c>
      <c r="C1246" t="n">
        <v>11894800000</v>
      </c>
      <c r="D1246">
        <f>if(and(B1246&gt;0,C1246&gt;0),C1246/(B1246+C1246),"")</f>
        <v/>
      </c>
      <c r="E1246">
        <f>D1246-E1236</f>
        <v/>
      </c>
      <c r="F1246" t="n">
        <v>0.05</v>
      </c>
      <c r="G1246">
        <f>E1246/F1246*100/38.35/168</f>
        <v/>
      </c>
    </row>
    <row r="1247" spans="1:7">
      <c r="A1247" t="s">
        <v>25</v>
      </c>
      <c r="B1247" t="n">
        <v>5814269000</v>
      </c>
      <c r="C1247" t="n">
        <v>10618040000</v>
      </c>
      <c r="D1247">
        <f>if(and(B1247&gt;0,C1247&gt;0),C1247/(B1247+C1247),"")</f>
        <v/>
      </c>
      <c r="E1247">
        <f>D1247-E1236</f>
        <v/>
      </c>
      <c r="F1247" t="n">
        <v>0.05</v>
      </c>
      <c r="G1247">
        <f>E1247/F1247*100/38.35/168</f>
        <v/>
      </c>
    </row>
    <row r="1248" spans="1:7">
      <c r="A1248" t="s"/>
    </row>
    <row r="1249" spans="1:7">
      <c r="A1249" t="s">
        <v>0</v>
      </c>
      <c r="B1249" t="s">
        <v>1</v>
      </c>
      <c r="C1249" t="s">
        <v>2</v>
      </c>
      <c r="D1249" t="s">
        <v>3</v>
      </c>
    </row>
    <row r="1250" spans="1:7">
      <c r="A1250" t="s">
        <v>225</v>
      </c>
      <c r="B1250" t="s">
        <v>5</v>
      </c>
      <c r="C1250" t="s">
        <v>226</v>
      </c>
      <c r="D1250" t="s">
        <v>227</v>
      </c>
    </row>
    <row r="1251" spans="1:7">
      <c r="A1251" t="s"/>
      <c r="B1251" t="s">
        <v>8</v>
      </c>
      <c r="C1251" t="s">
        <v>9</v>
      </c>
      <c r="D1251" t="s">
        <v>10</v>
      </c>
      <c r="E1251" t="s">
        <v>11</v>
      </c>
      <c r="F1251" t="s">
        <v>12</v>
      </c>
      <c r="G1251" t="s">
        <v>13</v>
      </c>
    </row>
    <row r="1252" spans="1:7">
      <c r="A1252" t="s">
        <v>14</v>
      </c>
      <c r="B1252" t="n">
        <v>2194515000</v>
      </c>
      <c r="C1252" t="n">
        <v>2218195000</v>
      </c>
      <c r="D1252">
        <f>if(and(B1252&gt;0,C1252&gt;0),C1252/(B1252+C1252),"")</f>
        <v/>
      </c>
      <c r="E1252">
        <f>average(D1252:D1253)</f>
        <v/>
      </c>
    </row>
    <row r="1253" spans="1:7">
      <c r="A1253" t="s">
        <v>15</v>
      </c>
      <c r="B1253" t="n">
        <v>2371053000</v>
      </c>
      <c r="C1253" t="n">
        <v>2449605000</v>
      </c>
      <c r="D1253">
        <f>if(and(B1253&gt;0,C1253&gt;0),C1253/(B1253+C1253),"")</f>
        <v/>
      </c>
    </row>
    <row r="1254" spans="1:7">
      <c r="A1254" t="s">
        <v>16</v>
      </c>
      <c r="B1254" t="n">
        <v>2768089000</v>
      </c>
      <c r="C1254" t="n">
        <v>2965160000</v>
      </c>
      <c r="D1254">
        <f>if(and(B1254&gt;0,C1254&gt;0),C1254/(B1254+C1254),"")</f>
        <v/>
      </c>
      <c r="E1254">
        <f>D1254-E1252</f>
        <v/>
      </c>
      <c r="F1254" t="n">
        <v>0.05</v>
      </c>
      <c r="G1254">
        <f>E1254/F1254*100/32.55/8</f>
        <v/>
      </c>
    </row>
    <row r="1255" spans="1:7">
      <c r="A1255" t="s">
        <v>17</v>
      </c>
      <c r="B1255" t="n">
        <v>3181699000</v>
      </c>
      <c r="C1255" t="n">
        <v>3413571000</v>
      </c>
      <c r="D1255">
        <f>if(and(B1255&gt;0,C1255&gt;0),C1255/(B1255+C1255),"")</f>
        <v/>
      </c>
      <c r="E1255">
        <f>D1255-E1252</f>
        <v/>
      </c>
      <c r="F1255" t="n">
        <v>0.05</v>
      </c>
      <c r="G1255">
        <f>E1255/F1255*100/32.55/8</f>
        <v/>
      </c>
    </row>
    <row r="1256" spans="1:7">
      <c r="A1256" t="s">
        <v>18</v>
      </c>
      <c r="B1256" t="n">
        <v>2239838000</v>
      </c>
      <c r="C1256" t="n">
        <v>2535494000</v>
      </c>
      <c r="D1256">
        <f>if(and(B1256&gt;0,C1256&gt;0),C1256/(B1256+C1256),"")</f>
        <v/>
      </c>
      <c r="E1256">
        <f>D1256-E1252</f>
        <v/>
      </c>
      <c r="F1256" t="n">
        <v>0.05</v>
      </c>
      <c r="G1256">
        <f>E1256/F1256*100/32.55/24</f>
        <v/>
      </c>
    </row>
    <row r="1257" spans="1:7">
      <c r="A1257" t="s">
        <v>19</v>
      </c>
      <c r="B1257" t="n">
        <v>2562125000</v>
      </c>
      <c r="C1257" t="n">
        <v>2928490000</v>
      </c>
      <c r="D1257">
        <f>if(and(B1257&gt;0,C1257&gt;0),C1257/(B1257+C1257),"")</f>
        <v/>
      </c>
      <c r="E1257">
        <f>D1257-E1252</f>
        <v/>
      </c>
      <c r="F1257" t="n">
        <v>0.05</v>
      </c>
      <c r="G1257">
        <f>E1257/F1257*100/32.55/24</f>
        <v/>
      </c>
    </row>
    <row r="1258" spans="1:7">
      <c r="A1258" t="s">
        <v>20</v>
      </c>
      <c r="B1258" t="n">
        <v>1189785000</v>
      </c>
      <c r="C1258" t="n">
        <v>1485540000</v>
      </c>
      <c r="D1258">
        <f>if(and(B1258&gt;0,C1258&gt;0),C1258/(B1258+C1258),"")</f>
        <v/>
      </c>
      <c r="E1258">
        <f>D1258-E1252</f>
        <v/>
      </c>
      <c r="F1258" t="n">
        <v>0.05</v>
      </c>
      <c r="G1258">
        <f>E1258/F1258*100/32.55/48</f>
        <v/>
      </c>
    </row>
    <row r="1259" spans="1:7">
      <c r="A1259" t="s">
        <v>21</v>
      </c>
      <c r="B1259" t="n">
        <v>1087221000</v>
      </c>
      <c r="C1259" t="n">
        <v>1340957000</v>
      </c>
      <c r="D1259">
        <f>if(and(B1259&gt;0,C1259&gt;0),C1259/(B1259+C1259),"")</f>
        <v/>
      </c>
      <c r="E1259">
        <f>D1259-E1252</f>
        <v/>
      </c>
      <c r="F1259" t="n">
        <v>0.05</v>
      </c>
      <c r="G1259">
        <f>E1259/F1259*100/32.55/48</f>
        <v/>
      </c>
    </row>
    <row r="1260" spans="1:7">
      <c r="A1260" t="s">
        <v>22</v>
      </c>
      <c r="B1260" t="n">
        <v>1759900000</v>
      </c>
      <c r="C1260" t="n">
        <v>2641377000</v>
      </c>
      <c r="D1260">
        <f>if(and(B1260&gt;0,C1260&gt;0),C1260/(B1260+C1260),"")</f>
        <v/>
      </c>
      <c r="E1260">
        <f>D1260-E1252</f>
        <v/>
      </c>
      <c r="F1260" t="n">
        <v>0.05</v>
      </c>
      <c r="G1260">
        <f>E1260/F1260*100/32.55/96</f>
        <v/>
      </c>
    </row>
    <row r="1261" spans="1:7">
      <c r="A1261" t="s">
        <v>23</v>
      </c>
      <c r="B1261" t="n">
        <v>1602015000</v>
      </c>
      <c r="C1261" t="n">
        <v>2397938000</v>
      </c>
      <c r="D1261">
        <f>if(and(B1261&gt;0,C1261&gt;0),C1261/(B1261+C1261),"")</f>
        <v/>
      </c>
      <c r="E1261">
        <f>D1261-E1252</f>
        <v/>
      </c>
      <c r="F1261" t="n">
        <v>0.05</v>
      </c>
      <c r="G1261">
        <f>E1261/F1261*100/32.55/96</f>
        <v/>
      </c>
    </row>
    <row r="1262" spans="1:7">
      <c r="A1262" t="s">
        <v>24</v>
      </c>
      <c r="B1262" t="n">
        <v>1958462000</v>
      </c>
      <c r="C1262" t="n">
        <v>3473984000</v>
      </c>
      <c r="D1262">
        <f>if(and(B1262&gt;0,C1262&gt;0),C1262/(B1262+C1262),"")</f>
        <v/>
      </c>
      <c r="E1262">
        <f>D1262-E1252</f>
        <v/>
      </c>
      <c r="F1262" t="n">
        <v>0.05</v>
      </c>
      <c r="G1262">
        <f>E1262/F1262*100/32.55/168</f>
        <v/>
      </c>
    </row>
    <row r="1263" spans="1:7">
      <c r="A1263" t="s">
        <v>25</v>
      </c>
      <c r="B1263" t="n">
        <v>1568552000</v>
      </c>
      <c r="C1263" t="n">
        <v>2774486000</v>
      </c>
      <c r="D1263">
        <f>if(and(B1263&gt;0,C1263&gt;0),C1263/(B1263+C1263),"")</f>
        <v/>
      </c>
      <c r="E1263">
        <f>D1263-E1252</f>
        <v/>
      </c>
      <c r="F1263" t="n">
        <v>0.05</v>
      </c>
      <c r="G1263">
        <f>E1263/F1263*100/32.55/168</f>
        <v/>
      </c>
    </row>
    <row r="1264" spans="1:7">
      <c r="A1264" t="s"/>
    </row>
    <row r="1265" spans="1:7">
      <c r="A1265" t="s">
        <v>0</v>
      </c>
      <c r="B1265" t="s">
        <v>1</v>
      </c>
      <c r="C1265" t="s">
        <v>2</v>
      </c>
      <c r="D1265" t="s">
        <v>3</v>
      </c>
    </row>
    <row r="1266" spans="1:7">
      <c r="A1266" t="s">
        <v>228</v>
      </c>
      <c r="B1266" t="s">
        <v>163</v>
      </c>
      <c r="C1266" t="s">
        <v>229</v>
      </c>
      <c r="D1266" t="s">
        <v>227</v>
      </c>
    </row>
    <row r="1267" spans="1:7">
      <c r="A1267" t="s"/>
      <c r="B1267" t="s">
        <v>8</v>
      </c>
      <c r="C1267" t="s">
        <v>9</v>
      </c>
      <c r="D1267" t="s">
        <v>10</v>
      </c>
      <c r="E1267" t="s">
        <v>11</v>
      </c>
      <c r="F1267" t="s">
        <v>12</v>
      </c>
      <c r="G1267" t="s">
        <v>13</v>
      </c>
    </row>
    <row r="1268" spans="1:7">
      <c r="A1268" t="s">
        <v>14</v>
      </c>
      <c r="B1268" t="n">
        <v>12937760</v>
      </c>
      <c r="C1268" t="n">
        <v>12404660</v>
      </c>
      <c r="D1268">
        <f>if(and(B1268&gt;0,C1268&gt;0),C1268/(B1268+C1268),"")</f>
        <v/>
      </c>
      <c r="E1268">
        <f>average(D1268:D1269)</f>
        <v/>
      </c>
    </row>
    <row r="1269" spans="1:7">
      <c r="A1269" t="s">
        <v>15</v>
      </c>
      <c r="B1269" t="n">
        <v>28184280</v>
      </c>
      <c r="C1269" t="n">
        <v>27903980</v>
      </c>
      <c r="D1269">
        <f>if(and(B1269&gt;0,C1269&gt;0),C1269/(B1269+C1269),"")</f>
        <v/>
      </c>
    </row>
    <row r="1270" spans="1:7">
      <c r="A1270" t="s">
        <v>16</v>
      </c>
      <c r="B1270" t="n">
        <v>31813790</v>
      </c>
      <c r="C1270" t="n">
        <v>34812630</v>
      </c>
      <c r="D1270">
        <f>if(and(B1270&gt;0,C1270&gt;0),C1270/(B1270+C1270),"")</f>
        <v/>
      </c>
      <c r="E1270">
        <f>D1270-E1268</f>
        <v/>
      </c>
      <c r="F1270" t="n">
        <v>0.05</v>
      </c>
      <c r="G1270">
        <f>E1270/F1270*100/32.55/8</f>
        <v/>
      </c>
    </row>
    <row r="1271" spans="1:7">
      <c r="A1271" t="s">
        <v>17</v>
      </c>
      <c r="B1271" t="n">
        <v>34586570</v>
      </c>
      <c r="C1271" t="n">
        <v>41580600</v>
      </c>
      <c r="D1271">
        <f>if(and(B1271&gt;0,C1271&gt;0),C1271/(B1271+C1271),"")</f>
        <v/>
      </c>
      <c r="E1271">
        <f>D1271-E1268</f>
        <v/>
      </c>
      <c r="F1271" t="n">
        <v>0.05</v>
      </c>
      <c r="G1271">
        <f>E1271/F1271*100/32.55/8</f>
        <v/>
      </c>
    </row>
    <row r="1272" spans="1:7">
      <c r="A1272" t="s">
        <v>18</v>
      </c>
      <c r="B1272" t="n">
        <v>15213100</v>
      </c>
      <c r="C1272" t="n">
        <v>16386340</v>
      </c>
      <c r="D1272">
        <f>if(and(B1272&gt;0,C1272&gt;0),C1272/(B1272+C1272),"")</f>
        <v/>
      </c>
      <c r="E1272">
        <f>D1272-E1268</f>
        <v/>
      </c>
      <c r="F1272" t="n">
        <v>0.05</v>
      </c>
      <c r="G1272">
        <f>E1272/F1272*100/32.55/24</f>
        <v/>
      </c>
    </row>
    <row r="1273" spans="1:7">
      <c r="A1273" t="s">
        <v>19</v>
      </c>
      <c r="B1273" t="n">
        <v>25412110</v>
      </c>
      <c r="C1273" t="n">
        <v>30754980</v>
      </c>
      <c r="D1273">
        <f>if(and(B1273&gt;0,C1273&gt;0),C1273/(B1273+C1273),"")</f>
        <v/>
      </c>
      <c r="E1273">
        <f>D1273-E1268</f>
        <v/>
      </c>
      <c r="F1273" t="n">
        <v>0.05</v>
      </c>
      <c r="G1273">
        <f>E1273/F1273*100/32.55/24</f>
        <v/>
      </c>
    </row>
    <row r="1274" spans="1:7">
      <c r="A1274" t="s">
        <v>20</v>
      </c>
      <c r="B1274" t="n">
        <v>10151940</v>
      </c>
      <c r="C1274" t="n">
        <v>12510790</v>
      </c>
      <c r="D1274">
        <f>if(and(B1274&gt;0,C1274&gt;0),C1274/(B1274+C1274),"")</f>
        <v/>
      </c>
      <c r="E1274">
        <f>D1274-E1268</f>
        <v/>
      </c>
      <c r="F1274" t="n">
        <v>0.05</v>
      </c>
      <c r="G1274">
        <f>E1274/F1274*100/32.55/48</f>
        <v/>
      </c>
    </row>
    <row r="1275" spans="1:7">
      <c r="A1275" t="s">
        <v>21</v>
      </c>
      <c r="B1275" t="n">
        <v>8079799</v>
      </c>
      <c r="C1275" t="n">
        <v>9401260</v>
      </c>
      <c r="D1275">
        <f>if(and(B1275&gt;0,C1275&gt;0),C1275/(B1275+C1275),"")</f>
        <v/>
      </c>
      <c r="E1275">
        <f>D1275-E1268</f>
        <v/>
      </c>
      <c r="F1275" t="n">
        <v>0.05</v>
      </c>
      <c r="G1275">
        <f>E1275/F1275*100/32.55/48</f>
        <v/>
      </c>
    </row>
    <row r="1276" spans="1:7">
      <c r="A1276" t="s">
        <v>22</v>
      </c>
      <c r="B1276" t="n">
        <v>16162620</v>
      </c>
      <c r="C1276" t="n">
        <v>24316850</v>
      </c>
      <c r="D1276">
        <f>if(and(B1276&gt;0,C1276&gt;0),C1276/(B1276+C1276),"")</f>
        <v/>
      </c>
      <c r="E1276">
        <f>D1276-E1268</f>
        <v/>
      </c>
      <c r="F1276" t="n">
        <v>0.05</v>
      </c>
      <c r="G1276">
        <f>E1276/F1276*100/32.55/96</f>
        <v/>
      </c>
    </row>
    <row r="1277" spans="1:7">
      <c r="A1277" t="s">
        <v>23</v>
      </c>
      <c r="B1277" t="n">
        <v>15220560</v>
      </c>
      <c r="C1277" t="n">
        <v>25854820</v>
      </c>
      <c r="D1277">
        <f>if(and(B1277&gt;0,C1277&gt;0),C1277/(B1277+C1277),"")</f>
        <v/>
      </c>
      <c r="E1277">
        <f>D1277-E1268</f>
        <v/>
      </c>
      <c r="F1277" t="n">
        <v>0.05</v>
      </c>
      <c r="G1277">
        <f>E1277/F1277*100/32.55/96</f>
        <v/>
      </c>
    </row>
    <row r="1278" spans="1:7">
      <c r="A1278" t="s">
        <v>24</v>
      </c>
      <c r="B1278" t="n">
        <v>18563990</v>
      </c>
      <c r="C1278" t="n">
        <v>33905100</v>
      </c>
      <c r="D1278">
        <f>if(and(B1278&gt;0,C1278&gt;0),C1278/(B1278+C1278),"")</f>
        <v/>
      </c>
      <c r="E1278">
        <f>D1278-E1268</f>
        <v/>
      </c>
      <c r="F1278" t="n">
        <v>0.05</v>
      </c>
      <c r="G1278">
        <f>E1278/F1278*100/32.55/168</f>
        <v/>
      </c>
    </row>
    <row r="1279" spans="1:7">
      <c r="A1279" t="s">
        <v>25</v>
      </c>
      <c r="B1279" t="n">
        <v>14285850</v>
      </c>
      <c r="C1279" t="n">
        <v>28328700</v>
      </c>
      <c r="D1279">
        <f>if(and(B1279&gt;0,C1279&gt;0),C1279/(B1279+C1279),"")</f>
        <v/>
      </c>
      <c r="E1279">
        <f>D1279-E1268</f>
        <v/>
      </c>
      <c r="F1279" t="n">
        <v>0.05</v>
      </c>
      <c r="G1279">
        <f>E1279/F1279*100/32.55/168</f>
        <v/>
      </c>
    </row>
    <row r="1280" spans="1:7">
      <c r="A1280" t="s"/>
    </row>
    <row r="1281" spans="1:7">
      <c r="A1281" t="s">
        <v>0</v>
      </c>
      <c r="B1281" t="s">
        <v>1</v>
      </c>
      <c r="C1281" t="s">
        <v>2</v>
      </c>
      <c r="D1281" t="s">
        <v>3</v>
      </c>
    </row>
    <row r="1282" spans="1:7">
      <c r="A1282" t="s">
        <v>230</v>
      </c>
      <c r="B1282" t="s">
        <v>54</v>
      </c>
      <c r="C1282" t="s">
        <v>231</v>
      </c>
      <c r="D1282" t="s">
        <v>227</v>
      </c>
    </row>
    <row r="1283" spans="1:7">
      <c r="A1283" t="s"/>
      <c r="B1283" t="s">
        <v>8</v>
      </c>
      <c r="C1283" t="s">
        <v>9</v>
      </c>
      <c r="D1283" t="s">
        <v>10</v>
      </c>
      <c r="E1283" t="s">
        <v>11</v>
      </c>
      <c r="F1283" t="s">
        <v>12</v>
      </c>
      <c r="G1283" t="s">
        <v>13</v>
      </c>
    </row>
    <row r="1284" spans="1:7">
      <c r="A1284" t="s">
        <v>14</v>
      </c>
      <c r="B1284" t="n">
        <v>13789680000</v>
      </c>
      <c r="C1284" t="n">
        <v>14020720000</v>
      </c>
      <c r="D1284">
        <f>if(and(B1284&gt;0,C1284&gt;0),C1284/(B1284+C1284),"")</f>
        <v/>
      </c>
      <c r="E1284">
        <f>average(D1284:D1285)</f>
        <v/>
      </c>
    </row>
    <row r="1285" spans="1:7">
      <c r="A1285" t="s">
        <v>15</v>
      </c>
      <c r="B1285" t="n">
        <v>10245470000</v>
      </c>
      <c r="C1285" t="n">
        <v>10406420000</v>
      </c>
      <c r="D1285">
        <f>if(and(B1285&gt;0,C1285&gt;0),C1285/(B1285+C1285),"")</f>
        <v/>
      </c>
    </row>
    <row r="1286" spans="1:7">
      <c r="A1286" t="s">
        <v>16</v>
      </c>
      <c r="B1286" t="n">
        <v>11165910000</v>
      </c>
      <c r="C1286" t="n">
        <v>11884860000</v>
      </c>
      <c r="D1286">
        <f>if(and(B1286&gt;0,C1286&gt;0),C1286/(B1286+C1286),"")</f>
        <v/>
      </c>
      <c r="E1286">
        <f>D1286-E1284</f>
        <v/>
      </c>
      <c r="F1286" t="n">
        <v>0.05</v>
      </c>
      <c r="G1286">
        <f>E1286/F1286*100/32.55/8</f>
        <v/>
      </c>
    </row>
    <row r="1287" spans="1:7">
      <c r="A1287" t="s">
        <v>17</v>
      </c>
      <c r="B1287" t="n">
        <v>12521310000</v>
      </c>
      <c r="C1287" t="n">
        <v>13428400000</v>
      </c>
      <c r="D1287">
        <f>if(and(B1287&gt;0,C1287&gt;0),C1287/(B1287+C1287),"")</f>
        <v/>
      </c>
      <c r="E1287">
        <f>D1287-E1284</f>
        <v/>
      </c>
      <c r="F1287" t="n">
        <v>0.05</v>
      </c>
      <c r="G1287">
        <f>E1287/F1287*100/32.55/8</f>
        <v/>
      </c>
    </row>
    <row r="1288" spans="1:7">
      <c r="A1288" t="s">
        <v>18</v>
      </c>
      <c r="B1288" t="n">
        <v>9228896000</v>
      </c>
      <c r="C1288" t="n">
        <v>10365160000</v>
      </c>
      <c r="D1288">
        <f>if(and(B1288&gt;0,C1288&gt;0),C1288/(B1288+C1288),"")</f>
        <v/>
      </c>
      <c r="E1288">
        <f>D1288-E1284</f>
        <v/>
      </c>
      <c r="F1288" t="n">
        <v>0.05</v>
      </c>
      <c r="G1288">
        <f>E1288/F1288*100/32.55/24</f>
        <v/>
      </c>
    </row>
    <row r="1289" spans="1:7">
      <c r="A1289" t="s">
        <v>19</v>
      </c>
      <c r="B1289" t="n">
        <v>10823160000</v>
      </c>
      <c r="C1289" t="n">
        <v>12163980000</v>
      </c>
      <c r="D1289">
        <f>if(and(B1289&gt;0,C1289&gt;0),C1289/(B1289+C1289),"")</f>
        <v/>
      </c>
      <c r="E1289">
        <f>D1289-E1284</f>
        <v/>
      </c>
      <c r="F1289" t="n">
        <v>0.05</v>
      </c>
      <c r="G1289">
        <f>E1289/F1289*100/32.55/24</f>
        <v/>
      </c>
    </row>
    <row r="1290" spans="1:7">
      <c r="A1290" t="s">
        <v>20</v>
      </c>
      <c r="B1290" t="n">
        <v>5394546000</v>
      </c>
      <c r="C1290" t="n">
        <v>6681815000</v>
      </c>
      <c r="D1290">
        <f>if(and(B1290&gt;0,C1290&gt;0),C1290/(B1290+C1290),"")</f>
        <v/>
      </c>
      <c r="E1290">
        <f>D1290-E1284</f>
        <v/>
      </c>
      <c r="F1290" t="n">
        <v>0.05</v>
      </c>
      <c r="G1290">
        <f>E1290/F1290*100/32.55/48</f>
        <v/>
      </c>
    </row>
    <row r="1291" spans="1:7">
      <c r="A1291" t="s">
        <v>21</v>
      </c>
      <c r="B1291" t="n">
        <v>5637100000</v>
      </c>
      <c r="C1291" t="n">
        <v>6907598000</v>
      </c>
      <c r="D1291">
        <f>if(and(B1291&gt;0,C1291&gt;0),C1291/(B1291+C1291),"")</f>
        <v/>
      </c>
      <c r="E1291">
        <f>D1291-E1284</f>
        <v/>
      </c>
      <c r="F1291" t="n">
        <v>0.05</v>
      </c>
      <c r="G1291">
        <f>E1291/F1291*100/32.55/48</f>
        <v/>
      </c>
    </row>
    <row r="1292" spans="1:7">
      <c r="A1292" t="s">
        <v>22</v>
      </c>
      <c r="B1292" t="n">
        <v>6576509000</v>
      </c>
      <c r="C1292" t="n">
        <v>9699027000</v>
      </c>
      <c r="D1292">
        <f>if(and(B1292&gt;0,C1292&gt;0),C1292/(B1292+C1292),"")</f>
        <v/>
      </c>
      <c r="E1292">
        <f>D1292-E1284</f>
        <v/>
      </c>
      <c r="F1292" t="n">
        <v>0.05</v>
      </c>
      <c r="G1292">
        <f>E1292/F1292*100/32.55/96</f>
        <v/>
      </c>
    </row>
    <row r="1293" spans="1:7">
      <c r="A1293" t="s">
        <v>23</v>
      </c>
      <c r="B1293" t="n">
        <v>6650266000</v>
      </c>
      <c r="C1293" t="n">
        <v>9822852000</v>
      </c>
      <c r="D1293">
        <f>if(and(B1293&gt;0,C1293&gt;0),C1293/(B1293+C1293),"")</f>
        <v/>
      </c>
      <c r="E1293">
        <f>D1293-E1284</f>
        <v/>
      </c>
      <c r="F1293" t="n">
        <v>0.05</v>
      </c>
      <c r="G1293">
        <f>E1293/F1293*100/32.55/96</f>
        <v/>
      </c>
    </row>
    <row r="1294" spans="1:7">
      <c r="A1294" t="s">
        <v>24</v>
      </c>
      <c r="B1294" t="n">
        <v>7493162000</v>
      </c>
      <c r="C1294" t="n">
        <v>13149040000</v>
      </c>
      <c r="D1294">
        <f>if(and(B1294&gt;0,C1294&gt;0),C1294/(B1294+C1294),"")</f>
        <v/>
      </c>
      <c r="E1294">
        <f>D1294-E1284</f>
        <v/>
      </c>
      <c r="F1294" t="n">
        <v>0.05</v>
      </c>
      <c r="G1294">
        <f>E1294/F1294*100/32.55/168</f>
        <v/>
      </c>
    </row>
    <row r="1295" spans="1:7">
      <c r="A1295" t="s">
        <v>25</v>
      </c>
      <c r="B1295" t="n">
        <v>6117637000</v>
      </c>
      <c r="C1295" t="n">
        <v>10708960000</v>
      </c>
      <c r="D1295">
        <f>if(and(B1295&gt;0,C1295&gt;0),C1295/(B1295+C1295),"")</f>
        <v/>
      </c>
      <c r="E1295">
        <f>D1295-E1284</f>
        <v/>
      </c>
      <c r="F1295" t="n">
        <v>0.05</v>
      </c>
      <c r="G1295">
        <f>E1295/F1295*100/32.55/168</f>
        <v/>
      </c>
    </row>
    <row r="1296" spans="1:7">
      <c r="A1296" t="s"/>
    </row>
    <row r="1297" spans="1:7">
      <c r="A1297" t="s">
        <v>0</v>
      </c>
      <c r="B1297" t="s">
        <v>1</v>
      </c>
      <c r="C1297" t="s">
        <v>2</v>
      </c>
      <c r="D1297" t="s">
        <v>3</v>
      </c>
    </row>
    <row r="1298" spans="1:7">
      <c r="A1298" t="s">
        <v>232</v>
      </c>
      <c r="B1298" t="s">
        <v>54</v>
      </c>
      <c r="C1298" t="s">
        <v>233</v>
      </c>
      <c r="D1298" t="s">
        <v>234</v>
      </c>
    </row>
    <row r="1299" spans="1:7">
      <c r="A1299" t="s"/>
      <c r="B1299" t="s">
        <v>8</v>
      </c>
      <c r="C1299" t="s">
        <v>9</v>
      </c>
      <c r="D1299" t="s">
        <v>10</v>
      </c>
      <c r="E1299" t="s">
        <v>11</v>
      </c>
      <c r="F1299" t="s">
        <v>12</v>
      </c>
      <c r="G1299" t="s">
        <v>13</v>
      </c>
    </row>
    <row r="1300" spans="1:7">
      <c r="A1300" t="s">
        <v>14</v>
      </c>
      <c r="B1300" t="n">
        <v>86566790</v>
      </c>
      <c r="C1300" t="n">
        <v>95919010</v>
      </c>
      <c r="D1300">
        <f>if(and(B1300&gt;0,C1300&gt;0),C1300/(B1300+C1300),"")</f>
        <v/>
      </c>
      <c r="E1300">
        <f>average(D1300:D1301)</f>
        <v/>
      </c>
    </row>
    <row r="1301" spans="1:7">
      <c r="A1301" t="s">
        <v>15</v>
      </c>
      <c r="B1301" t="n">
        <v>94855920</v>
      </c>
      <c r="C1301" t="n">
        <v>108268300</v>
      </c>
      <c r="D1301">
        <f>if(and(B1301&gt;0,C1301&gt;0),C1301/(B1301+C1301),"")</f>
        <v/>
      </c>
    </row>
    <row r="1302" spans="1:7">
      <c r="A1302" t="s">
        <v>16</v>
      </c>
      <c r="B1302" t="n">
        <v>79615250</v>
      </c>
      <c r="C1302" t="n">
        <v>94958140</v>
      </c>
      <c r="D1302">
        <f>if(and(B1302&gt;0,C1302&gt;0),C1302/(B1302+C1302),"")</f>
        <v/>
      </c>
      <c r="E1302">
        <f>D1302-E1300</f>
        <v/>
      </c>
      <c r="F1302" t="n">
        <v>0.05</v>
      </c>
      <c r="G1302">
        <f>E1302/F1302*100/29.95/8</f>
        <v/>
      </c>
    </row>
    <row r="1303" spans="1:7">
      <c r="A1303" t="s">
        <v>17</v>
      </c>
      <c r="B1303" t="n">
        <v>83002750</v>
      </c>
      <c r="C1303" t="n">
        <v>96608880</v>
      </c>
      <c r="D1303">
        <f>if(and(B1303&gt;0,C1303&gt;0),C1303/(B1303+C1303),"")</f>
        <v/>
      </c>
      <c r="E1303">
        <f>D1303-E1300</f>
        <v/>
      </c>
      <c r="F1303" t="n">
        <v>0.05</v>
      </c>
      <c r="G1303">
        <f>E1303/F1303*100/29.95/8</f>
        <v/>
      </c>
    </row>
    <row r="1304" spans="1:7">
      <c r="A1304" t="s">
        <v>18</v>
      </c>
      <c r="B1304" t="n">
        <v>74529740</v>
      </c>
      <c r="C1304" t="n">
        <v>94293280</v>
      </c>
      <c r="D1304">
        <f>if(and(B1304&gt;0,C1304&gt;0),C1304/(B1304+C1304),"")</f>
        <v/>
      </c>
      <c r="E1304">
        <f>D1304-E1300</f>
        <v/>
      </c>
      <c r="F1304" t="n">
        <v>0.05</v>
      </c>
      <c r="G1304">
        <f>E1304/F1304*100/29.95/24</f>
        <v/>
      </c>
    </row>
    <row r="1305" spans="1:7">
      <c r="A1305" t="s">
        <v>19</v>
      </c>
      <c r="B1305" t="n">
        <v>79599260</v>
      </c>
      <c r="C1305" t="n">
        <v>97595530</v>
      </c>
      <c r="D1305">
        <f>if(and(B1305&gt;0,C1305&gt;0),C1305/(B1305+C1305),"")</f>
        <v/>
      </c>
      <c r="E1305">
        <f>D1305-E1300</f>
        <v/>
      </c>
      <c r="F1305" t="n">
        <v>0.05</v>
      </c>
      <c r="G1305">
        <f>E1305/F1305*100/29.95/24</f>
        <v/>
      </c>
    </row>
    <row r="1306" spans="1:7">
      <c r="A1306" t="s">
        <v>20</v>
      </c>
      <c r="B1306" t="n">
        <v>52203640</v>
      </c>
      <c r="C1306" t="n">
        <v>70547660</v>
      </c>
      <c r="D1306">
        <f>if(and(B1306&gt;0,C1306&gt;0),C1306/(B1306+C1306),"")</f>
        <v/>
      </c>
      <c r="E1306">
        <f>D1306-E1300</f>
        <v/>
      </c>
      <c r="F1306" t="n">
        <v>0.05</v>
      </c>
      <c r="G1306">
        <f>E1306/F1306*100/29.95/48</f>
        <v/>
      </c>
    </row>
    <row r="1307" spans="1:7">
      <c r="A1307" t="s">
        <v>21</v>
      </c>
      <c r="B1307" t="n">
        <v>54333390</v>
      </c>
      <c r="C1307" t="n">
        <v>71351490</v>
      </c>
      <c r="D1307">
        <f>if(and(B1307&gt;0,C1307&gt;0),C1307/(B1307+C1307),"")</f>
        <v/>
      </c>
      <c r="E1307">
        <f>D1307-E1300</f>
        <v/>
      </c>
      <c r="F1307" t="n">
        <v>0.05</v>
      </c>
      <c r="G1307">
        <f>E1307/F1307*100/29.95/48</f>
        <v/>
      </c>
    </row>
    <row r="1308" spans="1:7">
      <c r="A1308" t="s">
        <v>22</v>
      </c>
      <c r="B1308" t="n">
        <v>55655310</v>
      </c>
      <c r="C1308" t="n">
        <v>89088050</v>
      </c>
      <c r="D1308">
        <f>if(and(B1308&gt;0,C1308&gt;0),C1308/(B1308+C1308),"")</f>
        <v/>
      </c>
      <c r="E1308">
        <f>D1308-E1300</f>
        <v/>
      </c>
      <c r="F1308" t="n">
        <v>0.05</v>
      </c>
      <c r="G1308">
        <f>E1308/F1308*100/29.95/96</f>
        <v/>
      </c>
    </row>
    <row r="1309" spans="1:7">
      <c r="A1309" t="s">
        <v>23</v>
      </c>
      <c r="B1309" t="n">
        <v>63807610</v>
      </c>
      <c r="C1309" t="n">
        <v>100287700</v>
      </c>
      <c r="D1309">
        <f>if(and(B1309&gt;0,C1309&gt;0),C1309/(B1309+C1309),"")</f>
        <v/>
      </c>
      <c r="E1309">
        <f>D1309-E1300</f>
        <v/>
      </c>
      <c r="F1309" t="n">
        <v>0.05</v>
      </c>
      <c r="G1309">
        <f>E1309/F1309*100/29.95/96</f>
        <v/>
      </c>
    </row>
    <row r="1310" spans="1:7">
      <c r="A1310" t="s">
        <v>24</v>
      </c>
      <c r="B1310" t="n">
        <v>48912290</v>
      </c>
      <c r="C1310" t="n">
        <v>91317260</v>
      </c>
      <c r="D1310">
        <f>if(and(B1310&gt;0,C1310&gt;0),C1310/(B1310+C1310),"")</f>
        <v/>
      </c>
      <c r="E1310">
        <f>D1310-E1300</f>
        <v/>
      </c>
      <c r="F1310" t="n">
        <v>0.05</v>
      </c>
      <c r="G1310">
        <f>E1310/F1310*100/29.95/168</f>
        <v/>
      </c>
    </row>
    <row r="1311" spans="1:7">
      <c r="A1311" t="s">
        <v>25</v>
      </c>
      <c r="B1311" t="n">
        <v>49049100</v>
      </c>
      <c r="C1311" t="n">
        <v>90799860</v>
      </c>
      <c r="D1311">
        <f>if(and(B1311&gt;0,C1311&gt;0),C1311/(B1311+C1311),"")</f>
        <v/>
      </c>
      <c r="E1311">
        <f>D1311-E1300</f>
        <v/>
      </c>
      <c r="F1311" t="n">
        <v>0.05</v>
      </c>
      <c r="G1311">
        <f>E1311/F1311*100/29.95/168</f>
        <v/>
      </c>
    </row>
    <row r="1312" spans="1:7">
      <c r="A1312" t="s"/>
    </row>
    <row r="1313" spans="1:7">
      <c r="A1313" t="s">
        <v>0</v>
      </c>
      <c r="B1313" t="s">
        <v>1</v>
      </c>
      <c r="C1313" t="s">
        <v>2</v>
      </c>
      <c r="D1313" t="s">
        <v>3</v>
      </c>
    </row>
    <row r="1314" spans="1:7">
      <c r="A1314" t="s">
        <v>235</v>
      </c>
      <c r="B1314" t="s">
        <v>5</v>
      </c>
      <c r="C1314" t="s">
        <v>236</v>
      </c>
      <c r="D1314" t="s">
        <v>237</v>
      </c>
    </row>
    <row r="1315" spans="1:7">
      <c r="A1315" t="s"/>
      <c r="B1315" t="s">
        <v>8</v>
      </c>
      <c r="C1315" t="s">
        <v>9</v>
      </c>
      <c r="D1315" t="s">
        <v>10</v>
      </c>
      <c r="E1315" t="s">
        <v>11</v>
      </c>
      <c r="F1315" t="s">
        <v>12</v>
      </c>
      <c r="G1315" t="s">
        <v>13</v>
      </c>
    </row>
    <row r="1316" spans="1:7">
      <c r="A1316" t="s">
        <v>14</v>
      </c>
      <c r="B1316" t="n">
        <v>24725600</v>
      </c>
      <c r="C1316" t="n">
        <v>26414860</v>
      </c>
      <c r="D1316">
        <f>if(and(B1316&gt;0,C1316&gt;0),C1316/(B1316+C1316),"")</f>
        <v/>
      </c>
      <c r="E1316">
        <f>average(D1316:D1317)</f>
        <v/>
      </c>
    </row>
    <row r="1317" spans="1:7">
      <c r="A1317" t="s">
        <v>15</v>
      </c>
      <c r="B1317" t="n">
        <v>22398240</v>
      </c>
      <c r="C1317" t="n">
        <v>23395600</v>
      </c>
      <c r="D1317">
        <f>if(and(B1317&gt;0,C1317&gt;0),C1317/(B1317+C1317),"")</f>
        <v/>
      </c>
    </row>
    <row r="1318" spans="1:7">
      <c r="A1318" t="s">
        <v>16</v>
      </c>
      <c r="B1318" t="n">
        <v>9025974</v>
      </c>
      <c r="C1318" t="n">
        <v>9862301</v>
      </c>
      <c r="D1318">
        <f>if(and(B1318&gt;0,C1318&gt;0),C1318/(B1318+C1318),"")</f>
        <v/>
      </c>
      <c r="E1318">
        <f>D1318-E1316</f>
        <v/>
      </c>
      <c r="F1318" t="n">
        <v>0.05</v>
      </c>
      <c r="G1318">
        <f>E1318/F1318*100/33.15/8</f>
        <v/>
      </c>
    </row>
    <row r="1319" spans="1:7">
      <c r="A1319" t="s">
        <v>17</v>
      </c>
      <c r="B1319" t="n">
        <v>22105070</v>
      </c>
      <c r="C1319" t="n">
        <v>24413380</v>
      </c>
      <c r="D1319">
        <f>if(and(B1319&gt;0,C1319&gt;0),C1319/(B1319+C1319),"")</f>
        <v/>
      </c>
      <c r="E1319">
        <f>D1319-E1316</f>
        <v/>
      </c>
      <c r="F1319" t="n">
        <v>0.05</v>
      </c>
      <c r="G1319">
        <f>E1319/F1319*100/33.15/8</f>
        <v/>
      </c>
    </row>
    <row r="1320" spans="1:7">
      <c r="A1320" t="s">
        <v>18</v>
      </c>
      <c r="B1320" t="n">
        <v>21345120</v>
      </c>
      <c r="C1320" t="n">
        <v>24735370</v>
      </c>
      <c r="D1320">
        <f>if(and(B1320&gt;0,C1320&gt;0),C1320/(B1320+C1320),"")</f>
        <v/>
      </c>
      <c r="E1320">
        <f>D1320-E1316</f>
        <v/>
      </c>
      <c r="F1320" t="n">
        <v>0.05</v>
      </c>
      <c r="G1320">
        <f>E1320/F1320*100/33.15/24</f>
        <v/>
      </c>
    </row>
    <row r="1321" spans="1:7">
      <c r="A1321" t="s">
        <v>19</v>
      </c>
      <c r="B1321" t="n">
        <v>20565820</v>
      </c>
      <c r="C1321" t="n">
        <v>23912060</v>
      </c>
      <c r="D1321">
        <f>if(and(B1321&gt;0,C1321&gt;0),C1321/(B1321+C1321),"")</f>
        <v/>
      </c>
      <c r="E1321">
        <f>D1321-E1316</f>
        <v/>
      </c>
      <c r="F1321" t="n">
        <v>0.05</v>
      </c>
      <c r="G1321">
        <f>E1321/F1321*100/33.15/24</f>
        <v/>
      </c>
    </row>
    <row r="1322" spans="1:7">
      <c r="A1322" t="s">
        <v>20</v>
      </c>
      <c r="B1322" t="n">
        <v>4767192</v>
      </c>
      <c r="C1322" t="n">
        <v>6199611</v>
      </c>
      <c r="D1322">
        <f>if(and(B1322&gt;0,C1322&gt;0),C1322/(B1322+C1322),"")</f>
        <v/>
      </c>
      <c r="E1322">
        <f>D1322-E1316</f>
        <v/>
      </c>
      <c r="F1322" t="n">
        <v>0.05</v>
      </c>
      <c r="G1322">
        <f>E1322/F1322*100/33.15/48</f>
        <v/>
      </c>
    </row>
    <row r="1323" spans="1:7">
      <c r="A1323" t="s">
        <v>21</v>
      </c>
      <c r="B1323" t="n">
        <v>4400353</v>
      </c>
      <c r="C1323" t="n">
        <v>5477431</v>
      </c>
      <c r="D1323">
        <f>if(and(B1323&gt;0,C1323&gt;0),C1323/(B1323+C1323),"")</f>
        <v/>
      </c>
      <c r="E1323">
        <f>D1323-E1316</f>
        <v/>
      </c>
      <c r="F1323" t="n">
        <v>0.05</v>
      </c>
      <c r="G1323">
        <f>E1323/F1323*100/33.15/48</f>
        <v/>
      </c>
    </row>
    <row r="1324" spans="1:7">
      <c r="A1324" t="s">
        <v>22</v>
      </c>
      <c r="B1324" t="n">
        <v>7170175</v>
      </c>
      <c r="C1324" t="n">
        <v>10951290</v>
      </c>
      <c r="D1324">
        <f>if(and(B1324&gt;0,C1324&gt;0),C1324/(B1324+C1324),"")</f>
        <v/>
      </c>
      <c r="E1324">
        <f>D1324-E1316</f>
        <v/>
      </c>
      <c r="F1324" t="n">
        <v>0.05</v>
      </c>
      <c r="G1324">
        <f>E1324/F1324*100/33.15/96</f>
        <v/>
      </c>
    </row>
    <row r="1325" spans="1:7">
      <c r="A1325" t="s">
        <v>23</v>
      </c>
      <c r="B1325" t="n">
        <v>15453900</v>
      </c>
      <c r="C1325" t="n">
        <v>22946720</v>
      </c>
      <c r="D1325">
        <f>if(and(B1325&gt;0,C1325&gt;0),C1325/(B1325+C1325),"")</f>
        <v/>
      </c>
      <c r="E1325">
        <f>D1325-E1316</f>
        <v/>
      </c>
      <c r="F1325" t="n">
        <v>0.05</v>
      </c>
      <c r="G1325">
        <f>E1325/F1325*100/33.15/96</f>
        <v/>
      </c>
    </row>
    <row r="1326" spans="1:7">
      <c r="A1326" t="s">
        <v>24</v>
      </c>
      <c r="B1326" t="n">
        <v>3513439</v>
      </c>
      <c r="C1326" t="n">
        <v>6777347</v>
      </c>
      <c r="D1326">
        <f>if(and(B1326&gt;0,C1326&gt;0),C1326/(B1326+C1326),"")</f>
        <v/>
      </c>
      <c r="E1326">
        <f>D1326-E1316</f>
        <v/>
      </c>
      <c r="F1326" t="n">
        <v>0.05</v>
      </c>
      <c r="G1326">
        <f>E1326/F1326*100/33.15/168</f>
        <v/>
      </c>
    </row>
    <row r="1327" spans="1:7">
      <c r="A1327" t="s">
        <v>25</v>
      </c>
      <c r="B1327" t="n">
        <v>5635446</v>
      </c>
      <c r="C1327" t="n">
        <v>10218540</v>
      </c>
      <c r="D1327">
        <f>if(and(B1327&gt;0,C1327&gt;0),C1327/(B1327+C1327),"")</f>
        <v/>
      </c>
      <c r="E1327">
        <f>D1327-E1316</f>
        <v/>
      </c>
      <c r="F1327" t="n">
        <v>0.05</v>
      </c>
      <c r="G1327">
        <f>E1327/F1327*100/33.15/168</f>
        <v/>
      </c>
    </row>
    <row r="1328" spans="1:7">
      <c r="A1328" t="s"/>
    </row>
    <row r="1329" spans="1:7">
      <c r="A1329" t="s">
        <v>0</v>
      </c>
      <c r="B1329" t="s">
        <v>1</v>
      </c>
      <c r="C1329" t="s">
        <v>2</v>
      </c>
      <c r="D1329" t="s">
        <v>3</v>
      </c>
    </row>
    <row r="1330" spans="1:7">
      <c r="A1330" t="s">
        <v>238</v>
      </c>
      <c r="B1330" t="s">
        <v>163</v>
      </c>
      <c r="C1330" t="s">
        <v>239</v>
      </c>
      <c r="D1330" t="s">
        <v>237</v>
      </c>
    </row>
    <row r="1331" spans="1:7">
      <c r="A1331" t="s"/>
      <c r="B1331" t="s">
        <v>8</v>
      </c>
      <c r="C1331" t="s">
        <v>9</v>
      </c>
      <c r="D1331" t="s">
        <v>10</v>
      </c>
      <c r="E1331" t="s">
        <v>11</v>
      </c>
      <c r="F1331" t="s">
        <v>12</v>
      </c>
      <c r="G1331" t="s">
        <v>13</v>
      </c>
    </row>
    <row r="1332" spans="1:7">
      <c r="A1332" t="s">
        <v>14</v>
      </c>
      <c r="B1332" t="n">
        <v>114113500</v>
      </c>
      <c r="C1332" t="n">
        <v>118915500</v>
      </c>
      <c r="D1332">
        <f>if(and(B1332&gt;0,C1332&gt;0),C1332/(B1332+C1332),"")</f>
        <v/>
      </c>
      <c r="E1332">
        <f>average(D1332:D1333)</f>
        <v/>
      </c>
    </row>
    <row r="1333" spans="1:7">
      <c r="A1333" t="s">
        <v>15</v>
      </c>
      <c r="B1333" t="n">
        <v>107111900</v>
      </c>
      <c r="C1333" t="n">
        <v>110073700</v>
      </c>
      <c r="D1333">
        <f>if(and(B1333&gt;0,C1333&gt;0),C1333/(B1333+C1333),"")</f>
        <v/>
      </c>
    </row>
    <row r="1334" spans="1:7">
      <c r="A1334" t="s">
        <v>16</v>
      </c>
      <c r="B1334" t="n">
        <v>169245900</v>
      </c>
      <c r="C1334" t="n">
        <v>181359900</v>
      </c>
      <c r="D1334">
        <f>if(and(B1334&gt;0,C1334&gt;0),C1334/(B1334+C1334),"")</f>
        <v/>
      </c>
      <c r="E1334">
        <f>D1334-E1332</f>
        <v/>
      </c>
      <c r="F1334" t="n">
        <v>0.05</v>
      </c>
      <c r="G1334">
        <f>E1334/F1334*100/33.15/8</f>
        <v/>
      </c>
    </row>
    <row r="1335" spans="1:7">
      <c r="A1335" t="s">
        <v>17</v>
      </c>
      <c r="B1335" t="n">
        <v>113203300</v>
      </c>
      <c r="C1335" t="n">
        <v>123927700</v>
      </c>
      <c r="D1335">
        <f>if(and(B1335&gt;0,C1335&gt;0),C1335/(B1335+C1335),"")</f>
        <v/>
      </c>
      <c r="E1335">
        <f>D1335-E1332</f>
        <v/>
      </c>
      <c r="F1335" t="n">
        <v>0.05</v>
      </c>
      <c r="G1335">
        <f>E1335/F1335*100/33.15/8</f>
        <v/>
      </c>
    </row>
    <row r="1336" spans="1:7">
      <c r="A1336" t="s">
        <v>18</v>
      </c>
      <c r="B1336" t="n">
        <v>107767300</v>
      </c>
      <c r="C1336" t="n">
        <v>123754500</v>
      </c>
      <c r="D1336">
        <f>if(and(B1336&gt;0,C1336&gt;0),C1336/(B1336+C1336),"")</f>
        <v/>
      </c>
      <c r="E1336">
        <f>D1336-E1332</f>
        <v/>
      </c>
      <c r="F1336" t="n">
        <v>0.05</v>
      </c>
      <c r="G1336">
        <f>E1336/F1336*100/33.15/24</f>
        <v/>
      </c>
    </row>
    <row r="1337" spans="1:7">
      <c r="A1337" t="s">
        <v>19</v>
      </c>
      <c r="B1337" t="n">
        <v>110713800</v>
      </c>
      <c r="C1337" t="n">
        <v>126455900</v>
      </c>
      <c r="D1337">
        <f>if(and(B1337&gt;0,C1337&gt;0),C1337/(B1337+C1337),"")</f>
        <v/>
      </c>
      <c r="E1337">
        <f>D1337-E1332</f>
        <v/>
      </c>
      <c r="F1337" t="n">
        <v>0.05</v>
      </c>
      <c r="G1337">
        <f>E1337/F1337*100/33.15/24</f>
        <v/>
      </c>
    </row>
    <row r="1338" spans="1:7">
      <c r="A1338" t="s">
        <v>20</v>
      </c>
      <c r="B1338" t="n">
        <v>90906210</v>
      </c>
      <c r="C1338" t="n">
        <v>117404200</v>
      </c>
      <c r="D1338">
        <f>if(and(B1338&gt;0,C1338&gt;0),C1338/(B1338+C1338),"")</f>
        <v/>
      </c>
      <c r="E1338">
        <f>D1338-E1332</f>
        <v/>
      </c>
      <c r="F1338" t="n">
        <v>0.05</v>
      </c>
      <c r="G1338">
        <f>E1338/F1338*100/33.15/48</f>
        <v/>
      </c>
    </row>
    <row r="1339" spans="1:7">
      <c r="A1339" t="s">
        <v>21</v>
      </c>
      <c r="B1339" t="n">
        <v>96099590</v>
      </c>
      <c r="C1339" t="n">
        <v>121632900</v>
      </c>
      <c r="D1339">
        <f>if(and(B1339&gt;0,C1339&gt;0),C1339/(B1339+C1339),"")</f>
        <v/>
      </c>
      <c r="E1339">
        <f>D1339-E1332</f>
        <v/>
      </c>
      <c r="F1339" t="n">
        <v>0.05</v>
      </c>
      <c r="G1339">
        <f>E1339/F1339*100/33.15/48</f>
        <v/>
      </c>
    </row>
    <row r="1340" spans="1:7">
      <c r="A1340" t="s">
        <v>22</v>
      </c>
      <c r="B1340" t="n">
        <v>105740200</v>
      </c>
      <c r="C1340" t="n">
        <v>159707900</v>
      </c>
      <c r="D1340">
        <f>if(and(B1340&gt;0,C1340&gt;0),C1340/(B1340+C1340),"")</f>
        <v/>
      </c>
      <c r="E1340">
        <f>D1340-E1332</f>
        <v/>
      </c>
      <c r="F1340" t="n">
        <v>0.05</v>
      </c>
      <c r="G1340">
        <f>E1340/F1340*100/33.15/96</f>
        <v/>
      </c>
    </row>
    <row r="1341" spans="1:7">
      <c r="A1341" t="s">
        <v>23</v>
      </c>
      <c r="B1341" t="n">
        <v>81099370</v>
      </c>
      <c r="C1341" t="n">
        <v>121956800</v>
      </c>
      <c r="D1341">
        <f>if(and(B1341&gt;0,C1341&gt;0),C1341/(B1341+C1341),"")</f>
        <v/>
      </c>
      <c r="E1341">
        <f>D1341-E1332</f>
        <v/>
      </c>
      <c r="F1341" t="n">
        <v>0.05</v>
      </c>
      <c r="G1341">
        <f>E1341/F1341*100/33.15/96</f>
        <v/>
      </c>
    </row>
    <row r="1342" spans="1:7">
      <c r="A1342" t="s">
        <v>24</v>
      </c>
      <c r="B1342" t="n">
        <v>143419900</v>
      </c>
      <c r="C1342" t="n">
        <v>258138600</v>
      </c>
      <c r="D1342">
        <f>if(and(B1342&gt;0,C1342&gt;0),C1342/(B1342+C1342),"")</f>
        <v/>
      </c>
      <c r="E1342">
        <f>D1342-E1332</f>
        <v/>
      </c>
      <c r="F1342" t="n">
        <v>0.05</v>
      </c>
      <c r="G1342">
        <f>E1342/F1342*100/33.15/168</f>
        <v/>
      </c>
    </row>
    <row r="1343" spans="1:7">
      <c r="A1343" t="s">
        <v>25</v>
      </c>
      <c r="B1343" t="n">
        <v>106556900</v>
      </c>
      <c r="C1343" t="n">
        <v>191308300</v>
      </c>
      <c r="D1343">
        <f>if(and(B1343&gt;0,C1343&gt;0),C1343/(B1343+C1343),"")</f>
        <v/>
      </c>
      <c r="E1343">
        <f>D1343-E1332</f>
        <v/>
      </c>
      <c r="F1343" t="n">
        <v>0.05</v>
      </c>
      <c r="G1343">
        <f>E1343/F1343*100/33.15/168</f>
        <v/>
      </c>
    </row>
    <row r="1344" spans="1:7">
      <c r="A1344" t="s"/>
    </row>
    <row r="1345" spans="1:7">
      <c r="A1345" t="s">
        <v>0</v>
      </c>
      <c r="B1345" t="s">
        <v>1</v>
      </c>
      <c r="C1345" t="s">
        <v>2</v>
      </c>
      <c r="D1345" t="s">
        <v>3</v>
      </c>
    </row>
    <row r="1346" spans="1:7">
      <c r="A1346" t="s">
        <v>240</v>
      </c>
      <c r="B1346" t="s">
        <v>54</v>
      </c>
      <c r="C1346" t="s">
        <v>241</v>
      </c>
      <c r="D1346" t="s">
        <v>237</v>
      </c>
    </row>
    <row r="1347" spans="1:7">
      <c r="A1347" t="s"/>
      <c r="B1347" t="s">
        <v>8</v>
      </c>
      <c r="C1347" t="s">
        <v>9</v>
      </c>
      <c r="D1347" t="s">
        <v>10</v>
      </c>
      <c r="E1347" t="s">
        <v>11</v>
      </c>
      <c r="F1347" t="s">
        <v>12</v>
      </c>
      <c r="G1347" t="s">
        <v>13</v>
      </c>
    </row>
    <row r="1348" spans="1:7">
      <c r="A1348" t="s">
        <v>14</v>
      </c>
      <c r="B1348" t="n">
        <v>234039400</v>
      </c>
      <c r="C1348" t="n">
        <v>244068900</v>
      </c>
      <c r="D1348">
        <f>if(and(B1348&gt;0,C1348&gt;0),C1348/(B1348+C1348),"")</f>
        <v/>
      </c>
      <c r="E1348">
        <f>average(D1348:D1349)</f>
        <v/>
      </c>
    </row>
    <row r="1349" spans="1:7">
      <c r="A1349" t="s">
        <v>15</v>
      </c>
      <c r="B1349" t="n">
        <v>160420700</v>
      </c>
      <c r="C1349" t="n">
        <v>166461300</v>
      </c>
      <c r="D1349">
        <f>if(and(B1349&gt;0,C1349&gt;0),C1349/(B1349+C1349),"")</f>
        <v/>
      </c>
    </row>
    <row r="1350" spans="1:7">
      <c r="A1350" t="s">
        <v>16</v>
      </c>
      <c r="B1350" t="n">
        <v>194533600</v>
      </c>
      <c r="C1350" t="n">
        <v>213366000</v>
      </c>
      <c r="D1350">
        <f>if(and(B1350&gt;0,C1350&gt;0),C1350/(B1350+C1350),"")</f>
        <v/>
      </c>
      <c r="E1350">
        <f>D1350-E1348</f>
        <v/>
      </c>
      <c r="F1350" t="n">
        <v>0.05</v>
      </c>
      <c r="G1350">
        <f>E1350/F1350*100/33.15/8</f>
        <v/>
      </c>
    </row>
    <row r="1351" spans="1:7">
      <c r="A1351" t="s">
        <v>17</v>
      </c>
      <c r="B1351" t="n">
        <v>152239900</v>
      </c>
      <c r="C1351" t="n">
        <v>166644300</v>
      </c>
      <c r="D1351">
        <f>if(and(B1351&gt;0,C1351&gt;0),C1351/(B1351+C1351),"")</f>
        <v/>
      </c>
      <c r="E1351">
        <f>D1351-E1348</f>
        <v/>
      </c>
      <c r="F1351" t="n">
        <v>0.05</v>
      </c>
      <c r="G1351">
        <f>E1351/F1351*100/33.15/8</f>
        <v/>
      </c>
    </row>
    <row r="1352" spans="1:7">
      <c r="A1352" t="s">
        <v>18</v>
      </c>
      <c r="B1352" t="n">
        <v>150198500</v>
      </c>
      <c r="C1352" t="n">
        <v>173099300</v>
      </c>
      <c r="D1352">
        <f>if(and(B1352&gt;0,C1352&gt;0),C1352/(B1352+C1352),"")</f>
        <v/>
      </c>
      <c r="E1352">
        <f>D1352-E1348</f>
        <v/>
      </c>
      <c r="F1352" t="n">
        <v>0.05</v>
      </c>
      <c r="G1352">
        <f>E1352/F1352*100/33.15/24</f>
        <v/>
      </c>
    </row>
    <row r="1353" spans="1:7">
      <c r="A1353" t="s">
        <v>19</v>
      </c>
      <c r="B1353" t="n">
        <v>149512100</v>
      </c>
      <c r="C1353" t="n">
        <v>173192600</v>
      </c>
      <c r="D1353">
        <f>if(and(B1353&gt;0,C1353&gt;0),C1353/(B1353+C1353),"")</f>
        <v/>
      </c>
      <c r="E1353">
        <f>D1353-E1348</f>
        <v/>
      </c>
      <c r="F1353" t="n">
        <v>0.05</v>
      </c>
      <c r="G1353">
        <f>E1353/F1353*100/33.15/24</f>
        <v/>
      </c>
    </row>
    <row r="1354" spans="1:7">
      <c r="A1354" t="s">
        <v>20</v>
      </c>
      <c r="B1354" t="n">
        <v>108855700</v>
      </c>
      <c r="C1354" t="n">
        <v>139938700</v>
      </c>
      <c r="D1354">
        <f>if(and(B1354&gt;0,C1354&gt;0),C1354/(B1354+C1354),"")</f>
        <v/>
      </c>
      <c r="E1354">
        <f>D1354-E1348</f>
        <v/>
      </c>
      <c r="F1354" t="n">
        <v>0.05</v>
      </c>
      <c r="G1354">
        <f>E1354/F1354*100/33.15/48</f>
        <v/>
      </c>
    </row>
    <row r="1355" spans="1:7">
      <c r="A1355" t="s">
        <v>21</v>
      </c>
      <c r="B1355" t="n">
        <v>113225200</v>
      </c>
      <c r="C1355" t="n">
        <v>143925200</v>
      </c>
      <c r="D1355">
        <f>if(and(B1355&gt;0,C1355&gt;0),C1355/(B1355+C1355),"")</f>
        <v/>
      </c>
      <c r="E1355">
        <f>D1355-E1348</f>
        <v/>
      </c>
      <c r="F1355" t="n">
        <v>0.05</v>
      </c>
      <c r="G1355">
        <f>E1355/F1355*100/33.15/48</f>
        <v/>
      </c>
    </row>
    <row r="1356" spans="1:7">
      <c r="A1356" t="s">
        <v>22</v>
      </c>
      <c r="B1356" t="n">
        <v>128339300</v>
      </c>
      <c r="C1356" t="n">
        <v>195752600</v>
      </c>
      <c r="D1356">
        <f>if(and(B1356&gt;0,C1356&gt;0),C1356/(B1356+C1356),"")</f>
        <v/>
      </c>
      <c r="E1356">
        <f>D1356-E1348</f>
        <v/>
      </c>
      <c r="F1356" t="n">
        <v>0.05</v>
      </c>
      <c r="G1356">
        <f>E1356/F1356*100/33.15/96</f>
        <v/>
      </c>
    </row>
    <row r="1357" spans="1:7">
      <c r="A1357" t="s">
        <v>23</v>
      </c>
      <c r="B1357" t="n">
        <v>108903700</v>
      </c>
      <c r="C1357" t="n">
        <v>164535600</v>
      </c>
      <c r="D1357">
        <f>if(and(B1357&gt;0,C1357&gt;0),C1357/(B1357+C1357),"")</f>
        <v/>
      </c>
      <c r="E1357">
        <f>D1357-E1348</f>
        <v/>
      </c>
      <c r="F1357" t="n">
        <v>0.05</v>
      </c>
      <c r="G1357">
        <f>E1357/F1357*100/33.15/96</f>
        <v/>
      </c>
    </row>
    <row r="1358" spans="1:7">
      <c r="A1358" t="s">
        <v>24</v>
      </c>
      <c r="B1358" t="n">
        <v>103203800</v>
      </c>
      <c r="C1358" t="n">
        <v>186721000</v>
      </c>
      <c r="D1358">
        <f>if(and(B1358&gt;0,C1358&gt;0),C1358/(B1358+C1358),"")</f>
        <v/>
      </c>
      <c r="E1358">
        <f>D1358-E1348</f>
        <v/>
      </c>
      <c r="F1358" t="n">
        <v>0.05</v>
      </c>
      <c r="G1358">
        <f>E1358/F1358*100/33.15/168</f>
        <v/>
      </c>
    </row>
    <row r="1359" spans="1:7">
      <c r="A1359" t="s">
        <v>25</v>
      </c>
      <c r="B1359" t="n">
        <v>126145800</v>
      </c>
      <c r="C1359" t="n">
        <v>230081600</v>
      </c>
      <c r="D1359">
        <f>if(and(B1359&gt;0,C1359&gt;0),C1359/(B1359+C1359),"")</f>
        <v/>
      </c>
      <c r="E1359">
        <f>D1359-E1348</f>
        <v/>
      </c>
      <c r="F1359" t="n">
        <v>0.05</v>
      </c>
      <c r="G1359">
        <f>E1359/F1359*100/33.15/168</f>
        <v/>
      </c>
    </row>
    <row r="1360" spans="1:7">
      <c r="A1360" t="s"/>
    </row>
    <row r="1361" spans="1:7">
      <c r="A1361" t="s">
        <v>0</v>
      </c>
      <c r="B1361" t="s">
        <v>1</v>
      </c>
      <c r="C1361" t="s">
        <v>2</v>
      </c>
      <c r="D1361" t="s">
        <v>3</v>
      </c>
    </row>
    <row r="1362" spans="1:7">
      <c r="A1362" t="s">
        <v>242</v>
      </c>
      <c r="B1362" t="s">
        <v>54</v>
      </c>
      <c r="C1362" t="s">
        <v>243</v>
      </c>
      <c r="D1362" t="s">
        <v>244</v>
      </c>
    </row>
    <row r="1363" spans="1:7">
      <c r="A1363" t="s"/>
      <c r="B1363" t="s">
        <v>8</v>
      </c>
      <c r="C1363" t="s">
        <v>9</v>
      </c>
      <c r="D1363" t="s">
        <v>10</v>
      </c>
      <c r="E1363" t="s">
        <v>11</v>
      </c>
      <c r="F1363" t="s">
        <v>12</v>
      </c>
      <c r="G1363" t="s">
        <v>13</v>
      </c>
    </row>
    <row r="1364" spans="1:7">
      <c r="A1364" t="s">
        <v>14</v>
      </c>
      <c r="B1364" t="n">
        <v>9944736</v>
      </c>
      <c r="C1364" t="n">
        <v>10127210</v>
      </c>
      <c r="D1364">
        <f>if(and(B1364&gt;0,C1364&gt;0),C1364/(B1364+C1364),"")</f>
        <v/>
      </c>
      <c r="E1364">
        <f>average(D1364:D1365)</f>
        <v/>
      </c>
    </row>
    <row r="1365" spans="1:7">
      <c r="A1365" t="s">
        <v>15</v>
      </c>
      <c r="B1365" t="n">
        <v>9267279</v>
      </c>
      <c r="C1365" t="n">
        <v>9687463</v>
      </c>
      <c r="D1365">
        <f>if(and(B1365&gt;0,C1365&gt;0),C1365/(B1365+C1365),"")</f>
        <v/>
      </c>
    </row>
    <row r="1366" spans="1:7">
      <c r="A1366" t="s">
        <v>16</v>
      </c>
      <c r="B1366" t="n">
        <v>14492450</v>
      </c>
      <c r="C1366" t="n">
        <v>15498480</v>
      </c>
      <c r="D1366">
        <f>if(and(B1366&gt;0,C1366&gt;0),C1366/(B1366+C1366),"")</f>
        <v/>
      </c>
      <c r="E1366">
        <f>D1366-E1364</f>
        <v/>
      </c>
      <c r="F1366" t="n">
        <v>0.05</v>
      </c>
      <c r="G1366">
        <f>E1366/F1366*100/34.99/8</f>
        <v/>
      </c>
    </row>
    <row r="1367" spans="1:7">
      <c r="A1367" t="s">
        <v>17</v>
      </c>
      <c r="B1367" t="n">
        <v>12264610</v>
      </c>
      <c r="C1367" t="n">
        <v>13436840</v>
      </c>
      <c r="D1367">
        <f>if(and(B1367&gt;0,C1367&gt;0),C1367/(B1367+C1367),"")</f>
        <v/>
      </c>
      <c r="E1367">
        <f>D1367-E1364</f>
        <v/>
      </c>
      <c r="F1367" t="n">
        <v>0.05</v>
      </c>
      <c r="G1367">
        <f>E1367/F1367*100/34.99/8</f>
        <v/>
      </c>
    </row>
    <row r="1368" spans="1:7">
      <c r="A1368" t="s">
        <v>18</v>
      </c>
      <c r="B1368" t="n">
        <v>8595589</v>
      </c>
      <c r="C1368" t="n">
        <v>9662675</v>
      </c>
      <c r="D1368">
        <f>if(and(B1368&gt;0,C1368&gt;0),C1368/(B1368+C1368),"")</f>
        <v/>
      </c>
      <c r="E1368">
        <f>D1368-E1364</f>
        <v/>
      </c>
      <c r="F1368" t="n">
        <v>0.05</v>
      </c>
      <c r="G1368">
        <f>E1368/F1368*100/34.99/24</f>
        <v/>
      </c>
    </row>
    <row r="1369" spans="1:7">
      <c r="A1369" t="s">
        <v>19</v>
      </c>
      <c r="B1369" t="n">
        <v>8671127</v>
      </c>
      <c r="C1369" t="n">
        <v>10015870</v>
      </c>
      <c r="D1369">
        <f>if(and(B1369&gt;0,C1369&gt;0),C1369/(B1369+C1369),"")</f>
        <v/>
      </c>
      <c r="E1369">
        <f>D1369-E1364</f>
        <v/>
      </c>
      <c r="F1369" t="n">
        <v>0.05</v>
      </c>
      <c r="G1369">
        <f>E1369/F1369*100/34.99/24</f>
        <v/>
      </c>
    </row>
    <row r="1370" spans="1:7">
      <c r="A1370" t="s">
        <v>20</v>
      </c>
      <c r="B1370" t="n">
        <v>9262467</v>
      </c>
      <c r="C1370" t="n">
        <v>12002570</v>
      </c>
      <c r="D1370">
        <f>if(and(B1370&gt;0,C1370&gt;0),C1370/(B1370+C1370),"")</f>
        <v/>
      </c>
      <c r="E1370">
        <f>D1370-E1364</f>
        <v/>
      </c>
      <c r="F1370" t="n">
        <v>0.05</v>
      </c>
      <c r="G1370">
        <f>E1370/F1370*100/34.99/48</f>
        <v/>
      </c>
    </row>
    <row r="1371" spans="1:7">
      <c r="A1371" t="s">
        <v>21</v>
      </c>
      <c r="B1371" t="n">
        <v>9838437</v>
      </c>
      <c r="C1371" t="n">
        <v>12280440</v>
      </c>
      <c r="D1371">
        <f>if(and(B1371&gt;0,C1371&gt;0),C1371/(B1371+C1371),"")</f>
        <v/>
      </c>
      <c r="E1371">
        <f>D1371-E1364</f>
        <v/>
      </c>
      <c r="F1371" t="n">
        <v>0.05</v>
      </c>
      <c r="G1371">
        <f>E1371/F1371*100/34.99/48</f>
        <v/>
      </c>
    </row>
    <row r="1372" spans="1:7">
      <c r="A1372" t="s">
        <v>22</v>
      </c>
      <c r="B1372" t="n">
        <v>5818921</v>
      </c>
      <c r="C1372" t="n">
        <v>8974610</v>
      </c>
      <c r="D1372">
        <f>if(and(B1372&gt;0,C1372&gt;0),C1372/(B1372+C1372),"")</f>
        <v/>
      </c>
      <c r="E1372">
        <f>D1372-E1364</f>
        <v/>
      </c>
      <c r="F1372" t="n">
        <v>0.05</v>
      </c>
      <c r="G1372">
        <f>E1372/F1372*100/34.99/96</f>
        <v/>
      </c>
    </row>
    <row r="1373" spans="1:7">
      <c r="A1373" t="s">
        <v>23</v>
      </c>
      <c r="B1373" t="n">
        <v>4604646</v>
      </c>
      <c r="C1373" t="n">
        <v>7325626</v>
      </c>
      <c r="D1373">
        <f>if(and(B1373&gt;0,C1373&gt;0),C1373/(B1373+C1373),"")</f>
        <v/>
      </c>
      <c r="E1373">
        <f>D1373-E1364</f>
        <v/>
      </c>
      <c r="F1373" t="n">
        <v>0.05</v>
      </c>
      <c r="G1373">
        <f>E1373/F1373*100/34.99/96</f>
        <v/>
      </c>
    </row>
    <row r="1374" spans="1:7">
      <c r="A1374" t="s">
        <v>24</v>
      </c>
      <c r="B1374" t="n">
        <v>2986664</v>
      </c>
      <c r="C1374" t="n">
        <v>6098658</v>
      </c>
      <c r="D1374">
        <f>if(and(B1374&gt;0,C1374&gt;0),C1374/(B1374+C1374),"")</f>
        <v/>
      </c>
      <c r="E1374">
        <f>D1374-E1364</f>
        <v/>
      </c>
      <c r="F1374" t="n">
        <v>0.05</v>
      </c>
      <c r="G1374">
        <f>E1374/F1374*100/34.99/168</f>
        <v/>
      </c>
    </row>
    <row r="1375" spans="1:7">
      <c r="A1375" t="s">
        <v>25</v>
      </c>
      <c r="B1375" t="n">
        <v>5965007</v>
      </c>
      <c r="C1375" t="n">
        <v>11579890</v>
      </c>
      <c r="D1375">
        <f>if(and(B1375&gt;0,C1375&gt;0),C1375/(B1375+C1375),"")</f>
        <v/>
      </c>
      <c r="E1375">
        <f>D1375-E1364</f>
        <v/>
      </c>
      <c r="F1375" t="n">
        <v>0.05</v>
      </c>
      <c r="G1375">
        <f>E1375/F1375*100/34.99/168</f>
        <v/>
      </c>
    </row>
    <row r="1376" spans="1:7">
      <c r="A1376" t="s"/>
    </row>
    <row r="1377" spans="1:7">
      <c r="A1377" t="s">
        <v>0</v>
      </c>
      <c r="B1377" t="s">
        <v>1</v>
      </c>
      <c r="C1377" t="s">
        <v>2</v>
      </c>
      <c r="D1377" t="s">
        <v>3</v>
      </c>
    </row>
    <row r="1378" spans="1:7">
      <c r="A1378" t="s">
        <v>245</v>
      </c>
      <c r="B1378" t="s">
        <v>5</v>
      </c>
      <c r="C1378" t="s">
        <v>246</v>
      </c>
      <c r="D1378" t="s">
        <v>247</v>
      </c>
    </row>
    <row r="1379" spans="1:7">
      <c r="A1379" t="s"/>
      <c r="B1379" t="s">
        <v>8</v>
      </c>
      <c r="C1379" t="s">
        <v>9</v>
      </c>
      <c r="D1379" t="s">
        <v>10</v>
      </c>
      <c r="E1379" t="s">
        <v>11</v>
      </c>
      <c r="F1379" t="s">
        <v>12</v>
      </c>
      <c r="G1379" t="s">
        <v>13</v>
      </c>
    </row>
    <row r="1380" spans="1:7">
      <c r="A1380" t="s">
        <v>14</v>
      </c>
      <c r="B1380" t="n">
        <v>11407010</v>
      </c>
      <c r="C1380" t="n">
        <v>12656920</v>
      </c>
      <c r="D1380">
        <f>if(and(B1380&gt;0,C1380&gt;0),C1380/(B1380+C1380),"")</f>
        <v/>
      </c>
      <c r="E1380">
        <f>average(D1380:D1381)</f>
        <v/>
      </c>
    </row>
    <row r="1381" spans="1:7">
      <c r="A1381" t="s">
        <v>15</v>
      </c>
      <c r="B1381" t="n">
        <v>10609360</v>
      </c>
      <c r="C1381" t="n">
        <v>12674850</v>
      </c>
      <c r="D1381">
        <f>if(and(B1381&gt;0,C1381&gt;0),C1381/(B1381+C1381),"")</f>
        <v/>
      </c>
    </row>
    <row r="1382" spans="1:7">
      <c r="A1382" t="s">
        <v>16</v>
      </c>
      <c r="B1382" t="n">
        <v>8232663</v>
      </c>
      <c r="C1382" t="n">
        <v>9488586</v>
      </c>
      <c r="D1382">
        <f>if(and(B1382&gt;0,C1382&gt;0),C1382/(B1382+C1382),"")</f>
        <v/>
      </c>
      <c r="E1382">
        <f>D1382-E1380</f>
        <v/>
      </c>
      <c r="F1382" t="n">
        <v>0.05</v>
      </c>
      <c r="G1382">
        <f>E1382/F1382*100/34.48/8</f>
        <v/>
      </c>
    </row>
    <row r="1383" spans="1:7">
      <c r="A1383" t="s">
        <v>17</v>
      </c>
      <c r="B1383" t="n">
        <v>9308376</v>
      </c>
      <c r="C1383" t="n">
        <v>10971570</v>
      </c>
      <c r="D1383">
        <f>if(and(B1383&gt;0,C1383&gt;0),C1383/(B1383+C1383),"")</f>
        <v/>
      </c>
      <c r="E1383">
        <f>D1383-E1380</f>
        <v/>
      </c>
      <c r="F1383" t="n">
        <v>0.05</v>
      </c>
      <c r="G1383">
        <f>E1383/F1383*100/34.48/8</f>
        <v/>
      </c>
    </row>
    <row r="1384" spans="1:7">
      <c r="A1384" t="s">
        <v>18</v>
      </c>
      <c r="B1384" t="n">
        <v>14645080</v>
      </c>
      <c r="C1384" t="n">
        <v>17773760</v>
      </c>
      <c r="D1384">
        <f>if(and(B1384&gt;0,C1384&gt;0),C1384/(B1384+C1384),"")</f>
        <v/>
      </c>
      <c r="E1384">
        <f>D1384-E1380</f>
        <v/>
      </c>
      <c r="F1384" t="n">
        <v>0.05</v>
      </c>
      <c r="G1384">
        <f>E1384/F1384*100/34.48/24</f>
        <v/>
      </c>
    </row>
    <row r="1385" spans="1:7">
      <c r="A1385" t="s">
        <v>19</v>
      </c>
      <c r="B1385" t="n">
        <v>13306590</v>
      </c>
      <c r="C1385" t="n">
        <v>16154610</v>
      </c>
      <c r="D1385">
        <f>if(and(B1385&gt;0,C1385&gt;0),C1385/(B1385+C1385),"")</f>
        <v/>
      </c>
      <c r="E1385">
        <f>D1385-E1380</f>
        <v/>
      </c>
      <c r="F1385" t="n">
        <v>0.05</v>
      </c>
      <c r="G1385">
        <f>E1385/F1385*100/34.48/24</f>
        <v/>
      </c>
    </row>
    <row r="1386" spans="1:7">
      <c r="A1386" t="s">
        <v>20</v>
      </c>
      <c r="B1386" t="n">
        <v>7688720</v>
      </c>
      <c r="C1386" t="n">
        <v>9389869</v>
      </c>
      <c r="D1386">
        <f>if(and(B1386&gt;0,C1386&gt;0),C1386/(B1386+C1386),"")</f>
        <v/>
      </c>
      <c r="E1386">
        <f>D1386-E1380</f>
        <v/>
      </c>
      <c r="F1386" t="n">
        <v>0.05</v>
      </c>
      <c r="G1386">
        <f>E1386/F1386*100/34.48/48</f>
        <v/>
      </c>
    </row>
    <row r="1387" spans="1:7">
      <c r="A1387" t="s">
        <v>21</v>
      </c>
      <c r="B1387" t="n">
        <v>7546528</v>
      </c>
      <c r="C1387" t="n">
        <v>9169647</v>
      </c>
      <c r="D1387">
        <f>if(and(B1387&gt;0,C1387&gt;0),C1387/(B1387+C1387),"")</f>
        <v/>
      </c>
      <c r="E1387">
        <f>D1387-E1380</f>
        <v/>
      </c>
      <c r="F1387" t="n">
        <v>0.05</v>
      </c>
      <c r="G1387">
        <f>E1387/F1387*100/34.48/48</f>
        <v/>
      </c>
    </row>
    <row r="1388" spans="1:7">
      <c r="A1388" t="s">
        <v>22</v>
      </c>
      <c r="B1388" t="n">
        <v>11211760</v>
      </c>
      <c r="C1388" t="n">
        <v>17697760</v>
      </c>
      <c r="D1388">
        <f>if(and(B1388&gt;0,C1388&gt;0),C1388/(B1388+C1388),"")</f>
        <v/>
      </c>
      <c r="E1388">
        <f>D1388-E1380</f>
        <v/>
      </c>
      <c r="F1388" t="n">
        <v>0.05</v>
      </c>
      <c r="G1388">
        <f>E1388/F1388*100/34.48/96</f>
        <v/>
      </c>
    </row>
    <row r="1389" spans="1:7">
      <c r="A1389" t="s">
        <v>23</v>
      </c>
      <c r="B1389" t="n">
        <v>11481530</v>
      </c>
      <c r="C1389" t="n">
        <v>17506180</v>
      </c>
      <c r="D1389">
        <f>if(and(B1389&gt;0,C1389&gt;0),C1389/(B1389+C1389),"")</f>
        <v/>
      </c>
      <c r="E1389">
        <f>D1389-E1380</f>
        <v/>
      </c>
      <c r="F1389" t="n">
        <v>0.05</v>
      </c>
      <c r="G1389">
        <f>E1389/F1389*100/34.48/96</f>
        <v/>
      </c>
    </row>
    <row r="1390" spans="1:7">
      <c r="A1390" t="s">
        <v>24</v>
      </c>
      <c r="B1390" t="n">
        <v>7617502</v>
      </c>
      <c r="C1390" t="n">
        <v>14095810</v>
      </c>
      <c r="D1390">
        <f>if(and(B1390&gt;0,C1390&gt;0),C1390/(B1390+C1390),"")</f>
        <v/>
      </c>
      <c r="E1390">
        <f>D1390-E1380</f>
        <v/>
      </c>
      <c r="F1390" t="n">
        <v>0.05</v>
      </c>
      <c r="G1390">
        <f>E1390/F1390*100/34.48/168</f>
        <v/>
      </c>
    </row>
    <row r="1391" spans="1:7">
      <c r="A1391" t="s">
        <v>25</v>
      </c>
      <c r="B1391" t="n">
        <v>6854518</v>
      </c>
      <c r="C1391" t="n">
        <v>11815180</v>
      </c>
      <c r="D1391">
        <f>if(and(B1391&gt;0,C1391&gt;0),C1391/(B1391+C1391),"")</f>
        <v/>
      </c>
      <c r="E1391">
        <f>D1391-E1380</f>
        <v/>
      </c>
      <c r="F1391" t="n">
        <v>0.05</v>
      </c>
      <c r="G1391">
        <f>E1391/F1391*100/34.48/168</f>
        <v/>
      </c>
    </row>
    <row r="1392" spans="1:7">
      <c r="A1392" t="s"/>
    </row>
    <row r="1393" spans="1:7">
      <c r="A1393" t="s">
        <v>0</v>
      </c>
      <c r="B1393" t="s">
        <v>1</v>
      </c>
      <c r="C1393" t="s">
        <v>2</v>
      </c>
      <c r="D1393" t="s">
        <v>3</v>
      </c>
    </row>
    <row r="1394" spans="1:7">
      <c r="A1394" t="s">
        <v>248</v>
      </c>
      <c r="B1394" t="s">
        <v>163</v>
      </c>
      <c r="C1394" t="s">
        <v>249</v>
      </c>
      <c r="D1394" t="s">
        <v>247</v>
      </c>
    </row>
    <row r="1395" spans="1:7">
      <c r="A1395" t="s"/>
      <c r="B1395" t="s">
        <v>8</v>
      </c>
      <c r="C1395" t="s">
        <v>9</v>
      </c>
      <c r="D1395" t="s">
        <v>10</v>
      </c>
      <c r="E1395" t="s">
        <v>11</v>
      </c>
      <c r="F1395" t="s">
        <v>12</v>
      </c>
      <c r="G1395" t="s">
        <v>13</v>
      </c>
    </row>
    <row r="1396" spans="1:7">
      <c r="A1396" t="s">
        <v>14</v>
      </c>
      <c r="B1396" t="n">
        <v>111030600</v>
      </c>
      <c r="C1396" t="n">
        <v>126714900</v>
      </c>
      <c r="D1396">
        <f>if(and(B1396&gt;0,C1396&gt;0),C1396/(B1396+C1396),"")</f>
        <v/>
      </c>
      <c r="E1396">
        <f>average(D1396:D1397)</f>
        <v/>
      </c>
    </row>
    <row r="1397" spans="1:7">
      <c r="A1397" t="s">
        <v>15</v>
      </c>
      <c r="B1397" t="n">
        <v>117963000</v>
      </c>
      <c r="C1397" t="n">
        <v>134162700</v>
      </c>
      <c r="D1397">
        <f>if(and(B1397&gt;0,C1397&gt;0),C1397/(B1397+C1397),"")</f>
        <v/>
      </c>
    </row>
    <row r="1398" spans="1:7">
      <c r="A1398" t="s">
        <v>16</v>
      </c>
      <c r="B1398" t="n">
        <v>80949070</v>
      </c>
      <c r="C1398" t="n">
        <v>96030710</v>
      </c>
      <c r="D1398">
        <f>if(and(B1398&gt;0,C1398&gt;0),C1398/(B1398+C1398),"")</f>
        <v/>
      </c>
      <c r="E1398">
        <f>D1398-E1396</f>
        <v/>
      </c>
      <c r="F1398" t="n">
        <v>0.05</v>
      </c>
      <c r="G1398">
        <f>E1398/F1398*100/34.48/8</f>
        <v/>
      </c>
    </row>
    <row r="1399" spans="1:7">
      <c r="A1399" t="s">
        <v>17</v>
      </c>
      <c r="B1399" t="n">
        <v>89498350</v>
      </c>
      <c r="C1399" t="n">
        <v>105864400</v>
      </c>
      <c r="D1399">
        <f>if(and(B1399&gt;0,C1399&gt;0),C1399/(B1399+C1399),"")</f>
        <v/>
      </c>
      <c r="E1399">
        <f>D1399-E1396</f>
        <v/>
      </c>
      <c r="F1399" t="n">
        <v>0.05</v>
      </c>
      <c r="G1399">
        <f>E1399/F1399*100/34.48/8</f>
        <v/>
      </c>
    </row>
    <row r="1400" spans="1:7">
      <c r="A1400" t="s">
        <v>18</v>
      </c>
      <c r="B1400" t="n">
        <v>118598100</v>
      </c>
      <c r="C1400" t="n">
        <v>146881500</v>
      </c>
      <c r="D1400">
        <f>if(and(B1400&gt;0,C1400&gt;0),C1400/(B1400+C1400),"")</f>
        <v/>
      </c>
      <c r="E1400">
        <f>D1400-E1396</f>
        <v/>
      </c>
      <c r="F1400" t="n">
        <v>0.05</v>
      </c>
      <c r="G1400">
        <f>E1400/F1400*100/34.48/24</f>
        <v/>
      </c>
    </row>
    <row r="1401" spans="1:7">
      <c r="A1401" t="s">
        <v>19</v>
      </c>
      <c r="B1401" t="n">
        <v>131139000</v>
      </c>
      <c r="C1401" t="n">
        <v>162309900</v>
      </c>
      <c r="D1401">
        <f>if(and(B1401&gt;0,C1401&gt;0),C1401/(B1401+C1401),"")</f>
        <v/>
      </c>
      <c r="E1401">
        <f>D1401-E1396</f>
        <v/>
      </c>
      <c r="F1401" t="n">
        <v>0.05</v>
      </c>
      <c r="G1401">
        <f>E1401/F1401*100/34.48/24</f>
        <v/>
      </c>
    </row>
    <row r="1402" spans="1:7">
      <c r="A1402" t="s">
        <v>20</v>
      </c>
      <c r="B1402" t="n">
        <v>63467030</v>
      </c>
      <c r="C1402" t="n">
        <v>87809450</v>
      </c>
      <c r="D1402">
        <f>if(and(B1402&gt;0,C1402&gt;0),C1402/(B1402+C1402),"")</f>
        <v/>
      </c>
      <c r="E1402">
        <f>D1402-E1396</f>
        <v/>
      </c>
      <c r="F1402" t="n">
        <v>0.05</v>
      </c>
      <c r="G1402">
        <f>E1402/F1402*100/34.48/48</f>
        <v/>
      </c>
    </row>
    <row r="1403" spans="1:7">
      <c r="A1403" t="s">
        <v>21</v>
      </c>
      <c r="B1403" t="n">
        <v>66940200</v>
      </c>
      <c r="C1403" t="n">
        <v>88899460</v>
      </c>
      <c r="D1403">
        <f>if(and(B1403&gt;0,C1403&gt;0),C1403/(B1403+C1403),"")</f>
        <v/>
      </c>
      <c r="E1403">
        <f>D1403-E1396</f>
        <v/>
      </c>
      <c r="F1403" t="n">
        <v>0.05</v>
      </c>
      <c r="G1403">
        <f>E1403/F1403*100/34.48/48</f>
        <v/>
      </c>
    </row>
    <row r="1404" spans="1:7">
      <c r="A1404" t="s">
        <v>22</v>
      </c>
      <c r="B1404" t="n">
        <v>106343900</v>
      </c>
      <c r="C1404" t="n">
        <v>174085500</v>
      </c>
      <c r="D1404">
        <f>if(and(B1404&gt;0,C1404&gt;0),C1404/(B1404+C1404),"")</f>
        <v/>
      </c>
      <c r="E1404">
        <f>D1404-E1396</f>
        <v/>
      </c>
      <c r="F1404" t="n">
        <v>0.05</v>
      </c>
      <c r="G1404">
        <f>E1404/F1404*100/34.48/96</f>
        <v/>
      </c>
    </row>
    <row r="1405" spans="1:7">
      <c r="A1405" t="s">
        <v>23</v>
      </c>
      <c r="B1405" t="n">
        <v>107658800</v>
      </c>
      <c r="C1405" t="n">
        <v>177043400</v>
      </c>
      <c r="D1405">
        <f>if(and(B1405&gt;0,C1405&gt;0),C1405/(B1405+C1405),"")</f>
        <v/>
      </c>
      <c r="E1405">
        <f>D1405-E1396</f>
        <v/>
      </c>
      <c r="F1405" t="n">
        <v>0.05</v>
      </c>
      <c r="G1405">
        <f>E1405/F1405*100/34.48/96</f>
        <v/>
      </c>
    </row>
    <row r="1406" spans="1:7">
      <c r="A1406" t="s">
        <v>24</v>
      </c>
      <c r="B1406" t="n">
        <v>71372840</v>
      </c>
      <c r="C1406" t="n">
        <v>140636300</v>
      </c>
      <c r="D1406">
        <f>if(and(B1406&gt;0,C1406&gt;0),C1406/(B1406+C1406),"")</f>
        <v/>
      </c>
      <c r="E1406">
        <f>D1406-E1396</f>
        <v/>
      </c>
      <c r="F1406" t="n">
        <v>0.05</v>
      </c>
      <c r="G1406">
        <f>E1406/F1406*100/34.48/168</f>
        <v/>
      </c>
    </row>
    <row r="1407" spans="1:7">
      <c r="A1407" t="s">
        <v>25</v>
      </c>
      <c r="B1407" t="n">
        <v>58690560</v>
      </c>
      <c r="C1407" t="n">
        <v>115528800</v>
      </c>
      <c r="D1407">
        <f>if(and(B1407&gt;0,C1407&gt;0),C1407/(B1407+C1407),"")</f>
        <v/>
      </c>
      <c r="E1407">
        <f>D1407-E1396</f>
        <v/>
      </c>
      <c r="F1407" t="n">
        <v>0.05</v>
      </c>
      <c r="G1407">
        <f>E1407/F1407*100/34.48/168</f>
        <v/>
      </c>
    </row>
    <row r="1408" spans="1:7">
      <c r="A1408" t="s"/>
    </row>
    <row r="1409" spans="1:7">
      <c r="A1409" t="s">
        <v>0</v>
      </c>
      <c r="B1409" t="s">
        <v>1</v>
      </c>
      <c r="C1409" t="s">
        <v>2</v>
      </c>
      <c r="D1409" t="s">
        <v>3</v>
      </c>
    </row>
    <row r="1410" spans="1:7">
      <c r="A1410" t="s">
        <v>250</v>
      </c>
      <c r="B1410" t="s">
        <v>54</v>
      </c>
      <c r="C1410" t="s">
        <v>251</v>
      </c>
      <c r="D1410" t="s">
        <v>247</v>
      </c>
    </row>
    <row r="1411" spans="1:7">
      <c r="A1411" t="s"/>
      <c r="B1411" t="s">
        <v>8</v>
      </c>
      <c r="C1411" t="s">
        <v>9</v>
      </c>
      <c r="D1411" t="s">
        <v>10</v>
      </c>
      <c r="E1411" t="s">
        <v>11</v>
      </c>
      <c r="F1411" t="s">
        <v>12</v>
      </c>
      <c r="G1411" t="s">
        <v>13</v>
      </c>
    </row>
    <row r="1412" spans="1:7">
      <c r="A1412" t="s">
        <v>14</v>
      </c>
      <c r="B1412" t="n">
        <v>149206900</v>
      </c>
      <c r="C1412" t="n">
        <v>168488200</v>
      </c>
      <c r="D1412">
        <f>if(and(B1412&gt;0,C1412&gt;0),C1412/(B1412+C1412),"")</f>
        <v/>
      </c>
      <c r="E1412">
        <f>average(D1412:D1413)</f>
        <v/>
      </c>
    </row>
    <row r="1413" spans="1:7">
      <c r="A1413" t="s">
        <v>15</v>
      </c>
      <c r="B1413" t="n">
        <v>155982700</v>
      </c>
      <c r="C1413" t="n">
        <v>180301300</v>
      </c>
      <c r="D1413">
        <f>if(and(B1413&gt;0,C1413&gt;0),C1413/(B1413+C1413),"")</f>
        <v/>
      </c>
    </row>
    <row r="1414" spans="1:7">
      <c r="A1414" t="s">
        <v>16</v>
      </c>
      <c r="B1414" t="n">
        <v>111759000</v>
      </c>
      <c r="C1414" t="n">
        <v>132089500</v>
      </c>
      <c r="D1414">
        <f>if(and(B1414&gt;0,C1414&gt;0),C1414/(B1414+C1414),"")</f>
        <v/>
      </c>
      <c r="E1414">
        <f>D1414-E1412</f>
        <v/>
      </c>
      <c r="F1414" t="n">
        <v>0.05</v>
      </c>
      <c r="G1414">
        <f>E1414/F1414*100/34.48/8</f>
        <v/>
      </c>
    </row>
    <row r="1415" spans="1:7">
      <c r="A1415" t="s">
        <v>17</v>
      </c>
      <c r="B1415" t="n">
        <v>117906500</v>
      </c>
      <c r="C1415" t="n">
        <v>138899900</v>
      </c>
      <c r="D1415">
        <f>if(and(B1415&gt;0,C1415&gt;0),C1415/(B1415+C1415),"")</f>
        <v/>
      </c>
      <c r="E1415">
        <f>D1415-E1412</f>
        <v/>
      </c>
      <c r="F1415" t="n">
        <v>0.05</v>
      </c>
      <c r="G1415">
        <f>E1415/F1415*100/34.48/8</f>
        <v/>
      </c>
    </row>
    <row r="1416" spans="1:7">
      <c r="A1416" t="s">
        <v>18</v>
      </c>
      <c r="B1416" t="n">
        <v>173408500</v>
      </c>
      <c r="C1416" t="n">
        <v>215283800</v>
      </c>
      <c r="D1416">
        <f>if(and(B1416&gt;0,C1416&gt;0),C1416/(B1416+C1416),"")</f>
        <v/>
      </c>
      <c r="E1416">
        <f>D1416-E1412</f>
        <v/>
      </c>
      <c r="F1416" t="n">
        <v>0.05</v>
      </c>
      <c r="G1416">
        <f>E1416/F1416*100/34.48/24</f>
        <v/>
      </c>
    </row>
    <row r="1417" spans="1:7">
      <c r="A1417" t="s">
        <v>19</v>
      </c>
      <c r="B1417" t="n">
        <v>177714600</v>
      </c>
      <c r="C1417" t="n">
        <v>222425100</v>
      </c>
      <c r="D1417">
        <f>if(and(B1417&gt;0,C1417&gt;0),C1417/(B1417+C1417),"")</f>
        <v/>
      </c>
      <c r="E1417">
        <f>D1417-E1412</f>
        <v/>
      </c>
      <c r="F1417" t="n">
        <v>0.05</v>
      </c>
      <c r="G1417">
        <f>E1417/F1417*100/34.48/24</f>
        <v/>
      </c>
    </row>
    <row r="1418" spans="1:7">
      <c r="A1418" t="s">
        <v>20</v>
      </c>
      <c r="B1418" t="n">
        <v>89270810</v>
      </c>
      <c r="C1418" t="n">
        <v>121561000</v>
      </c>
      <c r="D1418">
        <f>if(and(B1418&gt;0,C1418&gt;0),C1418/(B1418+C1418),"")</f>
        <v/>
      </c>
      <c r="E1418">
        <f>D1418-E1412</f>
        <v/>
      </c>
      <c r="F1418" t="n">
        <v>0.05</v>
      </c>
      <c r="G1418">
        <f>E1418/F1418*100/34.48/48</f>
        <v/>
      </c>
    </row>
    <row r="1419" spans="1:7">
      <c r="A1419" t="s">
        <v>21</v>
      </c>
      <c r="B1419" t="n">
        <v>94120500</v>
      </c>
      <c r="C1419" t="n">
        <v>129012500</v>
      </c>
      <c r="D1419">
        <f>if(and(B1419&gt;0,C1419&gt;0),C1419/(B1419+C1419),"")</f>
        <v/>
      </c>
      <c r="E1419">
        <f>D1419-E1412</f>
        <v/>
      </c>
      <c r="F1419" t="n">
        <v>0.05</v>
      </c>
      <c r="G1419">
        <f>E1419/F1419*100/34.48/48</f>
        <v/>
      </c>
    </row>
    <row r="1420" spans="1:7">
      <c r="A1420" t="s">
        <v>22</v>
      </c>
      <c r="B1420" t="n">
        <v>145355900</v>
      </c>
      <c r="C1420" t="n">
        <v>239329700</v>
      </c>
      <c r="D1420">
        <f>if(and(B1420&gt;0,C1420&gt;0),C1420/(B1420+C1420),"")</f>
        <v/>
      </c>
      <c r="E1420">
        <f>D1420-E1412</f>
        <v/>
      </c>
      <c r="F1420" t="n">
        <v>0.05</v>
      </c>
      <c r="G1420">
        <f>E1420/F1420*100/34.48/96</f>
        <v/>
      </c>
    </row>
    <row r="1421" spans="1:7">
      <c r="A1421" t="s">
        <v>23</v>
      </c>
      <c r="B1421" t="n">
        <v>145073700</v>
      </c>
      <c r="C1421" t="n">
        <v>236327600</v>
      </c>
      <c r="D1421">
        <f>if(and(B1421&gt;0,C1421&gt;0),C1421/(B1421+C1421),"")</f>
        <v/>
      </c>
      <c r="E1421">
        <f>D1421-E1412</f>
        <v/>
      </c>
      <c r="F1421" t="n">
        <v>0.05</v>
      </c>
      <c r="G1421">
        <f>E1421/F1421*100/34.48/96</f>
        <v/>
      </c>
    </row>
    <row r="1422" spans="1:7">
      <c r="A1422" t="s">
        <v>24</v>
      </c>
      <c r="B1422" t="n">
        <v>76863790</v>
      </c>
      <c r="C1422" t="n">
        <v>155154000</v>
      </c>
      <c r="D1422">
        <f>if(and(B1422&gt;0,C1422&gt;0),C1422/(B1422+C1422),"")</f>
        <v/>
      </c>
      <c r="E1422">
        <f>D1422-E1412</f>
        <v/>
      </c>
      <c r="F1422" t="n">
        <v>0.05</v>
      </c>
      <c r="G1422">
        <f>E1422/F1422*100/34.48/168</f>
        <v/>
      </c>
    </row>
    <row r="1423" spans="1:7">
      <c r="A1423" t="s">
        <v>25</v>
      </c>
      <c r="B1423" t="n">
        <v>79734690</v>
      </c>
      <c r="C1423" t="n">
        <v>160878500</v>
      </c>
      <c r="D1423">
        <f>if(and(B1423&gt;0,C1423&gt;0),C1423/(B1423+C1423),"")</f>
        <v/>
      </c>
      <c r="E1423">
        <f>D1423-E1412</f>
        <v/>
      </c>
      <c r="F1423" t="n">
        <v>0.05</v>
      </c>
      <c r="G1423">
        <f>E1423/F1423*100/34.48/168</f>
        <v/>
      </c>
    </row>
    <row r="1424" spans="1:7">
      <c r="A1424" t="s"/>
    </row>
    <row r="1425" spans="1:7">
      <c r="A1425" t="s">
        <v>0</v>
      </c>
      <c r="B1425" t="s">
        <v>1</v>
      </c>
      <c r="C1425" t="s">
        <v>2</v>
      </c>
      <c r="D1425" t="s">
        <v>3</v>
      </c>
    </row>
    <row r="1426" spans="1:7">
      <c r="A1426" t="s">
        <v>252</v>
      </c>
      <c r="B1426" t="s">
        <v>54</v>
      </c>
      <c r="C1426" t="s">
        <v>253</v>
      </c>
      <c r="D1426" t="s">
        <v>254</v>
      </c>
    </row>
    <row r="1427" spans="1:7">
      <c r="A1427" t="s"/>
      <c r="B1427" t="s">
        <v>8</v>
      </c>
      <c r="C1427" t="s">
        <v>9</v>
      </c>
      <c r="D1427" t="s">
        <v>10</v>
      </c>
      <c r="E1427" t="s">
        <v>11</v>
      </c>
      <c r="F1427" t="s">
        <v>12</v>
      </c>
      <c r="G1427" t="s">
        <v>13</v>
      </c>
    </row>
    <row r="1428" spans="1:7">
      <c r="A1428" t="s">
        <v>14</v>
      </c>
      <c r="B1428" t="n">
        <v>51411650</v>
      </c>
      <c r="C1428" t="n">
        <v>63312780</v>
      </c>
      <c r="D1428">
        <f>if(and(B1428&gt;0,C1428&gt;0),C1428/(B1428+C1428),"")</f>
        <v/>
      </c>
      <c r="E1428">
        <f>average(D1428:D1429)</f>
        <v/>
      </c>
    </row>
    <row r="1429" spans="1:7">
      <c r="A1429" t="s">
        <v>15</v>
      </c>
      <c r="B1429" t="n">
        <v>59094010</v>
      </c>
      <c r="C1429" t="n">
        <v>69781530</v>
      </c>
      <c r="D1429">
        <f>if(and(B1429&gt;0,C1429&gt;0),C1429/(B1429+C1429),"")</f>
        <v/>
      </c>
    </row>
    <row r="1430" spans="1:7">
      <c r="A1430" t="s">
        <v>16</v>
      </c>
      <c r="B1430" t="n">
        <v>37120340</v>
      </c>
      <c r="C1430" t="n">
        <v>46681900</v>
      </c>
      <c r="D1430">
        <f>if(and(B1430&gt;0,C1430&gt;0),C1430/(B1430+C1430),"")</f>
        <v/>
      </c>
      <c r="E1430">
        <f>D1430-E1428</f>
        <v/>
      </c>
      <c r="F1430" t="n">
        <v>0.05</v>
      </c>
      <c r="G1430">
        <f>E1430/F1430*100/42.19/8</f>
        <v/>
      </c>
    </row>
    <row r="1431" spans="1:7">
      <c r="A1431" t="s">
        <v>17</v>
      </c>
      <c r="B1431" t="n">
        <v>39824060</v>
      </c>
      <c r="C1431" t="n">
        <v>49833270</v>
      </c>
      <c r="D1431">
        <f>if(and(B1431&gt;0,C1431&gt;0),C1431/(B1431+C1431),"")</f>
        <v/>
      </c>
      <c r="E1431">
        <f>D1431-E1428</f>
        <v/>
      </c>
      <c r="F1431" t="n">
        <v>0.05</v>
      </c>
      <c r="G1431">
        <f>E1431/F1431*100/42.19/8</f>
        <v/>
      </c>
    </row>
    <row r="1432" spans="1:7">
      <c r="A1432" t="s">
        <v>18</v>
      </c>
      <c r="B1432" t="n">
        <v>54709070</v>
      </c>
      <c r="C1432" t="n">
        <v>70289490</v>
      </c>
      <c r="D1432">
        <f>if(and(B1432&gt;0,C1432&gt;0),C1432/(B1432+C1432),"")</f>
        <v/>
      </c>
      <c r="E1432">
        <f>D1432-E1428</f>
        <v/>
      </c>
      <c r="F1432" t="n">
        <v>0.05</v>
      </c>
      <c r="G1432">
        <f>E1432/F1432*100/42.19/24</f>
        <v/>
      </c>
    </row>
    <row r="1433" spans="1:7">
      <c r="A1433" t="s">
        <v>19</v>
      </c>
      <c r="B1433" t="n">
        <v>45309680</v>
      </c>
      <c r="C1433" t="n">
        <v>59586070</v>
      </c>
      <c r="D1433">
        <f>if(and(B1433&gt;0,C1433&gt;0),C1433/(B1433+C1433),"")</f>
        <v/>
      </c>
      <c r="E1433">
        <f>D1433-E1428</f>
        <v/>
      </c>
      <c r="F1433" t="n">
        <v>0.05</v>
      </c>
      <c r="G1433">
        <f>E1433/F1433*100/42.19/24</f>
        <v/>
      </c>
    </row>
    <row r="1434" spans="1:7">
      <c r="A1434" t="s">
        <v>20</v>
      </c>
      <c r="B1434" t="n">
        <v>13245500</v>
      </c>
      <c r="C1434" t="n">
        <v>18979920</v>
      </c>
      <c r="D1434">
        <f>if(and(B1434&gt;0,C1434&gt;0),C1434/(B1434+C1434),"")</f>
        <v/>
      </c>
      <c r="E1434">
        <f>D1434-E1428</f>
        <v/>
      </c>
      <c r="F1434" t="n">
        <v>0.05</v>
      </c>
      <c r="G1434">
        <f>E1434/F1434*100/42.19/48</f>
        <v/>
      </c>
    </row>
    <row r="1435" spans="1:7">
      <c r="A1435" t="s">
        <v>21</v>
      </c>
      <c r="B1435" t="n">
        <v>13449940</v>
      </c>
      <c r="C1435" t="n">
        <v>18973180</v>
      </c>
      <c r="D1435">
        <f>if(and(B1435&gt;0,C1435&gt;0),C1435/(B1435+C1435),"")</f>
        <v/>
      </c>
      <c r="E1435">
        <f>D1435-E1428</f>
        <v/>
      </c>
      <c r="F1435" t="n">
        <v>0.05</v>
      </c>
      <c r="G1435">
        <f>E1435/F1435*100/42.19/48</f>
        <v/>
      </c>
    </row>
    <row r="1436" spans="1:7">
      <c r="A1436" t="s">
        <v>22</v>
      </c>
      <c r="B1436" t="n">
        <v>24352960</v>
      </c>
      <c r="C1436" t="n">
        <v>43000760</v>
      </c>
      <c r="D1436">
        <f>if(and(B1436&gt;0,C1436&gt;0),C1436/(B1436+C1436),"")</f>
        <v/>
      </c>
      <c r="E1436">
        <f>D1436-E1428</f>
        <v/>
      </c>
      <c r="F1436" t="n">
        <v>0.05</v>
      </c>
      <c r="G1436">
        <f>E1436/F1436*100/42.19/96</f>
        <v/>
      </c>
    </row>
    <row r="1437" spans="1:7">
      <c r="A1437" t="s">
        <v>23</v>
      </c>
      <c r="B1437" t="n">
        <v>32914290</v>
      </c>
      <c r="C1437" t="n">
        <v>55082820</v>
      </c>
      <c r="D1437">
        <f>if(and(B1437&gt;0,C1437&gt;0),C1437/(B1437+C1437),"")</f>
        <v/>
      </c>
      <c r="E1437">
        <f>D1437-E1428</f>
        <v/>
      </c>
      <c r="F1437" t="n">
        <v>0.05</v>
      </c>
      <c r="G1437">
        <f>E1437/F1437*100/42.19/96</f>
        <v/>
      </c>
    </row>
    <row r="1438" spans="1:7">
      <c r="A1438" t="s">
        <v>24</v>
      </c>
      <c r="B1438" t="n">
        <v>15267590</v>
      </c>
      <c r="C1438" t="n">
        <v>30826920</v>
      </c>
      <c r="D1438">
        <f>if(and(B1438&gt;0,C1438&gt;0),C1438/(B1438+C1438),"")</f>
        <v/>
      </c>
      <c r="E1438">
        <f>D1438-E1428</f>
        <v/>
      </c>
      <c r="F1438" t="n">
        <v>0.05</v>
      </c>
      <c r="G1438">
        <f>E1438/F1438*100/42.19/168</f>
        <v/>
      </c>
    </row>
    <row r="1439" spans="1:7">
      <c r="A1439" t="s">
        <v>25</v>
      </c>
      <c r="B1439" t="n">
        <v>17886530</v>
      </c>
      <c r="C1439" t="n">
        <v>37919760</v>
      </c>
      <c r="D1439">
        <f>if(and(B1439&gt;0,C1439&gt;0),C1439/(B1439+C1439),"")</f>
        <v/>
      </c>
      <c r="E1439">
        <f>D1439-E1428</f>
        <v/>
      </c>
      <c r="F1439" t="n">
        <v>0.05</v>
      </c>
      <c r="G1439">
        <f>E1439/F1439*100/42.19/168</f>
        <v/>
      </c>
    </row>
    <row r="1440" spans="1:7">
      <c r="A1440" t="s"/>
    </row>
    <row r="1441" spans="1:7">
      <c r="A1441" t="s">
        <v>0</v>
      </c>
      <c r="B1441" t="s">
        <v>1</v>
      </c>
      <c r="C1441" t="s">
        <v>2</v>
      </c>
      <c r="D1441" t="s">
        <v>3</v>
      </c>
    </row>
    <row r="1442" spans="1:7">
      <c r="A1442" t="s">
        <v>255</v>
      </c>
      <c r="B1442" t="s">
        <v>54</v>
      </c>
      <c r="C1442" t="s">
        <v>256</v>
      </c>
      <c r="D1442" t="s">
        <v>257</v>
      </c>
    </row>
    <row r="1443" spans="1:7">
      <c r="A1443" t="s"/>
      <c r="B1443" t="s">
        <v>8</v>
      </c>
      <c r="C1443" t="s">
        <v>9</v>
      </c>
      <c r="D1443" t="s">
        <v>10</v>
      </c>
      <c r="E1443" t="s">
        <v>11</v>
      </c>
      <c r="F1443" t="s">
        <v>12</v>
      </c>
      <c r="G1443" t="s">
        <v>13</v>
      </c>
    </row>
    <row r="1444" spans="1:7">
      <c r="A1444" t="s">
        <v>14</v>
      </c>
      <c r="B1444" t="n">
        <v>21807370</v>
      </c>
      <c r="C1444" t="n">
        <v>24013840</v>
      </c>
      <c r="D1444">
        <f>if(and(B1444&gt;0,C1444&gt;0),C1444/(B1444+C1444),"")</f>
        <v/>
      </c>
      <c r="E1444">
        <f>average(D1444:D1445)</f>
        <v/>
      </c>
    </row>
    <row r="1445" spans="1:7">
      <c r="A1445" t="s">
        <v>15</v>
      </c>
      <c r="B1445" t="n">
        <v>25602380</v>
      </c>
      <c r="C1445" t="n">
        <v>27596350</v>
      </c>
      <c r="D1445">
        <f>if(and(B1445&gt;0,C1445&gt;0),C1445/(B1445+C1445),"")</f>
        <v/>
      </c>
    </row>
    <row r="1446" spans="1:7">
      <c r="A1446" t="s">
        <v>16</v>
      </c>
      <c r="B1446" t="n">
        <v>27289200</v>
      </c>
      <c r="C1446" t="n">
        <v>32944010</v>
      </c>
      <c r="D1446">
        <f>if(and(B1446&gt;0,C1446&gt;0),C1446/(B1446+C1446),"")</f>
        <v/>
      </c>
      <c r="E1446">
        <f>D1446-E1444</f>
        <v/>
      </c>
      <c r="F1446" t="n">
        <v>0.05</v>
      </c>
      <c r="G1446">
        <f>E1446/F1446*100/45.09/8</f>
        <v/>
      </c>
    </row>
    <row r="1447" spans="1:7">
      <c r="A1447" t="s">
        <v>17</v>
      </c>
      <c r="B1447" t="n">
        <v>32233600</v>
      </c>
      <c r="C1447" t="n">
        <v>36372890</v>
      </c>
      <c r="D1447">
        <f>if(and(B1447&gt;0,C1447&gt;0),C1447/(B1447+C1447),"")</f>
        <v/>
      </c>
      <c r="E1447">
        <f>D1447-E1444</f>
        <v/>
      </c>
      <c r="F1447" t="n">
        <v>0.05</v>
      </c>
      <c r="G1447">
        <f>E1447/F1447*100/45.09/8</f>
        <v/>
      </c>
    </row>
    <row r="1448" spans="1:7">
      <c r="A1448" t="s">
        <v>18</v>
      </c>
      <c r="B1448" t="n">
        <v>24036960</v>
      </c>
      <c r="C1448" t="n">
        <v>28323350</v>
      </c>
      <c r="D1448">
        <f>if(and(B1448&gt;0,C1448&gt;0),C1448/(B1448+C1448),"")</f>
        <v/>
      </c>
      <c r="E1448">
        <f>D1448-E1444</f>
        <v/>
      </c>
      <c r="F1448" t="n">
        <v>0.05</v>
      </c>
      <c r="G1448">
        <f>E1448/F1448*100/45.09/24</f>
        <v/>
      </c>
    </row>
    <row r="1449" spans="1:7">
      <c r="A1449" t="s">
        <v>19</v>
      </c>
      <c r="B1449" t="n">
        <v>24791620</v>
      </c>
      <c r="C1449" t="n">
        <v>30631490</v>
      </c>
      <c r="D1449">
        <f>if(and(B1449&gt;0,C1449&gt;0),C1449/(B1449+C1449),"")</f>
        <v/>
      </c>
      <c r="E1449">
        <f>D1449-E1444</f>
        <v/>
      </c>
      <c r="F1449" t="n">
        <v>0.05</v>
      </c>
      <c r="G1449">
        <f>E1449/F1449*100/45.09/24</f>
        <v/>
      </c>
    </row>
    <row r="1450" spans="1:7">
      <c r="A1450" t="s">
        <v>20</v>
      </c>
      <c r="B1450" t="n">
        <v>15601350</v>
      </c>
      <c r="C1450" t="n">
        <v>20871220</v>
      </c>
      <c r="D1450">
        <f>if(and(B1450&gt;0,C1450&gt;0),C1450/(B1450+C1450),"")</f>
        <v/>
      </c>
      <c r="E1450">
        <f>D1450-E1444</f>
        <v/>
      </c>
      <c r="F1450" t="n">
        <v>0.05</v>
      </c>
      <c r="G1450">
        <f>E1450/F1450*100/45.09/48</f>
        <v/>
      </c>
    </row>
    <row r="1451" spans="1:7">
      <c r="A1451" t="s">
        <v>21</v>
      </c>
      <c r="B1451" t="n">
        <v>14836830</v>
      </c>
      <c r="C1451" t="n">
        <v>20163470</v>
      </c>
      <c r="D1451">
        <f>if(and(B1451&gt;0,C1451&gt;0),C1451/(B1451+C1451),"")</f>
        <v/>
      </c>
      <c r="E1451">
        <f>D1451-E1444</f>
        <v/>
      </c>
      <c r="F1451" t="n">
        <v>0.05</v>
      </c>
      <c r="G1451">
        <f>E1451/F1451*100/45.09/48</f>
        <v/>
      </c>
    </row>
    <row r="1452" spans="1:7">
      <c r="A1452" t="s">
        <v>22</v>
      </c>
      <c r="B1452" t="n">
        <v>10795560</v>
      </c>
      <c r="C1452" t="n">
        <v>18809780</v>
      </c>
      <c r="D1452">
        <f>if(and(B1452&gt;0,C1452&gt;0),C1452/(B1452+C1452),"")</f>
        <v/>
      </c>
      <c r="E1452">
        <f>D1452-E1444</f>
        <v/>
      </c>
      <c r="F1452" t="n">
        <v>0.05</v>
      </c>
      <c r="G1452">
        <f>E1452/F1452*100/45.09/96</f>
        <v/>
      </c>
    </row>
    <row r="1453" spans="1:7">
      <c r="A1453" t="s">
        <v>23</v>
      </c>
      <c r="B1453" t="n">
        <v>9913898</v>
      </c>
      <c r="C1453" t="n">
        <v>16809990</v>
      </c>
      <c r="D1453">
        <f>if(and(B1453&gt;0,C1453&gt;0),C1453/(B1453+C1453),"")</f>
        <v/>
      </c>
      <c r="E1453">
        <f>D1453-E1444</f>
        <v/>
      </c>
      <c r="F1453" t="n">
        <v>0.05</v>
      </c>
      <c r="G1453">
        <f>E1453/F1453*100/45.09/96</f>
        <v/>
      </c>
    </row>
    <row r="1454" spans="1:7">
      <c r="A1454" t="s">
        <v>24</v>
      </c>
      <c r="B1454" t="n">
        <v>12072080</v>
      </c>
      <c r="C1454" t="n">
        <v>24860350</v>
      </c>
      <c r="D1454">
        <f>if(and(B1454&gt;0,C1454&gt;0),C1454/(B1454+C1454),"")</f>
        <v/>
      </c>
      <c r="E1454">
        <f>D1454-E1444</f>
        <v/>
      </c>
      <c r="F1454" t="n">
        <v>0.05</v>
      </c>
      <c r="G1454">
        <f>E1454/F1454*100/45.09/168</f>
        <v/>
      </c>
    </row>
    <row r="1455" spans="1:7">
      <c r="A1455" t="s">
        <v>25</v>
      </c>
      <c r="B1455" t="n">
        <v>13175370</v>
      </c>
      <c r="C1455" t="n">
        <v>27801640</v>
      </c>
      <c r="D1455">
        <f>if(and(B1455&gt;0,C1455&gt;0),C1455/(B1455+C1455),"")</f>
        <v/>
      </c>
      <c r="E1455">
        <f>D1455-E1444</f>
        <v/>
      </c>
      <c r="F1455" t="n">
        <v>0.05</v>
      </c>
      <c r="G1455">
        <f>E1455/F1455*100/45.09/168</f>
        <v/>
      </c>
    </row>
    <row r="1456" spans="1:7">
      <c r="A1456" t="s"/>
    </row>
    <row r="1457" spans="1:7">
      <c r="A1457" t="s">
        <v>0</v>
      </c>
      <c r="B1457" t="s">
        <v>1</v>
      </c>
      <c r="C1457" t="s">
        <v>2</v>
      </c>
      <c r="D1457" t="s">
        <v>3</v>
      </c>
    </row>
    <row r="1458" spans="1:7">
      <c r="A1458" t="s">
        <v>258</v>
      </c>
      <c r="B1458" t="s">
        <v>163</v>
      </c>
      <c r="C1458" t="s">
        <v>259</v>
      </c>
      <c r="D1458" t="s">
        <v>257</v>
      </c>
    </row>
    <row r="1459" spans="1:7">
      <c r="A1459" t="s"/>
      <c r="B1459" t="s">
        <v>8</v>
      </c>
      <c r="C1459" t="s">
        <v>9</v>
      </c>
      <c r="D1459" t="s">
        <v>10</v>
      </c>
      <c r="E1459" t="s">
        <v>11</v>
      </c>
      <c r="F1459" t="s">
        <v>12</v>
      </c>
      <c r="G1459" t="s">
        <v>13</v>
      </c>
    </row>
    <row r="1460" spans="1:7">
      <c r="A1460" t="s">
        <v>14</v>
      </c>
      <c r="B1460" t="n">
        <v>55546210</v>
      </c>
      <c r="C1460" t="n">
        <v>61530850</v>
      </c>
      <c r="D1460">
        <f>if(and(B1460&gt;0,C1460&gt;0),C1460/(B1460+C1460),"")</f>
        <v/>
      </c>
      <c r="E1460">
        <f>average(D1460:D1461)</f>
        <v/>
      </c>
    </row>
    <row r="1461" spans="1:7">
      <c r="A1461" t="s">
        <v>15</v>
      </c>
      <c r="B1461" t="n">
        <v>46796450</v>
      </c>
      <c r="C1461" t="n">
        <v>55099160</v>
      </c>
      <c r="D1461">
        <f>if(and(B1461&gt;0,C1461&gt;0),C1461/(B1461+C1461),"")</f>
        <v/>
      </c>
    </row>
    <row r="1462" spans="1:7">
      <c r="A1462" t="s">
        <v>16</v>
      </c>
      <c r="B1462" t="n">
        <v>52261540</v>
      </c>
      <c r="C1462" t="n">
        <v>61682160</v>
      </c>
      <c r="D1462">
        <f>if(and(B1462&gt;0,C1462&gt;0),C1462/(B1462+C1462),"")</f>
        <v/>
      </c>
      <c r="E1462">
        <f>D1462-E1460</f>
        <v/>
      </c>
      <c r="F1462" t="n">
        <v>0.05</v>
      </c>
      <c r="G1462">
        <f>E1462/F1462*100/45.09/8</f>
        <v/>
      </c>
    </row>
    <row r="1463" spans="1:7">
      <c r="A1463" t="s">
        <v>17</v>
      </c>
      <c r="B1463" t="n">
        <v>54869020</v>
      </c>
      <c r="C1463" t="n">
        <v>66291790</v>
      </c>
      <c r="D1463">
        <f>if(and(B1463&gt;0,C1463&gt;0),C1463/(B1463+C1463),"")</f>
        <v/>
      </c>
      <c r="E1463">
        <f>D1463-E1460</f>
        <v/>
      </c>
      <c r="F1463" t="n">
        <v>0.05</v>
      </c>
      <c r="G1463">
        <f>E1463/F1463*100/45.09/8</f>
        <v/>
      </c>
    </row>
    <row r="1464" spans="1:7">
      <c r="A1464" t="s">
        <v>18</v>
      </c>
      <c r="B1464" t="n">
        <v>41880630</v>
      </c>
      <c r="C1464" t="n">
        <v>51502070</v>
      </c>
      <c r="D1464">
        <f>if(and(B1464&gt;0,C1464&gt;0),C1464/(B1464+C1464),"")</f>
        <v/>
      </c>
      <c r="E1464">
        <f>D1464-E1460</f>
        <v/>
      </c>
      <c r="F1464" t="n">
        <v>0.05</v>
      </c>
      <c r="G1464">
        <f>E1464/F1464*100/45.09/24</f>
        <v/>
      </c>
    </row>
    <row r="1465" spans="1:7">
      <c r="A1465" t="s">
        <v>19</v>
      </c>
      <c r="B1465" t="n">
        <v>42550120</v>
      </c>
      <c r="C1465" t="n">
        <v>55275630</v>
      </c>
      <c r="D1465">
        <f>if(and(B1465&gt;0,C1465&gt;0),C1465/(B1465+C1465),"")</f>
        <v/>
      </c>
      <c r="E1465">
        <f>D1465-E1460</f>
        <v/>
      </c>
      <c r="F1465" t="n">
        <v>0.05</v>
      </c>
      <c r="G1465">
        <f>E1465/F1465*100/45.09/24</f>
        <v/>
      </c>
    </row>
    <row r="1466" spans="1:7">
      <c r="A1466" t="s">
        <v>20</v>
      </c>
      <c r="B1466" t="n">
        <v>33571330</v>
      </c>
      <c r="C1466" t="n">
        <v>46862600</v>
      </c>
      <c r="D1466">
        <f>if(and(B1466&gt;0,C1466&gt;0),C1466/(B1466+C1466),"")</f>
        <v/>
      </c>
      <c r="E1466">
        <f>D1466-E1460</f>
        <v/>
      </c>
      <c r="F1466" t="n">
        <v>0.05</v>
      </c>
      <c r="G1466">
        <f>E1466/F1466*100/45.09/48</f>
        <v/>
      </c>
    </row>
    <row r="1467" spans="1:7">
      <c r="A1467" t="s">
        <v>21</v>
      </c>
      <c r="B1467" t="n">
        <v>37043720</v>
      </c>
      <c r="C1467" t="n">
        <v>49248060</v>
      </c>
      <c r="D1467">
        <f>if(and(B1467&gt;0,C1467&gt;0),C1467/(B1467+C1467),"")</f>
        <v/>
      </c>
      <c r="E1467">
        <f>D1467-E1460</f>
        <v/>
      </c>
      <c r="F1467" t="n">
        <v>0.05</v>
      </c>
      <c r="G1467">
        <f>E1467/F1467*100/45.09/48</f>
        <v/>
      </c>
    </row>
    <row r="1468" spans="1:7">
      <c r="A1468" t="s">
        <v>22</v>
      </c>
      <c r="B1468" t="n">
        <v>24422900</v>
      </c>
      <c r="C1468" t="n">
        <v>38661810</v>
      </c>
      <c r="D1468">
        <f>if(and(B1468&gt;0,C1468&gt;0),C1468/(B1468+C1468),"")</f>
        <v/>
      </c>
      <c r="E1468">
        <f>D1468-E1460</f>
        <v/>
      </c>
      <c r="F1468" t="n">
        <v>0.05</v>
      </c>
      <c r="G1468">
        <f>E1468/F1468*100/45.09/96</f>
        <v/>
      </c>
    </row>
    <row r="1469" spans="1:7">
      <c r="A1469" t="s">
        <v>23</v>
      </c>
      <c r="B1469" t="n">
        <v>24993340</v>
      </c>
      <c r="C1469" t="n">
        <v>37378440</v>
      </c>
      <c r="D1469">
        <f>if(and(B1469&gt;0,C1469&gt;0),C1469/(B1469+C1469),"")</f>
        <v/>
      </c>
      <c r="E1469">
        <f>D1469-E1460</f>
        <v/>
      </c>
      <c r="F1469" t="n">
        <v>0.05</v>
      </c>
      <c r="G1469">
        <f>E1469/F1469*100/45.09/96</f>
        <v/>
      </c>
    </row>
    <row r="1470" spans="1:7">
      <c r="A1470" t="s">
        <v>24</v>
      </c>
      <c r="B1470" t="n">
        <v>37410860</v>
      </c>
      <c r="C1470" t="n">
        <v>75808350</v>
      </c>
      <c r="D1470">
        <f>if(and(B1470&gt;0,C1470&gt;0),C1470/(B1470+C1470),"")</f>
        <v/>
      </c>
      <c r="E1470">
        <f>D1470-E1460</f>
        <v/>
      </c>
      <c r="F1470" t="n">
        <v>0.05</v>
      </c>
      <c r="G1470">
        <f>E1470/F1470*100/45.09/168</f>
        <v/>
      </c>
    </row>
    <row r="1471" spans="1:7">
      <c r="A1471" t="s">
        <v>25</v>
      </c>
      <c r="B1471" t="n">
        <v>31147540</v>
      </c>
      <c r="C1471" t="n">
        <v>63717410</v>
      </c>
      <c r="D1471">
        <f>if(and(B1471&gt;0,C1471&gt;0),C1471/(B1471+C1471),"")</f>
        <v/>
      </c>
      <c r="E1471">
        <f>D1471-E1460</f>
        <v/>
      </c>
      <c r="F1471" t="n">
        <v>0.05</v>
      </c>
      <c r="G1471">
        <f>E1471/F1471*100/45.09/168</f>
        <v/>
      </c>
    </row>
    <row r="1472" spans="1:7">
      <c r="A1472" t="s"/>
    </row>
    <row r="1473" spans="1:7">
      <c r="A1473" t="s">
        <v>0</v>
      </c>
      <c r="B1473" t="s">
        <v>1</v>
      </c>
      <c r="C1473" t="s">
        <v>2</v>
      </c>
      <c r="D1473" t="s">
        <v>3</v>
      </c>
    </row>
    <row r="1474" spans="1:7">
      <c r="A1474" t="s">
        <v>260</v>
      </c>
      <c r="B1474" t="s">
        <v>54</v>
      </c>
      <c r="C1474" t="s">
        <v>261</v>
      </c>
      <c r="D1474" t="s">
        <v>262</v>
      </c>
    </row>
    <row r="1475" spans="1:7">
      <c r="A1475" t="s"/>
      <c r="B1475" t="s">
        <v>8</v>
      </c>
      <c r="C1475" t="s">
        <v>9</v>
      </c>
      <c r="D1475" t="s">
        <v>10</v>
      </c>
      <c r="E1475" t="s">
        <v>11</v>
      </c>
      <c r="F1475" t="s">
        <v>12</v>
      </c>
      <c r="G1475" t="s">
        <v>13</v>
      </c>
    </row>
    <row r="1476" spans="1:7">
      <c r="A1476" t="s">
        <v>14</v>
      </c>
      <c r="B1476" t="n">
        <v>305769900</v>
      </c>
      <c r="C1476" t="n">
        <v>358517700</v>
      </c>
      <c r="D1476">
        <f>if(and(B1476&gt;0,C1476&gt;0),C1476/(B1476+C1476),"")</f>
        <v/>
      </c>
      <c r="E1476">
        <f>average(D1476:D1477)</f>
        <v/>
      </c>
    </row>
    <row r="1477" spans="1:7">
      <c r="A1477" t="s">
        <v>15</v>
      </c>
      <c r="B1477" t="n">
        <v>227086100</v>
      </c>
      <c r="C1477" t="n">
        <v>263511700</v>
      </c>
      <c r="D1477">
        <f>if(and(B1477&gt;0,C1477&gt;0),C1477/(B1477+C1477),"")</f>
        <v/>
      </c>
    </row>
    <row r="1478" spans="1:7">
      <c r="A1478" t="s">
        <v>16</v>
      </c>
      <c r="B1478" t="n">
        <v>193167400</v>
      </c>
      <c r="C1478" t="n">
        <v>235015400</v>
      </c>
      <c r="D1478">
        <f>if(and(B1478&gt;0,C1478&gt;0),C1478/(B1478+C1478),"")</f>
        <v/>
      </c>
      <c r="E1478">
        <f>D1478-E1476</f>
        <v/>
      </c>
      <c r="F1478" t="n">
        <v>0.05</v>
      </c>
      <c r="G1478">
        <f>E1478/F1478*100/34.71/8</f>
        <v/>
      </c>
    </row>
    <row r="1479" spans="1:7">
      <c r="A1479" t="s">
        <v>17</v>
      </c>
      <c r="B1479" t="n">
        <v>192879500</v>
      </c>
      <c r="C1479" t="n">
        <v>235112600</v>
      </c>
      <c r="D1479">
        <f>if(and(B1479&gt;0,C1479&gt;0),C1479/(B1479+C1479),"")</f>
        <v/>
      </c>
      <c r="E1479">
        <f>D1479-E1476</f>
        <v/>
      </c>
      <c r="F1479" t="n">
        <v>0.05</v>
      </c>
      <c r="G1479">
        <f>E1479/F1479*100/34.71/8</f>
        <v/>
      </c>
    </row>
    <row r="1480" spans="1:7">
      <c r="A1480" t="s">
        <v>18</v>
      </c>
      <c r="B1480" t="n">
        <v>172617400</v>
      </c>
      <c r="C1480" t="n">
        <v>218467100</v>
      </c>
      <c r="D1480">
        <f>if(and(B1480&gt;0,C1480&gt;0),C1480/(B1480+C1480),"")</f>
        <v/>
      </c>
      <c r="E1480">
        <f>D1480-E1476</f>
        <v/>
      </c>
      <c r="F1480" t="n">
        <v>0.05</v>
      </c>
      <c r="G1480">
        <f>E1480/F1480*100/34.71/24</f>
        <v/>
      </c>
    </row>
    <row r="1481" spans="1:7">
      <c r="A1481" t="s">
        <v>19</v>
      </c>
      <c r="B1481" t="n">
        <v>164925500</v>
      </c>
      <c r="C1481" t="n">
        <v>209060500</v>
      </c>
      <c r="D1481">
        <f>if(and(B1481&gt;0,C1481&gt;0),C1481/(B1481+C1481),"")</f>
        <v/>
      </c>
      <c r="E1481">
        <f>D1481-E1476</f>
        <v/>
      </c>
      <c r="F1481" t="n">
        <v>0.05</v>
      </c>
      <c r="G1481">
        <f>E1481/F1481*100/34.71/24</f>
        <v/>
      </c>
    </row>
    <row r="1482" spans="1:7">
      <c r="A1482" t="s">
        <v>20</v>
      </c>
      <c r="B1482" t="n">
        <v>130771900</v>
      </c>
      <c r="C1482" t="n">
        <v>181883700</v>
      </c>
      <c r="D1482">
        <f>if(and(B1482&gt;0,C1482&gt;0),C1482/(B1482+C1482),"")</f>
        <v/>
      </c>
      <c r="E1482">
        <f>D1482-E1476</f>
        <v/>
      </c>
      <c r="F1482" t="n">
        <v>0.05</v>
      </c>
      <c r="G1482">
        <f>E1482/F1482*100/34.71/48</f>
        <v/>
      </c>
    </row>
    <row r="1483" spans="1:7">
      <c r="A1483" t="s">
        <v>21</v>
      </c>
      <c r="B1483" t="n">
        <v>122213100</v>
      </c>
      <c r="C1483" t="n">
        <v>170695300</v>
      </c>
      <c r="D1483">
        <f>if(and(B1483&gt;0,C1483&gt;0),C1483/(B1483+C1483),"")</f>
        <v/>
      </c>
      <c r="E1483">
        <f>D1483-E1476</f>
        <v/>
      </c>
      <c r="F1483" t="n">
        <v>0.05</v>
      </c>
      <c r="G1483">
        <f>E1483/F1483*100/34.71/48</f>
        <v/>
      </c>
    </row>
    <row r="1484" spans="1:7">
      <c r="A1484" t="s">
        <v>22</v>
      </c>
      <c r="B1484" t="n">
        <v>136893100</v>
      </c>
      <c r="C1484" t="n">
        <v>227872500</v>
      </c>
      <c r="D1484">
        <f>if(and(B1484&gt;0,C1484&gt;0),C1484/(B1484+C1484),"")</f>
        <v/>
      </c>
      <c r="E1484">
        <f>D1484-E1476</f>
        <v/>
      </c>
      <c r="F1484" t="n">
        <v>0.05</v>
      </c>
      <c r="G1484">
        <f>E1484/F1484*100/34.71/96</f>
        <v/>
      </c>
    </row>
    <row r="1485" spans="1:7">
      <c r="A1485" t="s">
        <v>23</v>
      </c>
      <c r="B1485" t="n">
        <v>114440000</v>
      </c>
      <c r="C1485" t="n">
        <v>188615700</v>
      </c>
      <c r="D1485">
        <f>if(and(B1485&gt;0,C1485&gt;0),C1485/(B1485+C1485),"")</f>
        <v/>
      </c>
      <c r="E1485">
        <f>D1485-E1476</f>
        <v/>
      </c>
      <c r="F1485" t="n">
        <v>0.05</v>
      </c>
      <c r="G1485">
        <f>E1485/F1485*100/34.71/96</f>
        <v/>
      </c>
    </row>
    <row r="1486" spans="1:7">
      <c r="A1486" t="s">
        <v>24</v>
      </c>
      <c r="B1486" t="n">
        <v>83137050</v>
      </c>
      <c r="C1486" t="n">
        <v>164271400</v>
      </c>
      <c r="D1486">
        <f>if(and(B1486&gt;0,C1486&gt;0),C1486/(B1486+C1486),"")</f>
        <v/>
      </c>
      <c r="E1486">
        <f>D1486-E1476</f>
        <v/>
      </c>
      <c r="F1486" t="n">
        <v>0.05</v>
      </c>
      <c r="G1486">
        <f>E1486/F1486*100/34.71/168</f>
        <v/>
      </c>
    </row>
    <row r="1487" spans="1:7">
      <c r="A1487" t="s">
        <v>25</v>
      </c>
      <c r="B1487" t="n">
        <v>85653450</v>
      </c>
      <c r="C1487" t="n">
        <v>170748400</v>
      </c>
      <c r="D1487">
        <f>if(and(B1487&gt;0,C1487&gt;0),C1487/(B1487+C1487),"")</f>
        <v/>
      </c>
      <c r="E1487">
        <f>D1487-E1476</f>
        <v/>
      </c>
      <c r="F1487" t="n">
        <v>0.05</v>
      </c>
      <c r="G1487">
        <f>E1487/F1487*100/34.71/168</f>
        <v/>
      </c>
    </row>
    <row r="1488" spans="1:7">
      <c r="A1488" t="s"/>
    </row>
    <row r="1489" spans="1:7">
      <c r="A1489" t="s">
        <v>0</v>
      </c>
      <c r="B1489" t="s">
        <v>1</v>
      </c>
      <c r="C1489" t="s">
        <v>2</v>
      </c>
      <c r="D1489" t="s">
        <v>3</v>
      </c>
    </row>
    <row r="1490" spans="1:7">
      <c r="A1490" t="s">
        <v>263</v>
      </c>
      <c r="B1490" t="s">
        <v>163</v>
      </c>
      <c r="C1490" t="s">
        <v>264</v>
      </c>
      <c r="D1490" t="s">
        <v>262</v>
      </c>
    </row>
    <row r="1491" spans="1:7">
      <c r="A1491" t="s"/>
      <c r="B1491" t="s">
        <v>8</v>
      </c>
      <c r="C1491" t="s">
        <v>9</v>
      </c>
      <c r="D1491" t="s">
        <v>10</v>
      </c>
      <c r="E1491" t="s">
        <v>11</v>
      </c>
      <c r="F1491" t="s">
        <v>12</v>
      </c>
      <c r="G1491" t="s">
        <v>13</v>
      </c>
    </row>
    <row r="1492" spans="1:7">
      <c r="A1492" t="s">
        <v>14</v>
      </c>
      <c r="B1492" t="n">
        <v>435684300</v>
      </c>
      <c r="C1492" t="n">
        <v>514275700</v>
      </c>
      <c r="D1492">
        <f>if(and(B1492&gt;0,C1492&gt;0),C1492/(B1492+C1492),"")</f>
        <v/>
      </c>
      <c r="E1492">
        <f>average(D1492:D1493)</f>
        <v/>
      </c>
    </row>
    <row r="1493" spans="1:7">
      <c r="A1493" t="s">
        <v>15</v>
      </c>
      <c r="B1493" t="n">
        <v>247928900</v>
      </c>
      <c r="C1493" t="n">
        <v>286408000</v>
      </c>
      <c r="D1493">
        <f>if(and(B1493&gt;0,C1493&gt;0),C1493/(B1493+C1493),"")</f>
        <v/>
      </c>
    </row>
    <row r="1494" spans="1:7">
      <c r="A1494" t="s">
        <v>16</v>
      </c>
      <c r="B1494" t="n">
        <v>232034200</v>
      </c>
      <c r="C1494" t="n">
        <v>283556100</v>
      </c>
      <c r="D1494">
        <f>if(and(B1494&gt;0,C1494&gt;0),C1494/(B1494+C1494),"")</f>
        <v/>
      </c>
      <c r="E1494">
        <f>D1494-E1492</f>
        <v/>
      </c>
      <c r="F1494" t="n">
        <v>0.05</v>
      </c>
      <c r="G1494">
        <f>E1494/F1494*100/34.71/8</f>
        <v/>
      </c>
    </row>
    <row r="1495" spans="1:7">
      <c r="A1495" t="s">
        <v>17</v>
      </c>
      <c r="B1495" t="n">
        <v>210744100</v>
      </c>
      <c r="C1495" t="n">
        <v>254566400</v>
      </c>
      <c r="D1495">
        <f>if(and(B1495&gt;0,C1495&gt;0),C1495/(B1495+C1495),"")</f>
        <v/>
      </c>
      <c r="E1495">
        <f>D1495-E1492</f>
        <v/>
      </c>
      <c r="F1495" t="n">
        <v>0.05</v>
      </c>
      <c r="G1495">
        <f>E1495/F1495*100/34.71/8</f>
        <v/>
      </c>
    </row>
    <row r="1496" spans="1:7">
      <c r="A1496" t="s">
        <v>18</v>
      </c>
      <c r="B1496" t="n">
        <v>179420500</v>
      </c>
      <c r="C1496" t="n">
        <v>229401100</v>
      </c>
      <c r="D1496">
        <f>if(and(B1496&gt;0,C1496&gt;0),C1496/(B1496+C1496),"")</f>
        <v/>
      </c>
      <c r="E1496">
        <f>D1496-E1492</f>
        <v/>
      </c>
      <c r="F1496" t="n">
        <v>0.05</v>
      </c>
      <c r="G1496">
        <f>E1496/F1496*100/34.71/24</f>
        <v/>
      </c>
    </row>
    <row r="1497" spans="1:7">
      <c r="A1497" t="s">
        <v>19</v>
      </c>
      <c r="B1497" t="n">
        <v>179172300</v>
      </c>
      <c r="C1497" t="n">
        <v>228578600</v>
      </c>
      <c r="D1497">
        <f>if(and(B1497&gt;0,C1497&gt;0),C1497/(B1497+C1497),"")</f>
        <v/>
      </c>
      <c r="E1497">
        <f>D1497-E1492</f>
        <v/>
      </c>
      <c r="F1497" t="n">
        <v>0.05</v>
      </c>
      <c r="G1497">
        <f>E1497/F1497*100/34.71/24</f>
        <v/>
      </c>
    </row>
    <row r="1498" spans="1:7">
      <c r="A1498" t="s">
        <v>20</v>
      </c>
      <c r="B1498" t="n">
        <v>189998000</v>
      </c>
      <c r="C1498" t="n">
        <v>267162000</v>
      </c>
      <c r="D1498">
        <f>if(and(B1498&gt;0,C1498&gt;0),C1498/(B1498+C1498),"")</f>
        <v/>
      </c>
      <c r="E1498">
        <f>D1498-E1492</f>
        <v/>
      </c>
      <c r="F1498" t="n">
        <v>0.05</v>
      </c>
      <c r="G1498">
        <f>E1498/F1498*100/34.71/48</f>
        <v/>
      </c>
    </row>
    <row r="1499" spans="1:7">
      <c r="A1499" t="s">
        <v>21</v>
      </c>
      <c r="B1499" t="n">
        <v>191026600</v>
      </c>
      <c r="C1499" t="n">
        <v>267339900</v>
      </c>
      <c r="D1499">
        <f>if(and(B1499&gt;0,C1499&gt;0),C1499/(B1499+C1499),"")</f>
        <v/>
      </c>
      <c r="E1499">
        <f>D1499-E1492</f>
        <v/>
      </c>
      <c r="F1499" t="n">
        <v>0.05</v>
      </c>
      <c r="G1499">
        <f>E1499/F1499*100/34.71/48</f>
        <v/>
      </c>
    </row>
    <row r="1500" spans="1:7">
      <c r="A1500" t="s">
        <v>22</v>
      </c>
      <c r="B1500" t="n">
        <v>188638600</v>
      </c>
      <c r="C1500" t="n">
        <v>310710300</v>
      </c>
      <c r="D1500">
        <f>if(and(B1500&gt;0,C1500&gt;0),C1500/(B1500+C1500),"")</f>
        <v/>
      </c>
      <c r="E1500">
        <f>D1500-E1492</f>
        <v/>
      </c>
      <c r="F1500" t="n">
        <v>0.05</v>
      </c>
      <c r="G1500">
        <f>E1500/F1500*100/34.71/96</f>
        <v/>
      </c>
    </row>
    <row r="1501" spans="1:7">
      <c r="A1501" t="s">
        <v>23</v>
      </c>
      <c r="B1501" t="n">
        <v>116706000</v>
      </c>
      <c r="C1501" t="n">
        <v>193494800</v>
      </c>
      <c r="D1501">
        <f>if(and(B1501&gt;0,C1501&gt;0),C1501/(B1501+C1501),"")</f>
        <v/>
      </c>
      <c r="E1501">
        <f>D1501-E1492</f>
        <v/>
      </c>
      <c r="F1501" t="n">
        <v>0.05</v>
      </c>
      <c r="G1501">
        <f>E1501/F1501*100/34.71/96</f>
        <v/>
      </c>
    </row>
    <row r="1502" spans="1:7">
      <c r="A1502" t="s">
        <v>24</v>
      </c>
      <c r="B1502" t="n">
        <v>173237100</v>
      </c>
      <c r="C1502" t="n">
        <v>342227700</v>
      </c>
      <c r="D1502">
        <f>if(and(B1502&gt;0,C1502&gt;0),C1502/(B1502+C1502),"")</f>
        <v/>
      </c>
      <c r="E1502">
        <f>D1502-E1492</f>
        <v/>
      </c>
      <c r="F1502" t="n">
        <v>0.05</v>
      </c>
      <c r="G1502">
        <f>E1502/F1502*100/34.71/168</f>
        <v/>
      </c>
    </row>
    <row r="1503" spans="1:7">
      <c r="A1503" t="s">
        <v>25</v>
      </c>
      <c r="B1503" t="n">
        <v>125964500</v>
      </c>
      <c r="C1503" t="n">
        <v>252794300</v>
      </c>
      <c r="D1503">
        <f>if(and(B1503&gt;0,C1503&gt;0),C1503/(B1503+C1503),"")</f>
        <v/>
      </c>
      <c r="E1503">
        <f>D1503-E1492</f>
        <v/>
      </c>
      <c r="F1503" t="n">
        <v>0.05</v>
      </c>
      <c r="G1503">
        <f>E1503/F1503*100/34.71/168</f>
        <v/>
      </c>
    </row>
    <row r="1504" spans="1:7">
      <c r="A1504" t="s"/>
    </row>
    <row r="1505" spans="1:7">
      <c r="A1505" t="s">
        <v>0</v>
      </c>
      <c r="B1505" t="s">
        <v>1</v>
      </c>
      <c r="C1505" t="s">
        <v>2</v>
      </c>
      <c r="D1505" t="s">
        <v>3</v>
      </c>
    </row>
    <row r="1506" spans="1:7">
      <c r="A1506" t="s">
        <v>265</v>
      </c>
      <c r="B1506" t="s">
        <v>54</v>
      </c>
      <c r="C1506" t="s">
        <v>266</v>
      </c>
      <c r="D1506" t="s">
        <v>267</v>
      </c>
    </row>
    <row r="1507" spans="1:7">
      <c r="A1507" t="s"/>
      <c r="B1507" t="s">
        <v>8</v>
      </c>
      <c r="C1507" t="s">
        <v>9</v>
      </c>
      <c r="D1507" t="s">
        <v>10</v>
      </c>
      <c r="E1507" t="s">
        <v>11</v>
      </c>
      <c r="F1507" t="s">
        <v>12</v>
      </c>
      <c r="G1507" t="s">
        <v>13</v>
      </c>
    </row>
    <row r="1508" spans="1:7">
      <c r="A1508" t="s">
        <v>14</v>
      </c>
      <c r="B1508" t="n">
        <v>221357700</v>
      </c>
      <c r="C1508" t="n">
        <v>275689900</v>
      </c>
      <c r="D1508">
        <f>if(and(B1508&gt;0,C1508&gt;0),C1508/(B1508+C1508),"")</f>
        <v/>
      </c>
      <c r="E1508">
        <f>average(D1508:D1509)</f>
        <v/>
      </c>
    </row>
    <row r="1509" spans="1:7">
      <c r="A1509" t="s">
        <v>15</v>
      </c>
      <c r="B1509" t="n">
        <v>223393200</v>
      </c>
      <c r="C1509" t="n">
        <v>287593900</v>
      </c>
      <c r="D1509">
        <f>if(and(B1509&gt;0,C1509&gt;0),C1509/(B1509+C1509),"")</f>
        <v/>
      </c>
    </row>
    <row r="1510" spans="1:7">
      <c r="A1510" t="s">
        <v>16</v>
      </c>
      <c r="B1510" t="n">
        <v>225078300</v>
      </c>
      <c r="C1510" t="n">
        <v>286991600</v>
      </c>
      <c r="D1510">
        <f>if(and(B1510&gt;0,C1510&gt;0),C1510/(B1510+C1510),"")</f>
        <v/>
      </c>
      <c r="E1510">
        <f>D1510-E1508</f>
        <v/>
      </c>
      <c r="F1510" t="n">
        <v>0.05</v>
      </c>
      <c r="G1510">
        <f>E1510/F1510*100/30.89/8</f>
        <v/>
      </c>
    </row>
    <row r="1511" spans="1:7">
      <c r="A1511" t="s">
        <v>17</v>
      </c>
      <c r="B1511" t="n">
        <v>238500400</v>
      </c>
      <c r="C1511" t="n">
        <v>323627300</v>
      </c>
      <c r="D1511">
        <f>if(and(B1511&gt;0,C1511&gt;0),C1511/(B1511+C1511),"")</f>
        <v/>
      </c>
      <c r="E1511">
        <f>D1511-E1508</f>
        <v/>
      </c>
      <c r="F1511" t="n">
        <v>0.05</v>
      </c>
      <c r="G1511">
        <f>E1511/F1511*100/30.89/8</f>
        <v/>
      </c>
    </row>
    <row r="1512" spans="1:7">
      <c r="A1512" t="s">
        <v>18</v>
      </c>
      <c r="B1512" t="n">
        <v>213665100</v>
      </c>
      <c r="C1512" t="n">
        <v>285168300</v>
      </c>
      <c r="D1512">
        <f>if(and(B1512&gt;0,C1512&gt;0),C1512/(B1512+C1512),"")</f>
        <v/>
      </c>
      <c r="E1512">
        <f>D1512-E1508</f>
        <v/>
      </c>
      <c r="F1512" t="n">
        <v>0.05</v>
      </c>
      <c r="G1512">
        <f>E1512/F1512*100/30.89/24</f>
        <v/>
      </c>
    </row>
    <row r="1513" spans="1:7">
      <c r="A1513" t="s">
        <v>19</v>
      </c>
      <c r="B1513" t="n">
        <v>206016600</v>
      </c>
      <c r="C1513" t="n">
        <v>290761800</v>
      </c>
      <c r="D1513">
        <f>if(and(B1513&gt;0,C1513&gt;0),C1513/(B1513+C1513),"")</f>
        <v/>
      </c>
      <c r="E1513">
        <f>D1513-E1508</f>
        <v/>
      </c>
      <c r="F1513" t="n">
        <v>0.05</v>
      </c>
      <c r="G1513">
        <f>E1513/F1513*100/30.89/24</f>
        <v/>
      </c>
    </row>
    <row r="1514" spans="1:7">
      <c r="A1514" t="s">
        <v>20</v>
      </c>
      <c r="B1514" t="n">
        <v>145119700</v>
      </c>
      <c r="C1514" t="n">
        <v>214652600</v>
      </c>
      <c r="D1514">
        <f>if(and(B1514&gt;0,C1514&gt;0),C1514/(B1514+C1514),"")</f>
        <v/>
      </c>
      <c r="E1514">
        <f>D1514-E1508</f>
        <v/>
      </c>
      <c r="F1514" t="n">
        <v>0.05</v>
      </c>
      <c r="G1514">
        <f>E1514/F1514*100/30.89/48</f>
        <v/>
      </c>
    </row>
    <row r="1515" spans="1:7">
      <c r="A1515" t="s">
        <v>21</v>
      </c>
      <c r="B1515" t="n">
        <v>157724600</v>
      </c>
      <c r="C1515" t="n">
        <v>235464400</v>
      </c>
      <c r="D1515">
        <f>if(and(B1515&gt;0,C1515&gt;0),C1515/(B1515+C1515),"")</f>
        <v/>
      </c>
      <c r="E1515">
        <f>D1515-E1508</f>
        <v/>
      </c>
      <c r="F1515" t="n">
        <v>0.05</v>
      </c>
      <c r="G1515">
        <f>E1515/F1515*100/30.89/48</f>
        <v/>
      </c>
    </row>
    <row r="1516" spans="1:7">
      <c r="A1516" t="s">
        <v>22</v>
      </c>
      <c r="B1516" t="n">
        <v>156946600</v>
      </c>
      <c r="C1516" t="n">
        <v>277506600</v>
      </c>
      <c r="D1516">
        <f>if(and(B1516&gt;0,C1516&gt;0),C1516/(B1516+C1516),"")</f>
        <v/>
      </c>
      <c r="E1516">
        <f>D1516-E1508</f>
        <v/>
      </c>
      <c r="F1516" t="n">
        <v>0.05</v>
      </c>
      <c r="G1516">
        <f>E1516/F1516*100/30.89/96</f>
        <v/>
      </c>
    </row>
    <row r="1517" spans="1:7">
      <c r="A1517" t="s">
        <v>23</v>
      </c>
      <c r="B1517" t="n">
        <v>147859300</v>
      </c>
      <c r="C1517" t="n">
        <v>256360100</v>
      </c>
      <c r="D1517">
        <f>if(and(B1517&gt;0,C1517&gt;0),C1517/(B1517+C1517),"")</f>
        <v/>
      </c>
      <c r="E1517">
        <f>D1517-E1508</f>
        <v/>
      </c>
      <c r="F1517" t="n">
        <v>0.05</v>
      </c>
      <c r="G1517">
        <f>E1517/F1517*100/30.89/96</f>
        <v/>
      </c>
    </row>
    <row r="1518" spans="1:7">
      <c r="A1518" t="s">
        <v>24</v>
      </c>
      <c r="B1518" t="n">
        <v>156132400</v>
      </c>
      <c r="C1518" t="n">
        <v>317033000</v>
      </c>
      <c r="D1518">
        <f>if(and(B1518&gt;0,C1518&gt;0),C1518/(B1518+C1518),"")</f>
        <v/>
      </c>
      <c r="E1518">
        <f>D1518-E1508</f>
        <v/>
      </c>
      <c r="F1518" t="n">
        <v>0.05</v>
      </c>
      <c r="G1518">
        <f>E1518/F1518*100/30.89/168</f>
        <v/>
      </c>
    </row>
    <row r="1519" spans="1:7">
      <c r="A1519" t="s">
        <v>25</v>
      </c>
      <c r="B1519" t="n">
        <v>167600100</v>
      </c>
      <c r="C1519" t="n">
        <v>338966900</v>
      </c>
      <c r="D1519">
        <f>if(and(B1519&gt;0,C1519&gt;0),C1519/(B1519+C1519),"")</f>
        <v/>
      </c>
      <c r="E1519">
        <f>D1519-E1508</f>
        <v/>
      </c>
      <c r="F1519" t="n">
        <v>0.05</v>
      </c>
      <c r="G1519">
        <f>E1519/F1519*100/30.89/168</f>
        <v/>
      </c>
    </row>
    <row r="1520" spans="1:7">
      <c r="A1520" t="s"/>
    </row>
    <row r="1521" spans="1:7">
      <c r="A1521" t="s">
        <v>0</v>
      </c>
      <c r="B1521" t="s">
        <v>1</v>
      </c>
      <c r="C1521" t="s">
        <v>2</v>
      </c>
      <c r="D1521" t="s">
        <v>3</v>
      </c>
    </row>
    <row r="1522" spans="1:7">
      <c r="A1522" t="s">
        <v>268</v>
      </c>
      <c r="B1522" t="s">
        <v>163</v>
      </c>
      <c r="C1522" t="s">
        <v>269</v>
      </c>
      <c r="D1522" t="s">
        <v>267</v>
      </c>
    </row>
    <row r="1523" spans="1:7">
      <c r="A1523" t="s"/>
      <c r="B1523" t="s">
        <v>8</v>
      </c>
      <c r="C1523" t="s">
        <v>9</v>
      </c>
      <c r="D1523" t="s">
        <v>10</v>
      </c>
      <c r="E1523" t="s">
        <v>11</v>
      </c>
      <c r="F1523" t="s">
        <v>12</v>
      </c>
      <c r="G1523" t="s">
        <v>13</v>
      </c>
    </row>
    <row r="1524" spans="1:7">
      <c r="A1524" t="s">
        <v>14</v>
      </c>
      <c r="B1524" t="n">
        <v>119288700</v>
      </c>
      <c r="C1524" t="n">
        <v>152853400</v>
      </c>
      <c r="D1524">
        <f>if(and(B1524&gt;0,C1524&gt;0),C1524/(B1524+C1524),"")</f>
        <v/>
      </c>
      <c r="E1524">
        <f>average(D1524:D1525)</f>
        <v/>
      </c>
    </row>
    <row r="1525" spans="1:7">
      <c r="A1525" t="s">
        <v>15</v>
      </c>
      <c r="B1525" t="n">
        <v>116600500</v>
      </c>
      <c r="C1525" t="n">
        <v>154100500</v>
      </c>
      <c r="D1525">
        <f>if(and(B1525&gt;0,C1525&gt;0),C1525/(B1525+C1525),"")</f>
        <v/>
      </c>
    </row>
    <row r="1526" spans="1:7">
      <c r="A1526" t="s">
        <v>16</v>
      </c>
      <c r="B1526" t="n">
        <v>120556700</v>
      </c>
      <c r="C1526" t="n">
        <v>152506200</v>
      </c>
      <c r="D1526">
        <f>if(and(B1526&gt;0,C1526&gt;0),C1526/(B1526+C1526),"")</f>
        <v/>
      </c>
      <c r="E1526">
        <f>D1526-E1524</f>
        <v/>
      </c>
      <c r="F1526" t="n">
        <v>0.05</v>
      </c>
      <c r="G1526">
        <f>E1526/F1526*100/30.89/8</f>
        <v/>
      </c>
    </row>
    <row r="1527" spans="1:7">
      <c r="A1527" t="s">
        <v>17</v>
      </c>
      <c r="B1527" t="n">
        <v>126931100</v>
      </c>
      <c r="C1527" t="n">
        <v>169361500</v>
      </c>
      <c r="D1527">
        <f>if(and(B1527&gt;0,C1527&gt;0),C1527/(B1527+C1527),"")</f>
        <v/>
      </c>
      <c r="E1527">
        <f>D1527-E1524</f>
        <v/>
      </c>
      <c r="F1527" t="n">
        <v>0.05</v>
      </c>
      <c r="G1527">
        <f>E1527/F1527*100/30.89/8</f>
        <v/>
      </c>
    </row>
    <row r="1528" spans="1:7">
      <c r="A1528" t="s">
        <v>18</v>
      </c>
      <c r="B1528" t="n">
        <v>108432400</v>
      </c>
      <c r="C1528" t="n">
        <v>150379900</v>
      </c>
      <c r="D1528">
        <f>if(and(B1528&gt;0,C1528&gt;0),C1528/(B1528+C1528),"")</f>
        <v/>
      </c>
      <c r="E1528">
        <f>D1528-E1524</f>
        <v/>
      </c>
      <c r="F1528" t="n">
        <v>0.05</v>
      </c>
      <c r="G1528">
        <f>E1528/F1528*100/30.89/24</f>
        <v/>
      </c>
    </row>
    <row r="1529" spans="1:7">
      <c r="A1529" t="s">
        <v>19</v>
      </c>
      <c r="B1529" t="n">
        <v>114298400</v>
      </c>
      <c r="C1529" t="n">
        <v>155344100</v>
      </c>
      <c r="D1529">
        <f>if(and(B1529&gt;0,C1529&gt;0),C1529/(B1529+C1529),"")</f>
        <v/>
      </c>
      <c r="E1529">
        <f>D1529-E1524</f>
        <v/>
      </c>
      <c r="F1529" t="n">
        <v>0.05</v>
      </c>
      <c r="G1529">
        <f>E1529/F1529*100/30.89/24</f>
        <v/>
      </c>
    </row>
    <row r="1530" spans="1:7">
      <c r="A1530" t="s">
        <v>20</v>
      </c>
      <c r="B1530" t="n">
        <v>78645670</v>
      </c>
      <c r="C1530" t="n">
        <v>116287100</v>
      </c>
      <c r="D1530">
        <f>if(and(B1530&gt;0,C1530&gt;0),C1530/(B1530+C1530),"")</f>
        <v/>
      </c>
      <c r="E1530">
        <f>D1530-E1524</f>
        <v/>
      </c>
      <c r="F1530" t="n">
        <v>0.05</v>
      </c>
      <c r="G1530">
        <f>E1530/F1530*100/30.89/48</f>
        <v/>
      </c>
    </row>
    <row r="1531" spans="1:7">
      <c r="A1531" t="s">
        <v>21</v>
      </c>
      <c r="B1531" t="n">
        <v>83564180</v>
      </c>
      <c r="C1531" t="n">
        <v>123789300</v>
      </c>
      <c r="D1531">
        <f>if(and(B1531&gt;0,C1531&gt;0),C1531/(B1531+C1531),"")</f>
        <v/>
      </c>
      <c r="E1531">
        <f>D1531-E1524</f>
        <v/>
      </c>
      <c r="F1531" t="n">
        <v>0.05</v>
      </c>
      <c r="G1531">
        <f>E1531/F1531*100/30.89/48</f>
        <v/>
      </c>
    </row>
    <row r="1532" spans="1:7">
      <c r="A1532" t="s">
        <v>22</v>
      </c>
      <c r="B1532" t="n">
        <v>82091770</v>
      </c>
      <c r="C1532" t="n">
        <v>149366700</v>
      </c>
      <c r="D1532">
        <f>if(and(B1532&gt;0,C1532&gt;0),C1532/(B1532+C1532),"")</f>
        <v/>
      </c>
      <c r="E1532">
        <f>D1532-E1524</f>
        <v/>
      </c>
      <c r="F1532" t="n">
        <v>0.05</v>
      </c>
      <c r="G1532">
        <f>E1532/F1532*100/30.89/96</f>
        <v/>
      </c>
    </row>
    <row r="1533" spans="1:7">
      <c r="A1533" t="s">
        <v>23</v>
      </c>
      <c r="B1533" t="n">
        <v>84823850</v>
      </c>
      <c r="C1533" t="n">
        <v>141519500</v>
      </c>
      <c r="D1533">
        <f>if(and(B1533&gt;0,C1533&gt;0),C1533/(B1533+C1533),"")</f>
        <v/>
      </c>
      <c r="E1533">
        <f>D1533-E1524</f>
        <v/>
      </c>
      <c r="F1533" t="n">
        <v>0.05</v>
      </c>
      <c r="G1533">
        <f>E1533/F1533*100/30.89/96</f>
        <v/>
      </c>
    </row>
    <row r="1534" spans="1:7">
      <c r="A1534" t="s">
        <v>24</v>
      </c>
      <c r="B1534" t="n">
        <v>103903400</v>
      </c>
      <c r="C1534" t="n">
        <v>203516300</v>
      </c>
      <c r="D1534">
        <f>if(and(B1534&gt;0,C1534&gt;0),C1534/(B1534+C1534),"")</f>
        <v/>
      </c>
      <c r="E1534">
        <f>D1534-E1524</f>
        <v/>
      </c>
      <c r="F1534" t="n">
        <v>0.05</v>
      </c>
      <c r="G1534">
        <f>E1534/F1534*100/30.89/168</f>
        <v/>
      </c>
    </row>
    <row r="1535" spans="1:7">
      <c r="A1535" t="s">
        <v>25</v>
      </c>
      <c r="B1535" t="n">
        <v>82824100</v>
      </c>
      <c r="C1535" t="n">
        <v>172453200</v>
      </c>
      <c r="D1535">
        <f>if(and(B1535&gt;0,C1535&gt;0),C1535/(B1535+C1535),"")</f>
        <v/>
      </c>
      <c r="E1535">
        <f>D1535-E1524</f>
        <v/>
      </c>
      <c r="F1535" t="n">
        <v>0.05</v>
      </c>
      <c r="G1535">
        <f>E1535/F1535*100/30.89/168</f>
        <v/>
      </c>
    </row>
    <row r="1536" spans="1:7">
      <c r="A1536" t="s"/>
    </row>
    <row r="1537" spans="1:7">
      <c r="A1537" t="s">
        <v>0</v>
      </c>
      <c r="B1537" t="s">
        <v>1</v>
      </c>
      <c r="C1537" t="s">
        <v>2</v>
      </c>
      <c r="D1537" t="s">
        <v>3</v>
      </c>
    </row>
    <row r="1538" spans="1:7">
      <c r="A1538" t="s">
        <v>270</v>
      </c>
      <c r="B1538" t="s">
        <v>163</v>
      </c>
      <c r="C1538" t="s">
        <v>271</v>
      </c>
      <c r="D1538" t="s">
        <v>272</v>
      </c>
    </row>
    <row r="1539" spans="1:7">
      <c r="A1539" t="s"/>
      <c r="B1539" t="s">
        <v>8</v>
      </c>
      <c r="C1539" t="s">
        <v>9</v>
      </c>
      <c r="D1539" t="s">
        <v>10</v>
      </c>
      <c r="E1539" t="s">
        <v>11</v>
      </c>
      <c r="F1539" t="s">
        <v>12</v>
      </c>
      <c r="G1539" t="s">
        <v>13</v>
      </c>
    </row>
    <row r="1540" spans="1:7">
      <c r="A1540" t="s">
        <v>14</v>
      </c>
      <c r="B1540" t="n">
        <v>3251297000</v>
      </c>
      <c r="C1540" t="n">
        <v>4134749000</v>
      </c>
      <c r="D1540">
        <f>if(and(B1540&gt;0,C1540&gt;0),C1540/(B1540+C1540),"")</f>
        <v/>
      </c>
      <c r="E1540">
        <f>average(D1540:D1541)</f>
        <v/>
      </c>
    </row>
    <row r="1541" spans="1:7">
      <c r="A1541" t="s">
        <v>15</v>
      </c>
      <c r="B1541" t="n">
        <v>3352667000</v>
      </c>
      <c r="C1541" t="n">
        <v>4253821000</v>
      </c>
      <c r="D1541">
        <f>if(and(B1541&gt;0,C1541&gt;0),C1541/(B1541+C1541),"")</f>
        <v/>
      </c>
    </row>
    <row r="1542" spans="1:7">
      <c r="A1542" t="s">
        <v>16</v>
      </c>
      <c r="B1542" t="n">
        <v>3742840000</v>
      </c>
      <c r="C1542" t="n">
        <v>4904857000</v>
      </c>
      <c r="D1542">
        <f>if(and(B1542&gt;0,C1542&gt;0),C1542/(B1542+C1542),"")</f>
        <v/>
      </c>
      <c r="E1542">
        <f>D1542-E1540</f>
        <v/>
      </c>
      <c r="F1542" t="n">
        <v>0.05</v>
      </c>
      <c r="G1542">
        <f>E1542/F1542*100/46.33/8</f>
        <v/>
      </c>
    </row>
    <row r="1543" spans="1:7">
      <c r="A1543" t="s">
        <v>17</v>
      </c>
      <c r="B1543" t="n">
        <v>3289188000</v>
      </c>
      <c r="C1543" t="n">
        <v>4294597000</v>
      </c>
      <c r="D1543">
        <f>if(and(B1543&gt;0,C1543&gt;0),C1543/(B1543+C1543),"")</f>
        <v/>
      </c>
      <c r="E1543">
        <f>D1543-E1540</f>
        <v/>
      </c>
      <c r="F1543" t="n">
        <v>0.05</v>
      </c>
      <c r="G1543">
        <f>E1543/F1543*100/46.33/8</f>
        <v/>
      </c>
    </row>
    <row r="1544" spans="1:7">
      <c r="A1544" t="s">
        <v>18</v>
      </c>
      <c r="B1544" t="n">
        <v>2540036000</v>
      </c>
      <c r="C1544" t="n">
        <v>3480953000</v>
      </c>
      <c r="D1544">
        <f>if(and(B1544&gt;0,C1544&gt;0),C1544/(B1544+C1544),"")</f>
        <v/>
      </c>
      <c r="E1544">
        <f>D1544-E1540</f>
        <v/>
      </c>
      <c r="F1544" t="n">
        <v>0.05</v>
      </c>
      <c r="G1544">
        <f>E1544/F1544*100/46.33/24</f>
        <v/>
      </c>
    </row>
    <row r="1545" spans="1:7">
      <c r="A1545" t="s">
        <v>19</v>
      </c>
      <c r="B1545" t="n">
        <v>3017609000</v>
      </c>
      <c r="C1545" t="n">
        <v>4156316000</v>
      </c>
      <c r="D1545">
        <f>if(and(B1545&gt;0,C1545&gt;0),C1545/(B1545+C1545),"")</f>
        <v/>
      </c>
      <c r="E1545">
        <f>D1545-E1540</f>
        <v/>
      </c>
      <c r="F1545" t="n">
        <v>0.05</v>
      </c>
      <c r="G1545">
        <f>E1545/F1545*100/46.33/24</f>
        <v/>
      </c>
    </row>
    <row r="1546" spans="1:7">
      <c r="A1546" t="s">
        <v>20</v>
      </c>
      <c r="B1546" t="n">
        <v>1576418000</v>
      </c>
      <c r="C1546" t="n">
        <v>2337524000</v>
      </c>
      <c r="D1546">
        <f>if(and(B1546&gt;0,C1546&gt;0),C1546/(B1546+C1546),"")</f>
        <v/>
      </c>
      <c r="E1546">
        <f>D1546-E1540</f>
        <v/>
      </c>
      <c r="F1546" t="n">
        <v>0.05</v>
      </c>
      <c r="G1546">
        <f>E1546/F1546*100/46.33/48</f>
        <v/>
      </c>
    </row>
    <row r="1547" spans="1:7">
      <c r="A1547" t="s">
        <v>21</v>
      </c>
      <c r="B1547" t="n">
        <v>1354957000</v>
      </c>
      <c r="C1547" t="n">
        <v>2027658000</v>
      </c>
      <c r="D1547">
        <f>if(and(B1547&gt;0,C1547&gt;0),C1547/(B1547+C1547),"")</f>
        <v/>
      </c>
      <c r="E1547">
        <f>D1547-E1540</f>
        <v/>
      </c>
      <c r="F1547" t="n">
        <v>0.05</v>
      </c>
      <c r="G1547">
        <f>E1547/F1547*100/46.33/48</f>
        <v/>
      </c>
    </row>
    <row r="1548" spans="1:7">
      <c r="A1548" t="s">
        <v>22</v>
      </c>
      <c r="B1548" t="n">
        <v>1545824000</v>
      </c>
      <c r="C1548" t="n">
        <v>2741346000</v>
      </c>
      <c r="D1548">
        <f>if(and(B1548&gt;0,C1548&gt;0),C1548/(B1548+C1548),"")</f>
        <v/>
      </c>
      <c r="E1548">
        <f>D1548-E1540</f>
        <v/>
      </c>
      <c r="F1548" t="n">
        <v>0.05</v>
      </c>
      <c r="G1548">
        <f>E1548/F1548*100/46.33/96</f>
        <v/>
      </c>
    </row>
    <row r="1549" spans="1:7">
      <c r="A1549" t="s">
        <v>23</v>
      </c>
      <c r="B1549" t="n">
        <v>1597262000</v>
      </c>
      <c r="C1549" t="n">
        <v>2805376000</v>
      </c>
      <c r="D1549">
        <f>if(and(B1549&gt;0,C1549&gt;0),C1549/(B1549+C1549),"")</f>
        <v/>
      </c>
      <c r="E1549">
        <f>D1549-E1540</f>
        <v/>
      </c>
      <c r="F1549" t="n">
        <v>0.05</v>
      </c>
      <c r="G1549">
        <f>E1549/F1549*100/46.33/96</f>
        <v/>
      </c>
    </row>
    <row r="1550" spans="1:7">
      <c r="A1550" t="s">
        <v>24</v>
      </c>
      <c r="B1550" t="n">
        <v>1782537000</v>
      </c>
      <c r="C1550" t="n">
        <v>3782261000</v>
      </c>
      <c r="D1550">
        <f>if(and(B1550&gt;0,C1550&gt;0),C1550/(B1550+C1550),"")</f>
        <v/>
      </c>
      <c r="E1550">
        <f>D1550-E1540</f>
        <v/>
      </c>
      <c r="F1550" t="n">
        <v>0.05</v>
      </c>
      <c r="G1550">
        <f>E1550/F1550*100/46.33/168</f>
        <v/>
      </c>
    </row>
    <row r="1551" spans="1:7">
      <c r="A1551" t="s">
        <v>25</v>
      </c>
      <c r="B1551" t="n">
        <v>1652013000</v>
      </c>
      <c r="C1551" t="n">
        <v>3484293000</v>
      </c>
      <c r="D1551">
        <f>if(and(B1551&gt;0,C1551&gt;0),C1551/(B1551+C1551),"")</f>
        <v/>
      </c>
      <c r="E1551">
        <f>D1551-E1540</f>
        <v/>
      </c>
      <c r="F1551" t="n">
        <v>0.05</v>
      </c>
      <c r="G1551">
        <f>E1551/F1551*100/46.33/168</f>
        <v/>
      </c>
    </row>
    <row r="1552" spans="1:7">
      <c r="A1552" t="s"/>
    </row>
    <row r="1553" spans="1:7">
      <c r="A1553" t="s">
        <v>0</v>
      </c>
      <c r="B1553" t="s">
        <v>1</v>
      </c>
      <c r="C1553" t="s">
        <v>2</v>
      </c>
      <c r="D1553" t="s">
        <v>3</v>
      </c>
    </row>
    <row r="1554" spans="1:7">
      <c r="A1554" t="s">
        <v>273</v>
      </c>
      <c r="B1554" t="s">
        <v>5</v>
      </c>
      <c r="C1554" t="s">
        <v>274</v>
      </c>
      <c r="D1554" t="s">
        <v>275</v>
      </c>
    </row>
    <row r="1555" spans="1:7">
      <c r="A1555" t="s"/>
      <c r="B1555" t="s">
        <v>8</v>
      </c>
      <c r="C1555" t="s">
        <v>9</v>
      </c>
      <c r="D1555" t="s">
        <v>10</v>
      </c>
      <c r="E1555" t="s">
        <v>11</v>
      </c>
      <c r="F1555" t="s">
        <v>12</v>
      </c>
      <c r="G1555" t="s">
        <v>13</v>
      </c>
    </row>
    <row r="1556" spans="1:7">
      <c r="A1556" t="s">
        <v>14</v>
      </c>
      <c r="B1556" t="n">
        <v>9342337</v>
      </c>
      <c r="C1556" t="n">
        <v>13224680</v>
      </c>
      <c r="D1556">
        <f>if(and(B1556&gt;0,C1556&gt;0),C1556/(B1556+C1556),"")</f>
        <v/>
      </c>
      <c r="E1556">
        <f>average(D1556:D1557)</f>
        <v/>
      </c>
    </row>
    <row r="1557" spans="1:7">
      <c r="A1557" t="s">
        <v>15</v>
      </c>
      <c r="B1557" t="n">
        <v>7074181</v>
      </c>
      <c r="C1557" t="n">
        <v>9430943</v>
      </c>
      <c r="D1557">
        <f>if(and(B1557&gt;0,C1557&gt;0),C1557/(B1557+C1557),"")</f>
        <v/>
      </c>
    </row>
    <row r="1558" spans="1:7">
      <c r="A1558" t="s">
        <v>16</v>
      </c>
      <c r="B1558" t="n">
        <v>13093010</v>
      </c>
      <c r="C1558" t="n">
        <v>19376500</v>
      </c>
      <c r="D1558">
        <f>if(and(B1558&gt;0,C1558&gt;0),C1558/(B1558+C1558),"")</f>
        <v/>
      </c>
      <c r="E1558">
        <f>D1558-E1556</f>
        <v/>
      </c>
      <c r="F1558" t="n">
        <v>0.05</v>
      </c>
      <c r="G1558">
        <f>E1558/F1558*100/36.09/8</f>
        <v/>
      </c>
    </row>
    <row r="1559" spans="1:7">
      <c r="A1559" t="s">
        <v>17</v>
      </c>
      <c r="B1559" t="n">
        <v>10485520</v>
      </c>
      <c r="C1559" t="n">
        <v>14858270</v>
      </c>
      <c r="D1559">
        <f>if(and(B1559&gt;0,C1559&gt;0),C1559/(B1559+C1559),"")</f>
        <v/>
      </c>
      <c r="E1559">
        <f>D1559-E1556</f>
        <v/>
      </c>
      <c r="F1559" t="n">
        <v>0.05</v>
      </c>
      <c r="G1559">
        <f>E1559/F1559*100/36.09/8</f>
        <v/>
      </c>
    </row>
    <row r="1560" spans="1:7">
      <c r="A1560" t="s">
        <v>18</v>
      </c>
      <c r="B1560" t="n">
        <v>20563050</v>
      </c>
      <c r="C1560" t="n">
        <v>29646610</v>
      </c>
      <c r="D1560">
        <f>if(and(B1560&gt;0,C1560&gt;0),C1560/(B1560+C1560),"")</f>
        <v/>
      </c>
      <c r="E1560">
        <f>D1560-E1556</f>
        <v/>
      </c>
      <c r="F1560" t="n">
        <v>0.05</v>
      </c>
      <c r="G1560">
        <f>E1560/F1560*100/36.09/24</f>
        <v/>
      </c>
    </row>
    <row r="1561" spans="1:7">
      <c r="A1561" t="s">
        <v>19</v>
      </c>
      <c r="B1561" t="n">
        <v>19634280</v>
      </c>
      <c r="C1561" t="n">
        <v>29174500</v>
      </c>
      <c r="D1561">
        <f>if(and(B1561&gt;0,C1561&gt;0),C1561/(B1561+C1561),"")</f>
        <v/>
      </c>
      <c r="E1561">
        <f>D1561-E1556</f>
        <v/>
      </c>
      <c r="F1561" t="n">
        <v>0.05</v>
      </c>
      <c r="G1561">
        <f>E1561/F1561*100/36.09/24</f>
        <v/>
      </c>
    </row>
    <row r="1562" spans="1:7">
      <c r="A1562" t="s">
        <v>20</v>
      </c>
      <c r="B1562" t="n">
        <v>13462220</v>
      </c>
      <c r="C1562" t="n">
        <v>21276450</v>
      </c>
      <c r="D1562">
        <f>if(and(B1562&gt;0,C1562&gt;0),C1562/(B1562+C1562),"")</f>
        <v/>
      </c>
      <c r="E1562">
        <f>D1562-E1556</f>
        <v/>
      </c>
      <c r="F1562" t="n">
        <v>0.05</v>
      </c>
      <c r="G1562">
        <f>E1562/F1562*100/36.09/48</f>
        <v/>
      </c>
    </row>
    <row r="1563" spans="1:7">
      <c r="A1563" t="s">
        <v>21</v>
      </c>
      <c r="B1563" t="n">
        <v>14912450</v>
      </c>
      <c r="C1563" t="n">
        <v>21216380</v>
      </c>
      <c r="D1563">
        <f>if(and(B1563&gt;0,C1563&gt;0),C1563/(B1563+C1563),"")</f>
        <v/>
      </c>
      <c r="E1563">
        <f>D1563-E1556</f>
        <v/>
      </c>
      <c r="F1563" t="n">
        <v>0.05</v>
      </c>
      <c r="G1563">
        <f>E1563/F1563*100/36.09/48</f>
        <v/>
      </c>
    </row>
    <row r="1564" spans="1:7">
      <c r="A1564" t="s">
        <v>22</v>
      </c>
      <c r="B1564" t="n">
        <v>6199948</v>
      </c>
      <c r="C1564" t="n">
        <v>12266400</v>
      </c>
      <c r="D1564">
        <f>if(and(B1564&gt;0,C1564&gt;0),C1564/(B1564+C1564),"")</f>
        <v/>
      </c>
      <c r="E1564">
        <f>D1564-E1556</f>
        <v/>
      </c>
      <c r="F1564" t="n">
        <v>0.05</v>
      </c>
      <c r="G1564">
        <f>E1564/F1564*100/36.09/96</f>
        <v/>
      </c>
    </row>
    <row r="1565" spans="1:7">
      <c r="A1565" t="s">
        <v>23</v>
      </c>
      <c r="B1565" t="n">
        <v>12295230</v>
      </c>
      <c r="C1565" t="n">
        <v>23118210</v>
      </c>
      <c r="D1565">
        <f>if(and(B1565&gt;0,C1565&gt;0),C1565/(B1565+C1565),"")</f>
        <v/>
      </c>
      <c r="E1565">
        <f>D1565-E1556</f>
        <v/>
      </c>
      <c r="F1565" t="n">
        <v>0.05</v>
      </c>
      <c r="G1565">
        <f>E1565/F1565*100/36.09/96</f>
        <v/>
      </c>
    </row>
    <row r="1566" spans="1:7">
      <c r="A1566" t="s">
        <v>24</v>
      </c>
      <c r="B1566" t="n">
        <v>1497465</v>
      </c>
      <c r="C1566" t="n">
        <v>3505405</v>
      </c>
      <c r="D1566">
        <f>if(and(B1566&gt;0,C1566&gt;0),C1566/(B1566+C1566),"")</f>
        <v/>
      </c>
      <c r="E1566">
        <f>D1566-E1556</f>
        <v/>
      </c>
      <c r="F1566" t="n">
        <v>0.05</v>
      </c>
      <c r="G1566">
        <f>E1566/F1566*100/36.09/168</f>
        <v/>
      </c>
    </row>
    <row r="1567" spans="1:7">
      <c r="A1567" t="s">
        <v>25</v>
      </c>
      <c r="B1567" t="n">
        <v>4659363</v>
      </c>
      <c r="C1567" t="n">
        <v>11145050</v>
      </c>
      <c r="D1567">
        <f>if(and(B1567&gt;0,C1567&gt;0),C1567/(B1567+C1567),"")</f>
        <v/>
      </c>
      <c r="E1567">
        <f>D1567-E1556</f>
        <v/>
      </c>
      <c r="F1567" t="n">
        <v>0.05</v>
      </c>
      <c r="G1567">
        <f>E1567/F1567*100/36.09/168</f>
        <v/>
      </c>
    </row>
    <row r="1568" spans="1:7">
      <c r="A1568" t="s"/>
    </row>
    <row r="1569" spans="1:7">
      <c r="A1569" t="s">
        <v>0</v>
      </c>
      <c r="B1569" t="s">
        <v>1</v>
      </c>
      <c r="C1569" t="s">
        <v>2</v>
      </c>
      <c r="D1569" t="s">
        <v>3</v>
      </c>
    </row>
    <row r="1570" spans="1:7">
      <c r="A1570" t="s">
        <v>276</v>
      </c>
      <c r="B1570" t="s">
        <v>163</v>
      </c>
      <c r="C1570" t="s">
        <v>277</v>
      </c>
      <c r="D1570" t="s">
        <v>278</v>
      </c>
    </row>
    <row r="1571" spans="1:7">
      <c r="A1571" t="s"/>
      <c r="B1571" t="s">
        <v>8</v>
      </c>
      <c r="C1571" t="s">
        <v>9</v>
      </c>
      <c r="D1571" t="s">
        <v>10</v>
      </c>
      <c r="E1571" t="s">
        <v>11</v>
      </c>
      <c r="F1571" t="s">
        <v>12</v>
      </c>
      <c r="G1571" t="s">
        <v>13</v>
      </c>
    </row>
    <row r="1572" spans="1:7">
      <c r="A1572" t="s">
        <v>14</v>
      </c>
      <c r="B1572" t="n">
        <v>86326700</v>
      </c>
      <c r="C1572" t="n">
        <v>108162200</v>
      </c>
      <c r="D1572">
        <f>if(and(B1572&gt;0,C1572&gt;0),C1572/(B1572+C1572),"")</f>
        <v/>
      </c>
      <c r="E1572">
        <f>average(D1572:D1573)</f>
        <v/>
      </c>
    </row>
    <row r="1573" spans="1:7">
      <c r="A1573" t="s">
        <v>15</v>
      </c>
      <c r="B1573" t="n">
        <v>81412730</v>
      </c>
      <c r="C1573" t="n">
        <v>100268000</v>
      </c>
      <c r="D1573">
        <f>if(and(B1573&gt;0,C1573&gt;0),C1573/(B1573+C1573),"")</f>
        <v/>
      </c>
    </row>
    <row r="1574" spans="1:7">
      <c r="A1574" t="s">
        <v>16</v>
      </c>
      <c r="B1574" t="n">
        <v>80161300</v>
      </c>
      <c r="C1574" t="n">
        <v>103368500</v>
      </c>
      <c r="D1574">
        <f>if(and(B1574&gt;0,C1574&gt;0),C1574/(B1574+C1574),"")</f>
        <v/>
      </c>
      <c r="E1574">
        <f>D1574-E1572</f>
        <v/>
      </c>
      <c r="F1574" t="n">
        <v>0.05</v>
      </c>
      <c r="G1574">
        <f>E1574/F1574*100/40.47/8</f>
        <v/>
      </c>
    </row>
    <row r="1575" spans="1:7">
      <c r="A1575" t="s">
        <v>17</v>
      </c>
      <c r="B1575" t="n">
        <v>75308990</v>
      </c>
      <c r="C1575" t="n">
        <v>98041110</v>
      </c>
      <c r="D1575">
        <f>if(and(B1575&gt;0,C1575&gt;0),C1575/(B1575+C1575),"")</f>
        <v/>
      </c>
      <c r="E1575">
        <f>D1575-E1572</f>
        <v/>
      </c>
      <c r="F1575" t="n">
        <v>0.05</v>
      </c>
      <c r="G1575">
        <f>E1575/F1575*100/40.47/8</f>
        <v/>
      </c>
    </row>
    <row r="1576" spans="1:7">
      <c r="A1576" t="s">
        <v>18</v>
      </c>
      <c r="B1576" t="n">
        <v>96246960</v>
      </c>
      <c r="C1576" t="n">
        <v>130286700</v>
      </c>
      <c r="D1576">
        <f>if(and(B1576&gt;0,C1576&gt;0),C1576/(B1576+C1576),"")</f>
        <v/>
      </c>
      <c r="E1576">
        <f>D1576-E1572</f>
        <v/>
      </c>
      <c r="F1576" t="n">
        <v>0.05</v>
      </c>
      <c r="G1576">
        <f>E1576/F1576*100/40.47/24</f>
        <v/>
      </c>
    </row>
    <row r="1577" spans="1:7">
      <c r="A1577" t="s">
        <v>19</v>
      </c>
      <c r="B1577" t="n">
        <v>92209590</v>
      </c>
      <c r="C1577" t="n">
        <v>123956500</v>
      </c>
      <c r="D1577">
        <f>if(and(B1577&gt;0,C1577&gt;0),C1577/(B1577+C1577),"")</f>
        <v/>
      </c>
      <c r="E1577">
        <f>D1577-E1572</f>
        <v/>
      </c>
      <c r="F1577" t="n">
        <v>0.05</v>
      </c>
      <c r="G1577">
        <f>E1577/F1577*100/40.47/24</f>
        <v/>
      </c>
    </row>
    <row r="1578" spans="1:7">
      <c r="A1578" t="s">
        <v>20</v>
      </c>
      <c r="B1578" t="n">
        <v>46813720</v>
      </c>
      <c r="C1578" t="n">
        <v>66310690</v>
      </c>
      <c r="D1578">
        <f>if(and(B1578&gt;0,C1578&gt;0),C1578/(B1578+C1578),"")</f>
        <v/>
      </c>
      <c r="E1578">
        <f>D1578-E1572</f>
        <v/>
      </c>
      <c r="F1578" t="n">
        <v>0.05</v>
      </c>
      <c r="G1578">
        <f>E1578/F1578*100/40.47/48</f>
        <v/>
      </c>
    </row>
    <row r="1579" spans="1:7">
      <c r="A1579" t="s">
        <v>21</v>
      </c>
      <c r="B1579" t="n">
        <v>43795870</v>
      </c>
      <c r="C1579" t="n">
        <v>63755260</v>
      </c>
      <c r="D1579">
        <f>if(and(B1579&gt;0,C1579&gt;0),C1579/(B1579+C1579),"")</f>
        <v/>
      </c>
      <c r="E1579">
        <f>D1579-E1572</f>
        <v/>
      </c>
      <c r="F1579" t="n">
        <v>0.05</v>
      </c>
      <c r="G1579">
        <f>E1579/F1579*100/40.47/48</f>
        <v/>
      </c>
    </row>
    <row r="1580" spans="1:7">
      <c r="A1580" t="s">
        <v>22</v>
      </c>
      <c r="B1580" t="n">
        <v>50825930</v>
      </c>
      <c r="C1580" t="n">
        <v>89364930</v>
      </c>
      <c r="D1580">
        <f>if(and(B1580&gt;0,C1580&gt;0),C1580/(B1580+C1580),"")</f>
        <v/>
      </c>
      <c r="E1580">
        <f>D1580-E1572</f>
        <v/>
      </c>
      <c r="F1580" t="n">
        <v>0.05</v>
      </c>
      <c r="G1580">
        <f>E1580/F1580*100/40.47/96</f>
        <v/>
      </c>
    </row>
    <row r="1581" spans="1:7">
      <c r="A1581" t="s">
        <v>23</v>
      </c>
      <c r="B1581" t="n">
        <v>45933830</v>
      </c>
      <c r="C1581" t="n">
        <v>82493780</v>
      </c>
      <c r="D1581">
        <f>if(and(B1581&gt;0,C1581&gt;0),C1581/(B1581+C1581),"")</f>
        <v/>
      </c>
      <c r="E1581">
        <f>D1581-E1572</f>
        <v/>
      </c>
      <c r="F1581" t="n">
        <v>0.05</v>
      </c>
      <c r="G1581">
        <f>E1581/F1581*100/40.47/96</f>
        <v/>
      </c>
    </row>
    <row r="1582" spans="1:7">
      <c r="A1582" t="s">
        <v>24</v>
      </c>
      <c r="B1582" t="n">
        <v>69546690</v>
      </c>
      <c r="C1582" t="n">
        <v>145546000</v>
      </c>
      <c r="D1582">
        <f>if(and(B1582&gt;0,C1582&gt;0),C1582/(B1582+C1582),"")</f>
        <v/>
      </c>
      <c r="E1582">
        <f>D1582-E1572</f>
        <v/>
      </c>
      <c r="F1582" t="n">
        <v>0.05</v>
      </c>
      <c r="G1582">
        <f>E1582/F1582*100/40.47/168</f>
        <v/>
      </c>
    </row>
    <row r="1583" spans="1:7">
      <c r="A1583" t="s">
        <v>25</v>
      </c>
      <c r="B1583" t="n">
        <v>54298640</v>
      </c>
      <c r="C1583" t="n">
        <v>116260100</v>
      </c>
      <c r="D1583">
        <f>if(and(B1583&gt;0,C1583&gt;0),C1583/(B1583+C1583),"")</f>
        <v/>
      </c>
      <c r="E1583">
        <f>D1583-E1572</f>
        <v/>
      </c>
      <c r="F1583" t="n">
        <v>0.05</v>
      </c>
      <c r="G1583">
        <f>E1583/F1583*100/40.47/168</f>
        <v/>
      </c>
    </row>
    <row r="1584" spans="1:7">
      <c r="A1584" t="s"/>
    </row>
    <row r="1585" spans="1:7">
      <c r="A1585" t="s">
        <v>0</v>
      </c>
      <c r="B1585" t="s">
        <v>1</v>
      </c>
      <c r="C1585" t="s">
        <v>2</v>
      </c>
      <c r="D1585" t="s">
        <v>3</v>
      </c>
    </row>
    <row r="1586" spans="1:7">
      <c r="A1586" t="s">
        <v>279</v>
      </c>
      <c r="B1586" t="s">
        <v>54</v>
      </c>
      <c r="C1586" t="s">
        <v>280</v>
      </c>
      <c r="D1586" t="s">
        <v>278</v>
      </c>
    </row>
    <row r="1587" spans="1:7">
      <c r="A1587" t="s"/>
      <c r="B1587" t="s">
        <v>8</v>
      </c>
      <c r="C1587" t="s">
        <v>9</v>
      </c>
      <c r="D1587" t="s">
        <v>10</v>
      </c>
      <c r="E1587" t="s">
        <v>11</v>
      </c>
      <c r="F1587" t="s">
        <v>12</v>
      </c>
      <c r="G1587" t="s">
        <v>13</v>
      </c>
    </row>
    <row r="1588" spans="1:7">
      <c r="A1588" t="s">
        <v>14</v>
      </c>
      <c r="B1588" t="n">
        <v>51602350</v>
      </c>
      <c r="C1588" t="n">
        <v>65515960</v>
      </c>
      <c r="D1588">
        <f>if(and(B1588&gt;0,C1588&gt;0),C1588/(B1588+C1588),"")</f>
        <v/>
      </c>
      <c r="E1588">
        <f>average(D1588:D1589)</f>
        <v/>
      </c>
    </row>
    <row r="1589" spans="1:7">
      <c r="A1589" t="s">
        <v>15</v>
      </c>
      <c r="B1589" t="n">
        <v>45801740</v>
      </c>
      <c r="C1589" t="n">
        <v>55596340</v>
      </c>
      <c r="D1589">
        <f>if(and(B1589&gt;0,C1589&gt;0),C1589/(B1589+C1589),"")</f>
        <v/>
      </c>
    </row>
    <row r="1590" spans="1:7">
      <c r="A1590" t="s">
        <v>16</v>
      </c>
      <c r="B1590" t="n">
        <v>49568960</v>
      </c>
      <c r="C1590" t="n">
        <v>63154160</v>
      </c>
      <c r="D1590">
        <f>if(and(B1590&gt;0,C1590&gt;0),C1590/(B1590+C1590),"")</f>
        <v/>
      </c>
      <c r="E1590">
        <f>D1590-E1588</f>
        <v/>
      </c>
      <c r="F1590" t="n">
        <v>0.05</v>
      </c>
      <c r="G1590">
        <f>E1590/F1590*100/40.47/8</f>
        <v/>
      </c>
    </row>
    <row r="1591" spans="1:7">
      <c r="A1591" t="s">
        <v>17</v>
      </c>
      <c r="B1591" t="n">
        <v>46082080</v>
      </c>
      <c r="C1591" t="n">
        <v>60699860</v>
      </c>
      <c r="D1591">
        <f>if(and(B1591&gt;0,C1591&gt;0),C1591/(B1591+C1591),"")</f>
        <v/>
      </c>
      <c r="E1591">
        <f>D1591-E1588</f>
        <v/>
      </c>
      <c r="F1591" t="n">
        <v>0.05</v>
      </c>
      <c r="G1591">
        <f>E1591/F1591*100/40.47/8</f>
        <v/>
      </c>
    </row>
    <row r="1592" spans="1:7">
      <c r="A1592" t="s">
        <v>18</v>
      </c>
      <c r="B1592" t="n">
        <v>59454200</v>
      </c>
      <c r="C1592" t="n">
        <v>81077150</v>
      </c>
      <c r="D1592">
        <f>if(and(B1592&gt;0,C1592&gt;0),C1592/(B1592+C1592),"")</f>
        <v/>
      </c>
      <c r="E1592">
        <f>D1592-E1588</f>
        <v/>
      </c>
      <c r="F1592" t="n">
        <v>0.05</v>
      </c>
      <c r="G1592">
        <f>E1592/F1592*100/40.47/24</f>
        <v/>
      </c>
    </row>
    <row r="1593" spans="1:7">
      <c r="A1593" t="s">
        <v>19</v>
      </c>
      <c r="B1593" t="n">
        <v>55146610</v>
      </c>
      <c r="C1593" t="n">
        <v>73576510</v>
      </c>
      <c r="D1593">
        <f>if(and(B1593&gt;0,C1593&gt;0),C1593/(B1593+C1593),"")</f>
        <v/>
      </c>
      <c r="E1593">
        <f>D1593-E1588</f>
        <v/>
      </c>
      <c r="F1593" t="n">
        <v>0.05</v>
      </c>
      <c r="G1593">
        <f>E1593/F1593*100/40.47/24</f>
        <v/>
      </c>
    </row>
    <row r="1594" spans="1:7">
      <c r="A1594" t="s">
        <v>20</v>
      </c>
      <c r="B1594" t="n">
        <v>27964960</v>
      </c>
      <c r="C1594" t="n">
        <v>40744270</v>
      </c>
      <c r="D1594">
        <f>if(and(B1594&gt;0,C1594&gt;0),C1594/(B1594+C1594),"")</f>
        <v/>
      </c>
      <c r="E1594">
        <f>D1594-E1588</f>
        <v/>
      </c>
      <c r="F1594" t="n">
        <v>0.05</v>
      </c>
      <c r="G1594">
        <f>E1594/F1594*100/40.47/48</f>
        <v/>
      </c>
    </row>
    <row r="1595" spans="1:7">
      <c r="A1595" t="s">
        <v>21</v>
      </c>
      <c r="B1595" t="n">
        <v>24920730</v>
      </c>
      <c r="C1595" t="n">
        <v>36421130</v>
      </c>
      <c r="D1595">
        <f>if(and(B1595&gt;0,C1595&gt;0),C1595/(B1595+C1595),"")</f>
        <v/>
      </c>
      <c r="E1595">
        <f>D1595-E1588</f>
        <v/>
      </c>
      <c r="F1595" t="n">
        <v>0.05</v>
      </c>
      <c r="G1595">
        <f>E1595/F1595*100/40.47/48</f>
        <v/>
      </c>
    </row>
    <row r="1596" spans="1:7">
      <c r="A1596" t="s">
        <v>22</v>
      </c>
      <c r="B1596" t="n">
        <v>30554890</v>
      </c>
      <c r="C1596" t="n">
        <v>53426010</v>
      </c>
      <c r="D1596">
        <f>if(and(B1596&gt;0,C1596&gt;0),C1596/(B1596+C1596),"")</f>
        <v/>
      </c>
      <c r="E1596">
        <f>D1596-E1588</f>
        <v/>
      </c>
      <c r="F1596" t="n">
        <v>0.05</v>
      </c>
      <c r="G1596">
        <f>E1596/F1596*100/40.47/96</f>
        <v/>
      </c>
    </row>
    <row r="1597" spans="1:7">
      <c r="A1597" t="s">
        <v>23</v>
      </c>
      <c r="B1597" t="n">
        <v>30805770</v>
      </c>
      <c r="C1597" t="n">
        <v>53863120</v>
      </c>
      <c r="D1597">
        <f>if(and(B1597&gt;0,C1597&gt;0),C1597/(B1597+C1597),"")</f>
        <v/>
      </c>
      <c r="E1597">
        <f>D1597-E1588</f>
        <v/>
      </c>
      <c r="F1597" t="n">
        <v>0.05</v>
      </c>
      <c r="G1597">
        <f>E1597/F1597*100/40.47/96</f>
        <v/>
      </c>
    </row>
    <row r="1598" spans="1:7">
      <c r="A1598" t="s">
        <v>24</v>
      </c>
      <c r="B1598" t="n">
        <v>33087750</v>
      </c>
      <c r="C1598" t="n">
        <v>70914460</v>
      </c>
      <c r="D1598">
        <f>if(and(B1598&gt;0,C1598&gt;0),C1598/(B1598+C1598),"")</f>
        <v/>
      </c>
      <c r="E1598">
        <f>D1598-E1588</f>
        <v/>
      </c>
      <c r="F1598" t="n">
        <v>0.05</v>
      </c>
      <c r="G1598">
        <f>E1598/F1598*100/40.47/168</f>
        <v/>
      </c>
    </row>
    <row r="1599" spans="1:7">
      <c r="A1599" t="s">
        <v>25</v>
      </c>
      <c r="B1599" t="n">
        <v>35422090</v>
      </c>
      <c r="C1599" t="n">
        <v>73900590</v>
      </c>
      <c r="D1599">
        <f>if(and(B1599&gt;0,C1599&gt;0),C1599/(B1599+C1599),"")</f>
        <v/>
      </c>
      <c r="E1599">
        <f>D1599-E1588</f>
        <v/>
      </c>
      <c r="F1599" t="n">
        <v>0.05</v>
      </c>
      <c r="G1599">
        <f>E1599/F1599*100/40.47/168</f>
        <v/>
      </c>
    </row>
    <row r="1600" spans="1:7">
      <c r="A1600" t="s"/>
    </row>
    <row r="1601" spans="1:7">
      <c r="A1601" t="s">
        <v>0</v>
      </c>
      <c r="B1601" t="s">
        <v>1</v>
      </c>
      <c r="C1601" t="s">
        <v>2</v>
      </c>
      <c r="D1601" t="s">
        <v>3</v>
      </c>
    </row>
    <row r="1602" spans="1:7">
      <c r="A1602" t="s">
        <v>281</v>
      </c>
      <c r="B1602" t="s">
        <v>54</v>
      </c>
      <c r="C1602" t="s">
        <v>282</v>
      </c>
      <c r="D1602" t="s">
        <v>283</v>
      </c>
    </row>
    <row r="1603" spans="1:7">
      <c r="A1603" t="s"/>
      <c r="B1603" t="s">
        <v>8</v>
      </c>
      <c r="C1603" t="s">
        <v>9</v>
      </c>
      <c r="D1603" t="s">
        <v>10</v>
      </c>
      <c r="E1603" t="s">
        <v>11</v>
      </c>
      <c r="F1603" t="s">
        <v>12</v>
      </c>
      <c r="G1603" t="s">
        <v>13</v>
      </c>
    </row>
    <row r="1604" spans="1:7">
      <c r="A1604" t="s">
        <v>14</v>
      </c>
      <c r="B1604" t="n">
        <v>16848850</v>
      </c>
      <c r="C1604" t="n">
        <v>24434850</v>
      </c>
      <c r="D1604">
        <f>if(and(B1604&gt;0,C1604&gt;0),C1604/(B1604+C1604),"")</f>
        <v/>
      </c>
      <c r="E1604">
        <f>average(D1604:D1605)</f>
        <v/>
      </c>
    </row>
    <row r="1605" spans="1:7">
      <c r="A1605" t="s">
        <v>15</v>
      </c>
      <c r="B1605" t="n">
        <v>15450610</v>
      </c>
      <c r="C1605" t="n">
        <v>22127100</v>
      </c>
      <c r="D1605">
        <f>if(and(B1605&gt;0,C1605&gt;0),C1605/(B1605+C1605),"")</f>
        <v/>
      </c>
    </row>
    <row r="1606" spans="1:7">
      <c r="A1606" t="s">
        <v>16</v>
      </c>
      <c r="B1606" t="n">
        <v>14608930</v>
      </c>
      <c r="C1606" t="n">
        <v>20959920</v>
      </c>
      <c r="D1606">
        <f>if(and(B1606&gt;0,C1606&gt;0),C1606/(B1606+C1606),"")</f>
        <v/>
      </c>
      <c r="E1606">
        <f>D1606-E1604</f>
        <v/>
      </c>
      <c r="F1606" t="n">
        <v>0.05</v>
      </c>
      <c r="G1606">
        <f>E1606/F1606*100/39.12/8</f>
        <v/>
      </c>
    </row>
    <row r="1607" spans="1:7">
      <c r="A1607" t="s">
        <v>17</v>
      </c>
      <c r="B1607" t="n">
        <v>15291780</v>
      </c>
      <c r="C1607" t="n">
        <v>22903020</v>
      </c>
      <c r="D1607">
        <f>if(and(B1607&gt;0,C1607&gt;0),C1607/(B1607+C1607),"")</f>
        <v/>
      </c>
      <c r="E1607">
        <f>D1607-E1604</f>
        <v/>
      </c>
      <c r="F1607" t="n">
        <v>0.05</v>
      </c>
      <c r="G1607">
        <f>E1607/F1607*100/39.12/8</f>
        <v/>
      </c>
    </row>
    <row r="1608" spans="1:7">
      <c r="A1608" t="s">
        <v>18</v>
      </c>
      <c r="B1608" t="n">
        <v>21055520</v>
      </c>
      <c r="C1608" t="n">
        <v>32557610</v>
      </c>
      <c r="D1608">
        <f>if(and(B1608&gt;0,C1608&gt;0),C1608/(B1608+C1608),"")</f>
        <v/>
      </c>
      <c r="E1608">
        <f>D1608-E1604</f>
        <v/>
      </c>
      <c r="F1608" t="n">
        <v>0.05</v>
      </c>
      <c r="G1608">
        <f>E1608/F1608*100/39.12/24</f>
        <v/>
      </c>
    </row>
    <row r="1609" spans="1:7">
      <c r="A1609" t="s">
        <v>19</v>
      </c>
      <c r="B1609" t="n">
        <v>17230050</v>
      </c>
      <c r="C1609" t="n">
        <v>28253000</v>
      </c>
      <c r="D1609">
        <f>if(and(B1609&gt;0,C1609&gt;0),C1609/(B1609+C1609),"")</f>
        <v/>
      </c>
      <c r="E1609">
        <f>D1609-E1604</f>
        <v/>
      </c>
      <c r="F1609" t="n">
        <v>0.05</v>
      </c>
      <c r="G1609">
        <f>E1609/F1609*100/39.12/24</f>
        <v/>
      </c>
    </row>
    <row r="1610" spans="1:7">
      <c r="A1610" t="s">
        <v>20</v>
      </c>
      <c r="B1610" t="n">
        <v>8988257</v>
      </c>
      <c r="C1610" t="n">
        <v>13933330</v>
      </c>
      <c r="D1610">
        <f>if(and(B1610&gt;0,C1610&gt;0),C1610/(B1610+C1610),"")</f>
        <v/>
      </c>
      <c r="E1610">
        <f>D1610-E1604</f>
        <v/>
      </c>
      <c r="F1610" t="n">
        <v>0.05</v>
      </c>
      <c r="G1610">
        <f>E1610/F1610*100/39.12/48</f>
        <v/>
      </c>
    </row>
    <row r="1611" spans="1:7">
      <c r="A1611" t="s">
        <v>21</v>
      </c>
      <c r="B1611" t="n">
        <v>9392111</v>
      </c>
      <c r="C1611" t="n">
        <v>14956670</v>
      </c>
      <c r="D1611">
        <f>if(and(B1611&gt;0,C1611&gt;0),C1611/(B1611+C1611),"")</f>
        <v/>
      </c>
      <c r="E1611">
        <f>D1611-E1604</f>
        <v/>
      </c>
      <c r="F1611" t="n">
        <v>0.05</v>
      </c>
      <c r="G1611">
        <f>E1611/F1611*100/39.12/48</f>
        <v/>
      </c>
    </row>
    <row r="1612" spans="1:7">
      <c r="A1612" t="s">
        <v>22</v>
      </c>
      <c r="B1612" t="n">
        <v>13896710</v>
      </c>
      <c r="C1612" t="n">
        <v>27710160</v>
      </c>
      <c r="D1612">
        <f>if(and(B1612&gt;0,C1612&gt;0),C1612/(B1612+C1612),"")</f>
        <v/>
      </c>
      <c r="E1612">
        <f>D1612-E1604</f>
        <v/>
      </c>
      <c r="F1612" t="n">
        <v>0.05</v>
      </c>
      <c r="G1612">
        <f>E1612/F1612*100/39.12/96</f>
        <v/>
      </c>
    </row>
    <row r="1613" spans="1:7">
      <c r="A1613" t="s">
        <v>23</v>
      </c>
      <c r="B1613" t="n">
        <v>14072870</v>
      </c>
      <c r="C1613" t="n">
        <v>27873180</v>
      </c>
      <c r="D1613">
        <f>if(and(B1613&gt;0,C1613&gt;0),C1613/(B1613+C1613),"")</f>
        <v/>
      </c>
      <c r="E1613">
        <f>D1613-E1604</f>
        <v/>
      </c>
      <c r="F1613" t="n">
        <v>0.05</v>
      </c>
      <c r="G1613">
        <f>E1613/F1613*100/39.12/96</f>
        <v/>
      </c>
    </row>
    <row r="1614" spans="1:7">
      <c r="A1614" t="s">
        <v>24</v>
      </c>
      <c r="B1614" t="n">
        <v>8218164</v>
      </c>
      <c r="C1614" t="n">
        <v>18184150</v>
      </c>
      <c r="D1614">
        <f>if(and(B1614&gt;0,C1614&gt;0),C1614/(B1614+C1614),"")</f>
        <v/>
      </c>
      <c r="E1614">
        <f>D1614-E1604</f>
        <v/>
      </c>
      <c r="F1614" t="n">
        <v>0.05</v>
      </c>
      <c r="G1614">
        <f>E1614/F1614*100/39.12/168</f>
        <v/>
      </c>
    </row>
    <row r="1615" spans="1:7">
      <c r="A1615" t="s">
        <v>25</v>
      </c>
      <c r="B1615" t="n">
        <v>12577090</v>
      </c>
      <c r="C1615" t="n">
        <v>31388750</v>
      </c>
      <c r="D1615">
        <f>if(and(B1615&gt;0,C1615&gt;0),C1615/(B1615+C1615),"")</f>
        <v/>
      </c>
      <c r="E1615">
        <f>D1615-E1604</f>
        <v/>
      </c>
      <c r="F1615" t="n">
        <v>0.05</v>
      </c>
      <c r="G1615">
        <f>E1615/F1615*100/39.12/168</f>
        <v/>
      </c>
    </row>
    <row r="1616" spans="1:7">
      <c r="A1616" t="s"/>
    </row>
    <row r="1617" spans="1:7">
      <c r="A1617" t="s">
        <v>0</v>
      </c>
      <c r="B1617" t="s">
        <v>1</v>
      </c>
      <c r="C1617" t="s">
        <v>2</v>
      </c>
      <c r="D1617" t="s">
        <v>3</v>
      </c>
    </row>
    <row r="1618" spans="1:7">
      <c r="A1618" t="s">
        <v>284</v>
      </c>
      <c r="B1618" t="s">
        <v>5</v>
      </c>
      <c r="C1618" t="s">
        <v>285</v>
      </c>
      <c r="D1618" t="s">
        <v>286</v>
      </c>
    </row>
    <row r="1619" spans="1:7">
      <c r="A1619" t="s"/>
      <c r="B1619" t="s">
        <v>8</v>
      </c>
      <c r="C1619" t="s">
        <v>9</v>
      </c>
      <c r="D1619" t="s">
        <v>10</v>
      </c>
      <c r="E1619" t="s">
        <v>11</v>
      </c>
      <c r="F1619" t="s">
        <v>12</v>
      </c>
      <c r="G1619" t="s">
        <v>13</v>
      </c>
    </row>
    <row r="1620" spans="1:7">
      <c r="A1620" t="s">
        <v>14</v>
      </c>
      <c r="B1620" t="n">
        <v>106037700</v>
      </c>
      <c r="C1620" t="n">
        <v>147350000</v>
      </c>
      <c r="D1620">
        <f>if(and(B1620&gt;0,C1620&gt;0),C1620/(B1620+C1620),"")</f>
        <v/>
      </c>
      <c r="E1620">
        <f>average(D1620:D1621)</f>
        <v/>
      </c>
    </row>
    <row r="1621" spans="1:7">
      <c r="A1621" t="s">
        <v>15</v>
      </c>
      <c r="B1621" t="n">
        <v>92282490</v>
      </c>
      <c r="C1621" t="n">
        <v>125434300</v>
      </c>
      <c r="D1621">
        <f>if(and(B1621&gt;0,C1621&gt;0),C1621/(B1621+C1621),"")</f>
        <v/>
      </c>
    </row>
    <row r="1622" spans="1:7">
      <c r="A1622" t="s">
        <v>16</v>
      </c>
      <c r="B1622" t="n">
        <v>93509440</v>
      </c>
      <c r="C1622" t="n">
        <v>133252000</v>
      </c>
      <c r="D1622">
        <f>if(and(B1622&gt;0,C1622&gt;0),C1622/(B1622+C1622),"")</f>
        <v/>
      </c>
      <c r="E1622">
        <f>D1622-E1620</f>
        <v/>
      </c>
      <c r="F1622" t="n">
        <v>0.05</v>
      </c>
      <c r="G1622">
        <f>E1622/F1622*100/35.95/8</f>
        <v/>
      </c>
    </row>
    <row r="1623" spans="1:7">
      <c r="A1623" t="s">
        <v>17</v>
      </c>
      <c r="B1623" t="n">
        <v>117212700</v>
      </c>
      <c r="C1623" t="n">
        <v>164668100</v>
      </c>
      <c r="D1623">
        <f>if(and(B1623&gt;0,C1623&gt;0),C1623/(B1623+C1623),"")</f>
        <v/>
      </c>
      <c r="E1623">
        <f>D1623-E1620</f>
        <v/>
      </c>
      <c r="F1623" t="n">
        <v>0.05</v>
      </c>
      <c r="G1623">
        <f>E1623/F1623*100/35.95/8</f>
        <v/>
      </c>
    </row>
    <row r="1624" spans="1:7">
      <c r="A1624" t="s">
        <v>18</v>
      </c>
      <c r="B1624" t="n">
        <v>121501200</v>
      </c>
      <c r="C1624" t="n">
        <v>181541800</v>
      </c>
      <c r="D1624">
        <f>if(and(B1624&gt;0,C1624&gt;0),C1624/(B1624+C1624),"")</f>
        <v/>
      </c>
      <c r="E1624">
        <f>D1624-E1620</f>
        <v/>
      </c>
      <c r="F1624" t="n">
        <v>0.05</v>
      </c>
      <c r="G1624">
        <f>E1624/F1624*100/35.95/24</f>
        <v/>
      </c>
    </row>
    <row r="1625" spans="1:7">
      <c r="A1625" t="s">
        <v>19</v>
      </c>
      <c r="B1625" t="n">
        <v>125531200</v>
      </c>
      <c r="C1625" t="n">
        <v>185059300</v>
      </c>
      <c r="D1625">
        <f>if(and(B1625&gt;0,C1625&gt;0),C1625/(B1625+C1625),"")</f>
        <v/>
      </c>
      <c r="E1625">
        <f>D1625-E1620</f>
        <v/>
      </c>
      <c r="F1625" t="n">
        <v>0.05</v>
      </c>
      <c r="G1625">
        <f>E1625/F1625*100/35.95/24</f>
        <v/>
      </c>
    </row>
    <row r="1626" spans="1:7">
      <c r="A1626" t="s">
        <v>20</v>
      </c>
      <c r="B1626" t="n">
        <v>77112610</v>
      </c>
      <c r="C1626" t="n">
        <v>122319200</v>
      </c>
      <c r="D1626">
        <f>if(and(B1626&gt;0,C1626&gt;0),C1626/(B1626+C1626),"")</f>
        <v/>
      </c>
      <c r="E1626">
        <f>D1626-E1620</f>
        <v/>
      </c>
      <c r="F1626" t="n">
        <v>0.05</v>
      </c>
      <c r="G1626">
        <f>E1626/F1626*100/35.95/48</f>
        <v/>
      </c>
    </row>
    <row r="1627" spans="1:7">
      <c r="A1627" t="s">
        <v>21</v>
      </c>
      <c r="B1627" t="n">
        <v>68553890</v>
      </c>
      <c r="C1627" t="n">
        <v>109443200</v>
      </c>
      <c r="D1627">
        <f>if(and(B1627&gt;0,C1627&gt;0),C1627/(B1627+C1627),"")</f>
        <v/>
      </c>
      <c r="E1627">
        <f>D1627-E1620</f>
        <v/>
      </c>
      <c r="F1627" t="n">
        <v>0.05</v>
      </c>
      <c r="G1627">
        <f>E1627/F1627*100/35.95/48</f>
        <v/>
      </c>
    </row>
    <row r="1628" spans="1:7">
      <c r="A1628" t="s">
        <v>22</v>
      </c>
      <c r="B1628" t="n">
        <v>102453000</v>
      </c>
      <c r="C1628" t="n">
        <v>192773100</v>
      </c>
      <c r="D1628">
        <f>if(and(B1628&gt;0,C1628&gt;0),C1628/(B1628+C1628),"")</f>
        <v/>
      </c>
      <c r="E1628">
        <f>D1628-E1620</f>
        <v/>
      </c>
      <c r="F1628" t="n">
        <v>0.05</v>
      </c>
      <c r="G1628">
        <f>E1628/F1628*100/35.95/96</f>
        <v/>
      </c>
    </row>
    <row r="1629" spans="1:7">
      <c r="A1629" t="s">
        <v>23</v>
      </c>
      <c r="B1629" t="n">
        <v>78586220</v>
      </c>
      <c r="C1629" t="n">
        <v>148406900</v>
      </c>
      <c r="D1629">
        <f>if(and(B1629&gt;0,C1629&gt;0),C1629/(B1629+C1629),"")</f>
        <v/>
      </c>
      <c r="E1629">
        <f>D1629-E1620</f>
        <v/>
      </c>
      <c r="F1629" t="n">
        <v>0.05</v>
      </c>
      <c r="G1629">
        <f>E1629/F1629*100/35.95/96</f>
        <v/>
      </c>
    </row>
    <row r="1630" spans="1:7">
      <c r="A1630" t="s">
        <v>24</v>
      </c>
      <c r="B1630" t="n">
        <v>97109940</v>
      </c>
      <c r="C1630" t="n">
        <v>216446200</v>
      </c>
      <c r="D1630">
        <f>if(and(B1630&gt;0,C1630&gt;0),C1630/(B1630+C1630),"")</f>
        <v/>
      </c>
      <c r="E1630">
        <f>D1630-E1620</f>
        <v/>
      </c>
      <c r="F1630" t="n">
        <v>0.05</v>
      </c>
      <c r="G1630">
        <f>E1630/F1630*100/35.95/168</f>
        <v/>
      </c>
    </row>
    <row r="1631" spans="1:7">
      <c r="A1631" t="s">
        <v>25</v>
      </c>
      <c r="B1631" t="n">
        <v>86472820</v>
      </c>
      <c r="C1631" t="n">
        <v>193243000</v>
      </c>
      <c r="D1631">
        <f>if(and(B1631&gt;0,C1631&gt;0),C1631/(B1631+C1631),"")</f>
        <v/>
      </c>
      <c r="E1631">
        <f>D1631-E1620</f>
        <v/>
      </c>
      <c r="F1631" t="n">
        <v>0.05</v>
      </c>
      <c r="G1631">
        <f>E1631/F1631*100/35.95/168</f>
        <v/>
      </c>
    </row>
    <row r="1632" spans="1:7">
      <c r="A1632" t="s"/>
    </row>
    <row r="1633" spans="1:7">
      <c r="A1633" t="s">
        <v>0</v>
      </c>
      <c r="B1633" t="s">
        <v>1</v>
      </c>
      <c r="C1633" t="s">
        <v>2</v>
      </c>
      <c r="D1633" t="s">
        <v>3</v>
      </c>
    </row>
    <row r="1634" spans="1:7">
      <c r="A1634" t="s">
        <v>287</v>
      </c>
      <c r="B1634" t="s">
        <v>163</v>
      </c>
      <c r="C1634" t="s">
        <v>288</v>
      </c>
      <c r="D1634" t="s">
        <v>286</v>
      </c>
    </row>
    <row r="1635" spans="1:7">
      <c r="A1635" t="s"/>
      <c r="B1635" t="s">
        <v>8</v>
      </c>
      <c r="C1635" t="s">
        <v>9</v>
      </c>
      <c r="D1635" t="s">
        <v>10</v>
      </c>
      <c r="E1635" t="s">
        <v>11</v>
      </c>
      <c r="F1635" t="s">
        <v>12</v>
      </c>
      <c r="G1635" t="s">
        <v>13</v>
      </c>
    </row>
    <row r="1636" spans="1:7">
      <c r="A1636" t="s">
        <v>14</v>
      </c>
      <c r="B1636" t="n">
        <v>53567810</v>
      </c>
      <c r="C1636" t="n">
        <v>70223090</v>
      </c>
      <c r="D1636">
        <f>if(and(B1636&gt;0,C1636&gt;0),C1636/(B1636+C1636),"")</f>
        <v/>
      </c>
      <c r="E1636">
        <f>average(D1636:D1637)</f>
        <v/>
      </c>
    </row>
    <row r="1637" spans="1:7">
      <c r="A1637" t="s">
        <v>15</v>
      </c>
      <c r="B1637" t="n">
        <v>49721020</v>
      </c>
      <c r="C1637" t="n">
        <v>71218610</v>
      </c>
      <c r="D1637">
        <f>if(and(B1637&gt;0,C1637&gt;0),C1637/(B1637+C1637),"")</f>
        <v/>
      </c>
    </row>
    <row r="1638" spans="1:7">
      <c r="A1638" t="s">
        <v>16</v>
      </c>
      <c r="B1638" t="n">
        <v>38710040</v>
      </c>
      <c r="C1638" t="n">
        <v>56744430</v>
      </c>
      <c r="D1638">
        <f>if(and(B1638&gt;0,C1638&gt;0),C1638/(B1638+C1638),"")</f>
        <v/>
      </c>
      <c r="E1638">
        <f>D1638-E1636</f>
        <v/>
      </c>
      <c r="F1638" t="n">
        <v>0.05</v>
      </c>
      <c r="G1638">
        <f>E1638/F1638*100/35.95/8</f>
        <v/>
      </c>
    </row>
    <row r="1639" spans="1:7">
      <c r="A1639" t="s">
        <v>17</v>
      </c>
      <c r="B1639" t="n">
        <v>55318760</v>
      </c>
      <c r="C1639" t="n">
        <v>75542290</v>
      </c>
      <c r="D1639">
        <f>if(and(B1639&gt;0,C1639&gt;0),C1639/(B1639+C1639),"")</f>
        <v/>
      </c>
      <c r="E1639">
        <f>D1639-E1636</f>
        <v/>
      </c>
      <c r="F1639" t="n">
        <v>0.05</v>
      </c>
      <c r="G1639">
        <f>E1639/F1639*100/35.95/8</f>
        <v/>
      </c>
    </row>
    <row r="1640" spans="1:7">
      <c r="A1640" t="s">
        <v>18</v>
      </c>
      <c r="B1640" t="n">
        <v>55741240</v>
      </c>
      <c r="C1640" t="n">
        <v>82608000</v>
      </c>
      <c r="D1640">
        <f>if(and(B1640&gt;0,C1640&gt;0),C1640/(B1640+C1640),"")</f>
        <v/>
      </c>
      <c r="E1640">
        <f>D1640-E1636</f>
        <v/>
      </c>
      <c r="F1640" t="n">
        <v>0.05</v>
      </c>
      <c r="G1640">
        <f>E1640/F1640*100/35.95/24</f>
        <v/>
      </c>
    </row>
    <row r="1641" spans="1:7">
      <c r="A1641" t="s">
        <v>19</v>
      </c>
      <c r="B1641" t="n">
        <v>50379540</v>
      </c>
      <c r="C1641" t="n">
        <v>76812650</v>
      </c>
      <c r="D1641">
        <f>if(and(B1641&gt;0,C1641&gt;0),C1641/(B1641+C1641),"")</f>
        <v/>
      </c>
      <c r="E1641">
        <f>D1641-E1636</f>
        <v/>
      </c>
      <c r="F1641" t="n">
        <v>0.05</v>
      </c>
      <c r="G1641">
        <f>E1641/F1641*100/35.95/24</f>
        <v/>
      </c>
    </row>
    <row r="1642" spans="1:7">
      <c r="A1642" t="s">
        <v>20</v>
      </c>
      <c r="B1642" t="n">
        <v>36403050</v>
      </c>
      <c r="C1642" t="n">
        <v>59648520</v>
      </c>
      <c r="D1642">
        <f>if(and(B1642&gt;0,C1642&gt;0),C1642/(B1642+C1642),"")</f>
        <v/>
      </c>
      <c r="E1642">
        <f>D1642-E1636</f>
        <v/>
      </c>
      <c r="F1642" t="n">
        <v>0.05</v>
      </c>
      <c r="G1642">
        <f>E1642/F1642*100/35.95/48</f>
        <v/>
      </c>
    </row>
    <row r="1643" spans="1:7">
      <c r="A1643" t="s">
        <v>21</v>
      </c>
      <c r="B1643" t="n">
        <v>35969280</v>
      </c>
      <c r="C1643" t="n">
        <v>57071070</v>
      </c>
      <c r="D1643">
        <f>if(and(B1643&gt;0,C1643&gt;0),C1643/(B1643+C1643),"")</f>
        <v/>
      </c>
      <c r="E1643">
        <f>D1643-E1636</f>
        <v/>
      </c>
      <c r="F1643" t="n">
        <v>0.05</v>
      </c>
      <c r="G1643">
        <f>E1643/F1643*100/35.95/48</f>
        <v/>
      </c>
    </row>
    <row r="1644" spans="1:7">
      <c r="A1644" t="s">
        <v>22</v>
      </c>
      <c r="B1644" t="n">
        <v>40394020</v>
      </c>
      <c r="C1644" t="n">
        <v>76588590</v>
      </c>
      <c r="D1644">
        <f>if(and(B1644&gt;0,C1644&gt;0),C1644/(B1644+C1644),"")</f>
        <v/>
      </c>
      <c r="E1644">
        <f>D1644-E1636</f>
        <v/>
      </c>
      <c r="F1644" t="n">
        <v>0.05</v>
      </c>
      <c r="G1644">
        <f>E1644/F1644*100/35.95/96</f>
        <v/>
      </c>
    </row>
    <row r="1645" spans="1:7">
      <c r="A1645" t="s">
        <v>23</v>
      </c>
      <c r="B1645" t="n">
        <v>35174090</v>
      </c>
      <c r="C1645" t="n">
        <v>68127100</v>
      </c>
      <c r="D1645">
        <f>if(and(B1645&gt;0,C1645&gt;0),C1645/(B1645+C1645),"")</f>
        <v/>
      </c>
      <c r="E1645">
        <f>D1645-E1636</f>
        <v/>
      </c>
      <c r="F1645" t="n">
        <v>0.05</v>
      </c>
      <c r="G1645">
        <f>E1645/F1645*100/35.95/96</f>
        <v/>
      </c>
    </row>
    <row r="1646" spans="1:7">
      <c r="A1646" t="s">
        <v>24</v>
      </c>
      <c r="B1646" t="n">
        <v>22363710</v>
      </c>
      <c r="C1646" t="n">
        <v>52485650</v>
      </c>
      <c r="D1646">
        <f>if(and(B1646&gt;0,C1646&gt;0),C1646/(B1646+C1646),"")</f>
        <v/>
      </c>
      <c r="E1646">
        <f>D1646-E1636</f>
        <v/>
      </c>
      <c r="F1646" t="n">
        <v>0.05</v>
      </c>
      <c r="G1646">
        <f>E1646/F1646*100/35.95/168</f>
        <v/>
      </c>
    </row>
    <row r="1647" spans="1:7">
      <c r="A1647" t="s">
        <v>25</v>
      </c>
      <c r="B1647" t="n">
        <v>24124460</v>
      </c>
      <c r="C1647" t="n">
        <v>52710500</v>
      </c>
      <c r="D1647">
        <f>if(and(B1647&gt;0,C1647&gt;0),C1647/(B1647+C1647),"")</f>
        <v/>
      </c>
      <c r="E1647">
        <f>D1647-E1636</f>
        <v/>
      </c>
      <c r="F1647" t="n">
        <v>0.05</v>
      </c>
      <c r="G1647">
        <f>E1647/F1647*100/35.95/168</f>
        <v/>
      </c>
    </row>
    <row r="1648" spans="1:7">
      <c r="A1648" t="s"/>
    </row>
    <row r="1649" spans="1:7">
      <c r="A1649" t="s">
        <v>0</v>
      </c>
      <c r="B1649" t="s">
        <v>1</v>
      </c>
      <c r="C1649" t="s">
        <v>2</v>
      </c>
      <c r="D1649" t="s">
        <v>3</v>
      </c>
    </row>
    <row r="1650" spans="1:7">
      <c r="A1650" t="s">
        <v>289</v>
      </c>
      <c r="B1650" t="s">
        <v>54</v>
      </c>
      <c r="C1650" t="s">
        <v>290</v>
      </c>
      <c r="D1650" t="s">
        <v>286</v>
      </c>
    </row>
    <row r="1651" spans="1:7">
      <c r="A1651" t="s"/>
      <c r="B1651" t="s">
        <v>8</v>
      </c>
      <c r="C1651" t="s">
        <v>9</v>
      </c>
      <c r="D1651" t="s">
        <v>10</v>
      </c>
      <c r="E1651" t="s">
        <v>11</v>
      </c>
      <c r="F1651" t="s">
        <v>12</v>
      </c>
      <c r="G1651" t="s">
        <v>13</v>
      </c>
    </row>
    <row r="1652" spans="1:7">
      <c r="A1652" t="s">
        <v>14</v>
      </c>
      <c r="B1652" t="n">
        <v>2233900000</v>
      </c>
      <c r="C1652" t="n">
        <v>3028352000</v>
      </c>
      <c r="D1652">
        <f>if(and(B1652&gt;0,C1652&gt;0),C1652/(B1652+C1652),"")</f>
        <v/>
      </c>
      <c r="E1652">
        <f>average(D1652:D1653)</f>
        <v/>
      </c>
    </row>
    <row r="1653" spans="1:7">
      <c r="A1653" t="s">
        <v>15</v>
      </c>
      <c r="B1653" t="n">
        <v>2102187000</v>
      </c>
      <c r="C1653" t="n">
        <v>2850823000</v>
      </c>
      <c r="D1653">
        <f>if(and(B1653&gt;0,C1653&gt;0),C1653/(B1653+C1653),"")</f>
        <v/>
      </c>
    </row>
    <row r="1654" spans="1:7">
      <c r="A1654" t="s">
        <v>16</v>
      </c>
      <c r="B1654" t="n">
        <v>1735526000</v>
      </c>
      <c r="C1654" t="n">
        <v>2427767000</v>
      </c>
      <c r="D1654">
        <f>if(and(B1654&gt;0,C1654&gt;0),C1654/(B1654+C1654),"")</f>
        <v/>
      </c>
      <c r="E1654">
        <f>D1654-E1652</f>
        <v/>
      </c>
      <c r="F1654" t="n">
        <v>0.05</v>
      </c>
      <c r="G1654">
        <f>E1654/F1654*100/35.95/8</f>
        <v/>
      </c>
    </row>
    <row r="1655" spans="1:7">
      <c r="A1655" t="s">
        <v>17</v>
      </c>
      <c r="B1655" t="n">
        <v>2280890000</v>
      </c>
      <c r="C1655" t="n">
        <v>3174222000</v>
      </c>
      <c r="D1655">
        <f>if(and(B1655&gt;0,C1655&gt;0),C1655/(B1655+C1655),"")</f>
        <v/>
      </c>
      <c r="E1655">
        <f>D1655-E1652</f>
        <v/>
      </c>
      <c r="F1655" t="n">
        <v>0.05</v>
      </c>
      <c r="G1655">
        <f>E1655/F1655*100/35.95/8</f>
        <v/>
      </c>
    </row>
    <row r="1656" spans="1:7">
      <c r="A1656" t="s">
        <v>18</v>
      </c>
      <c r="B1656" t="n">
        <v>2092019000</v>
      </c>
      <c r="C1656" t="n">
        <v>3037061000</v>
      </c>
      <c r="D1656">
        <f>if(and(B1656&gt;0,C1656&gt;0),C1656/(B1656+C1656),"")</f>
        <v/>
      </c>
      <c r="E1656">
        <f>D1656-E1652</f>
        <v/>
      </c>
      <c r="F1656" t="n">
        <v>0.05</v>
      </c>
      <c r="G1656">
        <f>E1656/F1656*100/35.95/24</f>
        <v/>
      </c>
    </row>
    <row r="1657" spans="1:7">
      <c r="A1657" t="s">
        <v>19</v>
      </c>
      <c r="B1657" t="n">
        <v>1998932000</v>
      </c>
      <c r="C1657" t="n">
        <v>2903058000</v>
      </c>
      <c r="D1657">
        <f>if(and(B1657&gt;0,C1657&gt;0),C1657/(B1657+C1657),"")</f>
        <v/>
      </c>
      <c r="E1657">
        <f>D1657-E1652</f>
        <v/>
      </c>
      <c r="F1657" t="n">
        <v>0.05</v>
      </c>
      <c r="G1657">
        <f>E1657/F1657*100/35.95/24</f>
        <v/>
      </c>
    </row>
    <row r="1658" spans="1:7">
      <c r="A1658" t="s">
        <v>20</v>
      </c>
      <c r="B1658" t="n">
        <v>1579490000</v>
      </c>
      <c r="C1658" t="n">
        <v>2510454000</v>
      </c>
      <c r="D1658">
        <f>if(and(B1658&gt;0,C1658&gt;0),C1658/(B1658+C1658),"")</f>
        <v/>
      </c>
      <c r="E1658">
        <f>D1658-E1652</f>
        <v/>
      </c>
      <c r="F1658" t="n">
        <v>0.05</v>
      </c>
      <c r="G1658">
        <f>E1658/F1658*100/35.95/48</f>
        <v/>
      </c>
    </row>
    <row r="1659" spans="1:7">
      <c r="A1659" t="s">
        <v>21</v>
      </c>
      <c r="B1659" t="n">
        <v>1568062000</v>
      </c>
      <c r="C1659" t="n">
        <v>2460513000</v>
      </c>
      <c r="D1659">
        <f>if(and(B1659&gt;0,C1659&gt;0),C1659/(B1659+C1659),"")</f>
        <v/>
      </c>
      <c r="E1659">
        <f>D1659-E1652</f>
        <v/>
      </c>
      <c r="F1659" t="n">
        <v>0.05</v>
      </c>
      <c r="G1659">
        <f>E1659/F1659*100/35.95/48</f>
        <v/>
      </c>
    </row>
    <row r="1660" spans="1:7">
      <c r="A1660" t="s">
        <v>22</v>
      </c>
      <c r="B1660" t="n">
        <v>1734598000</v>
      </c>
      <c r="C1660" t="n">
        <v>3205513000</v>
      </c>
      <c r="D1660">
        <f>if(and(B1660&gt;0,C1660&gt;0),C1660/(B1660+C1660),"")</f>
        <v/>
      </c>
      <c r="E1660">
        <f>D1660-E1652</f>
        <v/>
      </c>
      <c r="F1660" t="n">
        <v>0.05</v>
      </c>
      <c r="G1660">
        <f>E1660/F1660*100/35.95/96</f>
        <v/>
      </c>
    </row>
    <row r="1661" spans="1:7">
      <c r="A1661" t="s">
        <v>23</v>
      </c>
      <c r="B1661" t="n">
        <v>1544487000</v>
      </c>
      <c r="C1661" t="n">
        <v>2853476000</v>
      </c>
      <c r="D1661">
        <f>if(and(B1661&gt;0,C1661&gt;0),C1661/(B1661+C1661),"")</f>
        <v/>
      </c>
      <c r="E1661">
        <f>D1661-E1652</f>
        <v/>
      </c>
      <c r="F1661" t="n">
        <v>0.05</v>
      </c>
      <c r="G1661">
        <f>E1661/F1661*100/35.95/96</f>
        <v/>
      </c>
    </row>
    <row r="1662" spans="1:7">
      <c r="A1662" t="s">
        <v>24</v>
      </c>
      <c r="B1662" t="n">
        <v>1307822000</v>
      </c>
      <c r="C1662" t="n">
        <v>2867961000</v>
      </c>
      <c r="D1662">
        <f>if(and(B1662&gt;0,C1662&gt;0),C1662/(B1662+C1662),"")</f>
        <v/>
      </c>
      <c r="E1662">
        <f>D1662-E1652</f>
        <v/>
      </c>
      <c r="F1662" t="n">
        <v>0.05</v>
      </c>
      <c r="G1662">
        <f>E1662/F1662*100/35.95/168</f>
        <v/>
      </c>
    </row>
    <row r="1663" spans="1:7">
      <c r="A1663" t="s">
        <v>25</v>
      </c>
      <c r="B1663" t="n">
        <v>1352224000</v>
      </c>
      <c r="C1663" t="n">
        <v>2967736000</v>
      </c>
      <c r="D1663">
        <f>if(and(B1663&gt;0,C1663&gt;0),C1663/(B1663+C1663),"")</f>
        <v/>
      </c>
      <c r="E1663">
        <f>D1663-E1652</f>
        <v/>
      </c>
      <c r="F1663" t="n">
        <v>0.05</v>
      </c>
      <c r="G1663">
        <f>E1663/F1663*100/35.95/168</f>
        <v/>
      </c>
    </row>
    <row r="1664" spans="1:7">
      <c r="A1664" t="s"/>
    </row>
    <row r="1665" spans="1:7">
      <c r="A1665" t="s">
        <v>0</v>
      </c>
      <c r="B1665" t="s">
        <v>1</v>
      </c>
      <c r="C1665" t="s">
        <v>2</v>
      </c>
      <c r="D1665" t="s">
        <v>3</v>
      </c>
    </row>
    <row r="1666" spans="1:7">
      <c r="A1666" t="s">
        <v>291</v>
      </c>
      <c r="B1666" t="s">
        <v>292</v>
      </c>
      <c r="C1666" t="s">
        <v>293</v>
      </c>
      <c r="D1666" t="s">
        <v>286</v>
      </c>
    </row>
    <row r="1667" spans="1:7">
      <c r="A1667" t="s"/>
      <c r="B1667" t="s">
        <v>8</v>
      </c>
      <c r="C1667" t="s">
        <v>9</v>
      </c>
      <c r="D1667" t="s">
        <v>10</v>
      </c>
      <c r="E1667" t="s">
        <v>11</v>
      </c>
      <c r="F1667" t="s">
        <v>12</v>
      </c>
      <c r="G1667" t="s">
        <v>13</v>
      </c>
    </row>
    <row r="1668" spans="1:7">
      <c r="A1668" t="s">
        <v>14</v>
      </c>
      <c r="B1668" t="n">
        <v>7416869</v>
      </c>
      <c r="C1668" t="n">
        <v>11276190</v>
      </c>
      <c r="D1668">
        <f>if(and(B1668&gt;0,C1668&gt;0),C1668/(B1668+C1668),"")</f>
        <v/>
      </c>
      <c r="E1668">
        <f>average(D1668:D1669)</f>
        <v/>
      </c>
    </row>
    <row r="1669" spans="1:7">
      <c r="A1669" t="s">
        <v>15</v>
      </c>
      <c r="B1669" t="n">
        <v>6587931</v>
      </c>
      <c r="C1669" t="n">
        <v>8999009</v>
      </c>
      <c r="D1669">
        <f>if(and(B1669&gt;0,C1669&gt;0),C1669/(B1669+C1669),"")</f>
        <v/>
      </c>
    </row>
    <row r="1670" spans="1:7">
      <c r="A1670" t="s">
        <v>16</v>
      </c>
      <c r="B1670" t="n">
        <v>4719049</v>
      </c>
      <c r="C1670" t="n">
        <v>7485857</v>
      </c>
      <c r="D1670">
        <f>if(and(B1670&gt;0,C1670&gt;0),C1670/(B1670+C1670),"")</f>
        <v/>
      </c>
      <c r="E1670">
        <f>D1670-E1668</f>
        <v/>
      </c>
      <c r="F1670" t="n">
        <v>0.05</v>
      </c>
      <c r="G1670">
        <f>E1670/F1670*100/35.95/8</f>
        <v/>
      </c>
    </row>
    <row r="1671" spans="1:7">
      <c r="A1671" t="s">
        <v>17</v>
      </c>
      <c r="B1671" t="n">
        <v>6769760</v>
      </c>
      <c r="C1671" t="n">
        <v>9490402</v>
      </c>
      <c r="D1671">
        <f>if(and(B1671&gt;0,C1671&gt;0),C1671/(B1671+C1671),"")</f>
        <v/>
      </c>
      <c r="E1671">
        <f>D1671-E1668</f>
        <v/>
      </c>
      <c r="F1671" t="n">
        <v>0.05</v>
      </c>
      <c r="G1671">
        <f>E1671/F1671*100/35.95/8</f>
        <v/>
      </c>
    </row>
    <row r="1672" spans="1:7">
      <c r="A1672" t="s">
        <v>18</v>
      </c>
      <c r="B1672" t="n">
        <v>8692563</v>
      </c>
      <c r="C1672" t="n">
        <v>13290450</v>
      </c>
      <c r="D1672">
        <f>if(and(B1672&gt;0,C1672&gt;0),C1672/(B1672+C1672),"")</f>
        <v/>
      </c>
      <c r="E1672">
        <f>D1672-E1668</f>
        <v/>
      </c>
      <c r="F1672" t="n">
        <v>0.05</v>
      </c>
      <c r="G1672">
        <f>E1672/F1672*100/35.95/24</f>
        <v/>
      </c>
    </row>
    <row r="1673" spans="1:7">
      <c r="A1673" t="s">
        <v>19</v>
      </c>
      <c r="B1673" t="n">
        <v>5771465</v>
      </c>
      <c r="C1673" t="n">
        <v>9115875</v>
      </c>
      <c r="D1673">
        <f>if(and(B1673&gt;0,C1673&gt;0),C1673/(B1673+C1673),"")</f>
        <v/>
      </c>
      <c r="E1673">
        <f>D1673-E1668</f>
        <v/>
      </c>
      <c r="F1673" t="n">
        <v>0.05</v>
      </c>
      <c r="G1673">
        <f>E1673/F1673*100/35.95/24</f>
        <v/>
      </c>
    </row>
    <row r="1674" spans="1:7">
      <c r="A1674" t="s">
        <v>20</v>
      </c>
      <c r="B1674" t="n">
        <v>4615738</v>
      </c>
      <c r="C1674" t="n">
        <v>8194128</v>
      </c>
      <c r="D1674">
        <f>if(and(B1674&gt;0,C1674&gt;0),C1674/(B1674+C1674),"")</f>
        <v/>
      </c>
      <c r="E1674">
        <f>D1674-E1668</f>
        <v/>
      </c>
      <c r="F1674" t="n">
        <v>0.05</v>
      </c>
      <c r="G1674">
        <f>E1674/F1674*100/35.95/48</f>
        <v/>
      </c>
    </row>
    <row r="1675" spans="1:7">
      <c r="A1675" t="s">
        <v>21</v>
      </c>
      <c r="B1675" t="n">
        <v>5059012</v>
      </c>
      <c r="C1675" t="n">
        <v>9261151</v>
      </c>
      <c r="D1675">
        <f>if(and(B1675&gt;0,C1675&gt;0),C1675/(B1675+C1675),"")</f>
        <v/>
      </c>
      <c r="E1675">
        <f>D1675-E1668</f>
        <v/>
      </c>
      <c r="F1675" t="n">
        <v>0.05</v>
      </c>
      <c r="G1675">
        <f>E1675/F1675*100/35.95/48</f>
        <v/>
      </c>
    </row>
    <row r="1676" spans="1:7">
      <c r="A1676" t="s">
        <v>22</v>
      </c>
      <c r="B1676" t="n">
        <v>5013614</v>
      </c>
      <c r="C1676" t="n">
        <v>9546343</v>
      </c>
      <c r="D1676">
        <f>if(and(B1676&gt;0,C1676&gt;0),C1676/(B1676+C1676),"")</f>
        <v/>
      </c>
      <c r="E1676">
        <f>D1676-E1668</f>
        <v/>
      </c>
      <c r="F1676" t="n">
        <v>0.05</v>
      </c>
      <c r="G1676">
        <f>E1676/F1676*100/35.95/96</f>
        <v/>
      </c>
    </row>
    <row r="1677" spans="1:7">
      <c r="A1677" t="s">
        <v>23</v>
      </c>
      <c r="B1677" t="n">
        <v>4204949</v>
      </c>
      <c r="C1677" t="n">
        <v>7380923</v>
      </c>
      <c r="D1677">
        <f>if(and(B1677&gt;0,C1677&gt;0),C1677/(B1677+C1677),"")</f>
        <v/>
      </c>
      <c r="E1677">
        <f>D1677-E1668</f>
        <v/>
      </c>
      <c r="F1677" t="n">
        <v>0.05</v>
      </c>
      <c r="G1677">
        <f>E1677/F1677*100/35.95/96</f>
        <v/>
      </c>
    </row>
    <row r="1678" spans="1:7">
      <c r="A1678" t="s">
        <v>24</v>
      </c>
      <c r="B1678" t="n">
        <v>1052694</v>
      </c>
      <c r="C1678" t="n">
        <v>2974338</v>
      </c>
      <c r="D1678">
        <f>if(and(B1678&gt;0,C1678&gt;0),C1678/(B1678+C1678),"")</f>
        <v/>
      </c>
      <c r="E1678">
        <f>D1678-E1668</f>
        <v/>
      </c>
      <c r="F1678" t="n">
        <v>0.05</v>
      </c>
      <c r="G1678">
        <f>E1678/F1678*100/35.95/168</f>
        <v/>
      </c>
    </row>
    <row r="1679" spans="1:7">
      <c r="A1679" t="s">
        <v>25</v>
      </c>
      <c r="B1679" t="n">
        <v>2385664</v>
      </c>
      <c r="C1679" t="n">
        <v>5165359</v>
      </c>
      <c r="D1679">
        <f>if(and(B1679&gt;0,C1679&gt;0),C1679/(B1679+C1679),"")</f>
        <v/>
      </c>
      <c r="E1679">
        <f>D1679-E1668</f>
        <v/>
      </c>
      <c r="F1679" t="n">
        <v>0.05</v>
      </c>
      <c r="G1679">
        <f>E1679/F1679*100/35.95/168</f>
        <v/>
      </c>
    </row>
    <row r="1680" spans="1:7">
      <c r="A1680" t="s"/>
    </row>
    <row r="1681" spans="1:7">
      <c r="A1681" t="s">
        <v>0</v>
      </c>
      <c r="B1681" t="s">
        <v>1</v>
      </c>
      <c r="C1681" t="s">
        <v>2</v>
      </c>
      <c r="D1681" t="s">
        <v>3</v>
      </c>
    </row>
    <row r="1682" spans="1:7">
      <c r="A1682" t="s">
        <v>294</v>
      </c>
      <c r="B1682" t="s">
        <v>54</v>
      </c>
      <c r="C1682" t="s">
        <v>295</v>
      </c>
      <c r="D1682" t="s">
        <v>296</v>
      </c>
    </row>
    <row r="1683" spans="1:7">
      <c r="A1683" t="s"/>
      <c r="B1683" t="s">
        <v>8</v>
      </c>
      <c r="C1683" t="s">
        <v>9</v>
      </c>
      <c r="D1683" t="s">
        <v>10</v>
      </c>
      <c r="E1683" t="s">
        <v>11</v>
      </c>
      <c r="F1683" t="s">
        <v>12</v>
      </c>
      <c r="G1683" t="s">
        <v>13</v>
      </c>
    </row>
    <row r="1684" spans="1:7">
      <c r="A1684" t="s">
        <v>14</v>
      </c>
      <c r="B1684" t="n">
        <v>13089400</v>
      </c>
      <c r="C1684" t="n">
        <v>18568920</v>
      </c>
      <c r="D1684">
        <f>if(and(B1684&gt;0,C1684&gt;0),C1684/(B1684+C1684),"")</f>
        <v/>
      </c>
      <c r="E1684">
        <f>average(D1684:D1685)</f>
        <v/>
      </c>
    </row>
    <row r="1685" spans="1:7">
      <c r="A1685" t="s">
        <v>15</v>
      </c>
      <c r="B1685" t="n">
        <v>11367150</v>
      </c>
      <c r="C1685" t="n">
        <v>15785110</v>
      </c>
      <c r="D1685">
        <f>if(and(B1685&gt;0,C1685&gt;0),C1685/(B1685+C1685),"")</f>
        <v/>
      </c>
    </row>
    <row r="1686" spans="1:7">
      <c r="A1686" t="s">
        <v>16</v>
      </c>
      <c r="B1686" t="n">
        <v>13636770</v>
      </c>
      <c r="C1686" t="n">
        <v>19087470</v>
      </c>
      <c r="D1686">
        <f>if(and(B1686&gt;0,C1686&gt;0),C1686/(B1686+C1686),"")</f>
        <v/>
      </c>
      <c r="E1686">
        <f>D1686-E1684</f>
        <v/>
      </c>
      <c r="F1686" t="n">
        <v>0.05</v>
      </c>
      <c r="G1686">
        <f>E1686/F1686*100/36.85/8</f>
        <v/>
      </c>
    </row>
    <row r="1687" spans="1:7">
      <c r="A1687" t="s">
        <v>17</v>
      </c>
      <c r="B1687" t="n">
        <v>16036320</v>
      </c>
      <c r="C1687" t="n">
        <v>23139300</v>
      </c>
      <c r="D1687">
        <f>if(and(B1687&gt;0,C1687&gt;0),C1687/(B1687+C1687),"")</f>
        <v/>
      </c>
      <c r="E1687">
        <f>D1687-E1684</f>
        <v/>
      </c>
      <c r="F1687" t="n">
        <v>0.05</v>
      </c>
      <c r="G1687">
        <f>E1687/F1687*100/36.85/8</f>
        <v/>
      </c>
    </row>
    <row r="1688" spans="1:7">
      <c r="A1688" t="s">
        <v>18</v>
      </c>
      <c r="B1688" t="n">
        <v>13246900</v>
      </c>
      <c r="C1688" t="n">
        <v>19641050</v>
      </c>
      <c r="D1688">
        <f>if(and(B1688&gt;0,C1688&gt;0),C1688/(B1688+C1688),"")</f>
        <v/>
      </c>
      <c r="E1688">
        <f>D1688-E1684</f>
        <v/>
      </c>
      <c r="F1688" t="n">
        <v>0.05</v>
      </c>
      <c r="G1688">
        <f>E1688/F1688*100/36.85/24</f>
        <v/>
      </c>
    </row>
    <row r="1689" spans="1:7">
      <c r="A1689" t="s">
        <v>19</v>
      </c>
      <c r="B1689" t="n">
        <v>11987810</v>
      </c>
      <c r="C1689" t="n">
        <v>17803010</v>
      </c>
      <c r="D1689">
        <f>if(and(B1689&gt;0,C1689&gt;0),C1689/(B1689+C1689),"")</f>
        <v/>
      </c>
      <c r="E1689">
        <f>D1689-E1684</f>
        <v/>
      </c>
      <c r="F1689" t="n">
        <v>0.05</v>
      </c>
      <c r="G1689">
        <f>E1689/F1689*100/36.85/24</f>
        <v/>
      </c>
    </row>
    <row r="1690" spans="1:7">
      <c r="A1690" t="s">
        <v>20</v>
      </c>
      <c r="B1690" t="n">
        <v>7696692</v>
      </c>
      <c r="C1690" t="n">
        <v>11866070</v>
      </c>
      <c r="D1690">
        <f>if(and(B1690&gt;0,C1690&gt;0),C1690/(B1690+C1690),"")</f>
        <v/>
      </c>
      <c r="E1690">
        <f>D1690-E1684</f>
        <v/>
      </c>
      <c r="F1690" t="n">
        <v>0.05</v>
      </c>
      <c r="G1690">
        <f>E1690/F1690*100/36.85/48</f>
        <v/>
      </c>
    </row>
    <row r="1691" spans="1:7">
      <c r="A1691" t="s">
        <v>21</v>
      </c>
      <c r="B1691" t="n">
        <v>7921349</v>
      </c>
      <c r="C1691" t="n">
        <v>11507950</v>
      </c>
      <c r="D1691">
        <f>if(and(B1691&gt;0,C1691&gt;0),C1691/(B1691+C1691),"")</f>
        <v/>
      </c>
      <c r="E1691">
        <f>D1691-E1684</f>
        <v/>
      </c>
      <c r="F1691" t="n">
        <v>0.05</v>
      </c>
      <c r="G1691">
        <f>E1691/F1691*100/36.85/48</f>
        <v/>
      </c>
    </row>
    <row r="1692" spans="1:7">
      <c r="A1692" t="s">
        <v>22</v>
      </c>
      <c r="B1692" t="n">
        <v>8251089</v>
      </c>
      <c r="C1692" t="n">
        <v>15529990</v>
      </c>
      <c r="D1692">
        <f>if(and(B1692&gt;0,C1692&gt;0),C1692/(B1692+C1692),"")</f>
        <v/>
      </c>
      <c r="E1692">
        <f>D1692-E1684</f>
        <v/>
      </c>
      <c r="F1692" t="n">
        <v>0.05</v>
      </c>
      <c r="G1692">
        <f>E1692/F1692*100/36.85/96</f>
        <v/>
      </c>
    </row>
    <row r="1693" spans="1:7">
      <c r="A1693" t="s">
        <v>23</v>
      </c>
      <c r="B1693" t="n">
        <v>9063458</v>
      </c>
      <c r="C1693" t="n">
        <v>16766810</v>
      </c>
      <c r="D1693">
        <f>if(and(B1693&gt;0,C1693&gt;0),C1693/(B1693+C1693),"")</f>
        <v/>
      </c>
      <c r="E1693">
        <f>D1693-E1684</f>
        <v/>
      </c>
      <c r="F1693" t="n">
        <v>0.05</v>
      </c>
      <c r="G1693">
        <f>E1693/F1693*100/36.85/96</f>
        <v/>
      </c>
    </row>
    <row r="1694" spans="1:7">
      <c r="A1694" t="s">
        <v>24</v>
      </c>
      <c r="B1694" t="n">
        <v>8629593</v>
      </c>
      <c r="C1694" t="n">
        <v>18788880</v>
      </c>
      <c r="D1694">
        <f>if(and(B1694&gt;0,C1694&gt;0),C1694/(B1694+C1694),"")</f>
        <v/>
      </c>
      <c r="E1694">
        <f>D1694-E1684</f>
        <v/>
      </c>
      <c r="F1694" t="n">
        <v>0.05</v>
      </c>
      <c r="G1694">
        <f>E1694/F1694*100/36.85/168</f>
        <v/>
      </c>
    </row>
    <row r="1695" spans="1:7">
      <c r="A1695" t="s">
        <v>25</v>
      </c>
      <c r="B1695" t="n">
        <v>8136571</v>
      </c>
      <c r="C1695" t="n">
        <v>17260790</v>
      </c>
      <c r="D1695">
        <f>if(and(B1695&gt;0,C1695&gt;0),C1695/(B1695+C1695),"")</f>
        <v/>
      </c>
      <c r="E1695">
        <f>D1695-E1684</f>
        <v/>
      </c>
      <c r="F1695" t="n">
        <v>0.05</v>
      </c>
      <c r="G1695">
        <f>E1695/F1695*100/36.85/168</f>
        <v/>
      </c>
    </row>
    <row r="1696" spans="1:7">
      <c r="A1696" t="s"/>
    </row>
    <row r="1697" spans="1:7">
      <c r="A1697" t="s">
        <v>0</v>
      </c>
      <c r="B1697" t="s">
        <v>1</v>
      </c>
      <c r="C1697" t="s">
        <v>2</v>
      </c>
      <c r="D1697" t="s">
        <v>3</v>
      </c>
    </row>
    <row r="1698" spans="1:7">
      <c r="A1698" t="s">
        <v>297</v>
      </c>
      <c r="B1698" t="s">
        <v>163</v>
      </c>
      <c r="C1698" t="s">
        <v>298</v>
      </c>
      <c r="D1698" t="s">
        <v>299</v>
      </c>
    </row>
    <row r="1699" spans="1:7">
      <c r="A1699" t="s"/>
      <c r="B1699" t="s">
        <v>8</v>
      </c>
      <c r="C1699" t="s">
        <v>9</v>
      </c>
      <c r="D1699" t="s">
        <v>10</v>
      </c>
      <c r="E1699" t="s">
        <v>11</v>
      </c>
      <c r="F1699" t="s">
        <v>12</v>
      </c>
      <c r="G1699" t="s">
        <v>13</v>
      </c>
    </row>
    <row r="1700" spans="1:7">
      <c r="A1700" t="s">
        <v>14</v>
      </c>
      <c r="B1700" t="n">
        <v>74603760</v>
      </c>
      <c r="C1700" t="n">
        <v>103663000</v>
      </c>
      <c r="D1700">
        <f>if(and(B1700&gt;0,C1700&gt;0),C1700/(B1700+C1700),"")</f>
        <v/>
      </c>
      <c r="E1700">
        <f>average(D1700:D1701)</f>
        <v/>
      </c>
    </row>
    <row r="1701" spans="1:7">
      <c r="A1701" t="s">
        <v>15</v>
      </c>
      <c r="B1701" t="n">
        <v>73600630</v>
      </c>
      <c r="C1701" t="n">
        <v>102393000</v>
      </c>
      <c r="D1701">
        <f>if(and(B1701&gt;0,C1701&gt;0),C1701/(B1701+C1701),"")</f>
        <v/>
      </c>
    </row>
    <row r="1702" spans="1:7">
      <c r="A1702" t="s">
        <v>16</v>
      </c>
      <c r="B1702" t="n">
        <v>80022090</v>
      </c>
      <c r="C1702" t="n">
        <v>114153500</v>
      </c>
      <c r="D1702">
        <f>if(and(B1702&gt;0,C1702&gt;0),C1702/(B1702+C1702),"")</f>
        <v/>
      </c>
      <c r="E1702">
        <f>D1702-E1700</f>
        <v/>
      </c>
      <c r="F1702" t="n">
        <v>0.05</v>
      </c>
      <c r="G1702">
        <f>E1702/F1702*100/36.17/8</f>
        <v/>
      </c>
    </row>
    <row r="1703" spans="1:7">
      <c r="A1703" t="s">
        <v>17</v>
      </c>
      <c r="B1703" t="n">
        <v>72757140</v>
      </c>
      <c r="C1703" t="n">
        <v>105625200</v>
      </c>
      <c r="D1703">
        <f>if(and(B1703&gt;0,C1703&gt;0),C1703/(B1703+C1703),"")</f>
        <v/>
      </c>
      <c r="E1703">
        <f>D1703-E1700</f>
        <v/>
      </c>
      <c r="F1703" t="n">
        <v>0.05</v>
      </c>
      <c r="G1703">
        <f>E1703/F1703*100/36.17/8</f>
        <v/>
      </c>
    </row>
    <row r="1704" spans="1:7">
      <c r="A1704" t="s">
        <v>18</v>
      </c>
      <c r="B1704" t="n">
        <v>80937200</v>
      </c>
      <c r="C1704" t="n">
        <v>119292100</v>
      </c>
      <c r="D1704">
        <f>if(and(B1704&gt;0,C1704&gt;0),C1704/(B1704+C1704),"")</f>
        <v/>
      </c>
      <c r="E1704">
        <f>D1704-E1700</f>
        <v/>
      </c>
      <c r="F1704" t="n">
        <v>0.05</v>
      </c>
      <c r="G1704">
        <f>E1704/F1704*100/36.17/24</f>
        <v/>
      </c>
    </row>
    <row r="1705" spans="1:7">
      <c r="A1705" t="s">
        <v>19</v>
      </c>
      <c r="B1705" t="n">
        <v>75349850</v>
      </c>
      <c r="C1705" t="n">
        <v>113515900</v>
      </c>
      <c r="D1705">
        <f>if(and(B1705&gt;0,C1705&gt;0),C1705/(B1705+C1705),"")</f>
        <v/>
      </c>
      <c r="E1705">
        <f>D1705-E1700</f>
        <v/>
      </c>
      <c r="F1705" t="n">
        <v>0.05</v>
      </c>
      <c r="G1705">
        <f>E1705/F1705*100/36.17/24</f>
        <v/>
      </c>
    </row>
    <row r="1706" spans="1:7">
      <c r="A1706" t="s">
        <v>20</v>
      </c>
      <c r="B1706" t="n">
        <v>43795100</v>
      </c>
      <c r="C1706" t="n">
        <v>71124080</v>
      </c>
      <c r="D1706">
        <f>if(and(B1706&gt;0,C1706&gt;0),C1706/(B1706+C1706),"")</f>
        <v/>
      </c>
      <c r="E1706">
        <f>D1706-E1700</f>
        <v/>
      </c>
      <c r="F1706" t="n">
        <v>0.05</v>
      </c>
      <c r="G1706">
        <f>E1706/F1706*100/36.17/48</f>
        <v/>
      </c>
    </row>
    <row r="1707" spans="1:7">
      <c r="A1707" t="s">
        <v>21</v>
      </c>
      <c r="B1707" t="n">
        <v>47572220</v>
      </c>
      <c r="C1707" t="n">
        <v>77800270</v>
      </c>
      <c r="D1707">
        <f>if(and(B1707&gt;0,C1707&gt;0),C1707/(B1707+C1707),"")</f>
        <v/>
      </c>
      <c r="E1707">
        <f>D1707-E1700</f>
        <v/>
      </c>
      <c r="F1707" t="n">
        <v>0.05</v>
      </c>
      <c r="G1707">
        <f>E1707/F1707*100/36.17/48</f>
        <v/>
      </c>
    </row>
    <row r="1708" spans="1:7">
      <c r="A1708" t="s">
        <v>22</v>
      </c>
      <c r="B1708" t="n">
        <v>54063310</v>
      </c>
      <c r="C1708" t="n">
        <v>104459200</v>
      </c>
      <c r="D1708">
        <f>if(and(B1708&gt;0,C1708&gt;0),C1708/(B1708+C1708),"")</f>
        <v/>
      </c>
      <c r="E1708">
        <f>D1708-E1700</f>
        <v/>
      </c>
      <c r="F1708" t="n">
        <v>0.05</v>
      </c>
      <c r="G1708">
        <f>E1708/F1708*100/36.17/96</f>
        <v/>
      </c>
    </row>
    <row r="1709" spans="1:7">
      <c r="A1709" t="s">
        <v>23</v>
      </c>
      <c r="B1709" t="n">
        <v>56495760</v>
      </c>
      <c r="C1709" t="n">
        <v>110289300</v>
      </c>
      <c r="D1709">
        <f>if(and(B1709&gt;0,C1709&gt;0),C1709/(B1709+C1709),"")</f>
        <v/>
      </c>
      <c r="E1709">
        <f>D1709-E1700</f>
        <v/>
      </c>
      <c r="F1709" t="n">
        <v>0.05</v>
      </c>
      <c r="G1709">
        <f>E1709/F1709*100/36.17/96</f>
        <v/>
      </c>
    </row>
    <row r="1710" spans="1:7">
      <c r="A1710" t="s">
        <v>24</v>
      </c>
      <c r="B1710" t="n">
        <v>49371380</v>
      </c>
      <c r="C1710" t="n">
        <v>112802400</v>
      </c>
      <c r="D1710">
        <f>if(and(B1710&gt;0,C1710&gt;0),C1710/(B1710+C1710),"")</f>
        <v/>
      </c>
      <c r="E1710">
        <f>D1710-E1700</f>
        <v/>
      </c>
      <c r="F1710" t="n">
        <v>0.05</v>
      </c>
      <c r="G1710">
        <f>E1710/F1710*100/36.17/168</f>
        <v/>
      </c>
    </row>
    <row r="1711" spans="1:7">
      <c r="A1711" t="s">
        <v>25</v>
      </c>
      <c r="B1711" t="n">
        <v>48461960</v>
      </c>
      <c r="C1711" t="n">
        <v>107925500</v>
      </c>
      <c r="D1711">
        <f>if(and(B1711&gt;0,C1711&gt;0),C1711/(B1711+C1711),"")</f>
        <v/>
      </c>
      <c r="E1711">
        <f>D1711-E1700</f>
        <v/>
      </c>
      <c r="F1711" t="n">
        <v>0.05</v>
      </c>
      <c r="G1711">
        <f>E1711/F1711*100/36.17/168</f>
        <v/>
      </c>
    </row>
    <row r="1712" spans="1:7">
      <c r="A1712" t="s"/>
    </row>
    <row r="1713" spans="1:7">
      <c r="A1713" t="s">
        <v>0</v>
      </c>
      <c r="B1713" t="s">
        <v>1</v>
      </c>
      <c r="C1713" t="s">
        <v>2</v>
      </c>
      <c r="D1713" t="s">
        <v>3</v>
      </c>
    </row>
    <row r="1714" spans="1:7">
      <c r="A1714" t="s">
        <v>300</v>
      </c>
      <c r="B1714" t="s">
        <v>54</v>
      </c>
      <c r="C1714" t="s">
        <v>301</v>
      </c>
      <c r="D1714" t="s">
        <v>299</v>
      </c>
    </row>
    <row r="1715" spans="1:7">
      <c r="A1715" t="s"/>
      <c r="B1715" t="s">
        <v>8</v>
      </c>
      <c r="C1715" t="s">
        <v>9</v>
      </c>
      <c r="D1715" t="s">
        <v>10</v>
      </c>
      <c r="E1715" t="s">
        <v>11</v>
      </c>
      <c r="F1715" t="s">
        <v>12</v>
      </c>
      <c r="G1715" t="s">
        <v>13</v>
      </c>
    </row>
    <row r="1716" spans="1:7">
      <c r="A1716" t="s">
        <v>14</v>
      </c>
      <c r="B1716" t="n">
        <v>11806360</v>
      </c>
      <c r="C1716" t="n">
        <v>16202190</v>
      </c>
      <c r="D1716">
        <f>if(and(B1716&gt;0,C1716&gt;0),C1716/(B1716+C1716),"")</f>
        <v/>
      </c>
      <c r="E1716">
        <f>average(D1716:D1717)</f>
        <v/>
      </c>
    </row>
    <row r="1717" spans="1:7">
      <c r="A1717" t="s">
        <v>15</v>
      </c>
      <c r="B1717" t="n">
        <v>12184330</v>
      </c>
      <c r="C1717" t="n">
        <v>16427110</v>
      </c>
      <c r="D1717">
        <f>if(and(B1717&gt;0,C1717&gt;0),C1717/(B1717+C1717),"")</f>
        <v/>
      </c>
    </row>
    <row r="1718" spans="1:7">
      <c r="A1718" t="s">
        <v>16</v>
      </c>
      <c r="B1718" t="n">
        <v>12861280</v>
      </c>
      <c r="C1718" t="n">
        <v>17964940</v>
      </c>
      <c r="D1718">
        <f>if(and(B1718&gt;0,C1718&gt;0),C1718/(B1718+C1718),"")</f>
        <v/>
      </c>
      <c r="E1718">
        <f>D1718-E1716</f>
        <v/>
      </c>
      <c r="F1718" t="n">
        <v>0.05</v>
      </c>
      <c r="G1718">
        <f>E1718/F1718*100/36.17/8</f>
        <v/>
      </c>
    </row>
    <row r="1719" spans="1:7">
      <c r="A1719" t="s">
        <v>17</v>
      </c>
      <c r="B1719" t="n">
        <v>12499650</v>
      </c>
      <c r="C1719" t="n">
        <v>17467770</v>
      </c>
      <c r="D1719">
        <f>if(and(B1719&gt;0,C1719&gt;0),C1719/(B1719+C1719),"")</f>
        <v/>
      </c>
      <c r="E1719">
        <f>D1719-E1716</f>
        <v/>
      </c>
      <c r="F1719" t="n">
        <v>0.05</v>
      </c>
      <c r="G1719">
        <f>E1719/F1719*100/36.17/8</f>
        <v/>
      </c>
    </row>
    <row r="1720" spans="1:7">
      <c r="A1720" t="s">
        <v>18</v>
      </c>
      <c r="B1720" t="n">
        <v>14984030</v>
      </c>
      <c r="C1720" t="n">
        <v>21875910</v>
      </c>
      <c r="D1720">
        <f>if(and(B1720&gt;0,C1720&gt;0),C1720/(B1720+C1720),"")</f>
        <v/>
      </c>
      <c r="E1720">
        <f>D1720-E1716</f>
        <v/>
      </c>
      <c r="F1720" t="n">
        <v>0.05</v>
      </c>
      <c r="G1720">
        <f>E1720/F1720*100/36.17/24</f>
        <v/>
      </c>
    </row>
    <row r="1721" spans="1:7">
      <c r="A1721" t="s">
        <v>19</v>
      </c>
      <c r="B1721" t="n">
        <v>13785090</v>
      </c>
      <c r="C1721" t="n">
        <v>20439710</v>
      </c>
      <c r="D1721">
        <f>if(and(B1721&gt;0,C1721&gt;0),C1721/(B1721+C1721),"")</f>
        <v/>
      </c>
      <c r="E1721">
        <f>D1721-E1716</f>
        <v/>
      </c>
      <c r="F1721" t="n">
        <v>0.05</v>
      </c>
      <c r="G1721">
        <f>E1721/F1721*100/36.17/24</f>
        <v/>
      </c>
    </row>
    <row r="1722" spans="1:7">
      <c r="A1722" t="s">
        <v>20</v>
      </c>
      <c r="B1722" t="n">
        <v>7873816</v>
      </c>
      <c r="C1722" t="n">
        <v>12806610</v>
      </c>
      <c r="D1722">
        <f>if(and(B1722&gt;0,C1722&gt;0),C1722/(B1722+C1722),"")</f>
        <v/>
      </c>
      <c r="E1722">
        <f>D1722-E1716</f>
        <v/>
      </c>
      <c r="F1722" t="n">
        <v>0.05</v>
      </c>
      <c r="G1722">
        <f>E1722/F1722*100/36.17/48</f>
        <v/>
      </c>
    </row>
    <row r="1723" spans="1:7">
      <c r="A1723" t="s">
        <v>21</v>
      </c>
      <c r="B1723" t="n">
        <v>8469641</v>
      </c>
      <c r="C1723" t="n">
        <v>13805500</v>
      </c>
      <c r="D1723">
        <f>if(and(B1723&gt;0,C1723&gt;0),C1723/(B1723+C1723),"")</f>
        <v/>
      </c>
      <c r="E1723">
        <f>D1723-E1716</f>
        <v/>
      </c>
      <c r="F1723" t="n">
        <v>0.05</v>
      </c>
      <c r="G1723">
        <f>E1723/F1723*100/36.17/48</f>
        <v/>
      </c>
    </row>
    <row r="1724" spans="1:7">
      <c r="A1724" t="s">
        <v>22</v>
      </c>
      <c r="B1724" t="n">
        <v>8070076</v>
      </c>
      <c r="C1724" t="n">
        <v>15821300</v>
      </c>
      <c r="D1724">
        <f>if(and(B1724&gt;0,C1724&gt;0),C1724/(B1724+C1724),"")</f>
        <v/>
      </c>
      <c r="E1724">
        <f>D1724-E1716</f>
        <v/>
      </c>
      <c r="F1724" t="n">
        <v>0.05</v>
      </c>
      <c r="G1724">
        <f>E1724/F1724*100/36.17/96</f>
        <v/>
      </c>
    </row>
    <row r="1725" spans="1:7">
      <c r="A1725" t="s">
        <v>23</v>
      </c>
      <c r="B1725" t="n">
        <v>8804589</v>
      </c>
      <c r="C1725" t="n">
        <v>16953010</v>
      </c>
      <c r="D1725">
        <f>if(and(B1725&gt;0,C1725&gt;0),C1725/(B1725+C1725),"")</f>
        <v/>
      </c>
      <c r="E1725">
        <f>D1725-E1716</f>
        <v/>
      </c>
      <c r="F1725" t="n">
        <v>0.05</v>
      </c>
      <c r="G1725">
        <f>E1725/F1725*100/36.17/96</f>
        <v/>
      </c>
    </row>
    <row r="1726" spans="1:7">
      <c r="A1726" t="s">
        <v>24</v>
      </c>
      <c r="B1726" t="n">
        <v>7394767</v>
      </c>
      <c r="C1726" t="n">
        <v>16847030</v>
      </c>
      <c r="D1726">
        <f>if(and(B1726&gt;0,C1726&gt;0),C1726/(B1726+C1726),"")</f>
        <v/>
      </c>
      <c r="E1726">
        <f>D1726-E1716</f>
        <v/>
      </c>
      <c r="F1726" t="n">
        <v>0.05</v>
      </c>
      <c r="G1726">
        <f>E1726/F1726*100/36.17/168</f>
        <v/>
      </c>
    </row>
    <row r="1727" spans="1:7">
      <c r="A1727" t="s">
        <v>25</v>
      </c>
      <c r="B1727" t="n">
        <v>8594269</v>
      </c>
      <c r="C1727" t="n">
        <v>18839150</v>
      </c>
      <c r="D1727">
        <f>if(and(B1727&gt;0,C1727&gt;0),C1727/(B1727+C1727),"")</f>
        <v/>
      </c>
      <c r="E1727">
        <f>D1727-E1716</f>
        <v/>
      </c>
      <c r="F1727" t="n">
        <v>0.05</v>
      </c>
      <c r="G1727">
        <f>E1727/F1727*100/36.17/168</f>
        <v/>
      </c>
    </row>
    <row r="1728" spans="1:7">
      <c r="A1728" t="s"/>
    </row>
    <row r="1729" spans="1:7">
      <c r="A1729" t="s">
        <v>0</v>
      </c>
      <c r="B1729" t="s">
        <v>1</v>
      </c>
      <c r="C1729" t="s">
        <v>2</v>
      </c>
      <c r="D1729" t="s">
        <v>3</v>
      </c>
    </row>
    <row r="1730" spans="1:7">
      <c r="A1730" t="s">
        <v>302</v>
      </c>
      <c r="B1730" t="s">
        <v>54</v>
      </c>
      <c r="C1730" t="s">
        <v>303</v>
      </c>
      <c r="D1730" t="s">
        <v>304</v>
      </c>
    </row>
    <row r="1731" spans="1:7">
      <c r="A1731" t="s"/>
      <c r="B1731" t="s">
        <v>8</v>
      </c>
      <c r="C1731" t="s">
        <v>9</v>
      </c>
      <c r="D1731" t="s">
        <v>10</v>
      </c>
      <c r="E1731" t="s">
        <v>11</v>
      </c>
      <c r="F1731" t="s">
        <v>12</v>
      </c>
      <c r="G1731" t="s">
        <v>13</v>
      </c>
    </row>
    <row r="1732" spans="1:7">
      <c r="A1732" t="s">
        <v>14</v>
      </c>
      <c r="B1732" t="n">
        <v>30068510</v>
      </c>
      <c r="C1732" t="n">
        <v>41094610</v>
      </c>
      <c r="D1732">
        <f>if(and(B1732&gt;0,C1732&gt;0),C1732/(B1732+C1732),"")</f>
        <v/>
      </c>
      <c r="E1732">
        <f>average(D1732:D1733)</f>
        <v/>
      </c>
    </row>
    <row r="1733" spans="1:7">
      <c r="A1733" t="s">
        <v>15</v>
      </c>
      <c r="B1733" t="n">
        <v>28761200</v>
      </c>
      <c r="C1733" t="n">
        <v>37706710</v>
      </c>
      <c r="D1733">
        <f>if(and(B1733&gt;0,C1733&gt;0),C1733/(B1733+C1733),"")</f>
        <v/>
      </c>
    </row>
    <row r="1734" spans="1:7">
      <c r="A1734" t="s">
        <v>16</v>
      </c>
      <c r="B1734" t="n">
        <v>27104320</v>
      </c>
      <c r="C1734" t="n">
        <v>38216430</v>
      </c>
      <c r="D1734">
        <f>if(and(B1734&gt;0,C1734&gt;0),C1734/(B1734+C1734),"")</f>
        <v/>
      </c>
      <c r="E1734">
        <f>D1734-E1732</f>
        <v/>
      </c>
      <c r="F1734" t="n">
        <v>0.05</v>
      </c>
      <c r="G1734">
        <f>E1734/F1734*100/45.34/8</f>
        <v/>
      </c>
    </row>
    <row r="1735" spans="1:7">
      <c r="A1735" t="s">
        <v>17</v>
      </c>
      <c r="B1735" t="n">
        <v>29856670</v>
      </c>
      <c r="C1735" t="n">
        <v>42188870</v>
      </c>
      <c r="D1735">
        <f>if(and(B1735&gt;0,C1735&gt;0),C1735/(B1735+C1735),"")</f>
        <v/>
      </c>
      <c r="E1735">
        <f>D1735-E1732</f>
        <v/>
      </c>
      <c r="F1735" t="n">
        <v>0.05</v>
      </c>
      <c r="G1735">
        <f>E1735/F1735*100/45.34/8</f>
        <v/>
      </c>
    </row>
    <row r="1736" spans="1:7">
      <c r="A1736" t="s">
        <v>18</v>
      </c>
      <c r="B1736" t="n">
        <v>32714200</v>
      </c>
      <c r="C1736" t="n">
        <v>47126950</v>
      </c>
      <c r="D1736">
        <f>if(and(B1736&gt;0,C1736&gt;0),C1736/(B1736+C1736),"")</f>
        <v/>
      </c>
      <c r="E1736">
        <f>D1736-E1732</f>
        <v/>
      </c>
      <c r="F1736" t="n">
        <v>0.05</v>
      </c>
      <c r="G1736">
        <f>E1736/F1736*100/45.34/24</f>
        <v/>
      </c>
    </row>
    <row r="1737" spans="1:7">
      <c r="A1737" t="s">
        <v>19</v>
      </c>
      <c r="B1737" t="n">
        <v>35632490</v>
      </c>
      <c r="C1737" t="n">
        <v>52578320</v>
      </c>
      <c r="D1737">
        <f>if(and(B1737&gt;0,C1737&gt;0),C1737/(B1737+C1737),"")</f>
        <v/>
      </c>
      <c r="E1737">
        <f>D1737-E1732</f>
        <v/>
      </c>
      <c r="F1737" t="n">
        <v>0.05</v>
      </c>
      <c r="G1737">
        <f>E1737/F1737*100/45.34/24</f>
        <v/>
      </c>
    </row>
    <row r="1738" spans="1:7">
      <c r="A1738" t="s">
        <v>20</v>
      </c>
      <c r="B1738" t="n">
        <v>12351020</v>
      </c>
      <c r="C1738" t="n">
        <v>19316390</v>
      </c>
      <c r="D1738">
        <f>if(and(B1738&gt;0,C1738&gt;0),C1738/(B1738+C1738),"")</f>
        <v/>
      </c>
      <c r="E1738">
        <f>D1738-E1732</f>
        <v/>
      </c>
      <c r="F1738" t="n">
        <v>0.05</v>
      </c>
      <c r="G1738">
        <f>E1738/F1738*100/45.34/48</f>
        <v/>
      </c>
    </row>
    <row r="1739" spans="1:7">
      <c r="A1739" t="s">
        <v>21</v>
      </c>
      <c r="B1739" t="n">
        <v>12443380</v>
      </c>
      <c r="C1739" t="n">
        <v>18822760</v>
      </c>
      <c r="D1739">
        <f>if(and(B1739&gt;0,C1739&gt;0),C1739/(B1739+C1739),"")</f>
        <v/>
      </c>
      <c r="E1739">
        <f>D1739-E1732</f>
        <v/>
      </c>
      <c r="F1739" t="n">
        <v>0.05</v>
      </c>
      <c r="G1739">
        <f>E1739/F1739*100/45.34/48</f>
        <v/>
      </c>
    </row>
    <row r="1740" spans="1:7">
      <c r="A1740" t="s">
        <v>22</v>
      </c>
      <c r="B1740" t="n">
        <v>18630010</v>
      </c>
      <c r="C1740" t="n">
        <v>34061960</v>
      </c>
      <c r="D1740">
        <f>if(and(B1740&gt;0,C1740&gt;0),C1740/(B1740+C1740),"")</f>
        <v/>
      </c>
      <c r="E1740">
        <f>D1740-E1732</f>
        <v/>
      </c>
      <c r="F1740" t="n">
        <v>0.05</v>
      </c>
      <c r="G1740">
        <f>E1740/F1740*100/45.34/96</f>
        <v/>
      </c>
    </row>
    <row r="1741" spans="1:7">
      <c r="A1741" t="s">
        <v>23</v>
      </c>
      <c r="B1741" t="n">
        <v>17597200</v>
      </c>
      <c r="C1741" t="n">
        <v>30329830</v>
      </c>
      <c r="D1741">
        <f>if(and(B1741&gt;0,C1741&gt;0),C1741/(B1741+C1741),"")</f>
        <v/>
      </c>
      <c r="E1741">
        <f>D1741-E1732</f>
        <v/>
      </c>
      <c r="F1741" t="n">
        <v>0.05</v>
      </c>
      <c r="G1741">
        <f>E1741/F1741*100/45.34/96</f>
        <v/>
      </c>
    </row>
    <row r="1742" spans="1:7">
      <c r="A1742" t="s">
        <v>24</v>
      </c>
      <c r="B1742" t="n">
        <v>11960670</v>
      </c>
      <c r="C1742" t="n">
        <v>27958610</v>
      </c>
      <c r="D1742">
        <f>if(and(B1742&gt;0,C1742&gt;0),C1742/(B1742+C1742),"")</f>
        <v/>
      </c>
      <c r="E1742">
        <f>D1742-E1732</f>
        <v/>
      </c>
      <c r="F1742" t="n">
        <v>0.05</v>
      </c>
      <c r="G1742">
        <f>E1742/F1742*100/45.34/168</f>
        <v/>
      </c>
    </row>
    <row r="1743" spans="1:7">
      <c r="A1743" t="s">
        <v>25</v>
      </c>
      <c r="B1743" t="n">
        <v>12424830</v>
      </c>
      <c r="C1743" t="n">
        <v>27395170</v>
      </c>
      <c r="D1743">
        <f>if(and(B1743&gt;0,C1743&gt;0),C1743/(B1743+C1743),"")</f>
        <v/>
      </c>
      <c r="E1743">
        <f>D1743-E1732</f>
        <v/>
      </c>
      <c r="F1743" t="n">
        <v>0.05</v>
      </c>
      <c r="G1743">
        <f>E1743/F1743*100/45.34/168</f>
        <v/>
      </c>
    </row>
    <row r="1744" spans="1:7">
      <c r="A1744" t="s"/>
    </row>
    <row r="1745" spans="1:7">
      <c r="A1745" t="s">
        <v>0</v>
      </c>
      <c r="B1745" t="s">
        <v>1</v>
      </c>
      <c r="C1745" t="s">
        <v>2</v>
      </c>
      <c r="D1745" t="s">
        <v>3</v>
      </c>
    </row>
    <row r="1746" spans="1:7">
      <c r="A1746" t="s">
        <v>305</v>
      </c>
      <c r="B1746" t="s">
        <v>5</v>
      </c>
      <c r="C1746" t="s">
        <v>306</v>
      </c>
      <c r="D1746" t="s">
        <v>307</v>
      </c>
    </row>
    <row r="1747" spans="1:7">
      <c r="A1747" t="s"/>
      <c r="B1747" t="s">
        <v>8</v>
      </c>
      <c r="C1747" t="s">
        <v>9</v>
      </c>
      <c r="D1747" t="s">
        <v>10</v>
      </c>
      <c r="E1747" t="s">
        <v>11</v>
      </c>
      <c r="F1747" t="s">
        <v>12</v>
      </c>
      <c r="G1747" t="s">
        <v>13</v>
      </c>
    </row>
    <row r="1748" spans="1:7">
      <c r="A1748" t="s">
        <v>14</v>
      </c>
      <c r="B1748" t="n">
        <v>11312830</v>
      </c>
      <c r="C1748" t="n">
        <v>14630700</v>
      </c>
      <c r="D1748">
        <f>if(and(B1748&gt;0,C1748&gt;0),C1748/(B1748+C1748),"")</f>
        <v/>
      </c>
      <c r="E1748">
        <f>average(D1748:D1749)</f>
        <v/>
      </c>
    </row>
    <row r="1749" spans="1:7">
      <c r="A1749" t="s">
        <v>15</v>
      </c>
      <c r="B1749" t="n">
        <v>12000110</v>
      </c>
      <c r="C1749" t="n">
        <v>15093230</v>
      </c>
      <c r="D1749">
        <f>if(and(B1749&gt;0,C1749&gt;0),C1749/(B1749+C1749),"")</f>
        <v/>
      </c>
    </row>
    <row r="1750" spans="1:7">
      <c r="A1750" t="s">
        <v>16</v>
      </c>
      <c r="B1750" t="n">
        <v>9833393</v>
      </c>
      <c r="C1750" t="n">
        <v>13506600</v>
      </c>
      <c r="D1750">
        <f>if(and(B1750&gt;0,C1750&gt;0),C1750/(B1750+C1750),"")</f>
        <v/>
      </c>
      <c r="E1750">
        <f>D1750-E1748</f>
        <v/>
      </c>
      <c r="F1750" t="n">
        <v>0.05</v>
      </c>
      <c r="G1750">
        <f>E1750/F1750*100/37.96/8</f>
        <v/>
      </c>
    </row>
    <row r="1751" spans="1:7">
      <c r="A1751" t="s">
        <v>17</v>
      </c>
      <c r="B1751" t="n">
        <v>12433620</v>
      </c>
      <c r="C1751" t="n">
        <v>17682040</v>
      </c>
      <c r="D1751">
        <f>if(and(B1751&gt;0,C1751&gt;0),C1751/(B1751+C1751),"")</f>
        <v/>
      </c>
      <c r="E1751">
        <f>D1751-E1748</f>
        <v/>
      </c>
      <c r="F1751" t="n">
        <v>0.05</v>
      </c>
      <c r="G1751">
        <f>E1751/F1751*100/37.96/8</f>
        <v/>
      </c>
    </row>
    <row r="1752" spans="1:7">
      <c r="A1752" t="s">
        <v>18</v>
      </c>
      <c r="B1752" t="n">
        <v>11388200</v>
      </c>
      <c r="C1752" t="n">
        <v>16520150</v>
      </c>
      <c r="D1752">
        <f>if(and(B1752&gt;0,C1752&gt;0),C1752/(B1752+C1752),"")</f>
        <v/>
      </c>
      <c r="E1752">
        <f>D1752-E1748</f>
        <v/>
      </c>
      <c r="F1752" t="n">
        <v>0.05</v>
      </c>
      <c r="G1752">
        <f>E1752/F1752*100/37.96/24</f>
        <v/>
      </c>
    </row>
    <row r="1753" spans="1:7">
      <c r="A1753" t="s">
        <v>19</v>
      </c>
      <c r="B1753" t="n">
        <v>11855660</v>
      </c>
      <c r="C1753" t="n">
        <v>17326920</v>
      </c>
      <c r="D1753">
        <f>if(and(B1753&gt;0,C1753&gt;0),C1753/(B1753+C1753),"")</f>
        <v/>
      </c>
      <c r="E1753">
        <f>D1753-E1748</f>
        <v/>
      </c>
      <c r="F1753" t="n">
        <v>0.05</v>
      </c>
      <c r="G1753">
        <f>E1753/F1753*100/37.96/24</f>
        <v/>
      </c>
    </row>
    <row r="1754" spans="1:7">
      <c r="A1754" t="s">
        <v>20</v>
      </c>
      <c r="B1754" t="n">
        <v>7569511</v>
      </c>
      <c r="C1754" t="n">
        <v>12064500</v>
      </c>
      <c r="D1754">
        <f>if(and(B1754&gt;0,C1754&gt;0),C1754/(B1754+C1754),"")</f>
        <v/>
      </c>
      <c r="E1754">
        <f>D1754-E1748</f>
        <v/>
      </c>
      <c r="F1754" t="n">
        <v>0.05</v>
      </c>
      <c r="G1754">
        <f>E1754/F1754*100/37.96/48</f>
        <v/>
      </c>
    </row>
    <row r="1755" spans="1:7">
      <c r="A1755" t="s">
        <v>21</v>
      </c>
      <c r="B1755" t="n">
        <v>7137768</v>
      </c>
      <c r="C1755" t="n">
        <v>9949443</v>
      </c>
      <c r="D1755">
        <f>if(and(B1755&gt;0,C1755&gt;0),C1755/(B1755+C1755),"")</f>
        <v/>
      </c>
      <c r="E1755">
        <f>D1755-E1748</f>
        <v/>
      </c>
      <c r="F1755" t="n">
        <v>0.05</v>
      </c>
      <c r="G1755">
        <f>E1755/F1755*100/37.96/48</f>
        <v/>
      </c>
    </row>
    <row r="1756" spans="1:7">
      <c r="A1756" t="s">
        <v>22</v>
      </c>
      <c r="B1756" t="n">
        <v>6551440</v>
      </c>
      <c r="C1756" t="n">
        <v>11995860</v>
      </c>
      <c r="D1756">
        <f>if(and(B1756&gt;0,C1756&gt;0),C1756/(B1756+C1756),"")</f>
        <v/>
      </c>
      <c r="E1756">
        <f>D1756-E1748</f>
        <v/>
      </c>
      <c r="F1756" t="n">
        <v>0.05</v>
      </c>
      <c r="G1756">
        <f>E1756/F1756*100/37.96/96</f>
        <v/>
      </c>
    </row>
    <row r="1757" spans="1:7">
      <c r="A1757" t="s">
        <v>23</v>
      </c>
      <c r="B1757" t="n">
        <v>7621542</v>
      </c>
      <c r="C1757" t="n">
        <v>14009010</v>
      </c>
      <c r="D1757">
        <f>if(and(B1757&gt;0,C1757&gt;0),C1757/(B1757+C1757),"")</f>
        <v/>
      </c>
      <c r="E1757">
        <f>D1757-E1748</f>
        <v/>
      </c>
      <c r="F1757" t="n">
        <v>0.05</v>
      </c>
      <c r="G1757">
        <f>E1757/F1757*100/37.96/96</f>
        <v/>
      </c>
    </row>
    <row r="1758" spans="1:7">
      <c r="A1758" t="s">
        <v>24</v>
      </c>
      <c r="B1758" t="n">
        <v>4369738</v>
      </c>
      <c r="C1758" t="n">
        <v>10590220</v>
      </c>
      <c r="D1758">
        <f>if(and(B1758&gt;0,C1758&gt;0),C1758/(B1758+C1758),"")</f>
        <v/>
      </c>
      <c r="E1758">
        <f>D1758-E1748</f>
        <v/>
      </c>
      <c r="F1758" t="n">
        <v>0.05</v>
      </c>
      <c r="G1758">
        <f>E1758/F1758*100/37.96/168</f>
        <v/>
      </c>
    </row>
    <row r="1759" spans="1:7">
      <c r="A1759" t="s">
        <v>25</v>
      </c>
      <c r="B1759" t="n">
        <v>4387225</v>
      </c>
      <c r="C1759" t="n">
        <v>9218843</v>
      </c>
      <c r="D1759">
        <f>if(and(B1759&gt;0,C1759&gt;0),C1759/(B1759+C1759),"")</f>
        <v/>
      </c>
      <c r="E1759">
        <f>D1759-E1748</f>
        <v/>
      </c>
      <c r="F1759" t="n">
        <v>0.05</v>
      </c>
      <c r="G1759">
        <f>E1759/F1759*100/37.96/168</f>
        <v/>
      </c>
    </row>
    <row r="1760" spans="1:7">
      <c r="A1760" t="s"/>
    </row>
    <row r="1761" spans="1:7">
      <c r="A1761" t="s">
        <v>0</v>
      </c>
      <c r="B1761" t="s">
        <v>1</v>
      </c>
      <c r="C1761" t="s">
        <v>2</v>
      </c>
      <c r="D1761" t="s">
        <v>3</v>
      </c>
    </row>
    <row r="1762" spans="1:7">
      <c r="A1762" t="s">
        <v>308</v>
      </c>
      <c r="B1762" t="s">
        <v>54</v>
      </c>
      <c r="C1762" t="s">
        <v>309</v>
      </c>
      <c r="D1762" t="s">
        <v>307</v>
      </c>
    </row>
    <row r="1763" spans="1:7">
      <c r="A1763" t="s"/>
      <c r="B1763" t="s">
        <v>8</v>
      </c>
      <c r="C1763" t="s">
        <v>9</v>
      </c>
      <c r="D1763" t="s">
        <v>10</v>
      </c>
      <c r="E1763" t="s">
        <v>11</v>
      </c>
      <c r="F1763" t="s">
        <v>12</v>
      </c>
      <c r="G1763" t="s">
        <v>13</v>
      </c>
    </row>
    <row r="1764" spans="1:7">
      <c r="A1764" t="s">
        <v>14</v>
      </c>
      <c r="B1764" t="n">
        <v>436558300</v>
      </c>
      <c r="C1764" t="n">
        <v>596136100</v>
      </c>
      <c r="D1764">
        <f>if(and(B1764&gt;0,C1764&gt;0),C1764/(B1764+C1764),"")</f>
        <v/>
      </c>
      <c r="E1764">
        <f>average(D1764:D1765)</f>
        <v/>
      </c>
    </row>
    <row r="1765" spans="1:7">
      <c r="A1765" t="s">
        <v>15</v>
      </c>
      <c r="B1765" t="n">
        <v>407719100</v>
      </c>
      <c r="C1765" t="n">
        <v>559445300</v>
      </c>
      <c r="D1765">
        <f>if(and(B1765&gt;0,C1765&gt;0),C1765/(B1765+C1765),"")</f>
        <v/>
      </c>
    </row>
    <row r="1766" spans="1:7">
      <c r="A1766" t="s">
        <v>16</v>
      </c>
      <c r="B1766" t="n">
        <v>415069800</v>
      </c>
      <c r="C1766" t="n">
        <v>589134300</v>
      </c>
      <c r="D1766">
        <f>if(and(B1766&gt;0,C1766&gt;0),C1766/(B1766+C1766),"")</f>
        <v/>
      </c>
      <c r="E1766">
        <f>D1766-E1764</f>
        <v/>
      </c>
      <c r="F1766" t="n">
        <v>0.05</v>
      </c>
      <c r="G1766">
        <f>E1766/F1766*100/37.96/8</f>
        <v/>
      </c>
    </row>
    <row r="1767" spans="1:7">
      <c r="A1767" t="s">
        <v>17</v>
      </c>
      <c r="B1767" t="n">
        <v>388313400</v>
      </c>
      <c r="C1767" t="n">
        <v>538868800</v>
      </c>
      <c r="D1767">
        <f>if(and(B1767&gt;0,C1767&gt;0),C1767/(B1767+C1767),"")</f>
        <v/>
      </c>
      <c r="E1767">
        <f>D1767-E1764</f>
        <v/>
      </c>
      <c r="F1767" t="n">
        <v>0.05</v>
      </c>
      <c r="G1767">
        <f>E1767/F1767*100/37.96/8</f>
        <v/>
      </c>
    </row>
    <row r="1768" spans="1:7">
      <c r="A1768" t="s">
        <v>18</v>
      </c>
      <c r="B1768" t="n">
        <v>724423000</v>
      </c>
      <c r="C1768" t="n">
        <v>1050420000</v>
      </c>
      <c r="D1768">
        <f>if(and(B1768&gt;0,C1768&gt;0),C1768/(B1768+C1768),"")</f>
        <v/>
      </c>
      <c r="E1768">
        <f>D1768-E1764</f>
        <v/>
      </c>
      <c r="F1768" t="n">
        <v>0.05</v>
      </c>
      <c r="G1768">
        <f>E1768/F1768*100/37.96/24</f>
        <v/>
      </c>
    </row>
    <row r="1769" spans="1:7">
      <c r="A1769" t="s">
        <v>19</v>
      </c>
      <c r="B1769" t="n">
        <v>707394600</v>
      </c>
      <c r="C1769" t="n">
        <v>1022838000</v>
      </c>
      <c r="D1769">
        <f>if(and(B1769&gt;0,C1769&gt;0),C1769/(B1769+C1769),"")</f>
        <v/>
      </c>
      <c r="E1769">
        <f>D1769-E1764</f>
        <v/>
      </c>
      <c r="F1769" t="n">
        <v>0.05</v>
      </c>
      <c r="G1769">
        <f>E1769/F1769*100/37.96/24</f>
        <v/>
      </c>
    </row>
    <row r="1770" spans="1:7">
      <c r="A1770" t="s">
        <v>20</v>
      </c>
      <c r="B1770" t="n">
        <v>598762200</v>
      </c>
      <c r="C1770" t="n">
        <v>919573800</v>
      </c>
      <c r="D1770">
        <f>if(and(B1770&gt;0,C1770&gt;0),C1770/(B1770+C1770),"")</f>
        <v/>
      </c>
      <c r="E1770">
        <f>D1770-E1764</f>
        <v/>
      </c>
      <c r="F1770" t="n">
        <v>0.05</v>
      </c>
      <c r="G1770">
        <f>E1770/F1770*100/37.96/48</f>
        <v/>
      </c>
    </row>
    <row r="1771" spans="1:7">
      <c r="A1771" t="s">
        <v>21</v>
      </c>
      <c r="B1771" t="n">
        <v>466923800</v>
      </c>
      <c r="C1771" t="n">
        <v>719994900</v>
      </c>
      <c r="D1771">
        <f>if(and(B1771&gt;0,C1771&gt;0),C1771/(B1771+C1771),"")</f>
        <v/>
      </c>
      <c r="E1771">
        <f>D1771-E1764</f>
        <v/>
      </c>
      <c r="F1771" t="n">
        <v>0.05</v>
      </c>
      <c r="G1771">
        <f>E1771/F1771*100/37.96/48</f>
        <v/>
      </c>
    </row>
    <row r="1772" spans="1:7">
      <c r="A1772" t="s">
        <v>22</v>
      </c>
      <c r="B1772" t="n">
        <v>456144900</v>
      </c>
      <c r="C1772" t="n">
        <v>831269400</v>
      </c>
      <c r="D1772">
        <f>if(and(B1772&gt;0,C1772&gt;0),C1772/(B1772+C1772),"")</f>
        <v/>
      </c>
      <c r="E1772">
        <f>D1772-E1764</f>
        <v/>
      </c>
      <c r="F1772" t="n">
        <v>0.05</v>
      </c>
      <c r="G1772">
        <f>E1772/F1772*100/37.96/96</f>
        <v/>
      </c>
    </row>
    <row r="1773" spans="1:7">
      <c r="A1773" t="s">
        <v>23</v>
      </c>
      <c r="B1773" t="n">
        <v>524822600</v>
      </c>
      <c r="C1773" t="n">
        <v>961691200</v>
      </c>
      <c r="D1773">
        <f>if(and(B1773&gt;0,C1773&gt;0),C1773/(B1773+C1773),"")</f>
        <v/>
      </c>
      <c r="E1773">
        <f>D1773-E1764</f>
        <v/>
      </c>
      <c r="F1773" t="n">
        <v>0.05</v>
      </c>
      <c r="G1773">
        <f>E1773/F1773*100/37.96/96</f>
        <v/>
      </c>
    </row>
    <row r="1774" spans="1:7">
      <c r="A1774" t="s">
        <v>24</v>
      </c>
      <c r="B1774" t="n">
        <v>297689800</v>
      </c>
      <c r="C1774" t="n">
        <v>650238300</v>
      </c>
      <c r="D1774">
        <f>if(and(B1774&gt;0,C1774&gt;0),C1774/(B1774+C1774),"")</f>
        <v/>
      </c>
      <c r="E1774">
        <f>D1774-E1764</f>
        <v/>
      </c>
      <c r="F1774" t="n">
        <v>0.05</v>
      </c>
      <c r="G1774">
        <f>E1774/F1774*100/37.96/168</f>
        <v/>
      </c>
    </row>
    <row r="1775" spans="1:7">
      <c r="A1775" t="s">
        <v>25</v>
      </c>
      <c r="B1775" t="n">
        <v>167466900</v>
      </c>
      <c r="C1775" t="n">
        <v>373120100</v>
      </c>
      <c r="D1775">
        <f>if(and(B1775&gt;0,C1775&gt;0),C1775/(B1775+C1775),"")</f>
        <v/>
      </c>
      <c r="E1775">
        <f>D1775-E1764</f>
        <v/>
      </c>
      <c r="F1775" t="n">
        <v>0.05</v>
      </c>
      <c r="G1775">
        <f>E1775/F1775*100/37.96/168</f>
        <v/>
      </c>
    </row>
    <row r="1776" spans="1:7">
      <c r="A1776" t="s"/>
    </row>
    <row r="1777" spans="1:7">
      <c r="A1777" t="s">
        <v>0</v>
      </c>
      <c r="B1777" t="s">
        <v>1</v>
      </c>
      <c r="C1777" t="s">
        <v>2</v>
      </c>
      <c r="D1777" t="s">
        <v>3</v>
      </c>
    </row>
    <row r="1778" spans="1:7">
      <c r="A1778" t="s">
        <v>310</v>
      </c>
      <c r="B1778" t="s">
        <v>163</v>
      </c>
      <c r="C1778" t="s">
        <v>311</v>
      </c>
      <c r="D1778" t="s">
        <v>307</v>
      </c>
    </row>
    <row r="1779" spans="1:7">
      <c r="A1779" t="s"/>
      <c r="B1779" t="s">
        <v>8</v>
      </c>
      <c r="C1779" t="s">
        <v>9</v>
      </c>
      <c r="D1779" t="s">
        <v>10</v>
      </c>
      <c r="E1779" t="s">
        <v>11</v>
      </c>
      <c r="F1779" t="s">
        <v>12</v>
      </c>
      <c r="G1779" t="s">
        <v>13</v>
      </c>
    </row>
    <row r="1780" spans="1:7">
      <c r="A1780" t="s">
        <v>14</v>
      </c>
      <c r="B1780" t="n">
        <v>4378142</v>
      </c>
      <c r="C1780" t="n">
        <v>5807198</v>
      </c>
      <c r="D1780">
        <f>if(and(B1780&gt;0,C1780&gt;0),C1780/(B1780+C1780),"")</f>
        <v/>
      </c>
      <c r="E1780">
        <f>average(D1780:D1781)</f>
        <v/>
      </c>
    </row>
    <row r="1781" spans="1:7">
      <c r="A1781" t="s">
        <v>15</v>
      </c>
      <c r="B1781" t="n">
        <v>3671557</v>
      </c>
      <c r="C1781" t="n">
        <v>4826010</v>
      </c>
      <c r="D1781">
        <f>if(and(B1781&gt;0,C1781&gt;0),C1781/(B1781+C1781),"")</f>
        <v/>
      </c>
    </row>
    <row r="1782" spans="1:7">
      <c r="A1782" t="s">
        <v>16</v>
      </c>
      <c r="B1782" t="n">
        <v>5869637</v>
      </c>
      <c r="C1782" t="n">
        <v>8438377</v>
      </c>
      <c r="D1782">
        <f>if(and(B1782&gt;0,C1782&gt;0),C1782/(B1782+C1782),"")</f>
        <v/>
      </c>
      <c r="E1782">
        <f>D1782-E1780</f>
        <v/>
      </c>
      <c r="F1782" t="n">
        <v>0.05</v>
      </c>
      <c r="G1782">
        <f>E1782/F1782*100/37.96/8</f>
        <v/>
      </c>
    </row>
    <row r="1783" spans="1:7">
      <c r="A1783" t="s">
        <v>17</v>
      </c>
      <c r="B1783" t="n">
        <v>647089</v>
      </c>
      <c r="C1783" t="n">
        <v>849665</v>
      </c>
      <c r="D1783">
        <f>if(and(B1783&gt;0,C1783&gt;0),C1783/(B1783+C1783),"")</f>
        <v/>
      </c>
      <c r="E1783">
        <f>D1783-E1780</f>
        <v/>
      </c>
      <c r="F1783" t="n">
        <v>0.05</v>
      </c>
      <c r="G1783">
        <f>E1783/F1783*100/37.96/8</f>
        <v/>
      </c>
    </row>
    <row r="1784" spans="1:7">
      <c r="A1784" t="s">
        <v>18</v>
      </c>
      <c r="B1784" t="n">
        <v>28343830</v>
      </c>
      <c r="C1784" t="n">
        <v>40162040</v>
      </c>
      <c r="D1784">
        <f>if(and(B1784&gt;0,C1784&gt;0),C1784/(B1784+C1784),"")</f>
        <v/>
      </c>
      <c r="E1784">
        <f>D1784-E1780</f>
        <v/>
      </c>
      <c r="F1784" t="n">
        <v>0.05</v>
      </c>
      <c r="G1784">
        <f>E1784/F1784*100/37.96/24</f>
        <v/>
      </c>
    </row>
    <row r="1785" spans="1:7">
      <c r="A1785" t="s">
        <v>19</v>
      </c>
      <c r="B1785" t="n">
        <v>20622830</v>
      </c>
      <c r="C1785" t="n">
        <v>30326150</v>
      </c>
      <c r="D1785">
        <f>if(and(B1785&gt;0,C1785&gt;0),C1785/(B1785+C1785),"")</f>
        <v/>
      </c>
      <c r="E1785">
        <f>D1785-E1780</f>
        <v/>
      </c>
      <c r="F1785" t="n">
        <v>0.05</v>
      </c>
      <c r="G1785">
        <f>E1785/F1785*100/37.96/24</f>
        <v/>
      </c>
    </row>
    <row r="1786" spans="1:7">
      <c r="A1786" t="s">
        <v>20</v>
      </c>
      <c r="B1786" t="n">
        <v>22480770</v>
      </c>
      <c r="C1786" t="n">
        <v>33853180</v>
      </c>
      <c r="D1786">
        <f>if(and(B1786&gt;0,C1786&gt;0),C1786/(B1786+C1786),"")</f>
        <v/>
      </c>
      <c r="E1786">
        <f>D1786-E1780</f>
        <v/>
      </c>
      <c r="F1786" t="n">
        <v>0.05</v>
      </c>
      <c r="G1786">
        <f>E1786/F1786*100/37.96/48</f>
        <v/>
      </c>
    </row>
    <row r="1787" spans="1:7">
      <c r="A1787" t="s">
        <v>21</v>
      </c>
      <c r="B1787" t="n">
        <v>15030240</v>
      </c>
      <c r="C1787" t="n">
        <v>22866080</v>
      </c>
      <c r="D1787">
        <f>if(and(B1787&gt;0,C1787&gt;0),C1787/(B1787+C1787),"")</f>
        <v/>
      </c>
      <c r="E1787">
        <f>D1787-E1780</f>
        <v/>
      </c>
      <c r="F1787" t="n">
        <v>0.05</v>
      </c>
      <c r="G1787">
        <f>E1787/F1787*100/37.96/48</f>
        <v/>
      </c>
    </row>
    <row r="1788" spans="1:7">
      <c r="A1788" t="s">
        <v>22</v>
      </c>
      <c r="B1788" t="n">
        <v>15693970</v>
      </c>
      <c r="C1788" t="n">
        <v>28065090</v>
      </c>
      <c r="D1788">
        <f>if(and(B1788&gt;0,C1788&gt;0),C1788/(B1788+C1788),"")</f>
        <v/>
      </c>
      <c r="E1788">
        <f>D1788-E1780</f>
        <v/>
      </c>
      <c r="F1788" t="n">
        <v>0.05</v>
      </c>
      <c r="G1788">
        <f>E1788/F1788*100/37.96/96</f>
        <v/>
      </c>
    </row>
    <row r="1789" spans="1:7">
      <c r="A1789" t="s">
        <v>23</v>
      </c>
      <c r="B1789" t="n">
        <v>22175750</v>
      </c>
      <c r="C1789" t="n">
        <v>40815360</v>
      </c>
      <c r="D1789">
        <f>if(and(B1789&gt;0,C1789&gt;0),C1789/(B1789+C1789),"")</f>
        <v/>
      </c>
      <c r="E1789">
        <f>D1789-E1780</f>
        <v/>
      </c>
      <c r="F1789" t="n">
        <v>0.05</v>
      </c>
      <c r="G1789">
        <f>E1789/F1789*100/37.96/96</f>
        <v/>
      </c>
    </row>
    <row r="1790" spans="1:7">
      <c r="A1790" t="s">
        <v>24</v>
      </c>
      <c r="B1790" t="n">
        <v>6567225</v>
      </c>
      <c r="C1790" t="n">
        <v>14356890</v>
      </c>
      <c r="D1790">
        <f>if(and(B1790&gt;0,C1790&gt;0),C1790/(B1790+C1790),"")</f>
        <v/>
      </c>
      <c r="E1790">
        <f>D1790-E1780</f>
        <v/>
      </c>
      <c r="F1790" t="n">
        <v>0.05</v>
      </c>
      <c r="G1790">
        <f>E1790/F1790*100/37.96/168</f>
        <v/>
      </c>
    </row>
    <row r="1791" spans="1:7">
      <c r="A1791" t="s">
        <v>25</v>
      </c>
      <c r="B1791" t="n">
        <v>645439</v>
      </c>
      <c r="C1791" t="n">
        <v>1253715</v>
      </c>
      <c r="D1791">
        <f>if(and(B1791&gt;0,C1791&gt;0),C1791/(B1791+C1791),"")</f>
        <v/>
      </c>
      <c r="E1791">
        <f>D1791-E1780</f>
        <v/>
      </c>
      <c r="F1791" t="n">
        <v>0.05</v>
      </c>
      <c r="G1791">
        <f>E1791/F1791*100/37.96/168</f>
        <v/>
      </c>
    </row>
    <row r="1792" spans="1:7">
      <c r="A1792" t="s"/>
    </row>
    <row r="1793" spans="1:7">
      <c r="A1793" t="s">
        <v>0</v>
      </c>
      <c r="B1793" t="s">
        <v>1</v>
      </c>
      <c r="C1793" t="s">
        <v>2</v>
      </c>
      <c r="D1793" t="s">
        <v>3</v>
      </c>
    </row>
    <row r="1794" spans="1:7">
      <c r="A1794" t="s">
        <v>312</v>
      </c>
      <c r="B1794" t="s">
        <v>54</v>
      </c>
      <c r="C1794" t="s">
        <v>313</v>
      </c>
      <c r="D1794" t="s">
        <v>314</v>
      </c>
    </row>
    <row r="1795" spans="1:7">
      <c r="A1795" t="s"/>
      <c r="B1795" t="s">
        <v>8</v>
      </c>
      <c r="C1795" t="s">
        <v>9</v>
      </c>
      <c r="D1795" t="s">
        <v>10</v>
      </c>
      <c r="E1795" t="s">
        <v>11</v>
      </c>
      <c r="F1795" t="s">
        <v>12</v>
      </c>
      <c r="G1795" t="s">
        <v>13</v>
      </c>
    </row>
    <row r="1796" spans="1:7">
      <c r="A1796" t="s">
        <v>14</v>
      </c>
      <c r="B1796" t="n">
        <v>67060820</v>
      </c>
      <c r="C1796" t="n">
        <v>89372970</v>
      </c>
      <c r="D1796">
        <f>if(and(B1796&gt;0,C1796&gt;0),C1796/(B1796+C1796),"")</f>
        <v/>
      </c>
      <c r="E1796">
        <f>average(D1796:D1797)</f>
        <v/>
      </c>
    </row>
    <row r="1797" spans="1:7">
      <c r="A1797" t="s">
        <v>15</v>
      </c>
      <c r="B1797" t="n">
        <v>75347540</v>
      </c>
      <c r="C1797" t="n">
        <v>100269600</v>
      </c>
      <c r="D1797">
        <f>if(and(B1797&gt;0,C1797&gt;0),C1797/(B1797+C1797),"")</f>
        <v/>
      </c>
    </row>
    <row r="1798" spans="1:7">
      <c r="A1798" t="s">
        <v>16</v>
      </c>
      <c r="B1798" t="n">
        <v>78010240</v>
      </c>
      <c r="C1798" t="n">
        <v>104542600</v>
      </c>
      <c r="D1798">
        <f>if(and(B1798&gt;0,C1798&gt;0),C1798/(B1798+C1798),"")</f>
        <v/>
      </c>
      <c r="E1798">
        <f>D1798-E1796</f>
        <v/>
      </c>
      <c r="F1798" t="n">
        <v>0.05</v>
      </c>
      <c r="G1798">
        <f>E1798/F1798*100/48.08/8</f>
        <v/>
      </c>
    </row>
    <row r="1799" spans="1:7">
      <c r="A1799" t="s">
        <v>17</v>
      </c>
      <c r="B1799" t="n">
        <v>86524380</v>
      </c>
      <c r="C1799" t="n">
        <v>114806900</v>
      </c>
      <c r="D1799">
        <f>if(and(B1799&gt;0,C1799&gt;0),C1799/(B1799+C1799),"")</f>
        <v/>
      </c>
      <c r="E1799">
        <f>D1799-E1796</f>
        <v/>
      </c>
      <c r="F1799" t="n">
        <v>0.05</v>
      </c>
      <c r="G1799">
        <f>E1799/F1799*100/48.08/8</f>
        <v/>
      </c>
    </row>
    <row r="1800" spans="1:7">
      <c r="A1800" t="s">
        <v>18</v>
      </c>
      <c r="B1800" t="n">
        <v>87539360</v>
      </c>
      <c r="C1800" t="n">
        <v>122868900</v>
      </c>
      <c r="D1800">
        <f>if(and(B1800&gt;0,C1800&gt;0),C1800/(B1800+C1800),"")</f>
        <v/>
      </c>
      <c r="E1800">
        <f>D1800-E1796</f>
        <v/>
      </c>
      <c r="F1800" t="n">
        <v>0.05</v>
      </c>
      <c r="G1800">
        <f>E1800/F1800*100/48.08/24</f>
        <v/>
      </c>
    </row>
    <row r="1801" spans="1:7">
      <c r="A1801" t="s">
        <v>19</v>
      </c>
      <c r="B1801" t="n">
        <v>82442660</v>
      </c>
      <c r="C1801" t="n">
        <v>116384200</v>
      </c>
      <c r="D1801">
        <f>if(and(B1801&gt;0,C1801&gt;0),C1801/(B1801+C1801),"")</f>
        <v/>
      </c>
      <c r="E1801">
        <f>D1801-E1796</f>
        <v/>
      </c>
      <c r="F1801" t="n">
        <v>0.05</v>
      </c>
      <c r="G1801">
        <f>E1801/F1801*100/48.08/24</f>
        <v/>
      </c>
    </row>
    <row r="1802" spans="1:7">
      <c r="A1802" t="s">
        <v>20</v>
      </c>
      <c r="B1802" t="n">
        <v>45971310</v>
      </c>
      <c r="C1802" t="n">
        <v>67943010</v>
      </c>
      <c r="D1802">
        <f>if(and(B1802&gt;0,C1802&gt;0),C1802/(B1802+C1802),"")</f>
        <v/>
      </c>
      <c r="E1802">
        <f>D1802-E1796</f>
        <v/>
      </c>
      <c r="F1802" t="n">
        <v>0.05</v>
      </c>
      <c r="G1802">
        <f>E1802/F1802*100/48.08/48</f>
        <v/>
      </c>
    </row>
    <row r="1803" spans="1:7">
      <c r="A1803" t="s">
        <v>21</v>
      </c>
      <c r="B1803" t="n">
        <v>40228420</v>
      </c>
      <c r="C1803" t="n">
        <v>60150290</v>
      </c>
      <c r="D1803">
        <f>if(and(B1803&gt;0,C1803&gt;0),C1803/(B1803+C1803),"")</f>
        <v/>
      </c>
      <c r="E1803">
        <f>D1803-E1796</f>
        <v/>
      </c>
      <c r="F1803" t="n">
        <v>0.05</v>
      </c>
      <c r="G1803">
        <f>E1803/F1803*100/48.08/48</f>
        <v/>
      </c>
    </row>
    <row r="1804" spans="1:7">
      <c r="A1804" t="s">
        <v>22</v>
      </c>
      <c r="B1804" t="n">
        <v>37901520</v>
      </c>
      <c r="C1804" t="n">
        <v>67397970</v>
      </c>
      <c r="D1804">
        <f>if(and(B1804&gt;0,C1804&gt;0),C1804/(B1804+C1804),"")</f>
        <v/>
      </c>
      <c r="E1804">
        <f>D1804-E1796</f>
        <v/>
      </c>
      <c r="F1804" t="n">
        <v>0.05</v>
      </c>
      <c r="G1804">
        <f>E1804/F1804*100/48.08/96</f>
        <v/>
      </c>
    </row>
    <row r="1805" spans="1:7">
      <c r="A1805" t="s">
        <v>23</v>
      </c>
      <c r="B1805" t="n">
        <v>48690280</v>
      </c>
      <c r="C1805" t="n">
        <v>87760050</v>
      </c>
      <c r="D1805">
        <f>if(and(B1805&gt;0,C1805&gt;0),C1805/(B1805+C1805),"")</f>
        <v/>
      </c>
      <c r="E1805">
        <f>D1805-E1796</f>
        <v/>
      </c>
      <c r="F1805" t="n">
        <v>0.05</v>
      </c>
      <c r="G1805">
        <f>E1805/F1805*100/48.08/96</f>
        <v/>
      </c>
    </row>
    <row r="1806" spans="1:7">
      <c r="A1806" t="s">
        <v>24</v>
      </c>
      <c r="B1806" t="n">
        <v>30266660</v>
      </c>
      <c r="C1806" t="n">
        <v>65256960</v>
      </c>
      <c r="D1806">
        <f>if(and(B1806&gt;0,C1806&gt;0),C1806/(B1806+C1806),"")</f>
        <v/>
      </c>
      <c r="E1806">
        <f>D1806-E1796</f>
        <v/>
      </c>
      <c r="F1806" t="n">
        <v>0.05</v>
      </c>
      <c r="G1806">
        <f>E1806/F1806*100/48.08/168</f>
        <v/>
      </c>
    </row>
    <row r="1807" spans="1:7">
      <c r="A1807" t="s">
        <v>25</v>
      </c>
      <c r="B1807" t="n">
        <v>30753120</v>
      </c>
      <c r="C1807" t="n">
        <v>69332660</v>
      </c>
      <c r="D1807">
        <f>if(and(B1807&gt;0,C1807&gt;0),C1807/(B1807+C1807),"")</f>
        <v/>
      </c>
      <c r="E1807">
        <f>D1807-E1796</f>
        <v/>
      </c>
      <c r="F1807" t="n">
        <v>0.05</v>
      </c>
      <c r="G1807">
        <f>E1807/F1807*100/48.08/168</f>
        <v/>
      </c>
    </row>
    <row r="1808" spans="1:7">
      <c r="A1808" t="s"/>
    </row>
    <row r="1809" spans="1:7">
      <c r="A1809" t="s">
        <v>0</v>
      </c>
      <c r="B1809" t="s">
        <v>1</v>
      </c>
      <c r="C1809" t="s">
        <v>2</v>
      </c>
      <c r="D1809" t="s">
        <v>3</v>
      </c>
    </row>
    <row r="1810" spans="1:7">
      <c r="A1810" t="s">
        <v>315</v>
      </c>
      <c r="B1810" t="s">
        <v>54</v>
      </c>
      <c r="C1810" t="s">
        <v>316</v>
      </c>
      <c r="D1810" t="s">
        <v>317</v>
      </c>
    </row>
    <row r="1811" spans="1:7">
      <c r="A1811" t="s"/>
      <c r="B1811" t="s">
        <v>8</v>
      </c>
      <c r="C1811" t="s">
        <v>9</v>
      </c>
      <c r="D1811" t="s">
        <v>10</v>
      </c>
      <c r="E1811" t="s">
        <v>11</v>
      </c>
      <c r="F1811" t="s">
        <v>12</v>
      </c>
      <c r="G1811" t="s">
        <v>13</v>
      </c>
    </row>
    <row r="1812" spans="1:7">
      <c r="A1812" t="s">
        <v>14</v>
      </c>
      <c r="B1812" t="n">
        <v>1455267000</v>
      </c>
      <c r="C1812" t="n">
        <v>1940760000</v>
      </c>
      <c r="D1812">
        <f>if(and(B1812&gt;0,C1812&gt;0),C1812/(B1812+C1812),"")</f>
        <v/>
      </c>
      <c r="E1812">
        <f>average(D1812:D1813)</f>
        <v/>
      </c>
    </row>
    <row r="1813" spans="1:7">
      <c r="A1813" t="s">
        <v>15</v>
      </c>
      <c r="B1813" t="n">
        <v>1166791000</v>
      </c>
      <c r="C1813" t="n">
        <v>1558115000</v>
      </c>
      <c r="D1813">
        <f>if(and(B1813&gt;0,C1813&gt;0),C1813/(B1813+C1813),"")</f>
        <v/>
      </c>
    </row>
    <row r="1814" spans="1:7">
      <c r="A1814" t="s">
        <v>16</v>
      </c>
      <c r="B1814" t="n">
        <v>1379299000</v>
      </c>
      <c r="C1814" t="n">
        <v>1914897000</v>
      </c>
      <c r="D1814">
        <f>if(and(B1814&gt;0,C1814&gt;0),C1814/(B1814+C1814),"")</f>
        <v/>
      </c>
      <c r="E1814">
        <f>D1814-E1812</f>
        <v/>
      </c>
      <c r="F1814" t="n">
        <v>0.05</v>
      </c>
      <c r="G1814">
        <f>E1814/F1814*100/45.20/8</f>
        <v/>
      </c>
    </row>
    <row r="1815" spans="1:7">
      <c r="A1815" t="s">
        <v>17</v>
      </c>
      <c r="B1815" t="n">
        <v>1439842000</v>
      </c>
      <c r="C1815" t="n">
        <v>1982098000</v>
      </c>
      <c r="D1815">
        <f>if(and(B1815&gt;0,C1815&gt;0),C1815/(B1815+C1815),"")</f>
        <v/>
      </c>
      <c r="E1815">
        <f>D1815-E1812</f>
        <v/>
      </c>
      <c r="F1815" t="n">
        <v>0.05</v>
      </c>
      <c r="G1815">
        <f>E1815/F1815*100/45.20/8</f>
        <v/>
      </c>
    </row>
    <row r="1816" spans="1:7">
      <c r="A1816" t="s">
        <v>18</v>
      </c>
      <c r="B1816" t="n">
        <v>958915800</v>
      </c>
      <c r="C1816" t="n">
        <v>1385705000</v>
      </c>
      <c r="D1816">
        <f>if(and(B1816&gt;0,C1816&gt;0),C1816/(B1816+C1816),"")</f>
        <v/>
      </c>
      <c r="E1816">
        <f>D1816-E1812</f>
        <v/>
      </c>
      <c r="F1816" t="n">
        <v>0.05</v>
      </c>
      <c r="G1816">
        <f>E1816/F1816*100/45.20/24</f>
        <v/>
      </c>
    </row>
    <row r="1817" spans="1:7">
      <c r="A1817" t="s">
        <v>19</v>
      </c>
      <c r="B1817" t="n">
        <v>994710600</v>
      </c>
      <c r="C1817" t="n">
        <v>1444115000</v>
      </c>
      <c r="D1817">
        <f>if(and(B1817&gt;0,C1817&gt;0),C1817/(B1817+C1817),"")</f>
        <v/>
      </c>
      <c r="E1817">
        <f>D1817-E1812</f>
        <v/>
      </c>
      <c r="F1817" t="n">
        <v>0.05</v>
      </c>
      <c r="G1817">
        <f>E1817/F1817*100/45.20/24</f>
        <v/>
      </c>
    </row>
    <row r="1818" spans="1:7">
      <c r="A1818" t="s">
        <v>20</v>
      </c>
      <c r="B1818" t="n">
        <v>719955500</v>
      </c>
      <c r="C1818" t="n">
        <v>1120242000</v>
      </c>
      <c r="D1818">
        <f>if(and(B1818&gt;0,C1818&gt;0),C1818/(B1818+C1818),"")</f>
        <v/>
      </c>
      <c r="E1818">
        <f>D1818-E1812</f>
        <v/>
      </c>
      <c r="F1818" t="n">
        <v>0.05</v>
      </c>
      <c r="G1818">
        <f>E1818/F1818*100/45.20/48</f>
        <v/>
      </c>
    </row>
    <row r="1819" spans="1:7">
      <c r="A1819" t="s">
        <v>21</v>
      </c>
      <c r="B1819" t="n">
        <v>653008800</v>
      </c>
      <c r="C1819" t="n">
        <v>1014123000</v>
      </c>
      <c r="D1819">
        <f>if(and(B1819&gt;0,C1819&gt;0),C1819/(B1819+C1819),"")</f>
        <v/>
      </c>
      <c r="E1819">
        <f>D1819-E1812</f>
        <v/>
      </c>
      <c r="F1819" t="n">
        <v>0.05</v>
      </c>
      <c r="G1819">
        <f>E1819/F1819*100/45.20/48</f>
        <v/>
      </c>
    </row>
    <row r="1820" spans="1:7">
      <c r="A1820" t="s">
        <v>22</v>
      </c>
      <c r="B1820" t="n">
        <v>569346200</v>
      </c>
      <c r="C1820" t="n">
        <v>1034682000</v>
      </c>
      <c r="D1820">
        <f>if(and(B1820&gt;0,C1820&gt;0),C1820/(B1820+C1820),"")</f>
        <v/>
      </c>
      <c r="E1820">
        <f>D1820-E1812</f>
        <v/>
      </c>
      <c r="F1820" t="n">
        <v>0.05</v>
      </c>
      <c r="G1820">
        <f>E1820/F1820*100/45.20/96</f>
        <v/>
      </c>
    </row>
    <row r="1821" spans="1:7">
      <c r="A1821" t="s">
        <v>23</v>
      </c>
      <c r="B1821" t="n">
        <v>551020800</v>
      </c>
      <c r="C1821" t="n">
        <v>1010789000</v>
      </c>
      <c r="D1821">
        <f>if(and(B1821&gt;0,C1821&gt;0),C1821/(B1821+C1821),"")</f>
        <v/>
      </c>
      <c r="E1821">
        <f>D1821-E1812</f>
        <v/>
      </c>
      <c r="F1821" t="n">
        <v>0.05</v>
      </c>
      <c r="G1821">
        <f>E1821/F1821*100/45.20/96</f>
        <v/>
      </c>
    </row>
    <row r="1822" spans="1:7">
      <c r="A1822" t="s">
        <v>24</v>
      </c>
      <c r="B1822" t="n">
        <v>433984100</v>
      </c>
      <c r="C1822" t="n">
        <v>975350900</v>
      </c>
      <c r="D1822">
        <f>if(and(B1822&gt;0,C1822&gt;0),C1822/(B1822+C1822),"")</f>
        <v/>
      </c>
      <c r="E1822">
        <f>D1822-E1812</f>
        <v/>
      </c>
      <c r="F1822" t="n">
        <v>0.05</v>
      </c>
      <c r="G1822">
        <f>E1822/F1822*100/45.20/168</f>
        <v/>
      </c>
    </row>
    <row r="1823" spans="1:7">
      <c r="A1823" t="s">
        <v>25</v>
      </c>
      <c r="B1823" t="n">
        <v>466141500</v>
      </c>
      <c r="C1823" t="n">
        <v>1040367000</v>
      </c>
      <c r="D1823">
        <f>if(and(B1823&gt;0,C1823&gt;0),C1823/(B1823+C1823),"")</f>
        <v/>
      </c>
      <c r="E1823">
        <f>D1823-E1812</f>
        <v/>
      </c>
      <c r="F1823" t="n">
        <v>0.05</v>
      </c>
      <c r="G1823">
        <f>E1823/F1823*100/45.20/168</f>
        <v/>
      </c>
    </row>
    <row r="1824" spans="1:7">
      <c r="A1824" t="s"/>
    </row>
    <row r="1825" spans="1:7">
      <c r="A1825" t="s">
        <v>0</v>
      </c>
      <c r="B1825" t="s">
        <v>1</v>
      </c>
      <c r="C1825" t="s">
        <v>2</v>
      </c>
      <c r="D1825" t="s">
        <v>3</v>
      </c>
    </row>
    <row r="1826" spans="1:7">
      <c r="A1826" t="s">
        <v>318</v>
      </c>
      <c r="B1826" t="s">
        <v>163</v>
      </c>
      <c r="C1826" t="s">
        <v>319</v>
      </c>
      <c r="D1826" t="s">
        <v>317</v>
      </c>
    </row>
    <row r="1827" spans="1:7">
      <c r="A1827" t="s"/>
      <c r="B1827" t="s">
        <v>8</v>
      </c>
      <c r="C1827" t="s">
        <v>9</v>
      </c>
      <c r="D1827" t="s">
        <v>10</v>
      </c>
      <c r="E1827" t="s">
        <v>11</v>
      </c>
      <c r="F1827" t="s">
        <v>12</v>
      </c>
      <c r="G1827" t="s">
        <v>13</v>
      </c>
    </row>
    <row r="1828" spans="1:7">
      <c r="A1828" t="s">
        <v>14</v>
      </c>
      <c r="B1828" t="n">
        <v>2240095000</v>
      </c>
      <c r="C1828" t="n">
        <v>3002398000</v>
      </c>
      <c r="D1828">
        <f>if(and(B1828&gt;0,C1828&gt;0),C1828/(B1828+C1828),"")</f>
        <v/>
      </c>
      <c r="E1828">
        <f>average(D1828:D1829)</f>
        <v/>
      </c>
    </row>
    <row r="1829" spans="1:7">
      <c r="A1829" t="s">
        <v>15</v>
      </c>
      <c r="B1829" t="n">
        <v>1772911000</v>
      </c>
      <c r="C1829" t="n">
        <v>2396433000</v>
      </c>
      <c r="D1829">
        <f>if(and(B1829&gt;0,C1829&gt;0),C1829/(B1829+C1829),"")</f>
        <v/>
      </c>
    </row>
    <row r="1830" spans="1:7">
      <c r="A1830" t="s">
        <v>16</v>
      </c>
      <c r="B1830" t="n">
        <v>1947857000</v>
      </c>
      <c r="C1830" t="n">
        <v>2696319000</v>
      </c>
      <c r="D1830">
        <f>if(and(B1830&gt;0,C1830&gt;0),C1830/(B1830+C1830),"")</f>
        <v/>
      </c>
      <c r="E1830">
        <f>D1830-E1828</f>
        <v/>
      </c>
      <c r="F1830" t="n">
        <v>0.05</v>
      </c>
      <c r="G1830">
        <f>E1830/F1830*100/45.20/8</f>
        <v/>
      </c>
    </row>
    <row r="1831" spans="1:7">
      <c r="A1831" t="s">
        <v>17</v>
      </c>
      <c r="B1831" t="n">
        <v>2455486000</v>
      </c>
      <c r="C1831" t="n">
        <v>3389156000</v>
      </c>
      <c r="D1831">
        <f>if(and(B1831&gt;0,C1831&gt;0),C1831/(B1831+C1831),"")</f>
        <v/>
      </c>
      <c r="E1831">
        <f>D1831-E1828</f>
        <v/>
      </c>
      <c r="F1831" t="n">
        <v>0.05</v>
      </c>
      <c r="G1831">
        <f>E1831/F1831*100/45.20/8</f>
        <v/>
      </c>
    </row>
    <row r="1832" spans="1:7">
      <c r="A1832" t="s">
        <v>18</v>
      </c>
      <c r="B1832" t="n">
        <v>1409914000</v>
      </c>
      <c r="C1832" t="n">
        <v>2026097000</v>
      </c>
      <c r="D1832">
        <f>if(and(B1832&gt;0,C1832&gt;0),C1832/(B1832+C1832),"")</f>
        <v/>
      </c>
      <c r="E1832">
        <f>D1832-E1828</f>
        <v/>
      </c>
      <c r="F1832" t="n">
        <v>0.05</v>
      </c>
      <c r="G1832">
        <f>E1832/F1832*100/45.20/24</f>
        <v/>
      </c>
    </row>
    <row r="1833" spans="1:7">
      <c r="A1833" t="s">
        <v>19</v>
      </c>
      <c r="B1833" t="n">
        <v>1508225000</v>
      </c>
      <c r="C1833" t="n">
        <v>2159095000</v>
      </c>
      <c r="D1833">
        <f>if(and(B1833&gt;0,C1833&gt;0),C1833/(B1833+C1833),"")</f>
        <v/>
      </c>
      <c r="E1833">
        <f>D1833-E1828</f>
        <v/>
      </c>
      <c r="F1833" t="n">
        <v>0.05</v>
      </c>
      <c r="G1833">
        <f>E1833/F1833*100/45.20/24</f>
        <v/>
      </c>
    </row>
    <row r="1834" spans="1:7">
      <c r="A1834" t="s">
        <v>20</v>
      </c>
      <c r="B1834" t="n">
        <v>1044101000</v>
      </c>
      <c r="C1834" t="n">
        <v>1597828000</v>
      </c>
      <c r="D1834">
        <f>if(and(B1834&gt;0,C1834&gt;0),C1834/(B1834+C1834),"")</f>
        <v/>
      </c>
      <c r="E1834">
        <f>D1834-E1828</f>
        <v/>
      </c>
      <c r="F1834" t="n">
        <v>0.05</v>
      </c>
      <c r="G1834">
        <f>E1834/F1834*100/45.20/48</f>
        <v/>
      </c>
    </row>
    <row r="1835" spans="1:7">
      <c r="A1835" t="s">
        <v>21</v>
      </c>
      <c r="B1835" t="n">
        <v>979175300</v>
      </c>
      <c r="C1835" t="n">
        <v>1509321000</v>
      </c>
      <c r="D1835">
        <f>if(and(B1835&gt;0,C1835&gt;0),C1835/(B1835+C1835),"")</f>
        <v/>
      </c>
      <c r="E1835">
        <f>D1835-E1828</f>
        <v/>
      </c>
      <c r="F1835" t="n">
        <v>0.05</v>
      </c>
      <c r="G1835">
        <f>E1835/F1835*100/45.20/48</f>
        <v/>
      </c>
    </row>
    <row r="1836" spans="1:7">
      <c r="A1836" t="s">
        <v>22</v>
      </c>
      <c r="B1836" t="n">
        <v>863762700</v>
      </c>
      <c r="C1836" t="n">
        <v>1565296000</v>
      </c>
      <c r="D1836">
        <f>if(and(B1836&gt;0,C1836&gt;0),C1836/(B1836+C1836),"")</f>
        <v/>
      </c>
      <c r="E1836">
        <f>D1836-E1828</f>
        <v/>
      </c>
      <c r="F1836" t="n">
        <v>0.05</v>
      </c>
      <c r="G1836">
        <f>E1836/F1836*100/45.20/96</f>
        <v/>
      </c>
    </row>
    <row r="1837" spans="1:7">
      <c r="A1837" t="s">
        <v>23</v>
      </c>
      <c r="B1837" t="n">
        <v>787394700</v>
      </c>
      <c r="C1837" t="n">
        <v>1432082000</v>
      </c>
      <c r="D1837">
        <f>if(and(B1837&gt;0,C1837&gt;0),C1837/(B1837+C1837),"")</f>
        <v/>
      </c>
      <c r="E1837">
        <f>D1837-E1828</f>
        <v/>
      </c>
      <c r="F1837" t="n">
        <v>0.05</v>
      </c>
      <c r="G1837">
        <f>E1837/F1837*100/45.20/96</f>
        <v/>
      </c>
    </row>
    <row r="1838" spans="1:7">
      <c r="A1838" t="s">
        <v>24</v>
      </c>
      <c r="B1838" t="n">
        <v>723848600</v>
      </c>
      <c r="C1838" t="n">
        <v>1577674000</v>
      </c>
      <c r="D1838">
        <f>if(and(B1838&gt;0,C1838&gt;0),C1838/(B1838+C1838),"")</f>
        <v/>
      </c>
      <c r="E1838">
        <f>D1838-E1828</f>
        <v/>
      </c>
      <c r="F1838" t="n">
        <v>0.05</v>
      </c>
      <c r="G1838">
        <f>E1838/F1838*100/45.20/168</f>
        <v/>
      </c>
    </row>
    <row r="1839" spans="1:7">
      <c r="A1839" t="s">
        <v>25</v>
      </c>
      <c r="B1839" t="n">
        <v>764538300</v>
      </c>
      <c r="C1839" t="n">
        <v>1685154000</v>
      </c>
      <c r="D1839">
        <f>if(and(B1839&gt;0,C1839&gt;0),C1839/(B1839+C1839),"")</f>
        <v/>
      </c>
      <c r="E1839">
        <f>D1839-E1828</f>
        <v/>
      </c>
      <c r="F1839" t="n">
        <v>0.05</v>
      </c>
      <c r="G1839">
        <f>E1839/F1839*100/45.20/168</f>
        <v/>
      </c>
    </row>
    <row r="1840" spans="1:7">
      <c r="A1840" t="s"/>
    </row>
    <row r="1841" spans="1:7">
      <c r="A1841" t="s">
        <v>0</v>
      </c>
      <c r="B1841" t="s">
        <v>1</v>
      </c>
      <c r="C1841" t="s">
        <v>2</v>
      </c>
      <c r="D1841" t="s">
        <v>3</v>
      </c>
    </row>
    <row r="1842" spans="1:7">
      <c r="A1842" t="s">
        <v>320</v>
      </c>
      <c r="B1842" t="s">
        <v>54</v>
      </c>
      <c r="C1842" t="s">
        <v>321</v>
      </c>
      <c r="D1842" t="s">
        <v>322</v>
      </c>
    </row>
    <row r="1843" spans="1:7">
      <c r="A1843" t="s"/>
      <c r="B1843" t="s">
        <v>8</v>
      </c>
      <c r="C1843" t="s">
        <v>9</v>
      </c>
      <c r="D1843" t="s">
        <v>10</v>
      </c>
      <c r="E1843" t="s">
        <v>11</v>
      </c>
      <c r="F1843" t="s">
        <v>12</v>
      </c>
      <c r="G1843" t="s">
        <v>13</v>
      </c>
    </row>
    <row r="1844" spans="1:7">
      <c r="A1844" t="s">
        <v>14</v>
      </c>
      <c r="B1844" t="n">
        <v>10343590</v>
      </c>
      <c r="C1844" t="n">
        <v>15223080</v>
      </c>
      <c r="D1844">
        <f>if(and(B1844&gt;0,C1844&gt;0),C1844/(B1844+C1844),"")</f>
        <v/>
      </c>
      <c r="E1844">
        <f>average(D1844:D1845)</f>
        <v/>
      </c>
    </row>
    <row r="1845" spans="1:7">
      <c r="A1845" t="s">
        <v>15</v>
      </c>
      <c r="B1845" t="n">
        <v>8853116</v>
      </c>
      <c r="C1845" t="n">
        <v>13627420</v>
      </c>
      <c r="D1845">
        <f>if(and(B1845&gt;0,C1845&gt;0),C1845/(B1845+C1845),"")</f>
        <v/>
      </c>
    </row>
    <row r="1846" spans="1:7">
      <c r="A1846" t="s">
        <v>16</v>
      </c>
      <c r="B1846" t="n">
        <v>6953471</v>
      </c>
      <c r="C1846" t="n">
        <v>10855670</v>
      </c>
      <c r="D1846">
        <f>if(and(B1846&gt;0,C1846&gt;0),C1846/(B1846+C1846),"")</f>
        <v/>
      </c>
      <c r="E1846">
        <f>D1846-E1844</f>
        <v/>
      </c>
      <c r="F1846" t="n">
        <v>0.05</v>
      </c>
      <c r="G1846">
        <f>E1846/F1846*100/48.99/8</f>
        <v/>
      </c>
    </row>
    <row r="1847" spans="1:7">
      <c r="A1847" t="s">
        <v>17</v>
      </c>
      <c r="B1847" t="n">
        <v>8046699</v>
      </c>
      <c r="C1847" t="n">
        <v>12013660</v>
      </c>
      <c r="D1847">
        <f>if(and(B1847&gt;0,C1847&gt;0),C1847/(B1847+C1847),"")</f>
        <v/>
      </c>
      <c r="E1847">
        <f>D1847-E1844</f>
        <v/>
      </c>
      <c r="F1847" t="n">
        <v>0.05</v>
      </c>
      <c r="G1847">
        <f>E1847/F1847*100/48.99/8</f>
        <v/>
      </c>
    </row>
    <row r="1848" spans="1:7">
      <c r="A1848" t="s">
        <v>18</v>
      </c>
      <c r="B1848" t="n">
        <v>12240010</v>
      </c>
      <c r="C1848" t="n">
        <v>20522890</v>
      </c>
      <c r="D1848">
        <f>if(and(B1848&gt;0,C1848&gt;0),C1848/(B1848+C1848),"")</f>
        <v/>
      </c>
      <c r="E1848">
        <f>D1848-E1844</f>
        <v/>
      </c>
      <c r="F1848" t="n">
        <v>0.05</v>
      </c>
      <c r="G1848">
        <f>E1848/F1848*100/48.99/24</f>
        <v/>
      </c>
    </row>
    <row r="1849" spans="1:7">
      <c r="A1849" t="s">
        <v>19</v>
      </c>
      <c r="B1849" t="n">
        <v>11520650</v>
      </c>
      <c r="C1849" t="n">
        <v>18955020</v>
      </c>
      <c r="D1849">
        <f>if(and(B1849&gt;0,C1849&gt;0),C1849/(B1849+C1849),"")</f>
        <v/>
      </c>
      <c r="E1849">
        <f>D1849-E1844</f>
        <v/>
      </c>
      <c r="F1849" t="n">
        <v>0.05</v>
      </c>
      <c r="G1849">
        <f>E1849/F1849*100/48.99/24</f>
        <v/>
      </c>
    </row>
    <row r="1850" spans="1:7">
      <c r="A1850" t="s">
        <v>20</v>
      </c>
      <c r="B1850" t="n">
        <v>2882086</v>
      </c>
      <c r="C1850" t="n">
        <v>5633543</v>
      </c>
      <c r="D1850">
        <f>if(and(B1850&gt;0,C1850&gt;0),C1850/(B1850+C1850),"")</f>
        <v/>
      </c>
      <c r="E1850">
        <f>D1850-E1844</f>
        <v/>
      </c>
      <c r="F1850" t="n">
        <v>0.05</v>
      </c>
      <c r="G1850">
        <f>E1850/F1850*100/48.99/48</f>
        <v/>
      </c>
    </row>
    <row r="1851" spans="1:7">
      <c r="A1851" t="s">
        <v>21</v>
      </c>
      <c r="B1851" t="n">
        <v>3368989</v>
      </c>
      <c r="C1851" t="n">
        <v>6653451</v>
      </c>
      <c r="D1851">
        <f>if(and(B1851&gt;0,C1851&gt;0),C1851/(B1851+C1851),"")</f>
        <v/>
      </c>
      <c r="E1851">
        <f>D1851-E1844</f>
        <v/>
      </c>
      <c r="F1851" t="n">
        <v>0.05</v>
      </c>
      <c r="G1851">
        <f>E1851/F1851*100/48.99/48</f>
        <v/>
      </c>
    </row>
    <row r="1852" spans="1:7">
      <c r="A1852" t="s">
        <v>22</v>
      </c>
      <c r="B1852" t="n">
        <v>6728964</v>
      </c>
      <c r="C1852" t="n">
        <v>13115730</v>
      </c>
      <c r="D1852">
        <f>if(and(B1852&gt;0,C1852&gt;0),C1852/(B1852+C1852),"")</f>
        <v/>
      </c>
      <c r="E1852">
        <f>D1852-E1844</f>
        <v/>
      </c>
      <c r="F1852" t="n">
        <v>0.05</v>
      </c>
      <c r="G1852">
        <f>E1852/F1852*100/48.99/96</f>
        <v/>
      </c>
    </row>
    <row r="1853" spans="1:7">
      <c r="A1853" t="s">
        <v>23</v>
      </c>
      <c r="B1853" t="n">
        <v>5275272</v>
      </c>
      <c r="C1853" t="n">
        <v>11058390</v>
      </c>
      <c r="D1853">
        <f>if(and(B1853&gt;0,C1853&gt;0),C1853/(B1853+C1853),"")</f>
        <v/>
      </c>
      <c r="E1853">
        <f>D1853-E1844</f>
        <v/>
      </c>
      <c r="F1853" t="n">
        <v>0.05</v>
      </c>
      <c r="G1853">
        <f>E1853/F1853*100/48.99/96</f>
        <v/>
      </c>
    </row>
    <row r="1854" spans="1:7">
      <c r="A1854" t="s">
        <v>24</v>
      </c>
      <c r="B1854" t="n">
        <v>2660143</v>
      </c>
      <c r="C1854" t="n">
        <v>7039446</v>
      </c>
      <c r="D1854">
        <f>if(and(B1854&gt;0,C1854&gt;0),C1854/(B1854+C1854),"")</f>
        <v/>
      </c>
      <c r="E1854">
        <f>D1854-E1844</f>
        <v/>
      </c>
      <c r="F1854" t="n">
        <v>0.05</v>
      </c>
      <c r="G1854">
        <f>E1854/F1854*100/48.99/168</f>
        <v/>
      </c>
    </row>
    <row r="1855" spans="1:7">
      <c r="A1855" t="s">
        <v>25</v>
      </c>
      <c r="B1855" t="n">
        <v>3389118</v>
      </c>
      <c r="C1855" t="n">
        <v>8184022</v>
      </c>
      <c r="D1855">
        <f>if(and(B1855&gt;0,C1855&gt;0),C1855/(B1855+C1855),"")</f>
        <v/>
      </c>
      <c r="E1855">
        <f>D1855-E1844</f>
        <v/>
      </c>
      <c r="F1855" t="n">
        <v>0.05</v>
      </c>
      <c r="G1855">
        <f>E1855/F1855*100/48.99/168</f>
        <v/>
      </c>
    </row>
    <row r="1856" spans="1:7">
      <c r="A1856" t="s"/>
    </row>
    <row r="1857" spans="1:7">
      <c r="A1857" t="s">
        <v>0</v>
      </c>
      <c r="B1857" t="s">
        <v>1</v>
      </c>
      <c r="C1857" t="s">
        <v>2</v>
      </c>
      <c r="D1857" t="s">
        <v>3</v>
      </c>
    </row>
    <row r="1858" spans="1:7">
      <c r="A1858" t="s">
        <v>323</v>
      </c>
      <c r="B1858" t="s">
        <v>163</v>
      </c>
      <c r="C1858" t="s">
        <v>324</v>
      </c>
      <c r="D1858" t="s">
        <v>322</v>
      </c>
    </row>
    <row r="1859" spans="1:7">
      <c r="A1859" t="s"/>
      <c r="B1859" t="s">
        <v>8</v>
      </c>
      <c r="C1859" t="s">
        <v>9</v>
      </c>
      <c r="D1859" t="s">
        <v>10</v>
      </c>
      <c r="E1859" t="s">
        <v>11</v>
      </c>
      <c r="F1859" t="s">
        <v>12</v>
      </c>
      <c r="G1859" t="s">
        <v>13</v>
      </c>
    </row>
    <row r="1860" spans="1:7">
      <c r="A1860" t="s">
        <v>14</v>
      </c>
      <c r="B1860" t="n">
        <v>18682790</v>
      </c>
      <c r="C1860" t="n">
        <v>29422580</v>
      </c>
      <c r="D1860">
        <f>if(and(B1860&gt;0,C1860&gt;0),C1860/(B1860+C1860),"")</f>
        <v/>
      </c>
      <c r="E1860">
        <f>average(D1860:D1861)</f>
        <v/>
      </c>
    </row>
    <row r="1861" spans="1:7">
      <c r="A1861" t="s">
        <v>15</v>
      </c>
      <c r="B1861" t="n">
        <v>17621730</v>
      </c>
      <c r="C1861" t="n">
        <v>27074590</v>
      </c>
      <c r="D1861">
        <f>if(and(B1861&gt;0,C1861&gt;0),C1861/(B1861+C1861),"")</f>
        <v/>
      </c>
    </row>
    <row r="1862" spans="1:7">
      <c r="A1862" t="s">
        <v>16</v>
      </c>
      <c r="B1862" t="n">
        <v>12170940</v>
      </c>
      <c r="C1862" t="n">
        <v>20437680</v>
      </c>
      <c r="D1862">
        <f>if(and(B1862&gt;0,C1862&gt;0),C1862/(B1862+C1862),"")</f>
        <v/>
      </c>
      <c r="E1862">
        <f>D1862-E1860</f>
        <v/>
      </c>
      <c r="F1862" t="n">
        <v>0.05</v>
      </c>
      <c r="G1862">
        <f>E1862/F1862*100/48.99/8</f>
        <v/>
      </c>
    </row>
    <row r="1863" spans="1:7">
      <c r="A1863" t="s">
        <v>17</v>
      </c>
      <c r="B1863" t="n">
        <v>13947020</v>
      </c>
      <c r="C1863" t="n">
        <v>21497760</v>
      </c>
      <c r="D1863">
        <f>if(and(B1863&gt;0,C1863&gt;0),C1863/(B1863+C1863),"")</f>
        <v/>
      </c>
      <c r="E1863">
        <f>D1863-E1860</f>
        <v/>
      </c>
      <c r="F1863" t="n">
        <v>0.05</v>
      </c>
      <c r="G1863">
        <f>E1863/F1863*100/48.99/8</f>
        <v/>
      </c>
    </row>
    <row r="1864" spans="1:7">
      <c r="A1864" t="s">
        <v>18</v>
      </c>
      <c r="B1864" t="n">
        <v>21295540</v>
      </c>
      <c r="C1864" t="n">
        <v>35308670</v>
      </c>
      <c r="D1864">
        <f>if(and(B1864&gt;0,C1864&gt;0),C1864/(B1864+C1864),"")</f>
        <v/>
      </c>
      <c r="E1864">
        <f>D1864-E1860</f>
        <v/>
      </c>
      <c r="F1864" t="n">
        <v>0.05</v>
      </c>
      <c r="G1864">
        <f>E1864/F1864*100/48.99/24</f>
        <v/>
      </c>
    </row>
    <row r="1865" spans="1:7">
      <c r="A1865" t="s">
        <v>19</v>
      </c>
      <c r="B1865" t="n">
        <v>22295850</v>
      </c>
      <c r="C1865" t="n">
        <v>35217770</v>
      </c>
      <c r="D1865">
        <f>if(and(B1865&gt;0,C1865&gt;0),C1865/(B1865+C1865),"")</f>
        <v/>
      </c>
      <c r="E1865">
        <f>D1865-E1860</f>
        <v/>
      </c>
      <c r="F1865" t="n">
        <v>0.05</v>
      </c>
      <c r="G1865">
        <f>E1865/F1865*100/48.99/24</f>
        <v/>
      </c>
    </row>
    <row r="1866" spans="1:7">
      <c r="A1866" t="s">
        <v>20</v>
      </c>
      <c r="B1866" t="n">
        <v>5792174</v>
      </c>
      <c r="C1866" t="n">
        <v>9901221</v>
      </c>
      <c r="D1866">
        <f>if(and(B1866&gt;0,C1866&gt;0),C1866/(B1866+C1866),"")</f>
        <v/>
      </c>
      <c r="E1866">
        <f>D1866-E1860</f>
        <v/>
      </c>
      <c r="F1866" t="n">
        <v>0.05</v>
      </c>
      <c r="G1866">
        <f>E1866/F1866*100/48.99/48</f>
        <v/>
      </c>
    </row>
    <row r="1867" spans="1:7">
      <c r="A1867" t="s">
        <v>21</v>
      </c>
      <c r="B1867" t="n">
        <v>6497980</v>
      </c>
      <c r="C1867" t="n">
        <v>10798480</v>
      </c>
      <c r="D1867">
        <f>if(and(B1867&gt;0,C1867&gt;0),C1867/(B1867+C1867),"")</f>
        <v/>
      </c>
      <c r="E1867">
        <f>D1867-E1860</f>
        <v/>
      </c>
      <c r="F1867" t="n">
        <v>0.05</v>
      </c>
      <c r="G1867">
        <f>E1867/F1867*100/48.99/48</f>
        <v/>
      </c>
    </row>
    <row r="1868" spans="1:7">
      <c r="A1868" t="s">
        <v>22</v>
      </c>
      <c r="B1868" t="n">
        <v>12421000</v>
      </c>
      <c r="C1868" t="n">
        <v>24680980</v>
      </c>
      <c r="D1868">
        <f>if(and(B1868&gt;0,C1868&gt;0),C1868/(B1868+C1868),"")</f>
        <v/>
      </c>
      <c r="E1868">
        <f>D1868-E1860</f>
        <v/>
      </c>
      <c r="F1868" t="n">
        <v>0.05</v>
      </c>
      <c r="G1868">
        <f>E1868/F1868*100/48.99/96</f>
        <v/>
      </c>
    </row>
    <row r="1869" spans="1:7">
      <c r="A1869" t="s">
        <v>23</v>
      </c>
      <c r="B1869" t="n">
        <v>9254590</v>
      </c>
      <c r="C1869" t="n">
        <v>19024890</v>
      </c>
      <c r="D1869">
        <f>if(and(B1869&gt;0,C1869&gt;0),C1869/(B1869+C1869),"")</f>
        <v/>
      </c>
      <c r="E1869">
        <f>D1869-E1860</f>
        <v/>
      </c>
      <c r="F1869" t="n">
        <v>0.05</v>
      </c>
      <c r="G1869">
        <f>E1869/F1869*100/48.99/96</f>
        <v/>
      </c>
    </row>
    <row r="1870" spans="1:7">
      <c r="A1870" t="s">
        <v>24</v>
      </c>
      <c r="B1870" t="n">
        <v>18903980</v>
      </c>
      <c r="C1870" t="n">
        <v>22287030</v>
      </c>
      <c r="D1870">
        <f>if(and(B1870&gt;0,C1870&gt;0),C1870/(B1870+C1870),"")</f>
        <v/>
      </c>
      <c r="E1870">
        <f>D1870-E1860</f>
        <v/>
      </c>
      <c r="F1870" t="n">
        <v>0.05</v>
      </c>
      <c r="G1870">
        <f>E1870/F1870*100/48.99/168</f>
        <v/>
      </c>
    </row>
    <row r="1871" spans="1:7">
      <c r="A1871" t="s">
        <v>25</v>
      </c>
      <c r="B1871" t="n">
        <v>22750100</v>
      </c>
      <c r="C1871" t="n">
        <v>29864710</v>
      </c>
      <c r="D1871">
        <f>if(and(B1871&gt;0,C1871&gt;0),C1871/(B1871+C1871),"")</f>
        <v/>
      </c>
      <c r="E1871">
        <f>D1871-E1860</f>
        <v/>
      </c>
      <c r="F1871" t="n">
        <v>0.05</v>
      </c>
      <c r="G1871">
        <f>E1871/F1871*100/48.99/168</f>
        <v/>
      </c>
    </row>
    <row r="1872" spans="1:7">
      <c r="A1872" t="s"/>
    </row>
    <row r="1873" spans="1:7">
      <c r="A1873" t="s">
        <v>0</v>
      </c>
      <c r="B1873" t="s">
        <v>1</v>
      </c>
      <c r="C1873" t="s">
        <v>2</v>
      </c>
      <c r="D1873" t="s">
        <v>3</v>
      </c>
    </row>
    <row r="1874" spans="1:7">
      <c r="A1874" t="s">
        <v>325</v>
      </c>
      <c r="B1874" t="s">
        <v>163</v>
      </c>
      <c r="C1874" t="s">
        <v>326</v>
      </c>
      <c r="D1874" t="s">
        <v>327</v>
      </c>
    </row>
    <row r="1875" spans="1:7">
      <c r="A1875" t="s"/>
      <c r="B1875" t="s">
        <v>8</v>
      </c>
      <c r="C1875" t="s">
        <v>9</v>
      </c>
      <c r="D1875" t="s">
        <v>10</v>
      </c>
      <c r="E1875" t="s">
        <v>11</v>
      </c>
      <c r="F1875" t="s">
        <v>12</v>
      </c>
      <c r="G1875" t="s">
        <v>13</v>
      </c>
    </row>
    <row r="1876" spans="1:7">
      <c r="A1876" t="s">
        <v>14</v>
      </c>
      <c r="B1876" t="n">
        <v>16896100</v>
      </c>
      <c r="C1876" t="n">
        <v>26299840</v>
      </c>
      <c r="D1876">
        <f>if(and(B1876&gt;0,C1876&gt;0),C1876/(B1876+C1876),"")</f>
        <v/>
      </c>
      <c r="E1876">
        <f>average(D1876:D1877)</f>
        <v/>
      </c>
    </row>
    <row r="1877" spans="1:7">
      <c r="A1877" t="s">
        <v>15</v>
      </c>
      <c r="B1877" t="n">
        <v>13368450</v>
      </c>
      <c r="C1877" t="n">
        <v>21765470</v>
      </c>
      <c r="D1877">
        <f>if(and(B1877&gt;0,C1877&gt;0),C1877/(B1877+C1877),"")</f>
        <v/>
      </c>
    </row>
    <row r="1878" spans="1:7">
      <c r="A1878" t="s">
        <v>16</v>
      </c>
      <c r="B1878" t="n">
        <v>10487800</v>
      </c>
      <c r="C1878" t="n">
        <v>17904650</v>
      </c>
      <c r="D1878">
        <f>if(and(B1878&gt;0,C1878&gt;0),C1878/(B1878+C1878),"")</f>
        <v/>
      </c>
      <c r="E1878">
        <f>D1878-E1876</f>
        <v/>
      </c>
      <c r="F1878" t="n">
        <v>0.05</v>
      </c>
      <c r="G1878">
        <f>E1878/F1878*100/39.71/8</f>
        <v/>
      </c>
    </row>
    <row r="1879" spans="1:7">
      <c r="A1879" t="s">
        <v>17</v>
      </c>
      <c r="B1879" t="n">
        <v>12267580</v>
      </c>
      <c r="C1879" t="n">
        <v>20335490</v>
      </c>
      <c r="D1879">
        <f>if(and(B1879&gt;0,C1879&gt;0),C1879/(B1879+C1879),"")</f>
        <v/>
      </c>
      <c r="E1879">
        <f>D1879-E1876</f>
        <v/>
      </c>
      <c r="F1879" t="n">
        <v>0.05</v>
      </c>
      <c r="G1879">
        <f>E1879/F1879*100/39.71/8</f>
        <v/>
      </c>
    </row>
    <row r="1880" spans="1:7">
      <c r="A1880" t="s">
        <v>18</v>
      </c>
      <c r="B1880" t="n">
        <v>16666540</v>
      </c>
      <c r="C1880" t="n">
        <v>27647320</v>
      </c>
      <c r="D1880">
        <f>if(and(B1880&gt;0,C1880&gt;0),C1880/(B1880+C1880),"")</f>
        <v/>
      </c>
      <c r="E1880">
        <f>D1880-E1876</f>
        <v/>
      </c>
      <c r="F1880" t="n">
        <v>0.05</v>
      </c>
      <c r="G1880">
        <f>E1880/F1880*100/39.71/24</f>
        <v/>
      </c>
    </row>
    <row r="1881" spans="1:7">
      <c r="A1881" t="s">
        <v>19</v>
      </c>
      <c r="B1881" t="n">
        <v>28338490</v>
      </c>
      <c r="C1881" t="n">
        <v>45894200</v>
      </c>
      <c r="D1881">
        <f>if(and(B1881&gt;0,C1881&gt;0),C1881/(B1881+C1881),"")</f>
        <v/>
      </c>
      <c r="E1881">
        <f>D1881-E1876</f>
        <v/>
      </c>
      <c r="F1881" t="n">
        <v>0.05</v>
      </c>
      <c r="G1881">
        <f>E1881/F1881*100/39.71/24</f>
        <v/>
      </c>
    </row>
    <row r="1882" spans="1:7">
      <c r="A1882" t="s">
        <v>20</v>
      </c>
      <c r="B1882" t="n">
        <v>54825030</v>
      </c>
      <c r="C1882" t="n">
        <v>96727350</v>
      </c>
      <c r="D1882">
        <f>if(and(B1882&gt;0,C1882&gt;0),C1882/(B1882+C1882),"")</f>
        <v/>
      </c>
      <c r="E1882">
        <f>D1882-E1876</f>
        <v/>
      </c>
      <c r="F1882" t="n">
        <v>0.05</v>
      </c>
      <c r="G1882">
        <f>E1882/F1882*100/39.71/48</f>
        <v/>
      </c>
    </row>
    <row r="1883" spans="1:7">
      <c r="A1883" t="s">
        <v>21</v>
      </c>
      <c r="B1883" t="n">
        <v>13407790</v>
      </c>
      <c r="C1883" t="n">
        <v>24728880</v>
      </c>
      <c r="D1883">
        <f>if(and(B1883&gt;0,C1883&gt;0),C1883/(B1883+C1883),"")</f>
        <v/>
      </c>
      <c r="E1883">
        <f>D1883-E1876</f>
        <v/>
      </c>
      <c r="F1883" t="n">
        <v>0.05</v>
      </c>
      <c r="G1883">
        <f>E1883/F1883*100/39.71/48</f>
        <v/>
      </c>
    </row>
    <row r="1884" spans="1:7">
      <c r="A1884" t="s">
        <v>22</v>
      </c>
      <c r="B1884" t="n">
        <v>3194092</v>
      </c>
      <c r="C1884" t="n">
        <v>6428419</v>
      </c>
      <c r="D1884">
        <f>if(and(B1884&gt;0,C1884&gt;0),C1884/(B1884+C1884),"")</f>
        <v/>
      </c>
      <c r="E1884">
        <f>D1884-E1876</f>
        <v/>
      </c>
      <c r="F1884" t="n">
        <v>0.05</v>
      </c>
      <c r="G1884">
        <f>E1884/F1884*100/39.71/96</f>
        <v/>
      </c>
    </row>
    <row r="1885" spans="1:7">
      <c r="A1885" t="s">
        <v>23</v>
      </c>
      <c r="B1885" t="n">
        <v>19885720</v>
      </c>
      <c r="C1885" t="n">
        <v>41261010</v>
      </c>
      <c r="D1885">
        <f>if(and(B1885&gt;0,C1885&gt;0),C1885/(B1885+C1885),"")</f>
        <v/>
      </c>
      <c r="E1885">
        <f>D1885-E1876</f>
        <v/>
      </c>
      <c r="F1885" t="n">
        <v>0.05</v>
      </c>
      <c r="G1885">
        <f>E1885/F1885*100/39.71/96</f>
        <v/>
      </c>
    </row>
    <row r="1886" spans="1:7">
      <c r="A1886" t="s">
        <v>24</v>
      </c>
      <c r="B1886" t="n">
        <v>4899160</v>
      </c>
      <c r="C1886" t="n">
        <v>13966290</v>
      </c>
      <c r="D1886">
        <f>if(and(B1886&gt;0,C1886&gt;0),C1886/(B1886+C1886),"")</f>
        <v/>
      </c>
      <c r="E1886">
        <f>D1886-E1876</f>
        <v/>
      </c>
      <c r="F1886" t="n">
        <v>0.05</v>
      </c>
      <c r="G1886">
        <f>E1886/F1886*100/39.71/168</f>
        <v/>
      </c>
    </row>
    <row r="1887" spans="1:7">
      <c r="A1887" t="s">
        <v>25</v>
      </c>
      <c r="B1887" t="n">
        <v>1014541</v>
      </c>
      <c r="C1887" t="n">
        <v>2464707</v>
      </c>
      <c r="D1887">
        <f>if(and(B1887&gt;0,C1887&gt;0),C1887/(B1887+C1887),"")</f>
        <v/>
      </c>
      <c r="E1887">
        <f>D1887-E1876</f>
        <v/>
      </c>
      <c r="F1887" t="n">
        <v>0.05</v>
      </c>
      <c r="G1887">
        <f>E1887/F1887*100/39.71/168</f>
        <v/>
      </c>
    </row>
    <row r="1888" spans="1:7">
      <c r="A1888" t="s"/>
    </row>
    <row r="1889" spans="1:7">
      <c r="A1889" t="s">
        <v>0</v>
      </c>
      <c r="B1889" t="s">
        <v>1</v>
      </c>
      <c r="C1889" t="s">
        <v>2</v>
      </c>
      <c r="D1889" t="s">
        <v>3</v>
      </c>
    </row>
    <row r="1890" spans="1:7">
      <c r="A1890" t="s">
        <v>328</v>
      </c>
      <c r="B1890" t="s">
        <v>54</v>
      </c>
      <c r="C1890" t="s">
        <v>329</v>
      </c>
      <c r="D1890" t="s">
        <v>327</v>
      </c>
    </row>
    <row r="1891" spans="1:7">
      <c r="A1891" t="s"/>
      <c r="B1891" t="s">
        <v>8</v>
      </c>
      <c r="C1891" t="s">
        <v>9</v>
      </c>
      <c r="D1891" t="s">
        <v>10</v>
      </c>
      <c r="E1891" t="s">
        <v>11</v>
      </c>
      <c r="F1891" t="s">
        <v>12</v>
      </c>
      <c r="G1891" t="s">
        <v>13</v>
      </c>
    </row>
    <row r="1892" spans="1:7">
      <c r="A1892" t="s">
        <v>14</v>
      </c>
      <c r="B1892" t="n">
        <v>45397330</v>
      </c>
      <c r="C1892" t="n">
        <v>69429530</v>
      </c>
      <c r="D1892">
        <f>if(and(B1892&gt;0,C1892&gt;0),C1892/(B1892+C1892),"")</f>
        <v/>
      </c>
      <c r="E1892">
        <f>average(D1892:D1893)</f>
        <v/>
      </c>
    </row>
    <row r="1893" spans="1:7">
      <c r="A1893" t="s">
        <v>15</v>
      </c>
      <c r="B1893" t="n">
        <v>39606450</v>
      </c>
      <c r="C1893" t="n">
        <v>58934460</v>
      </c>
      <c r="D1893">
        <f>if(and(B1893&gt;0,C1893&gt;0),C1893/(B1893+C1893),"")</f>
        <v/>
      </c>
    </row>
    <row r="1894" spans="1:7">
      <c r="A1894" t="s">
        <v>16</v>
      </c>
      <c r="B1894" t="n">
        <v>37309240</v>
      </c>
      <c r="C1894" t="n">
        <v>58906920</v>
      </c>
      <c r="D1894">
        <f>if(and(B1894&gt;0,C1894&gt;0),C1894/(B1894+C1894),"")</f>
        <v/>
      </c>
      <c r="E1894">
        <f>D1894-E1892</f>
        <v/>
      </c>
      <c r="F1894" t="n">
        <v>0.05</v>
      </c>
      <c r="G1894">
        <f>E1894/F1894*100/39.71/8</f>
        <v/>
      </c>
    </row>
    <row r="1895" spans="1:7">
      <c r="A1895" t="s">
        <v>17</v>
      </c>
      <c r="B1895" t="n">
        <v>36597860</v>
      </c>
      <c r="C1895" t="n">
        <v>56099710</v>
      </c>
      <c r="D1895">
        <f>if(and(B1895&gt;0,C1895&gt;0),C1895/(B1895+C1895),"")</f>
        <v/>
      </c>
      <c r="E1895">
        <f>D1895-E1892</f>
        <v/>
      </c>
      <c r="F1895" t="n">
        <v>0.05</v>
      </c>
      <c r="G1895">
        <f>E1895/F1895*100/39.71/8</f>
        <v/>
      </c>
    </row>
    <row r="1896" spans="1:7">
      <c r="A1896" t="s">
        <v>18</v>
      </c>
      <c r="B1896" t="n">
        <v>50470760</v>
      </c>
      <c r="C1896" t="n">
        <v>81667460</v>
      </c>
      <c r="D1896">
        <f>if(and(B1896&gt;0,C1896&gt;0),C1896/(B1896+C1896),"")</f>
        <v/>
      </c>
      <c r="E1896">
        <f>D1896-E1892</f>
        <v/>
      </c>
      <c r="F1896" t="n">
        <v>0.05</v>
      </c>
      <c r="G1896">
        <f>E1896/F1896*100/39.71/24</f>
        <v/>
      </c>
    </row>
    <row r="1897" spans="1:7">
      <c r="A1897" t="s">
        <v>19</v>
      </c>
      <c r="B1897" t="n">
        <v>67009140</v>
      </c>
      <c r="C1897" t="n">
        <v>109038200</v>
      </c>
      <c r="D1897">
        <f>if(and(B1897&gt;0,C1897&gt;0),C1897/(B1897+C1897),"")</f>
        <v/>
      </c>
      <c r="E1897">
        <f>D1897-E1892</f>
        <v/>
      </c>
      <c r="F1897" t="n">
        <v>0.05</v>
      </c>
      <c r="G1897">
        <f>E1897/F1897*100/39.71/24</f>
        <v/>
      </c>
    </row>
    <row r="1898" spans="1:7">
      <c r="A1898" t="s">
        <v>20</v>
      </c>
      <c r="B1898" t="n">
        <v>48839420</v>
      </c>
      <c r="C1898" t="n">
        <v>87360130</v>
      </c>
      <c r="D1898">
        <f>if(and(B1898&gt;0,C1898&gt;0),C1898/(B1898+C1898),"")</f>
        <v/>
      </c>
      <c r="E1898">
        <f>D1898-E1892</f>
        <v/>
      </c>
      <c r="F1898" t="n">
        <v>0.05</v>
      </c>
      <c r="G1898">
        <f>E1898/F1898*100/39.71/48</f>
        <v/>
      </c>
    </row>
    <row r="1899" spans="1:7">
      <c r="A1899" t="s">
        <v>21</v>
      </c>
      <c r="B1899" t="n">
        <v>40955590</v>
      </c>
      <c r="C1899" t="n">
        <v>74568450</v>
      </c>
      <c r="D1899">
        <f>if(and(B1899&gt;0,C1899&gt;0),C1899/(B1899+C1899),"")</f>
        <v/>
      </c>
      <c r="E1899">
        <f>D1899-E1892</f>
        <v/>
      </c>
      <c r="F1899" t="n">
        <v>0.05</v>
      </c>
      <c r="G1899">
        <f>E1899/F1899*100/39.71/48</f>
        <v/>
      </c>
    </row>
    <row r="1900" spans="1:7">
      <c r="A1900" t="s">
        <v>22</v>
      </c>
      <c r="B1900" t="n">
        <v>34118250</v>
      </c>
      <c r="C1900" t="n">
        <v>73132740</v>
      </c>
      <c r="D1900">
        <f>if(and(B1900&gt;0,C1900&gt;0),C1900/(B1900+C1900),"")</f>
        <v/>
      </c>
      <c r="E1900">
        <f>D1900-E1892</f>
        <v/>
      </c>
      <c r="F1900" t="n">
        <v>0.05</v>
      </c>
      <c r="G1900">
        <f>E1900/F1900*100/39.71/96</f>
        <v/>
      </c>
    </row>
    <row r="1901" spans="1:7">
      <c r="A1901" t="s">
        <v>23</v>
      </c>
      <c r="B1901" t="n">
        <v>29171590</v>
      </c>
      <c r="C1901" t="n">
        <v>60267930</v>
      </c>
      <c r="D1901">
        <f>if(and(B1901&gt;0,C1901&gt;0),C1901/(B1901+C1901),"")</f>
        <v/>
      </c>
      <c r="E1901">
        <f>D1901-E1892</f>
        <v/>
      </c>
      <c r="F1901" t="n">
        <v>0.05</v>
      </c>
      <c r="G1901">
        <f>E1901/F1901*100/39.71/96</f>
        <v/>
      </c>
    </row>
    <row r="1902" spans="1:7">
      <c r="A1902" t="s">
        <v>24</v>
      </c>
      <c r="B1902" t="n">
        <v>23402100</v>
      </c>
      <c r="C1902" t="n">
        <v>54823890</v>
      </c>
      <c r="D1902">
        <f>if(and(B1902&gt;0,C1902&gt;0),C1902/(B1902+C1902),"")</f>
        <v/>
      </c>
      <c r="E1902">
        <f>D1902-E1892</f>
        <v/>
      </c>
      <c r="F1902" t="n">
        <v>0.05</v>
      </c>
      <c r="G1902">
        <f>E1902/F1902*100/39.71/168</f>
        <v/>
      </c>
    </row>
    <row r="1903" spans="1:7">
      <c r="A1903" t="s">
        <v>25</v>
      </c>
      <c r="B1903" t="n">
        <v>20727190</v>
      </c>
      <c r="C1903" t="n">
        <v>52939060</v>
      </c>
      <c r="D1903">
        <f>if(and(B1903&gt;0,C1903&gt;0),C1903/(B1903+C1903),"")</f>
        <v/>
      </c>
      <c r="E1903">
        <f>D1903-E1892</f>
        <v/>
      </c>
      <c r="F1903" t="n">
        <v>0.05</v>
      </c>
      <c r="G1903">
        <f>E1903/F1903*100/39.71/168</f>
        <v/>
      </c>
    </row>
    <row r="1904" spans="1:7">
      <c r="A1904" t="s"/>
    </row>
    <row r="1905" spans="1:7">
      <c r="A1905" t="s">
        <v>0</v>
      </c>
      <c r="B1905" t="s">
        <v>1</v>
      </c>
      <c r="C1905" t="s">
        <v>2</v>
      </c>
      <c r="D1905" t="s">
        <v>3</v>
      </c>
    </row>
    <row r="1906" spans="1:7">
      <c r="A1906" t="s">
        <v>330</v>
      </c>
      <c r="B1906" t="s">
        <v>163</v>
      </c>
      <c r="C1906" t="s">
        <v>331</v>
      </c>
      <c r="D1906" t="s">
        <v>332</v>
      </c>
    </row>
    <row r="1907" spans="1:7">
      <c r="A1907" t="s"/>
      <c r="B1907" t="s">
        <v>8</v>
      </c>
      <c r="C1907" t="s">
        <v>9</v>
      </c>
      <c r="D1907" t="s">
        <v>10</v>
      </c>
      <c r="E1907" t="s">
        <v>11</v>
      </c>
      <c r="F1907" t="s">
        <v>12</v>
      </c>
      <c r="G1907" t="s">
        <v>13</v>
      </c>
    </row>
    <row r="1908" spans="1:7">
      <c r="A1908" t="s">
        <v>14</v>
      </c>
      <c r="B1908" t="n">
        <v>50293950</v>
      </c>
      <c r="C1908" t="n">
        <v>74183740</v>
      </c>
      <c r="D1908">
        <f>if(and(B1908&gt;0,C1908&gt;0),C1908/(B1908+C1908),"")</f>
        <v/>
      </c>
      <c r="E1908">
        <f>average(D1908:D1909)</f>
        <v/>
      </c>
    </row>
    <row r="1909" spans="1:7">
      <c r="A1909" t="s">
        <v>15</v>
      </c>
      <c r="B1909" t="n">
        <v>53658120</v>
      </c>
      <c r="C1909" t="n">
        <v>78410370</v>
      </c>
      <c r="D1909">
        <f>if(and(B1909&gt;0,C1909&gt;0),C1909/(B1909+C1909),"")</f>
        <v/>
      </c>
    </row>
    <row r="1910" spans="1:7">
      <c r="A1910" t="s">
        <v>16</v>
      </c>
      <c r="B1910" t="n">
        <v>50030490</v>
      </c>
      <c r="C1910" t="n">
        <v>77032050</v>
      </c>
      <c r="D1910">
        <f>if(and(B1910&gt;0,C1910&gt;0),C1910/(B1910+C1910),"")</f>
        <v/>
      </c>
      <c r="E1910">
        <f>D1910-E1908</f>
        <v/>
      </c>
      <c r="F1910" t="n">
        <v>0.05</v>
      </c>
      <c r="G1910">
        <f>E1910/F1910*100/49.69/8</f>
        <v/>
      </c>
    </row>
    <row r="1911" spans="1:7">
      <c r="A1911" t="s">
        <v>17</v>
      </c>
      <c r="B1911" t="n">
        <v>55254200</v>
      </c>
      <c r="C1911" t="n">
        <v>82352480</v>
      </c>
      <c r="D1911">
        <f>if(and(B1911&gt;0,C1911&gt;0),C1911/(B1911+C1911),"")</f>
        <v/>
      </c>
      <c r="E1911">
        <f>D1911-E1908</f>
        <v/>
      </c>
      <c r="F1911" t="n">
        <v>0.05</v>
      </c>
      <c r="G1911">
        <f>E1911/F1911*100/49.69/8</f>
        <v/>
      </c>
    </row>
    <row r="1912" spans="1:7">
      <c r="A1912" t="s">
        <v>18</v>
      </c>
      <c r="B1912" t="n">
        <v>44507230</v>
      </c>
      <c r="C1912" t="n">
        <v>70073900</v>
      </c>
      <c r="D1912">
        <f>if(and(B1912&gt;0,C1912&gt;0),C1912/(B1912+C1912),"")</f>
        <v/>
      </c>
      <c r="E1912">
        <f>D1912-E1908</f>
        <v/>
      </c>
      <c r="F1912" t="n">
        <v>0.05</v>
      </c>
      <c r="G1912">
        <f>E1912/F1912*100/49.69/24</f>
        <v/>
      </c>
    </row>
    <row r="1913" spans="1:7">
      <c r="A1913" t="s">
        <v>19</v>
      </c>
      <c r="B1913" t="n">
        <v>43121290</v>
      </c>
      <c r="C1913" t="n">
        <v>68778010</v>
      </c>
      <c r="D1913">
        <f>if(and(B1913&gt;0,C1913&gt;0),C1913/(B1913+C1913),"")</f>
        <v/>
      </c>
      <c r="E1913">
        <f>D1913-E1908</f>
        <v/>
      </c>
      <c r="F1913" t="n">
        <v>0.05</v>
      </c>
      <c r="G1913">
        <f>E1913/F1913*100/49.69/24</f>
        <v/>
      </c>
    </row>
    <row r="1914" spans="1:7">
      <c r="A1914" t="s">
        <v>20</v>
      </c>
      <c r="B1914" t="n">
        <v>26397270</v>
      </c>
      <c r="C1914" t="n">
        <v>45077440</v>
      </c>
      <c r="D1914">
        <f>if(and(B1914&gt;0,C1914&gt;0),C1914/(B1914+C1914),"")</f>
        <v/>
      </c>
      <c r="E1914">
        <f>D1914-E1908</f>
        <v/>
      </c>
      <c r="F1914" t="n">
        <v>0.05</v>
      </c>
      <c r="G1914">
        <f>E1914/F1914*100/49.69/48</f>
        <v/>
      </c>
    </row>
    <row r="1915" spans="1:7">
      <c r="A1915" t="s">
        <v>21</v>
      </c>
      <c r="B1915" t="n">
        <v>27766140</v>
      </c>
      <c r="C1915" t="n">
        <v>46195810</v>
      </c>
      <c r="D1915">
        <f>if(and(B1915&gt;0,C1915&gt;0),C1915/(B1915+C1915),"")</f>
        <v/>
      </c>
      <c r="E1915">
        <f>D1915-E1908</f>
        <v/>
      </c>
      <c r="F1915" t="n">
        <v>0.05</v>
      </c>
      <c r="G1915">
        <f>E1915/F1915*100/49.69/48</f>
        <v/>
      </c>
    </row>
    <row r="1916" spans="1:7">
      <c r="A1916" t="s">
        <v>22</v>
      </c>
      <c r="B1916" t="n">
        <v>28645370</v>
      </c>
      <c r="C1916" t="n">
        <v>56051300</v>
      </c>
      <c r="D1916">
        <f>if(and(B1916&gt;0,C1916&gt;0),C1916/(B1916+C1916),"")</f>
        <v/>
      </c>
      <c r="E1916">
        <f>D1916-E1908</f>
        <v/>
      </c>
      <c r="F1916" t="n">
        <v>0.05</v>
      </c>
      <c r="G1916">
        <f>E1916/F1916*100/49.69/96</f>
        <v/>
      </c>
    </row>
    <row r="1917" spans="1:7">
      <c r="A1917" t="s">
        <v>23</v>
      </c>
      <c r="B1917" t="n">
        <v>27181220</v>
      </c>
      <c r="C1917" t="n">
        <v>53249750</v>
      </c>
      <c r="D1917">
        <f>if(and(B1917&gt;0,C1917&gt;0),C1917/(B1917+C1917),"")</f>
        <v/>
      </c>
      <c r="E1917">
        <f>D1917-E1908</f>
        <v/>
      </c>
      <c r="F1917" t="n">
        <v>0.05</v>
      </c>
      <c r="G1917">
        <f>E1917/F1917*100/49.69/96</f>
        <v/>
      </c>
    </row>
    <row r="1918" spans="1:7">
      <c r="A1918" t="s">
        <v>24</v>
      </c>
      <c r="B1918" t="n">
        <v>29936310</v>
      </c>
      <c r="C1918" t="n">
        <v>66076610</v>
      </c>
      <c r="D1918">
        <f>if(and(B1918&gt;0,C1918&gt;0),C1918/(B1918+C1918),"")</f>
        <v/>
      </c>
      <c r="E1918">
        <f>D1918-E1908</f>
        <v/>
      </c>
      <c r="F1918" t="n">
        <v>0.05</v>
      </c>
      <c r="G1918">
        <f>E1918/F1918*100/49.69/168</f>
        <v/>
      </c>
    </row>
    <row r="1919" spans="1:7">
      <c r="A1919" t="s">
        <v>25</v>
      </c>
      <c r="B1919" t="n">
        <v>26156370</v>
      </c>
      <c r="C1919" t="n">
        <v>61079010</v>
      </c>
      <c r="D1919">
        <f>if(and(B1919&gt;0,C1919&gt;0),C1919/(B1919+C1919),"")</f>
        <v/>
      </c>
      <c r="E1919">
        <f>D1919-E1908</f>
        <v/>
      </c>
      <c r="F1919" t="n">
        <v>0.05</v>
      </c>
      <c r="G1919">
        <f>E1919/F1919*100/49.69/168</f>
        <v/>
      </c>
    </row>
    <row r="1920" spans="1:7">
      <c r="A1920" t="s"/>
    </row>
    <row r="1921" spans="1:7">
      <c r="A1921" t="s">
        <v>0</v>
      </c>
      <c r="B1921" t="s">
        <v>1</v>
      </c>
      <c r="C1921" t="s">
        <v>2</v>
      </c>
      <c r="D1921" t="s">
        <v>3</v>
      </c>
    </row>
    <row r="1922" spans="1:7">
      <c r="A1922" t="s">
        <v>333</v>
      </c>
      <c r="B1922" t="s">
        <v>54</v>
      </c>
      <c r="C1922" t="s">
        <v>334</v>
      </c>
      <c r="D1922" t="s">
        <v>335</v>
      </c>
    </row>
    <row r="1923" spans="1:7">
      <c r="A1923" t="s"/>
      <c r="B1923" t="s">
        <v>8</v>
      </c>
      <c r="C1923" t="s">
        <v>9</v>
      </c>
      <c r="D1923" t="s">
        <v>10</v>
      </c>
      <c r="E1923" t="s">
        <v>11</v>
      </c>
      <c r="F1923" t="s">
        <v>12</v>
      </c>
      <c r="G1923" t="s">
        <v>13</v>
      </c>
    </row>
    <row r="1924" spans="1:7">
      <c r="A1924" t="s">
        <v>14</v>
      </c>
      <c r="B1924" t="n">
        <v>141455600</v>
      </c>
      <c r="C1924" t="n">
        <v>206073500</v>
      </c>
      <c r="D1924">
        <f>if(and(B1924&gt;0,C1924&gt;0),C1924/(B1924+C1924),"")</f>
        <v/>
      </c>
      <c r="E1924">
        <f>average(D1924:D1925)</f>
        <v/>
      </c>
    </row>
    <row r="1925" spans="1:7">
      <c r="A1925" t="s">
        <v>15</v>
      </c>
      <c r="B1925" t="n">
        <v>120466600</v>
      </c>
      <c r="C1925" t="n">
        <v>173718000</v>
      </c>
      <c r="D1925">
        <f>if(and(B1925&gt;0,C1925&gt;0),C1925/(B1925+C1925),"")</f>
        <v/>
      </c>
    </row>
    <row r="1926" spans="1:7">
      <c r="A1926" t="s">
        <v>16</v>
      </c>
      <c r="B1926" t="n">
        <v>143204800</v>
      </c>
      <c r="C1926" t="n">
        <v>211554800</v>
      </c>
      <c r="D1926">
        <f>if(and(B1926&gt;0,C1926&gt;0),C1926/(B1926+C1926),"")</f>
        <v/>
      </c>
      <c r="E1926">
        <f>D1926-E1924</f>
        <v/>
      </c>
      <c r="F1926" t="n">
        <v>0.05</v>
      </c>
      <c r="G1926">
        <f>E1926/F1926*100/38.66/8</f>
        <v/>
      </c>
    </row>
    <row r="1927" spans="1:7">
      <c r="A1927" t="s">
        <v>17</v>
      </c>
      <c r="B1927" t="n">
        <v>128375600</v>
      </c>
      <c r="C1927" t="n">
        <v>190286400</v>
      </c>
      <c r="D1927">
        <f>if(and(B1927&gt;0,C1927&gt;0),C1927/(B1927+C1927),"")</f>
        <v/>
      </c>
      <c r="E1927">
        <f>D1927-E1924</f>
        <v/>
      </c>
      <c r="F1927" t="n">
        <v>0.05</v>
      </c>
      <c r="G1927">
        <f>E1927/F1927*100/38.66/8</f>
        <v/>
      </c>
    </row>
    <row r="1928" spans="1:7">
      <c r="A1928" t="s">
        <v>18</v>
      </c>
      <c r="B1928" t="n">
        <v>149090000</v>
      </c>
      <c r="C1928" t="n">
        <v>230055200</v>
      </c>
      <c r="D1928">
        <f>if(and(B1928&gt;0,C1928&gt;0),C1928/(B1928+C1928),"")</f>
        <v/>
      </c>
      <c r="E1928">
        <f>D1928-E1924</f>
        <v/>
      </c>
      <c r="F1928" t="n">
        <v>0.05</v>
      </c>
      <c r="G1928">
        <f>E1928/F1928*100/38.66/24</f>
        <v/>
      </c>
    </row>
    <row r="1929" spans="1:7">
      <c r="A1929" t="s">
        <v>19</v>
      </c>
      <c r="B1929" t="n">
        <v>123853100</v>
      </c>
      <c r="C1929" t="n">
        <v>198239500</v>
      </c>
      <c r="D1929">
        <f>if(and(B1929&gt;0,C1929&gt;0),C1929/(B1929+C1929),"")</f>
        <v/>
      </c>
      <c r="E1929">
        <f>D1929-E1924</f>
        <v/>
      </c>
      <c r="F1929" t="n">
        <v>0.05</v>
      </c>
      <c r="G1929">
        <f>E1929/F1929*100/38.66/24</f>
        <v/>
      </c>
    </row>
    <row r="1930" spans="1:7">
      <c r="A1930" t="s">
        <v>20</v>
      </c>
      <c r="B1930" t="n">
        <v>77409430</v>
      </c>
      <c r="C1930" t="n">
        <v>127199700</v>
      </c>
      <c r="D1930">
        <f>if(and(B1930&gt;0,C1930&gt;0),C1930/(B1930+C1930),"")</f>
        <v/>
      </c>
      <c r="E1930">
        <f>D1930-E1924</f>
        <v/>
      </c>
      <c r="F1930" t="n">
        <v>0.05</v>
      </c>
      <c r="G1930">
        <f>E1930/F1930*100/38.66/48</f>
        <v/>
      </c>
    </row>
    <row r="1931" spans="1:7">
      <c r="A1931" t="s">
        <v>21</v>
      </c>
      <c r="B1931" t="n">
        <v>74513580</v>
      </c>
      <c r="C1931" t="n">
        <v>127339300</v>
      </c>
      <c r="D1931">
        <f>if(and(B1931&gt;0,C1931&gt;0),C1931/(B1931+C1931),"")</f>
        <v/>
      </c>
      <c r="E1931">
        <f>D1931-E1924</f>
        <v/>
      </c>
      <c r="F1931" t="n">
        <v>0.05</v>
      </c>
      <c r="G1931">
        <f>E1931/F1931*100/38.66/48</f>
        <v/>
      </c>
    </row>
    <row r="1932" spans="1:7">
      <c r="A1932" t="s">
        <v>22</v>
      </c>
      <c r="B1932" t="n">
        <v>70568270</v>
      </c>
      <c r="C1932" t="n">
        <v>137814800</v>
      </c>
      <c r="D1932">
        <f>if(and(B1932&gt;0,C1932&gt;0),C1932/(B1932+C1932),"")</f>
        <v/>
      </c>
      <c r="E1932">
        <f>D1932-E1924</f>
        <v/>
      </c>
      <c r="F1932" t="n">
        <v>0.05</v>
      </c>
      <c r="G1932">
        <f>E1932/F1932*100/38.66/96</f>
        <v/>
      </c>
    </row>
    <row r="1933" spans="1:7">
      <c r="A1933" t="s">
        <v>23</v>
      </c>
      <c r="B1933" t="n">
        <v>82712290</v>
      </c>
      <c r="C1933" t="n">
        <v>163591200</v>
      </c>
      <c r="D1933">
        <f>if(and(B1933&gt;0,C1933&gt;0),C1933/(B1933+C1933),"")</f>
        <v/>
      </c>
      <c r="E1933">
        <f>D1933-E1924</f>
        <v/>
      </c>
      <c r="F1933" t="n">
        <v>0.05</v>
      </c>
      <c r="G1933">
        <f>E1933/F1933*100/38.66/96</f>
        <v/>
      </c>
    </row>
    <row r="1934" spans="1:7">
      <c r="A1934" t="s">
        <v>24</v>
      </c>
      <c r="B1934" t="n">
        <v>93479070</v>
      </c>
      <c r="C1934" t="n">
        <v>213583400</v>
      </c>
      <c r="D1934">
        <f>if(and(B1934&gt;0,C1934&gt;0),C1934/(B1934+C1934),"")</f>
        <v/>
      </c>
      <c r="E1934">
        <f>D1934-E1924</f>
        <v/>
      </c>
      <c r="F1934" t="n">
        <v>0.05</v>
      </c>
      <c r="G1934">
        <f>E1934/F1934*100/38.66/168</f>
        <v/>
      </c>
    </row>
    <row r="1935" spans="1:7">
      <c r="A1935" t="s">
        <v>25</v>
      </c>
      <c r="B1935" t="n">
        <v>79831160</v>
      </c>
      <c r="C1935" t="n">
        <v>180298300</v>
      </c>
      <c r="D1935">
        <f>if(and(B1935&gt;0,C1935&gt;0),C1935/(B1935+C1935),"")</f>
        <v/>
      </c>
      <c r="E1935">
        <f>D1935-E1924</f>
        <v/>
      </c>
      <c r="F1935" t="n">
        <v>0.05</v>
      </c>
      <c r="G1935">
        <f>E1935/F1935*100/38.66/168</f>
        <v/>
      </c>
    </row>
    <row r="1936" spans="1:7">
      <c r="A1936" t="s"/>
    </row>
    <row r="1937" spans="1:7">
      <c r="A1937" t="s">
        <v>0</v>
      </c>
      <c r="B1937" t="s">
        <v>1</v>
      </c>
      <c r="C1937" t="s">
        <v>2</v>
      </c>
      <c r="D1937" t="s">
        <v>3</v>
      </c>
    </row>
    <row r="1938" spans="1:7">
      <c r="A1938" t="s">
        <v>336</v>
      </c>
      <c r="B1938" t="s">
        <v>163</v>
      </c>
      <c r="C1938" t="s">
        <v>337</v>
      </c>
      <c r="D1938" t="s">
        <v>335</v>
      </c>
    </row>
    <row r="1939" spans="1:7">
      <c r="A1939" t="s"/>
      <c r="B1939" t="s">
        <v>8</v>
      </c>
      <c r="C1939" t="s">
        <v>9</v>
      </c>
      <c r="D1939" t="s">
        <v>10</v>
      </c>
      <c r="E1939" t="s">
        <v>11</v>
      </c>
      <c r="F1939" t="s">
        <v>12</v>
      </c>
      <c r="G1939" t="s">
        <v>13</v>
      </c>
    </row>
    <row r="1940" spans="1:7">
      <c r="A1940" t="s">
        <v>14</v>
      </c>
      <c r="B1940" t="n">
        <v>549793700</v>
      </c>
      <c r="C1940" t="n">
        <v>784714000</v>
      </c>
      <c r="D1940">
        <f>if(and(B1940&gt;0,C1940&gt;0),C1940/(B1940+C1940),"")</f>
        <v/>
      </c>
      <c r="E1940">
        <f>average(D1940:D1941)</f>
        <v/>
      </c>
    </row>
    <row r="1941" spans="1:7">
      <c r="A1941" t="s">
        <v>15</v>
      </c>
      <c r="B1941" t="n">
        <v>477976600</v>
      </c>
      <c r="C1941" t="n">
        <v>684358800</v>
      </c>
      <c r="D1941">
        <f>if(and(B1941&gt;0,C1941&gt;0),C1941/(B1941+C1941),"")</f>
        <v/>
      </c>
    </row>
    <row r="1942" spans="1:7">
      <c r="A1942" t="s">
        <v>16</v>
      </c>
      <c r="B1942" t="n">
        <v>514325500</v>
      </c>
      <c r="C1942" t="n">
        <v>765479300</v>
      </c>
      <c r="D1942">
        <f>if(and(B1942&gt;0,C1942&gt;0),C1942/(B1942+C1942),"")</f>
        <v/>
      </c>
      <c r="E1942">
        <f>D1942-E1940</f>
        <v/>
      </c>
      <c r="F1942" t="n">
        <v>0.05</v>
      </c>
      <c r="G1942">
        <f>E1942/F1942*100/38.66/8</f>
        <v/>
      </c>
    </row>
    <row r="1943" spans="1:7">
      <c r="A1943" t="s">
        <v>17</v>
      </c>
      <c r="B1943" t="n">
        <v>550135900</v>
      </c>
      <c r="C1943" t="n">
        <v>815785000</v>
      </c>
      <c r="D1943">
        <f>if(and(B1943&gt;0,C1943&gt;0),C1943/(B1943+C1943),"")</f>
        <v/>
      </c>
      <c r="E1943">
        <f>D1943-E1940</f>
        <v/>
      </c>
      <c r="F1943" t="n">
        <v>0.05</v>
      </c>
      <c r="G1943">
        <f>E1943/F1943*100/38.66/8</f>
        <v/>
      </c>
    </row>
    <row r="1944" spans="1:7">
      <c r="A1944" t="s">
        <v>18</v>
      </c>
      <c r="B1944" t="n">
        <v>514200100</v>
      </c>
      <c r="C1944" t="n">
        <v>785583400</v>
      </c>
      <c r="D1944">
        <f>if(and(B1944&gt;0,C1944&gt;0),C1944/(B1944+C1944),"")</f>
        <v/>
      </c>
      <c r="E1944">
        <f>D1944-E1940</f>
        <v/>
      </c>
      <c r="F1944" t="n">
        <v>0.05</v>
      </c>
      <c r="G1944">
        <f>E1944/F1944*100/38.66/24</f>
        <v/>
      </c>
    </row>
    <row r="1945" spans="1:7">
      <c r="A1945" t="s">
        <v>19</v>
      </c>
      <c r="B1945" t="n">
        <v>444020500</v>
      </c>
      <c r="C1945" t="n">
        <v>684471700</v>
      </c>
      <c r="D1945">
        <f>if(and(B1945&gt;0,C1945&gt;0),C1945/(B1945+C1945),"")</f>
        <v/>
      </c>
      <c r="E1945">
        <f>D1945-E1940</f>
        <v/>
      </c>
      <c r="F1945" t="n">
        <v>0.05</v>
      </c>
      <c r="G1945">
        <f>E1945/F1945*100/38.66/24</f>
        <v/>
      </c>
    </row>
    <row r="1946" spans="1:7">
      <c r="A1946" t="s">
        <v>20</v>
      </c>
      <c r="B1946" t="n">
        <v>273945700</v>
      </c>
      <c r="C1946" t="n">
        <v>449599200</v>
      </c>
      <c r="D1946">
        <f>if(and(B1946&gt;0,C1946&gt;0),C1946/(B1946+C1946),"")</f>
        <v/>
      </c>
      <c r="E1946">
        <f>D1946-E1940</f>
        <v/>
      </c>
      <c r="F1946" t="n">
        <v>0.05</v>
      </c>
      <c r="G1946">
        <f>E1946/F1946*100/38.66/48</f>
        <v/>
      </c>
    </row>
    <row r="1947" spans="1:7">
      <c r="A1947" t="s">
        <v>21</v>
      </c>
      <c r="B1947" t="n">
        <v>285888800</v>
      </c>
      <c r="C1947" t="n">
        <v>472560500</v>
      </c>
      <c r="D1947">
        <f>if(and(B1947&gt;0,C1947&gt;0),C1947/(B1947+C1947),"")</f>
        <v/>
      </c>
      <c r="E1947">
        <f>D1947-E1940</f>
        <v/>
      </c>
      <c r="F1947" t="n">
        <v>0.05</v>
      </c>
      <c r="G1947">
        <f>E1947/F1947*100/38.66/48</f>
        <v/>
      </c>
    </row>
    <row r="1948" spans="1:7">
      <c r="A1948" t="s">
        <v>22</v>
      </c>
      <c r="B1948" t="n">
        <v>302600400</v>
      </c>
      <c r="C1948" t="n">
        <v>583435200</v>
      </c>
      <c r="D1948">
        <f>if(and(B1948&gt;0,C1948&gt;0),C1948/(B1948+C1948),"")</f>
        <v/>
      </c>
      <c r="E1948">
        <f>D1948-E1940</f>
        <v/>
      </c>
      <c r="F1948" t="n">
        <v>0.05</v>
      </c>
      <c r="G1948">
        <f>E1948/F1948*100/38.66/96</f>
        <v/>
      </c>
    </row>
    <row r="1949" spans="1:7">
      <c r="A1949" t="s">
        <v>23</v>
      </c>
      <c r="B1949" t="n">
        <v>319325200</v>
      </c>
      <c r="C1949" t="n">
        <v>617700700</v>
      </c>
      <c r="D1949">
        <f>if(and(B1949&gt;0,C1949&gt;0),C1949/(B1949+C1949),"")</f>
        <v/>
      </c>
      <c r="E1949">
        <f>D1949-E1940</f>
        <v/>
      </c>
      <c r="F1949" t="n">
        <v>0.05</v>
      </c>
      <c r="G1949">
        <f>E1949/F1949*100/38.66/96</f>
        <v/>
      </c>
    </row>
    <row r="1950" spans="1:7">
      <c r="A1950" t="s">
        <v>24</v>
      </c>
      <c r="B1950" t="n">
        <v>411282700</v>
      </c>
      <c r="C1950" t="n">
        <v>936901300</v>
      </c>
      <c r="D1950">
        <f>if(and(B1950&gt;0,C1950&gt;0),C1950/(B1950+C1950),"")</f>
        <v/>
      </c>
      <c r="E1950">
        <f>D1950-E1940</f>
        <v/>
      </c>
      <c r="F1950" t="n">
        <v>0.05</v>
      </c>
      <c r="G1950">
        <f>E1950/F1950*100/38.66/168</f>
        <v/>
      </c>
    </row>
    <row r="1951" spans="1:7">
      <c r="A1951" t="s">
        <v>25</v>
      </c>
      <c r="B1951" t="n">
        <v>301186500</v>
      </c>
      <c r="C1951" t="n">
        <v>681452600</v>
      </c>
      <c r="D1951">
        <f>if(and(B1951&gt;0,C1951&gt;0),C1951/(B1951+C1951),"")</f>
        <v/>
      </c>
      <c r="E1951">
        <f>D1951-E1940</f>
        <v/>
      </c>
      <c r="F1951" t="n">
        <v>0.05</v>
      </c>
      <c r="G1951">
        <f>E1951/F1951*100/38.66/168</f>
        <v/>
      </c>
    </row>
    <row r="1952" spans="1:7">
      <c r="A1952" t="s"/>
    </row>
    <row r="1953" spans="1:7">
      <c r="A1953" t="s">
        <v>0</v>
      </c>
      <c r="B1953" t="s">
        <v>1</v>
      </c>
      <c r="C1953" t="s">
        <v>2</v>
      </c>
      <c r="D1953" t="s">
        <v>3</v>
      </c>
    </row>
    <row r="1954" spans="1:7">
      <c r="A1954" t="s">
        <v>338</v>
      </c>
      <c r="B1954" t="s">
        <v>54</v>
      </c>
      <c r="C1954" t="s">
        <v>339</v>
      </c>
      <c r="D1954" t="s">
        <v>335</v>
      </c>
    </row>
    <row r="1955" spans="1:7">
      <c r="A1955" t="s"/>
      <c r="B1955" t="s">
        <v>8</v>
      </c>
      <c r="C1955" t="s">
        <v>9</v>
      </c>
      <c r="D1955" t="s">
        <v>10</v>
      </c>
      <c r="E1955" t="s">
        <v>11</v>
      </c>
      <c r="F1955" t="s">
        <v>12</v>
      </c>
      <c r="G1955" t="s">
        <v>13</v>
      </c>
    </row>
    <row r="1956" spans="1:7">
      <c r="A1956" t="s">
        <v>14</v>
      </c>
      <c r="B1956" t="n">
        <v>35362470</v>
      </c>
      <c r="C1956" t="n">
        <v>48135690</v>
      </c>
      <c r="D1956">
        <f>if(and(B1956&gt;0,C1956&gt;0),C1956/(B1956+C1956),"")</f>
        <v/>
      </c>
      <c r="E1956">
        <f>average(D1956:D1957)</f>
        <v/>
      </c>
    </row>
    <row r="1957" spans="1:7">
      <c r="A1957" t="s">
        <v>15</v>
      </c>
      <c r="B1957" t="n">
        <v>33993300</v>
      </c>
      <c r="C1957" t="n">
        <v>47429060</v>
      </c>
      <c r="D1957">
        <f>if(and(B1957&gt;0,C1957&gt;0),C1957/(B1957+C1957),"")</f>
        <v/>
      </c>
    </row>
    <row r="1958" spans="1:7">
      <c r="A1958" t="s">
        <v>16</v>
      </c>
      <c r="B1958" t="n">
        <v>25292560</v>
      </c>
      <c r="C1958" t="n">
        <v>36411700</v>
      </c>
      <c r="D1958">
        <f>if(and(B1958&gt;0,C1958&gt;0),C1958/(B1958+C1958),"")</f>
        <v/>
      </c>
      <c r="E1958">
        <f>D1958-E1956</f>
        <v/>
      </c>
      <c r="F1958" t="n">
        <v>0.05</v>
      </c>
      <c r="G1958">
        <f>E1958/F1958*100/38.66/8</f>
        <v/>
      </c>
    </row>
    <row r="1959" spans="1:7">
      <c r="A1959" t="s">
        <v>17</v>
      </c>
      <c r="B1959" t="n">
        <v>27246280</v>
      </c>
      <c r="C1959" t="n">
        <v>39267200</v>
      </c>
      <c r="D1959">
        <f>if(and(B1959&gt;0,C1959&gt;0),C1959/(B1959+C1959),"")</f>
        <v/>
      </c>
      <c r="E1959">
        <f>D1959-E1956</f>
        <v/>
      </c>
      <c r="F1959" t="n">
        <v>0.05</v>
      </c>
      <c r="G1959">
        <f>E1959/F1959*100/38.66/8</f>
        <v/>
      </c>
    </row>
    <row r="1960" spans="1:7">
      <c r="A1960" t="s">
        <v>18</v>
      </c>
      <c r="B1960" t="n">
        <v>26471630</v>
      </c>
      <c r="C1960" t="n">
        <v>39705800</v>
      </c>
      <c r="D1960">
        <f>if(and(B1960&gt;0,C1960&gt;0),C1960/(B1960+C1960),"")</f>
        <v/>
      </c>
      <c r="E1960">
        <f>D1960-E1956</f>
        <v/>
      </c>
      <c r="F1960" t="n">
        <v>0.05</v>
      </c>
      <c r="G1960">
        <f>E1960/F1960*100/38.66/24</f>
        <v/>
      </c>
    </row>
    <row r="1961" spans="1:7">
      <c r="A1961" t="s">
        <v>19</v>
      </c>
      <c r="B1961" t="n">
        <v>21783040</v>
      </c>
      <c r="C1961" t="n">
        <v>31549480</v>
      </c>
      <c r="D1961">
        <f>if(and(B1961&gt;0,C1961&gt;0),C1961/(B1961+C1961),"")</f>
        <v/>
      </c>
      <c r="E1961">
        <f>D1961-E1956</f>
        <v/>
      </c>
      <c r="F1961" t="n">
        <v>0.05</v>
      </c>
      <c r="G1961">
        <f>E1961/F1961*100/38.66/24</f>
        <v/>
      </c>
    </row>
    <row r="1962" spans="1:7">
      <c r="A1962" t="s">
        <v>20</v>
      </c>
      <c r="B1962" t="n">
        <v>14954100</v>
      </c>
      <c r="C1962" t="n">
        <v>22912070</v>
      </c>
      <c r="D1962">
        <f>if(and(B1962&gt;0,C1962&gt;0),C1962/(B1962+C1962),"")</f>
        <v/>
      </c>
      <c r="E1962">
        <f>D1962-E1956</f>
        <v/>
      </c>
      <c r="F1962" t="n">
        <v>0.05</v>
      </c>
      <c r="G1962">
        <f>E1962/F1962*100/38.66/48</f>
        <v/>
      </c>
    </row>
    <row r="1963" spans="1:7">
      <c r="A1963" t="s">
        <v>21</v>
      </c>
      <c r="B1963" t="n">
        <v>15396730</v>
      </c>
      <c r="C1963" t="n">
        <v>24279170</v>
      </c>
      <c r="D1963">
        <f>if(and(B1963&gt;0,C1963&gt;0),C1963/(B1963+C1963),"")</f>
        <v/>
      </c>
      <c r="E1963">
        <f>D1963-E1956</f>
        <v/>
      </c>
      <c r="F1963" t="n">
        <v>0.05</v>
      </c>
      <c r="G1963">
        <f>E1963/F1963*100/38.66/48</f>
        <v/>
      </c>
    </row>
    <row r="1964" spans="1:7">
      <c r="A1964" t="s">
        <v>22</v>
      </c>
      <c r="B1964" t="n">
        <v>17063740</v>
      </c>
      <c r="C1964" t="n">
        <v>29218690</v>
      </c>
      <c r="D1964">
        <f>if(and(B1964&gt;0,C1964&gt;0),C1964/(B1964+C1964),"")</f>
        <v/>
      </c>
      <c r="E1964">
        <f>D1964-E1956</f>
        <v/>
      </c>
      <c r="F1964" t="n">
        <v>0.05</v>
      </c>
      <c r="G1964">
        <f>E1964/F1964*100/38.66/96</f>
        <v/>
      </c>
    </row>
    <row r="1965" spans="1:7">
      <c r="A1965" t="s">
        <v>23</v>
      </c>
      <c r="B1965" t="n">
        <v>14725780</v>
      </c>
      <c r="C1965" t="n">
        <v>27128520</v>
      </c>
      <c r="D1965">
        <f>if(and(B1965&gt;0,C1965&gt;0),C1965/(B1965+C1965),"")</f>
        <v/>
      </c>
      <c r="E1965">
        <f>D1965-E1956</f>
        <v/>
      </c>
      <c r="F1965" t="n">
        <v>0.05</v>
      </c>
      <c r="G1965">
        <f>E1965/F1965*100/38.66/96</f>
        <v/>
      </c>
    </row>
    <row r="1966" spans="1:7">
      <c r="A1966" t="s">
        <v>24</v>
      </c>
      <c r="B1966" t="n">
        <v>15401390</v>
      </c>
      <c r="C1966" t="n">
        <v>31291880</v>
      </c>
      <c r="D1966">
        <f>if(and(B1966&gt;0,C1966&gt;0),C1966/(B1966+C1966),"")</f>
        <v/>
      </c>
      <c r="E1966">
        <f>D1966-E1956</f>
        <v/>
      </c>
      <c r="F1966" t="n">
        <v>0.05</v>
      </c>
      <c r="G1966">
        <f>E1966/F1966*100/38.66/168</f>
        <v/>
      </c>
    </row>
    <row r="1967" spans="1:7">
      <c r="A1967" t="s">
        <v>25</v>
      </c>
      <c r="B1967" t="n">
        <v>17907140</v>
      </c>
      <c r="C1967" t="n">
        <v>35675390</v>
      </c>
      <c r="D1967">
        <f>if(and(B1967&gt;0,C1967&gt;0),C1967/(B1967+C1967),"")</f>
        <v/>
      </c>
      <c r="E1967">
        <f>D1967-E1956</f>
        <v/>
      </c>
      <c r="F1967" t="n">
        <v>0.05</v>
      </c>
      <c r="G1967">
        <f>E1967/F1967*100/38.66/168</f>
        <v/>
      </c>
    </row>
    <row r="1968" spans="1:7">
      <c r="A1968" t="s"/>
    </row>
    <row r="1969" spans="1:7">
      <c r="A1969" t="s">
        <v>0</v>
      </c>
      <c r="B1969" t="s">
        <v>1</v>
      </c>
      <c r="C1969" t="s">
        <v>2</v>
      </c>
      <c r="D1969" t="s">
        <v>3</v>
      </c>
    </row>
    <row r="1970" spans="1:7">
      <c r="A1970" t="s">
        <v>340</v>
      </c>
      <c r="B1970" t="s">
        <v>163</v>
      </c>
      <c r="C1970" t="s">
        <v>341</v>
      </c>
      <c r="D1970" t="s">
        <v>335</v>
      </c>
    </row>
    <row r="1971" spans="1:7">
      <c r="A1971" t="s"/>
      <c r="B1971" t="s">
        <v>8</v>
      </c>
      <c r="C1971" t="s">
        <v>9</v>
      </c>
      <c r="D1971" t="s">
        <v>10</v>
      </c>
      <c r="E1971" t="s">
        <v>11</v>
      </c>
      <c r="F1971" t="s">
        <v>12</v>
      </c>
      <c r="G1971" t="s">
        <v>13</v>
      </c>
    </row>
    <row r="1972" spans="1:7">
      <c r="A1972" t="s">
        <v>14</v>
      </c>
      <c r="B1972" t="n">
        <v>206015500</v>
      </c>
      <c r="C1972" t="n">
        <v>297572800</v>
      </c>
      <c r="D1972">
        <f>if(and(B1972&gt;0,C1972&gt;0),C1972/(B1972+C1972),"")</f>
        <v/>
      </c>
      <c r="E1972">
        <f>average(D1972:D1973)</f>
        <v/>
      </c>
    </row>
    <row r="1973" spans="1:7">
      <c r="A1973" t="s">
        <v>15</v>
      </c>
      <c r="B1973" t="n">
        <v>207549000</v>
      </c>
      <c r="C1973" t="n">
        <v>297635400</v>
      </c>
      <c r="D1973">
        <f>if(and(B1973&gt;0,C1973&gt;0),C1973/(B1973+C1973),"")</f>
        <v/>
      </c>
    </row>
    <row r="1974" spans="1:7">
      <c r="A1974" t="s">
        <v>16</v>
      </c>
      <c r="B1974" t="n">
        <v>99302790</v>
      </c>
      <c r="C1974" t="n">
        <v>145895800</v>
      </c>
      <c r="D1974">
        <f>if(and(B1974&gt;0,C1974&gt;0),C1974/(B1974+C1974),"")</f>
        <v/>
      </c>
      <c r="E1974">
        <f>D1974-E1972</f>
        <v/>
      </c>
      <c r="F1974" t="n">
        <v>0.05</v>
      </c>
      <c r="G1974">
        <f>E1974/F1974*100/38.66/8</f>
        <v/>
      </c>
    </row>
    <row r="1975" spans="1:7">
      <c r="A1975" t="s">
        <v>17</v>
      </c>
      <c r="B1975" t="n">
        <v>108665200</v>
      </c>
      <c r="C1975" t="n">
        <v>161235400</v>
      </c>
      <c r="D1975">
        <f>if(and(B1975&gt;0,C1975&gt;0),C1975/(B1975+C1975),"")</f>
        <v/>
      </c>
      <c r="E1975">
        <f>D1975-E1972</f>
        <v/>
      </c>
      <c r="F1975" t="n">
        <v>0.05</v>
      </c>
      <c r="G1975">
        <f>E1975/F1975*100/38.66/8</f>
        <v/>
      </c>
    </row>
    <row r="1976" spans="1:7">
      <c r="A1976" t="s">
        <v>18</v>
      </c>
      <c r="B1976" t="n">
        <v>146126900</v>
      </c>
      <c r="C1976" t="n">
        <v>227984100</v>
      </c>
      <c r="D1976">
        <f>if(and(B1976&gt;0,C1976&gt;0),C1976/(B1976+C1976),"")</f>
        <v/>
      </c>
      <c r="E1976">
        <f>D1976-E1972</f>
        <v/>
      </c>
      <c r="F1976" t="n">
        <v>0.05</v>
      </c>
      <c r="G1976">
        <f>E1976/F1976*100/38.66/24</f>
        <v/>
      </c>
    </row>
    <row r="1977" spans="1:7">
      <c r="A1977" t="s">
        <v>19</v>
      </c>
      <c r="B1977" t="n">
        <v>171947700</v>
      </c>
      <c r="C1977" t="n">
        <v>268593400</v>
      </c>
      <c r="D1977">
        <f>if(and(B1977&gt;0,C1977&gt;0),C1977/(B1977+C1977),"")</f>
        <v/>
      </c>
      <c r="E1977">
        <f>D1977-E1972</f>
        <v/>
      </c>
      <c r="F1977" t="n">
        <v>0.05</v>
      </c>
      <c r="G1977">
        <f>E1977/F1977*100/38.66/24</f>
        <v/>
      </c>
    </row>
    <row r="1978" spans="1:7">
      <c r="A1978" t="s">
        <v>20</v>
      </c>
      <c r="B1978" t="n">
        <v>53563220</v>
      </c>
      <c r="C1978" t="n">
        <v>89058070</v>
      </c>
      <c r="D1978">
        <f>if(and(B1978&gt;0,C1978&gt;0),C1978/(B1978+C1978),"")</f>
        <v/>
      </c>
      <c r="E1978">
        <f>D1978-E1972</f>
        <v/>
      </c>
      <c r="F1978" t="n">
        <v>0.05</v>
      </c>
      <c r="G1978">
        <f>E1978/F1978*100/38.66/48</f>
        <v/>
      </c>
    </row>
    <row r="1979" spans="1:7">
      <c r="A1979" t="s">
        <v>21</v>
      </c>
      <c r="B1979" t="n">
        <v>71622090</v>
      </c>
      <c r="C1979" t="n">
        <v>119319100</v>
      </c>
      <c r="D1979">
        <f>if(and(B1979&gt;0,C1979&gt;0),C1979/(B1979+C1979),"")</f>
        <v/>
      </c>
      <c r="E1979">
        <f>D1979-E1972</f>
        <v/>
      </c>
      <c r="F1979" t="n">
        <v>0.05</v>
      </c>
      <c r="G1979">
        <f>E1979/F1979*100/38.66/48</f>
        <v/>
      </c>
    </row>
    <row r="1980" spans="1:7">
      <c r="A1980" t="s">
        <v>22</v>
      </c>
      <c r="B1980" t="n">
        <v>112051200</v>
      </c>
      <c r="C1980" t="n">
        <v>213110400</v>
      </c>
      <c r="D1980">
        <f>if(and(B1980&gt;0,C1980&gt;0),C1980/(B1980+C1980),"")</f>
        <v/>
      </c>
      <c r="E1980">
        <f>D1980-E1972</f>
        <v/>
      </c>
      <c r="F1980" t="n">
        <v>0.05</v>
      </c>
      <c r="G1980">
        <f>E1980/F1980*100/38.66/96</f>
        <v/>
      </c>
    </row>
    <row r="1981" spans="1:7">
      <c r="A1981" t="s">
        <v>23</v>
      </c>
      <c r="B1981" t="n">
        <v>98422330</v>
      </c>
      <c r="C1981" t="n">
        <v>187990000</v>
      </c>
      <c r="D1981">
        <f>if(and(B1981&gt;0,C1981&gt;0),C1981/(B1981+C1981),"")</f>
        <v/>
      </c>
      <c r="E1981">
        <f>D1981-E1972</f>
        <v/>
      </c>
      <c r="F1981" t="n">
        <v>0.05</v>
      </c>
      <c r="G1981">
        <f>E1981/F1981*100/38.66/96</f>
        <v/>
      </c>
    </row>
    <row r="1982" spans="1:7">
      <c r="A1982" t="s">
        <v>24</v>
      </c>
      <c r="B1982" t="n">
        <v>64152380</v>
      </c>
      <c r="C1982" t="n">
        <v>144873500</v>
      </c>
      <c r="D1982">
        <f>if(and(B1982&gt;0,C1982&gt;0),C1982/(B1982+C1982),"")</f>
        <v/>
      </c>
      <c r="E1982">
        <f>D1982-E1972</f>
        <v/>
      </c>
      <c r="F1982" t="n">
        <v>0.05</v>
      </c>
      <c r="G1982">
        <f>E1982/F1982*100/38.66/168</f>
        <v/>
      </c>
    </row>
    <row r="1983" spans="1:7">
      <c r="A1983" t="s">
        <v>25</v>
      </c>
      <c r="B1983" t="n">
        <v>68519330</v>
      </c>
      <c r="C1983" t="n">
        <v>154077600</v>
      </c>
      <c r="D1983">
        <f>if(and(B1983&gt;0,C1983&gt;0),C1983/(B1983+C1983),"")</f>
        <v/>
      </c>
      <c r="E1983">
        <f>D1983-E1972</f>
        <v/>
      </c>
      <c r="F1983" t="n">
        <v>0.05</v>
      </c>
      <c r="G1983">
        <f>E1983/F1983*100/38.66/168</f>
        <v/>
      </c>
    </row>
    <row r="1984" spans="1:7">
      <c r="A1984" t="s"/>
    </row>
    <row r="1985" spans="1:7">
      <c r="A1985" t="s">
        <v>0</v>
      </c>
      <c r="B1985" t="s">
        <v>1</v>
      </c>
      <c r="C1985" t="s">
        <v>2</v>
      </c>
      <c r="D1985" t="s">
        <v>3</v>
      </c>
    </row>
    <row r="1986" spans="1:7">
      <c r="A1986" t="s">
        <v>342</v>
      </c>
      <c r="B1986" t="s">
        <v>54</v>
      </c>
      <c r="C1986" t="s">
        <v>343</v>
      </c>
      <c r="D1986" t="s">
        <v>344</v>
      </c>
    </row>
    <row r="1987" spans="1:7">
      <c r="A1987" t="s"/>
      <c r="B1987" t="s">
        <v>8</v>
      </c>
      <c r="C1987" t="s">
        <v>9</v>
      </c>
      <c r="D1987" t="s">
        <v>10</v>
      </c>
      <c r="E1987" t="s">
        <v>11</v>
      </c>
      <c r="F1987" t="s">
        <v>12</v>
      </c>
      <c r="G1987" t="s">
        <v>13</v>
      </c>
    </row>
    <row r="1988" spans="1:7">
      <c r="A1988" t="s">
        <v>14</v>
      </c>
      <c r="B1988" t="n">
        <v>146315400</v>
      </c>
      <c r="C1988" t="n">
        <v>216222300</v>
      </c>
      <c r="D1988">
        <f>if(and(B1988&gt;0,C1988&gt;0),C1988/(B1988+C1988),"")</f>
        <v/>
      </c>
      <c r="E1988">
        <f>average(D1988:D1989)</f>
        <v/>
      </c>
    </row>
    <row r="1989" spans="1:7">
      <c r="A1989" t="s">
        <v>15</v>
      </c>
      <c r="B1989" t="n">
        <v>263917100</v>
      </c>
      <c r="C1989" t="n">
        <v>384162100</v>
      </c>
      <c r="D1989">
        <f>if(and(B1989&gt;0,C1989&gt;0),C1989/(B1989+C1989),"")</f>
        <v/>
      </c>
    </row>
    <row r="1990" spans="1:7">
      <c r="A1990" t="s">
        <v>16</v>
      </c>
      <c r="B1990" t="n">
        <v>197105800</v>
      </c>
      <c r="C1990" t="n">
        <v>305427600</v>
      </c>
      <c r="D1990">
        <f>if(and(B1990&gt;0,C1990&gt;0),C1990/(B1990+C1990),"")</f>
        <v/>
      </c>
      <c r="E1990">
        <f>D1990-E1988</f>
        <v/>
      </c>
      <c r="F1990" t="n">
        <v>0.05</v>
      </c>
      <c r="G1990">
        <f>E1990/F1990*100/45.61/8</f>
        <v/>
      </c>
    </row>
    <row r="1991" spans="1:7">
      <c r="A1991" t="s">
        <v>17</v>
      </c>
      <c r="B1991" t="n">
        <v>169591800</v>
      </c>
      <c r="C1991" t="n">
        <v>255583900</v>
      </c>
      <c r="D1991">
        <f>if(and(B1991&gt;0,C1991&gt;0),C1991/(B1991+C1991),"")</f>
        <v/>
      </c>
      <c r="E1991">
        <f>D1991-E1988</f>
        <v/>
      </c>
      <c r="F1991" t="n">
        <v>0.05</v>
      </c>
      <c r="G1991">
        <f>E1991/F1991*100/45.61/8</f>
        <v/>
      </c>
    </row>
    <row r="1992" spans="1:7">
      <c r="A1992" t="s">
        <v>18</v>
      </c>
      <c r="B1992" t="n">
        <v>438851000</v>
      </c>
      <c r="C1992" t="n">
        <v>686885300</v>
      </c>
      <c r="D1992">
        <f>if(and(B1992&gt;0,C1992&gt;0),C1992/(B1992+C1992),"")</f>
        <v/>
      </c>
      <c r="E1992">
        <f>D1992-E1988</f>
        <v/>
      </c>
      <c r="F1992" t="n">
        <v>0.05</v>
      </c>
      <c r="G1992">
        <f>E1992/F1992*100/45.61/24</f>
        <v/>
      </c>
    </row>
    <row r="1993" spans="1:7">
      <c r="A1993" t="s">
        <v>19</v>
      </c>
      <c r="B1993" t="n">
        <v>345214600</v>
      </c>
      <c r="C1993" t="n">
        <v>550360200</v>
      </c>
      <c r="D1993">
        <f>if(and(B1993&gt;0,C1993&gt;0),C1993/(B1993+C1993),"")</f>
        <v/>
      </c>
      <c r="E1993">
        <f>D1993-E1988</f>
        <v/>
      </c>
      <c r="F1993" t="n">
        <v>0.05</v>
      </c>
      <c r="G1993">
        <f>E1993/F1993*100/45.61/24</f>
        <v/>
      </c>
    </row>
    <row r="1994" spans="1:7">
      <c r="A1994" t="s">
        <v>20</v>
      </c>
      <c r="B1994" t="n">
        <v>249706800</v>
      </c>
      <c r="C1994" t="n">
        <v>424743500</v>
      </c>
      <c r="D1994">
        <f>if(and(B1994&gt;0,C1994&gt;0),C1994/(B1994+C1994),"")</f>
        <v/>
      </c>
      <c r="E1994">
        <f>D1994-E1988</f>
        <v/>
      </c>
      <c r="F1994" t="n">
        <v>0.05</v>
      </c>
      <c r="G1994">
        <f>E1994/F1994*100/45.61/48</f>
        <v/>
      </c>
    </row>
    <row r="1995" spans="1:7">
      <c r="A1995" t="s">
        <v>21</v>
      </c>
      <c r="B1995" t="n">
        <v>242626300</v>
      </c>
      <c r="C1995" t="n">
        <v>412772000</v>
      </c>
      <c r="D1995">
        <f>if(and(B1995&gt;0,C1995&gt;0),C1995/(B1995+C1995),"")</f>
        <v/>
      </c>
      <c r="E1995">
        <f>D1995-E1988</f>
        <v/>
      </c>
      <c r="F1995" t="n">
        <v>0.05</v>
      </c>
      <c r="G1995">
        <f>E1995/F1995*100/45.61/48</f>
        <v/>
      </c>
    </row>
    <row r="1996" spans="1:7">
      <c r="A1996" t="s">
        <v>22</v>
      </c>
      <c r="B1996" t="n">
        <v>272169700</v>
      </c>
      <c r="C1996" t="n">
        <v>539086100</v>
      </c>
      <c r="D1996">
        <f>if(and(B1996&gt;0,C1996&gt;0),C1996/(B1996+C1996),"")</f>
        <v/>
      </c>
      <c r="E1996">
        <f>D1996-E1988</f>
        <v/>
      </c>
      <c r="F1996" t="n">
        <v>0.05</v>
      </c>
      <c r="G1996">
        <f>E1996/F1996*100/45.61/96</f>
        <v/>
      </c>
    </row>
    <row r="1997" spans="1:7">
      <c r="A1997" t="s">
        <v>23</v>
      </c>
      <c r="B1997" t="n">
        <v>286831700</v>
      </c>
      <c r="C1997" t="n">
        <v>573681700</v>
      </c>
      <c r="D1997">
        <f>if(and(B1997&gt;0,C1997&gt;0),C1997/(B1997+C1997),"")</f>
        <v/>
      </c>
      <c r="E1997">
        <f>D1997-E1988</f>
        <v/>
      </c>
      <c r="F1997" t="n">
        <v>0.05</v>
      </c>
      <c r="G1997">
        <f>E1997/F1997*100/45.61/96</f>
        <v/>
      </c>
    </row>
    <row r="1998" spans="1:7">
      <c r="A1998" t="s">
        <v>24</v>
      </c>
      <c r="B1998" t="n">
        <v>63676510</v>
      </c>
      <c r="C1998" t="n">
        <v>154140000</v>
      </c>
      <c r="D1998">
        <f>if(and(B1998&gt;0,C1998&gt;0),C1998/(B1998+C1998),"")</f>
        <v/>
      </c>
      <c r="E1998">
        <f>D1998-E1988</f>
        <v/>
      </c>
      <c r="F1998" t="n">
        <v>0.05</v>
      </c>
      <c r="G1998">
        <f>E1998/F1998*100/45.61/168</f>
        <v/>
      </c>
    </row>
    <row r="1999" spans="1:7">
      <c r="A1999" t="s">
        <v>25</v>
      </c>
      <c r="B1999" t="n">
        <v>77536720</v>
      </c>
      <c r="C1999" t="n">
        <v>182713300</v>
      </c>
      <c r="D1999">
        <f>if(and(B1999&gt;0,C1999&gt;0),C1999/(B1999+C1999),"")</f>
        <v/>
      </c>
      <c r="E1999">
        <f>D1999-E1988</f>
        <v/>
      </c>
      <c r="F1999" t="n">
        <v>0.05</v>
      </c>
      <c r="G1999">
        <f>E1999/F1999*100/45.61/168</f>
        <v/>
      </c>
    </row>
    <row r="2000" spans="1:7">
      <c r="A2000" t="s"/>
    </row>
    <row r="2001" spans="1:7">
      <c r="A2001" t="s">
        <v>0</v>
      </c>
      <c r="B2001" t="s">
        <v>1</v>
      </c>
      <c r="C2001" t="s">
        <v>2</v>
      </c>
      <c r="D2001" t="s">
        <v>3</v>
      </c>
    </row>
    <row r="2002" spans="1:7">
      <c r="A2002" t="s">
        <v>345</v>
      </c>
      <c r="B2002" t="s">
        <v>54</v>
      </c>
      <c r="C2002" t="s">
        <v>346</v>
      </c>
      <c r="D2002" t="s">
        <v>347</v>
      </c>
    </row>
    <row r="2003" spans="1:7">
      <c r="A2003" t="s"/>
      <c r="B2003" t="s">
        <v>8</v>
      </c>
      <c r="C2003" t="s">
        <v>9</v>
      </c>
      <c r="D2003" t="s">
        <v>10</v>
      </c>
      <c r="E2003" t="s">
        <v>11</v>
      </c>
      <c r="F2003" t="s">
        <v>12</v>
      </c>
      <c r="G2003" t="s">
        <v>13</v>
      </c>
    </row>
    <row r="2004" spans="1:7">
      <c r="A2004" t="s">
        <v>14</v>
      </c>
      <c r="B2004" t="n">
        <v>167855900</v>
      </c>
      <c r="C2004" t="n">
        <v>256107600</v>
      </c>
      <c r="D2004">
        <f>if(and(B2004&gt;0,C2004&gt;0),C2004/(B2004+C2004),"")</f>
        <v/>
      </c>
      <c r="E2004">
        <f>average(D2004:D2005)</f>
        <v/>
      </c>
    </row>
    <row r="2005" spans="1:7">
      <c r="A2005" t="s">
        <v>15</v>
      </c>
      <c r="B2005" t="n">
        <v>180170300</v>
      </c>
      <c r="C2005" t="n">
        <v>286804400</v>
      </c>
      <c r="D2005">
        <f>if(and(B2005&gt;0,C2005&gt;0),C2005/(B2005+C2005),"")</f>
        <v/>
      </c>
    </row>
    <row r="2006" spans="1:7">
      <c r="A2006" t="s">
        <v>16</v>
      </c>
      <c r="B2006" t="n">
        <v>194602900</v>
      </c>
      <c r="C2006" t="n">
        <v>300714400</v>
      </c>
      <c r="D2006">
        <f>if(and(B2006&gt;0,C2006&gt;0),C2006/(B2006+C2006),"")</f>
        <v/>
      </c>
      <c r="E2006">
        <f>D2006-E2004</f>
        <v/>
      </c>
      <c r="F2006" t="n">
        <v>0.05</v>
      </c>
      <c r="G2006">
        <f>E2006/F2006*100/39.20/8</f>
        <v/>
      </c>
    </row>
    <row r="2007" spans="1:7">
      <c r="A2007" t="s">
        <v>17</v>
      </c>
      <c r="B2007" t="n">
        <v>245989900</v>
      </c>
      <c r="C2007" t="n">
        <v>381070600</v>
      </c>
      <c r="D2007">
        <f>if(and(B2007&gt;0,C2007&gt;0),C2007/(B2007+C2007),"")</f>
        <v/>
      </c>
      <c r="E2007">
        <f>D2007-E2004</f>
        <v/>
      </c>
      <c r="F2007" t="n">
        <v>0.05</v>
      </c>
      <c r="G2007">
        <f>E2007/F2007*100/39.20/8</f>
        <v/>
      </c>
    </row>
    <row r="2008" spans="1:7">
      <c r="A2008" t="s">
        <v>18</v>
      </c>
      <c r="B2008" t="n">
        <v>170332200</v>
      </c>
      <c r="C2008" t="n">
        <v>272468100</v>
      </c>
      <c r="D2008">
        <f>if(and(B2008&gt;0,C2008&gt;0),C2008/(B2008+C2008),"")</f>
        <v/>
      </c>
      <c r="E2008">
        <f>D2008-E2004</f>
        <v/>
      </c>
      <c r="F2008" t="n">
        <v>0.05</v>
      </c>
      <c r="G2008">
        <f>E2008/F2008*100/39.20/24</f>
        <v/>
      </c>
    </row>
    <row r="2009" spans="1:7">
      <c r="A2009" t="s">
        <v>19</v>
      </c>
      <c r="B2009" t="n">
        <v>210846900</v>
      </c>
      <c r="C2009" t="n">
        <v>334142500</v>
      </c>
      <c r="D2009">
        <f>if(and(B2009&gt;0,C2009&gt;0),C2009/(B2009+C2009),"")</f>
        <v/>
      </c>
      <c r="E2009">
        <f>D2009-E2004</f>
        <v/>
      </c>
      <c r="F2009" t="n">
        <v>0.05</v>
      </c>
      <c r="G2009">
        <f>E2009/F2009*100/39.20/24</f>
        <v/>
      </c>
    </row>
    <row r="2010" spans="1:7">
      <c r="A2010" t="s">
        <v>20</v>
      </c>
      <c r="B2010" t="n">
        <v>70235980</v>
      </c>
      <c r="C2010" t="n">
        <v>121554100</v>
      </c>
      <c r="D2010">
        <f>if(and(B2010&gt;0,C2010&gt;0),C2010/(B2010+C2010),"")</f>
        <v/>
      </c>
      <c r="E2010">
        <f>D2010-E2004</f>
        <v/>
      </c>
      <c r="F2010" t="n">
        <v>0.05</v>
      </c>
      <c r="G2010">
        <f>E2010/F2010*100/39.20/48</f>
        <v/>
      </c>
    </row>
    <row r="2011" spans="1:7">
      <c r="A2011" t="s">
        <v>21</v>
      </c>
      <c r="B2011" t="n">
        <v>62120800</v>
      </c>
      <c r="C2011" t="n">
        <v>103070700</v>
      </c>
      <c r="D2011">
        <f>if(and(B2011&gt;0,C2011&gt;0),C2011/(B2011+C2011),"")</f>
        <v/>
      </c>
      <c r="E2011">
        <f>D2011-E2004</f>
        <v/>
      </c>
      <c r="F2011" t="n">
        <v>0.05</v>
      </c>
      <c r="G2011">
        <f>E2011/F2011*100/39.20/48</f>
        <v/>
      </c>
    </row>
    <row r="2012" spans="1:7">
      <c r="A2012" t="s">
        <v>22</v>
      </c>
      <c r="B2012" t="n">
        <v>125576900</v>
      </c>
      <c r="C2012" t="n">
        <v>263472000</v>
      </c>
      <c r="D2012">
        <f>if(and(B2012&gt;0,C2012&gt;0),C2012/(B2012+C2012),"")</f>
        <v/>
      </c>
      <c r="E2012">
        <f>D2012-E2004</f>
        <v/>
      </c>
      <c r="F2012" t="n">
        <v>0.05</v>
      </c>
      <c r="G2012">
        <f>E2012/F2012*100/39.20/96</f>
        <v/>
      </c>
    </row>
    <row r="2013" spans="1:7">
      <c r="A2013" t="s">
        <v>23</v>
      </c>
      <c r="B2013" t="n">
        <v>114045600</v>
      </c>
      <c r="C2013" t="n">
        <v>226361700</v>
      </c>
      <c r="D2013">
        <f>if(and(B2013&gt;0,C2013&gt;0),C2013/(B2013+C2013),"")</f>
        <v/>
      </c>
      <c r="E2013">
        <f>D2013-E2004</f>
        <v/>
      </c>
      <c r="F2013" t="n">
        <v>0.05</v>
      </c>
      <c r="G2013">
        <f>E2013/F2013*100/39.20/96</f>
        <v/>
      </c>
    </row>
    <row r="2014" spans="1:7">
      <c r="A2014" t="s">
        <v>24</v>
      </c>
      <c r="B2014" t="n">
        <v>99902360</v>
      </c>
      <c r="C2014" t="n">
        <v>227985100</v>
      </c>
      <c r="D2014">
        <f>if(and(B2014&gt;0,C2014&gt;0),C2014/(B2014+C2014),"")</f>
        <v/>
      </c>
      <c r="E2014">
        <f>D2014-E2004</f>
        <v/>
      </c>
      <c r="F2014" t="n">
        <v>0.05</v>
      </c>
      <c r="G2014">
        <f>E2014/F2014*100/39.20/168</f>
        <v/>
      </c>
    </row>
    <row r="2015" spans="1:7">
      <c r="A2015" t="s">
        <v>25</v>
      </c>
      <c r="B2015" t="n">
        <v>118890800</v>
      </c>
      <c r="C2015" t="n">
        <v>275891200</v>
      </c>
      <c r="D2015">
        <f>if(and(B2015&gt;0,C2015&gt;0),C2015/(B2015+C2015),"")</f>
        <v/>
      </c>
      <c r="E2015">
        <f>D2015-E2004</f>
        <v/>
      </c>
      <c r="F2015" t="n">
        <v>0.05</v>
      </c>
      <c r="G2015">
        <f>E2015/F2015*100/39.20/168</f>
        <v/>
      </c>
    </row>
    <row r="2016" spans="1:7">
      <c r="A2016" t="s"/>
    </row>
    <row r="2017" spans="1:7">
      <c r="A2017" t="s">
        <v>0</v>
      </c>
      <c r="B2017" t="s">
        <v>1</v>
      </c>
      <c r="C2017" t="s">
        <v>2</v>
      </c>
      <c r="D2017" t="s">
        <v>3</v>
      </c>
    </row>
    <row r="2018" spans="1:7">
      <c r="A2018" t="s">
        <v>348</v>
      </c>
      <c r="B2018" t="s">
        <v>163</v>
      </c>
      <c r="C2018" t="s">
        <v>349</v>
      </c>
      <c r="D2018" t="s">
        <v>347</v>
      </c>
    </row>
    <row r="2019" spans="1:7">
      <c r="A2019" t="s"/>
      <c r="B2019" t="s">
        <v>8</v>
      </c>
      <c r="C2019" t="s">
        <v>9</v>
      </c>
      <c r="D2019" t="s">
        <v>10</v>
      </c>
      <c r="E2019" t="s">
        <v>11</v>
      </c>
      <c r="F2019" t="s">
        <v>12</v>
      </c>
      <c r="G2019" t="s">
        <v>13</v>
      </c>
    </row>
    <row r="2020" spans="1:7">
      <c r="A2020" t="s">
        <v>14</v>
      </c>
      <c r="B2020" t="n">
        <v>1123198000</v>
      </c>
      <c r="C2020" t="n">
        <v>1742883000</v>
      </c>
      <c r="D2020">
        <f>if(and(B2020&gt;0,C2020&gt;0),C2020/(B2020+C2020),"")</f>
        <v/>
      </c>
      <c r="E2020">
        <f>average(D2020:D2021)</f>
        <v/>
      </c>
    </row>
    <row r="2021" spans="1:7">
      <c r="A2021" t="s">
        <v>15</v>
      </c>
      <c r="B2021" t="n">
        <v>703544200</v>
      </c>
      <c r="C2021" t="n">
        <v>1079764000</v>
      </c>
      <c r="D2021">
        <f>if(and(B2021&gt;0,C2021&gt;0),C2021/(B2021+C2021),"")</f>
        <v/>
      </c>
    </row>
    <row r="2022" spans="1:7">
      <c r="A2022" t="s">
        <v>16</v>
      </c>
      <c r="B2022" t="n">
        <v>737185900</v>
      </c>
      <c r="C2022" t="n">
        <v>1156948000</v>
      </c>
      <c r="D2022">
        <f>if(and(B2022&gt;0,C2022&gt;0),C2022/(B2022+C2022),"")</f>
        <v/>
      </c>
      <c r="E2022">
        <f>D2022-E2020</f>
        <v/>
      </c>
      <c r="F2022" t="n">
        <v>0.05</v>
      </c>
      <c r="G2022">
        <f>E2022/F2022*100/39.20/8</f>
        <v/>
      </c>
    </row>
    <row r="2023" spans="1:7">
      <c r="A2023" t="s">
        <v>17</v>
      </c>
      <c r="B2023" t="n">
        <v>909504900</v>
      </c>
      <c r="C2023" t="n">
        <v>1436280000</v>
      </c>
      <c r="D2023">
        <f>if(and(B2023&gt;0,C2023&gt;0),C2023/(B2023+C2023),"")</f>
        <v/>
      </c>
      <c r="E2023">
        <f>D2023-E2020</f>
        <v/>
      </c>
      <c r="F2023" t="n">
        <v>0.05</v>
      </c>
      <c r="G2023">
        <f>E2023/F2023*100/39.20/8</f>
        <v/>
      </c>
    </row>
    <row r="2024" spans="1:7">
      <c r="A2024" t="s">
        <v>18</v>
      </c>
      <c r="B2024" t="n">
        <v>599832800</v>
      </c>
      <c r="C2024" t="n">
        <v>983365200</v>
      </c>
      <c r="D2024">
        <f>if(and(B2024&gt;0,C2024&gt;0),C2024/(B2024+C2024),"")</f>
        <v/>
      </c>
      <c r="E2024">
        <f>D2024-E2020</f>
        <v/>
      </c>
      <c r="F2024" t="n">
        <v>0.05</v>
      </c>
      <c r="G2024">
        <f>E2024/F2024*100/39.20/24</f>
        <v/>
      </c>
    </row>
    <row r="2025" spans="1:7">
      <c r="A2025" t="s">
        <v>19</v>
      </c>
      <c r="B2025" t="n">
        <v>731658400</v>
      </c>
      <c r="C2025" t="n">
        <v>1182155000</v>
      </c>
      <c r="D2025">
        <f>if(and(B2025&gt;0,C2025&gt;0),C2025/(B2025+C2025),"")</f>
        <v/>
      </c>
      <c r="E2025">
        <f>D2025-E2020</f>
        <v/>
      </c>
      <c r="F2025" t="n">
        <v>0.05</v>
      </c>
      <c r="G2025">
        <f>E2025/F2025*100/39.20/24</f>
        <v/>
      </c>
    </row>
    <row r="2026" spans="1:7">
      <c r="A2026" t="s">
        <v>20</v>
      </c>
      <c r="B2026" t="n">
        <v>270304200</v>
      </c>
      <c r="C2026" t="n">
        <v>483378700</v>
      </c>
      <c r="D2026">
        <f>if(and(B2026&gt;0,C2026&gt;0),C2026/(B2026+C2026),"")</f>
        <v/>
      </c>
      <c r="E2026">
        <f>D2026-E2020</f>
        <v/>
      </c>
      <c r="F2026" t="n">
        <v>0.05</v>
      </c>
      <c r="G2026">
        <f>E2026/F2026*100/39.20/48</f>
        <v/>
      </c>
    </row>
    <row r="2027" spans="1:7">
      <c r="A2027" t="s">
        <v>21</v>
      </c>
      <c r="B2027" t="n">
        <v>283854700</v>
      </c>
      <c r="C2027" t="n">
        <v>495676800</v>
      </c>
      <c r="D2027">
        <f>if(and(B2027&gt;0,C2027&gt;0),C2027/(B2027+C2027),"")</f>
        <v/>
      </c>
      <c r="E2027">
        <f>D2027-E2020</f>
        <v/>
      </c>
      <c r="F2027" t="n">
        <v>0.05</v>
      </c>
      <c r="G2027">
        <f>E2027/F2027*100/39.20/48</f>
        <v/>
      </c>
    </row>
    <row r="2028" spans="1:7">
      <c r="A2028" t="s">
        <v>22</v>
      </c>
      <c r="B2028" t="n">
        <v>446252000</v>
      </c>
      <c r="C2028" t="n">
        <v>914254500</v>
      </c>
      <c r="D2028">
        <f>if(and(B2028&gt;0,C2028&gt;0),C2028/(B2028+C2028),"")</f>
        <v/>
      </c>
      <c r="E2028">
        <f>D2028-E2020</f>
        <v/>
      </c>
      <c r="F2028" t="n">
        <v>0.05</v>
      </c>
      <c r="G2028">
        <f>E2028/F2028*100/39.20/96</f>
        <v/>
      </c>
    </row>
    <row r="2029" spans="1:7">
      <c r="A2029" t="s">
        <v>23</v>
      </c>
      <c r="B2029" t="n">
        <v>435865100</v>
      </c>
      <c r="C2029" t="n">
        <v>872023600</v>
      </c>
      <c r="D2029">
        <f>if(and(B2029&gt;0,C2029&gt;0),C2029/(B2029+C2029),"")</f>
        <v/>
      </c>
      <c r="E2029">
        <f>D2029-E2020</f>
        <v/>
      </c>
      <c r="F2029" t="n">
        <v>0.05</v>
      </c>
      <c r="G2029">
        <f>E2029/F2029*100/39.20/96</f>
        <v/>
      </c>
    </row>
    <row r="2030" spans="1:7">
      <c r="A2030" t="s">
        <v>24</v>
      </c>
      <c r="B2030" t="n">
        <v>382093800</v>
      </c>
      <c r="C2030" t="n">
        <v>907192800</v>
      </c>
      <c r="D2030">
        <f>if(and(B2030&gt;0,C2030&gt;0),C2030/(B2030+C2030),"")</f>
        <v/>
      </c>
      <c r="E2030">
        <f>D2030-E2020</f>
        <v/>
      </c>
      <c r="F2030" t="n">
        <v>0.05</v>
      </c>
      <c r="G2030">
        <f>E2030/F2030*100/39.20/168</f>
        <v/>
      </c>
    </row>
    <row r="2031" spans="1:7">
      <c r="A2031" t="s">
        <v>25</v>
      </c>
      <c r="B2031" t="n">
        <v>413835300</v>
      </c>
      <c r="C2031" t="n">
        <v>1007468000</v>
      </c>
      <c r="D2031">
        <f>if(and(B2031&gt;0,C2031&gt;0),C2031/(B2031+C2031),"")</f>
        <v/>
      </c>
      <c r="E2031">
        <f>D2031-E2020</f>
        <v/>
      </c>
      <c r="F2031" t="n">
        <v>0.05</v>
      </c>
      <c r="G2031">
        <f>E2031/F2031*100/39.20/168</f>
        <v/>
      </c>
    </row>
    <row r="2032" spans="1:7">
      <c r="A2032" t="s"/>
    </row>
    <row r="2033" spans="1:7">
      <c r="A2033" t="s">
        <v>0</v>
      </c>
      <c r="B2033" t="s">
        <v>1</v>
      </c>
      <c r="C2033" t="s">
        <v>2</v>
      </c>
      <c r="D2033" t="s">
        <v>3</v>
      </c>
    </row>
    <row r="2034" spans="1:7">
      <c r="A2034" t="s">
        <v>350</v>
      </c>
      <c r="B2034" t="s">
        <v>54</v>
      </c>
      <c r="C2034" t="s">
        <v>351</v>
      </c>
      <c r="D2034" t="s">
        <v>352</v>
      </c>
    </row>
    <row r="2035" spans="1:7">
      <c r="A2035" t="s"/>
      <c r="B2035" t="s">
        <v>8</v>
      </c>
      <c r="C2035" t="s">
        <v>9</v>
      </c>
      <c r="D2035" t="s">
        <v>10</v>
      </c>
      <c r="E2035" t="s">
        <v>11</v>
      </c>
      <c r="F2035" t="s">
        <v>12</v>
      </c>
      <c r="G2035" t="s">
        <v>13</v>
      </c>
    </row>
    <row r="2036" spans="1:7">
      <c r="A2036" t="s">
        <v>14</v>
      </c>
      <c r="B2036" t="n">
        <v>17276840</v>
      </c>
      <c r="C2036" t="n">
        <v>25969440</v>
      </c>
      <c r="D2036">
        <f>if(and(B2036&gt;0,C2036&gt;0),C2036/(B2036+C2036),"")</f>
        <v/>
      </c>
      <c r="E2036">
        <f>average(D2036:D2037)</f>
        <v/>
      </c>
    </row>
    <row r="2037" spans="1:7">
      <c r="A2037" t="s">
        <v>15</v>
      </c>
      <c r="B2037" t="n">
        <v>32362700</v>
      </c>
      <c r="C2037" t="n">
        <v>49998530</v>
      </c>
      <c r="D2037">
        <f>if(and(B2037&gt;0,C2037&gt;0),C2037/(B2037+C2037),"")</f>
        <v/>
      </c>
    </row>
    <row r="2038" spans="1:7">
      <c r="A2038" t="s">
        <v>16</v>
      </c>
      <c r="B2038" t="n">
        <v>31357250</v>
      </c>
      <c r="C2038" t="n">
        <v>49098440</v>
      </c>
      <c r="D2038">
        <f>if(and(B2038&gt;0,C2038&gt;0),C2038/(B2038+C2038),"")</f>
        <v/>
      </c>
      <c r="E2038">
        <f>D2038-E2036</f>
        <v/>
      </c>
      <c r="F2038" t="n">
        <v>0.05</v>
      </c>
      <c r="G2038">
        <f>E2038/F2038*100/43.90/8</f>
        <v/>
      </c>
    </row>
    <row r="2039" spans="1:7">
      <c r="A2039" t="s">
        <v>17</v>
      </c>
      <c r="B2039" t="n">
        <v>8900453</v>
      </c>
      <c r="C2039" t="n">
        <v>14218720</v>
      </c>
      <c r="D2039">
        <f>if(and(B2039&gt;0,C2039&gt;0),C2039/(B2039+C2039),"")</f>
        <v/>
      </c>
      <c r="E2039">
        <f>D2039-E2036</f>
        <v/>
      </c>
      <c r="F2039" t="n">
        <v>0.05</v>
      </c>
      <c r="G2039">
        <f>E2039/F2039*100/43.90/8</f>
        <v/>
      </c>
    </row>
    <row r="2040" spans="1:7">
      <c r="A2040" t="s">
        <v>18</v>
      </c>
      <c r="B2040" t="n">
        <v>43707890</v>
      </c>
      <c r="C2040" t="n">
        <v>73677180</v>
      </c>
      <c r="D2040">
        <f>if(and(B2040&gt;0,C2040&gt;0),C2040/(B2040+C2040),"")</f>
        <v/>
      </c>
      <c r="E2040">
        <f>D2040-E2036</f>
        <v/>
      </c>
      <c r="F2040" t="n">
        <v>0.05</v>
      </c>
      <c r="G2040">
        <f>E2040/F2040*100/43.90/24</f>
        <v/>
      </c>
    </row>
    <row r="2041" spans="1:7">
      <c r="A2041" t="s">
        <v>19</v>
      </c>
      <c r="B2041" t="n">
        <v>37531020</v>
      </c>
      <c r="C2041" t="n">
        <v>63445940</v>
      </c>
      <c r="D2041">
        <f>if(and(B2041&gt;0,C2041&gt;0),C2041/(B2041+C2041),"")</f>
        <v/>
      </c>
      <c r="E2041">
        <f>D2041-E2036</f>
        <v/>
      </c>
      <c r="F2041" t="n">
        <v>0.05</v>
      </c>
      <c r="G2041">
        <f>E2041/F2041*100/43.90/24</f>
        <v/>
      </c>
    </row>
    <row r="2042" spans="1:7">
      <c r="A2042" t="s">
        <v>20</v>
      </c>
      <c r="B2042" t="n">
        <v>13420170</v>
      </c>
      <c r="C2042" t="n">
        <v>22873060</v>
      </c>
      <c r="D2042">
        <f>if(and(B2042&gt;0,C2042&gt;0),C2042/(B2042+C2042),"")</f>
        <v/>
      </c>
      <c r="E2042">
        <f>D2042-E2036</f>
        <v/>
      </c>
      <c r="F2042" t="n">
        <v>0.05</v>
      </c>
      <c r="G2042">
        <f>E2042/F2042*100/43.90/48</f>
        <v/>
      </c>
    </row>
    <row r="2043" spans="1:7">
      <c r="A2043" t="s">
        <v>21</v>
      </c>
      <c r="B2043" t="n">
        <v>9890100</v>
      </c>
      <c r="C2043" t="n">
        <v>17504800</v>
      </c>
      <c r="D2043">
        <f>if(and(B2043&gt;0,C2043&gt;0),C2043/(B2043+C2043),"")</f>
        <v/>
      </c>
      <c r="E2043">
        <f>D2043-E2036</f>
        <v/>
      </c>
      <c r="F2043" t="n">
        <v>0.05</v>
      </c>
      <c r="G2043">
        <f>E2043/F2043*100/43.90/48</f>
        <v/>
      </c>
    </row>
    <row r="2044" spans="1:7">
      <c r="A2044" t="s">
        <v>22</v>
      </c>
      <c r="B2044" t="n">
        <v>12483690</v>
      </c>
      <c r="C2044" t="n">
        <v>25427220</v>
      </c>
      <c r="D2044">
        <f>if(and(B2044&gt;0,C2044&gt;0),C2044/(B2044+C2044),"")</f>
        <v/>
      </c>
      <c r="E2044">
        <f>D2044-E2036</f>
        <v/>
      </c>
      <c r="F2044" t="n">
        <v>0.05</v>
      </c>
      <c r="G2044">
        <f>E2044/F2044*100/43.90/96</f>
        <v/>
      </c>
    </row>
    <row r="2045" spans="1:7">
      <c r="A2045" t="s">
        <v>23</v>
      </c>
      <c r="B2045" t="n">
        <v>28470350</v>
      </c>
      <c r="C2045" t="n">
        <v>58124380</v>
      </c>
      <c r="D2045">
        <f>if(and(B2045&gt;0,C2045&gt;0),C2045/(B2045+C2045),"")</f>
        <v/>
      </c>
      <c r="E2045">
        <f>D2045-E2036</f>
        <v/>
      </c>
      <c r="F2045" t="n">
        <v>0.05</v>
      </c>
      <c r="G2045">
        <f>E2045/F2045*100/43.90/96</f>
        <v/>
      </c>
    </row>
    <row r="2046" spans="1:7">
      <c r="A2046" t="s">
        <v>24</v>
      </c>
      <c r="B2046" t="n">
        <v>7656862</v>
      </c>
      <c r="C2046" t="n">
        <v>19077690</v>
      </c>
      <c r="D2046">
        <f>if(and(B2046&gt;0,C2046&gt;0),C2046/(B2046+C2046),"")</f>
        <v/>
      </c>
      <c r="E2046">
        <f>D2046-E2036</f>
        <v/>
      </c>
      <c r="F2046" t="n">
        <v>0.05</v>
      </c>
      <c r="G2046">
        <f>E2046/F2046*100/43.90/168</f>
        <v/>
      </c>
    </row>
    <row r="2047" spans="1:7">
      <c r="A2047" t="s">
        <v>25</v>
      </c>
      <c r="B2047" t="n">
        <v>9314732</v>
      </c>
      <c r="C2047" t="n">
        <v>23189500</v>
      </c>
      <c r="D2047">
        <f>if(and(B2047&gt;0,C2047&gt;0),C2047/(B2047+C2047),"")</f>
        <v/>
      </c>
      <c r="E2047">
        <f>D2047-E2036</f>
        <v/>
      </c>
      <c r="F2047" t="n">
        <v>0.05</v>
      </c>
      <c r="G2047">
        <f>E2047/F2047*100/43.90/168</f>
        <v/>
      </c>
    </row>
    <row r="2048" spans="1:7">
      <c r="A2048" t="s"/>
    </row>
    <row r="2049" spans="1:7">
      <c r="A2049" t="s">
        <v>0</v>
      </c>
      <c r="B2049" t="s">
        <v>1</v>
      </c>
      <c r="C2049" t="s">
        <v>2</v>
      </c>
      <c r="D2049" t="s">
        <v>3</v>
      </c>
    </row>
    <row r="2050" spans="1:7">
      <c r="A2050" t="s">
        <v>353</v>
      </c>
      <c r="B2050" t="s">
        <v>163</v>
      </c>
      <c r="C2050" t="s">
        <v>354</v>
      </c>
      <c r="D2050" t="s">
        <v>352</v>
      </c>
    </row>
    <row r="2051" spans="1:7">
      <c r="A2051" t="s"/>
      <c r="B2051" t="s">
        <v>8</v>
      </c>
      <c r="C2051" t="s">
        <v>9</v>
      </c>
      <c r="D2051" t="s">
        <v>10</v>
      </c>
      <c r="E2051" t="s">
        <v>11</v>
      </c>
      <c r="F2051" t="s">
        <v>12</v>
      </c>
      <c r="G2051" t="s">
        <v>13</v>
      </c>
    </row>
    <row r="2052" spans="1:7">
      <c r="A2052" t="s">
        <v>14</v>
      </c>
      <c r="B2052" t="n">
        <v>212325300</v>
      </c>
      <c r="C2052" t="n">
        <v>324096200</v>
      </c>
      <c r="D2052">
        <f>if(and(B2052&gt;0,C2052&gt;0),C2052/(B2052+C2052),"")</f>
        <v/>
      </c>
      <c r="E2052">
        <f>average(D2052:D2053)</f>
        <v/>
      </c>
    </row>
    <row r="2053" spans="1:7">
      <c r="A2053" t="s">
        <v>15</v>
      </c>
      <c r="B2053" t="n">
        <v>115848800</v>
      </c>
      <c r="C2053" t="n">
        <v>175619300</v>
      </c>
      <c r="D2053">
        <f>if(and(B2053&gt;0,C2053&gt;0),C2053/(B2053+C2053),"")</f>
        <v/>
      </c>
    </row>
    <row r="2054" spans="1:7">
      <c r="A2054" t="s">
        <v>16</v>
      </c>
      <c r="B2054" t="n">
        <v>109883300</v>
      </c>
      <c r="C2054" t="n">
        <v>168524300</v>
      </c>
      <c r="D2054">
        <f>if(and(B2054&gt;0,C2054&gt;0),C2054/(B2054+C2054),"")</f>
        <v/>
      </c>
      <c r="E2054">
        <f>D2054-E2052</f>
        <v/>
      </c>
      <c r="F2054" t="n">
        <v>0.05</v>
      </c>
      <c r="G2054">
        <f>E2054/F2054*100/43.90/8</f>
        <v/>
      </c>
    </row>
    <row r="2055" spans="1:7">
      <c r="A2055" t="s">
        <v>17</v>
      </c>
      <c r="B2055" t="n">
        <v>122704600</v>
      </c>
      <c r="C2055" t="n">
        <v>189778300</v>
      </c>
      <c r="D2055">
        <f>if(and(B2055&gt;0,C2055&gt;0),C2055/(B2055+C2055),"")</f>
        <v/>
      </c>
      <c r="E2055">
        <f>D2055-E2052</f>
        <v/>
      </c>
      <c r="F2055" t="n">
        <v>0.05</v>
      </c>
      <c r="G2055">
        <f>E2055/F2055*100/43.90/8</f>
        <v/>
      </c>
    </row>
    <row r="2056" spans="1:7">
      <c r="A2056" t="s">
        <v>18</v>
      </c>
      <c r="B2056" t="n">
        <v>151169600</v>
      </c>
      <c r="C2056" t="n">
        <v>245134900</v>
      </c>
      <c r="D2056">
        <f>if(and(B2056&gt;0,C2056&gt;0),C2056/(B2056+C2056),"")</f>
        <v/>
      </c>
      <c r="E2056">
        <f>D2056-E2052</f>
        <v/>
      </c>
      <c r="F2056" t="n">
        <v>0.05</v>
      </c>
      <c r="G2056">
        <f>E2056/F2056*100/43.90/24</f>
        <v/>
      </c>
    </row>
    <row r="2057" spans="1:7">
      <c r="A2057" t="s">
        <v>19</v>
      </c>
      <c r="B2057" t="n">
        <v>130699500</v>
      </c>
      <c r="C2057" t="n">
        <v>213545700</v>
      </c>
      <c r="D2057">
        <f>if(and(B2057&gt;0,C2057&gt;0),C2057/(B2057+C2057),"")</f>
        <v/>
      </c>
      <c r="E2057">
        <f>D2057-E2052</f>
        <v/>
      </c>
      <c r="F2057" t="n">
        <v>0.05</v>
      </c>
      <c r="G2057">
        <f>E2057/F2057*100/43.90/24</f>
        <v/>
      </c>
    </row>
    <row r="2058" spans="1:7">
      <c r="A2058" t="s">
        <v>20</v>
      </c>
      <c r="B2058" t="n">
        <v>107285800</v>
      </c>
      <c r="C2058" t="n">
        <v>189536500</v>
      </c>
      <c r="D2058">
        <f>if(and(B2058&gt;0,C2058&gt;0),C2058/(B2058+C2058),"")</f>
        <v/>
      </c>
      <c r="E2058">
        <f>D2058-E2052</f>
        <v/>
      </c>
      <c r="F2058" t="n">
        <v>0.05</v>
      </c>
      <c r="G2058">
        <f>E2058/F2058*100/43.90/48</f>
        <v/>
      </c>
    </row>
    <row r="2059" spans="1:7">
      <c r="A2059" t="s">
        <v>21</v>
      </c>
      <c r="B2059" t="n">
        <v>106065000</v>
      </c>
      <c r="C2059" t="n">
        <v>189077000</v>
      </c>
      <c r="D2059">
        <f>if(and(B2059&gt;0,C2059&gt;0),C2059/(B2059+C2059),"")</f>
        <v/>
      </c>
      <c r="E2059">
        <f>D2059-E2052</f>
        <v/>
      </c>
      <c r="F2059" t="n">
        <v>0.05</v>
      </c>
      <c r="G2059">
        <f>E2059/F2059*100/43.90/48</f>
        <v/>
      </c>
    </row>
    <row r="2060" spans="1:7">
      <c r="A2060" t="s">
        <v>22</v>
      </c>
      <c r="B2060" t="n">
        <v>117717700</v>
      </c>
      <c r="C2060" t="n">
        <v>241197900</v>
      </c>
      <c r="D2060">
        <f>if(and(B2060&gt;0,C2060&gt;0),C2060/(B2060+C2060),"")</f>
        <v/>
      </c>
      <c r="E2060">
        <f>D2060-E2052</f>
        <v/>
      </c>
      <c r="F2060" t="n">
        <v>0.05</v>
      </c>
      <c r="G2060">
        <f>E2060/F2060*100/43.90/96</f>
        <v/>
      </c>
    </row>
    <row r="2061" spans="1:7">
      <c r="A2061" t="s">
        <v>23</v>
      </c>
      <c r="B2061" t="n">
        <v>95411510</v>
      </c>
      <c r="C2061" t="n">
        <v>192632600</v>
      </c>
      <c r="D2061">
        <f>if(and(B2061&gt;0,C2061&gt;0),C2061/(B2061+C2061),"")</f>
        <v/>
      </c>
      <c r="E2061">
        <f>D2061-E2052</f>
        <v/>
      </c>
      <c r="F2061" t="n">
        <v>0.05</v>
      </c>
      <c r="G2061">
        <f>E2061/F2061*100/43.90/96</f>
        <v/>
      </c>
    </row>
    <row r="2062" spans="1:7">
      <c r="A2062" t="s">
        <v>24</v>
      </c>
      <c r="B2062" t="n">
        <v>82565440</v>
      </c>
      <c r="C2062" t="n">
        <v>201434700</v>
      </c>
      <c r="D2062">
        <f>if(and(B2062&gt;0,C2062&gt;0),C2062/(B2062+C2062),"")</f>
        <v/>
      </c>
      <c r="E2062">
        <f>D2062-E2052</f>
        <v/>
      </c>
      <c r="F2062" t="n">
        <v>0.05</v>
      </c>
      <c r="G2062">
        <f>E2062/F2062*100/43.90/168</f>
        <v/>
      </c>
    </row>
    <row r="2063" spans="1:7">
      <c r="A2063" t="s">
        <v>25</v>
      </c>
      <c r="B2063" t="n">
        <v>90850590</v>
      </c>
      <c r="C2063" t="n">
        <v>223632300</v>
      </c>
      <c r="D2063">
        <f>if(and(B2063&gt;0,C2063&gt;0),C2063/(B2063+C2063),"")</f>
        <v/>
      </c>
      <c r="E2063">
        <f>D2063-E2052</f>
        <v/>
      </c>
      <c r="F2063" t="n">
        <v>0.05</v>
      </c>
      <c r="G2063">
        <f>E2063/F2063*100/43.90/168</f>
        <v/>
      </c>
    </row>
    <row r="2064" spans="1:7">
      <c r="A2064" t="s"/>
    </row>
    <row r="2065" spans="1:7">
      <c r="A2065" t="s">
        <v>0</v>
      </c>
      <c r="B2065" t="s">
        <v>1</v>
      </c>
      <c r="C2065" t="s">
        <v>2</v>
      </c>
      <c r="D2065" t="s">
        <v>3</v>
      </c>
    </row>
    <row r="2066" spans="1:7">
      <c r="A2066" t="s">
        <v>355</v>
      </c>
      <c r="B2066" t="s">
        <v>163</v>
      </c>
      <c r="C2066" t="s">
        <v>356</v>
      </c>
      <c r="D2066" t="s">
        <v>347</v>
      </c>
    </row>
    <row r="2067" spans="1:7">
      <c r="A2067" t="s"/>
      <c r="B2067" t="s">
        <v>8</v>
      </c>
      <c r="C2067" t="s">
        <v>9</v>
      </c>
      <c r="D2067" t="s">
        <v>10</v>
      </c>
      <c r="E2067" t="s">
        <v>11</v>
      </c>
      <c r="F2067" t="s">
        <v>12</v>
      </c>
      <c r="G2067" t="s">
        <v>13</v>
      </c>
    </row>
    <row r="2068" spans="1:7">
      <c r="A2068" t="s">
        <v>14</v>
      </c>
      <c r="B2068" t="n">
        <v>186969300</v>
      </c>
      <c r="C2068" t="n">
        <v>279735000</v>
      </c>
      <c r="D2068">
        <f>if(and(B2068&gt;0,C2068&gt;0),C2068/(B2068+C2068),"")</f>
        <v/>
      </c>
      <c r="E2068">
        <f>average(D2068:D2069)</f>
        <v/>
      </c>
    </row>
    <row r="2069" spans="1:7">
      <c r="A2069" t="s">
        <v>15</v>
      </c>
      <c r="B2069" t="n">
        <v>115486700</v>
      </c>
      <c r="C2069" t="n">
        <v>175639800</v>
      </c>
      <c r="D2069">
        <f>if(and(B2069&gt;0,C2069&gt;0),C2069/(B2069+C2069),"")</f>
        <v/>
      </c>
    </row>
    <row r="2070" spans="1:7">
      <c r="A2070" t="s">
        <v>16</v>
      </c>
      <c r="B2070" t="n">
        <v>105028700</v>
      </c>
      <c r="C2070" t="n">
        <v>165944800</v>
      </c>
      <c r="D2070">
        <f>if(and(B2070&gt;0,C2070&gt;0),C2070/(B2070+C2070),"")</f>
        <v/>
      </c>
      <c r="E2070">
        <f>D2070-E2068</f>
        <v/>
      </c>
      <c r="F2070" t="n">
        <v>0.05</v>
      </c>
      <c r="G2070">
        <f>E2070/F2070*100/39.20/8</f>
        <v/>
      </c>
    </row>
    <row r="2071" spans="1:7">
      <c r="A2071" t="s">
        <v>17</v>
      </c>
      <c r="B2071" t="n">
        <v>108949100</v>
      </c>
      <c r="C2071" t="n">
        <v>168020200</v>
      </c>
      <c r="D2071">
        <f>if(and(B2071&gt;0,C2071&gt;0),C2071/(B2071+C2071),"")</f>
        <v/>
      </c>
      <c r="E2071">
        <f>D2071-E2068</f>
        <v/>
      </c>
      <c r="F2071" t="n">
        <v>0.05</v>
      </c>
      <c r="G2071">
        <f>E2071/F2071*100/39.20/8</f>
        <v/>
      </c>
    </row>
    <row r="2072" spans="1:7">
      <c r="A2072" t="s">
        <v>18</v>
      </c>
      <c r="B2072" t="n">
        <v>112048400</v>
      </c>
      <c r="C2072" t="n">
        <v>180600500</v>
      </c>
      <c r="D2072">
        <f>if(and(B2072&gt;0,C2072&gt;0),C2072/(B2072+C2072),"")</f>
        <v/>
      </c>
      <c r="E2072">
        <f>D2072-E2068</f>
        <v/>
      </c>
      <c r="F2072" t="n">
        <v>0.05</v>
      </c>
      <c r="G2072">
        <f>E2072/F2072*100/39.20/24</f>
        <v/>
      </c>
    </row>
    <row r="2073" spans="1:7">
      <c r="A2073" t="s">
        <v>19</v>
      </c>
      <c r="B2073" t="n">
        <v>96814530</v>
      </c>
      <c r="C2073" t="n">
        <v>156102300</v>
      </c>
      <c r="D2073">
        <f>if(and(B2073&gt;0,C2073&gt;0),C2073/(B2073+C2073),"")</f>
        <v/>
      </c>
      <c r="E2073">
        <f>D2073-E2068</f>
        <v/>
      </c>
      <c r="F2073" t="n">
        <v>0.05</v>
      </c>
      <c r="G2073">
        <f>E2073/F2073*100/39.20/24</f>
        <v/>
      </c>
    </row>
    <row r="2074" spans="1:7">
      <c r="A2074" t="s">
        <v>20</v>
      </c>
      <c r="B2074" t="n">
        <v>77466350</v>
      </c>
      <c r="C2074" t="n">
        <v>135095600</v>
      </c>
      <c r="D2074">
        <f>if(and(B2074&gt;0,C2074&gt;0),C2074/(B2074+C2074),"")</f>
        <v/>
      </c>
      <c r="E2074">
        <f>D2074-E2068</f>
        <v/>
      </c>
      <c r="F2074" t="n">
        <v>0.05</v>
      </c>
      <c r="G2074">
        <f>E2074/F2074*100/39.20/48</f>
        <v/>
      </c>
    </row>
    <row r="2075" spans="1:7">
      <c r="A2075" t="s">
        <v>21</v>
      </c>
      <c r="B2075" t="n">
        <v>74805270</v>
      </c>
      <c r="C2075" t="n">
        <v>130562700</v>
      </c>
      <c r="D2075">
        <f>if(and(B2075&gt;0,C2075&gt;0),C2075/(B2075+C2075),"")</f>
        <v/>
      </c>
      <c r="E2075">
        <f>D2075-E2068</f>
        <v/>
      </c>
      <c r="F2075" t="n">
        <v>0.05</v>
      </c>
      <c r="G2075">
        <f>E2075/F2075*100/39.20/48</f>
        <v/>
      </c>
    </row>
    <row r="2076" spans="1:7">
      <c r="A2076" t="s">
        <v>22</v>
      </c>
      <c r="B2076" t="n">
        <v>85707390</v>
      </c>
      <c r="C2076" t="n">
        <v>173542600</v>
      </c>
      <c r="D2076">
        <f>if(and(B2076&gt;0,C2076&gt;0),C2076/(B2076+C2076),"")</f>
        <v/>
      </c>
      <c r="E2076">
        <f>D2076-E2068</f>
        <v/>
      </c>
      <c r="F2076" t="n">
        <v>0.05</v>
      </c>
      <c r="G2076">
        <f>E2076/F2076*100/39.20/96</f>
        <v/>
      </c>
    </row>
    <row r="2077" spans="1:7">
      <c r="A2077" t="s">
        <v>23</v>
      </c>
      <c r="B2077" t="n">
        <v>56273620</v>
      </c>
      <c r="C2077" t="n">
        <v>110968800</v>
      </c>
      <c r="D2077">
        <f>if(and(B2077&gt;0,C2077&gt;0),C2077/(B2077+C2077),"")</f>
        <v/>
      </c>
      <c r="E2077">
        <f>D2077-E2068</f>
        <v/>
      </c>
      <c r="F2077" t="n">
        <v>0.05</v>
      </c>
      <c r="G2077">
        <f>E2077/F2077*100/39.20/96</f>
        <v/>
      </c>
    </row>
    <row r="2078" spans="1:7">
      <c r="A2078" t="s">
        <v>24</v>
      </c>
      <c r="B2078" t="n">
        <v>113255600</v>
      </c>
      <c r="C2078" t="n">
        <v>262614400</v>
      </c>
      <c r="D2078">
        <f>if(and(B2078&gt;0,C2078&gt;0),C2078/(B2078+C2078),"")</f>
        <v/>
      </c>
      <c r="E2078">
        <f>D2078-E2068</f>
        <v/>
      </c>
      <c r="F2078" t="n">
        <v>0.05</v>
      </c>
      <c r="G2078">
        <f>E2078/F2078*100/39.20/168</f>
        <v/>
      </c>
    </row>
    <row r="2079" spans="1:7">
      <c r="A2079" t="s">
        <v>25</v>
      </c>
      <c r="B2079" t="n">
        <v>91308280</v>
      </c>
      <c r="C2079" t="n">
        <v>213693300</v>
      </c>
      <c r="D2079">
        <f>if(and(B2079&gt;0,C2079&gt;0),C2079/(B2079+C2079),"")</f>
        <v/>
      </c>
      <c r="E2079">
        <f>D2079-E2068</f>
        <v/>
      </c>
      <c r="F2079" t="n">
        <v>0.05</v>
      </c>
      <c r="G2079">
        <f>E2079/F2079*100/39.20/168</f>
        <v/>
      </c>
    </row>
    <row r="2080" spans="1:7">
      <c r="A2080" t="s"/>
    </row>
    <row r="2081" spans="1:7">
      <c r="A2081" t="s">
        <v>0</v>
      </c>
      <c r="B2081" t="s">
        <v>1</v>
      </c>
      <c r="C2081" t="s">
        <v>2</v>
      </c>
      <c r="D2081" t="s">
        <v>3</v>
      </c>
    </row>
    <row r="2082" spans="1:7">
      <c r="A2082" t="s">
        <v>357</v>
      </c>
      <c r="B2082" t="s">
        <v>54</v>
      </c>
      <c r="C2082" t="s">
        <v>358</v>
      </c>
      <c r="D2082" t="s">
        <v>359</v>
      </c>
    </row>
    <row r="2083" spans="1:7">
      <c r="A2083" t="s"/>
      <c r="B2083" t="s">
        <v>8</v>
      </c>
      <c r="C2083" t="s">
        <v>9</v>
      </c>
      <c r="D2083" t="s">
        <v>10</v>
      </c>
      <c r="E2083" t="s">
        <v>11</v>
      </c>
      <c r="F2083" t="s">
        <v>12</v>
      </c>
      <c r="G2083" t="s">
        <v>13</v>
      </c>
    </row>
    <row r="2084" spans="1:7">
      <c r="A2084" t="s">
        <v>14</v>
      </c>
      <c r="B2084" t="n">
        <v>8852691</v>
      </c>
      <c r="C2084" t="n">
        <v>13625270</v>
      </c>
      <c r="D2084">
        <f>if(and(B2084&gt;0,C2084&gt;0),C2084/(B2084+C2084),"")</f>
        <v/>
      </c>
      <c r="E2084">
        <f>average(D2084:D2085)</f>
        <v/>
      </c>
    </row>
    <row r="2085" spans="1:7">
      <c r="A2085" t="s">
        <v>15</v>
      </c>
      <c r="B2085" t="n">
        <v>10124790</v>
      </c>
      <c r="C2085" t="n">
        <v>15247060</v>
      </c>
      <c r="D2085">
        <f>if(and(B2085&gt;0,C2085&gt;0),C2085/(B2085+C2085),"")</f>
        <v/>
      </c>
    </row>
    <row r="2086" spans="1:7">
      <c r="A2086" t="s">
        <v>16</v>
      </c>
      <c r="B2086" t="n">
        <v>5805461</v>
      </c>
      <c r="C2086" t="n">
        <v>7761384</v>
      </c>
      <c r="D2086">
        <f>if(and(B2086&gt;0,C2086&gt;0),C2086/(B2086+C2086),"")</f>
        <v/>
      </c>
      <c r="E2086">
        <f>D2086-E2084</f>
        <v/>
      </c>
      <c r="F2086" t="n">
        <v>0.05</v>
      </c>
      <c r="G2086">
        <f>E2086/F2086*100/58.72/8</f>
        <v/>
      </c>
    </row>
    <row r="2087" spans="1:7">
      <c r="A2087" t="s">
        <v>17</v>
      </c>
      <c r="B2087" t="n">
        <v>2082659</v>
      </c>
      <c r="C2087" t="n">
        <v>3185095</v>
      </c>
      <c r="D2087">
        <f>if(and(B2087&gt;0,C2087&gt;0),C2087/(B2087+C2087),"")</f>
        <v/>
      </c>
      <c r="E2087">
        <f>D2087-E2084</f>
        <v/>
      </c>
      <c r="F2087" t="n">
        <v>0.05</v>
      </c>
      <c r="G2087">
        <f>E2087/F2087*100/58.72/8</f>
        <v/>
      </c>
    </row>
    <row r="2088" spans="1:7">
      <c r="A2088" t="s">
        <v>18</v>
      </c>
      <c r="B2088" t="n">
        <v>11177220</v>
      </c>
      <c r="C2088" t="n">
        <v>18347970</v>
      </c>
      <c r="D2088">
        <f>if(and(B2088&gt;0,C2088&gt;0),C2088/(B2088+C2088),"")</f>
        <v/>
      </c>
      <c r="E2088">
        <f>D2088-E2084</f>
        <v/>
      </c>
      <c r="F2088" t="n">
        <v>0.05</v>
      </c>
      <c r="G2088">
        <f>E2088/F2088*100/58.72/24</f>
        <v/>
      </c>
    </row>
    <row r="2089" spans="1:7">
      <c r="A2089" t="s">
        <v>19</v>
      </c>
      <c r="B2089" t="n">
        <v>10757670</v>
      </c>
      <c r="C2089" t="n">
        <v>16334800</v>
      </c>
      <c r="D2089">
        <f>if(and(B2089&gt;0,C2089&gt;0),C2089/(B2089+C2089),"")</f>
        <v/>
      </c>
      <c r="E2089">
        <f>D2089-E2084</f>
        <v/>
      </c>
      <c r="F2089" t="n">
        <v>0.05</v>
      </c>
      <c r="G2089">
        <f>E2089/F2089*100/58.72/24</f>
        <v/>
      </c>
    </row>
    <row r="2090" spans="1:7">
      <c r="A2090" t="s">
        <v>20</v>
      </c>
      <c r="B2090" t="n">
        <v>1631010</v>
      </c>
      <c r="C2090" t="n">
        <v>2272825</v>
      </c>
      <c r="D2090">
        <f>if(and(B2090&gt;0,C2090&gt;0),C2090/(B2090+C2090),"")</f>
        <v/>
      </c>
      <c r="E2090">
        <f>D2090-E2084</f>
        <v/>
      </c>
      <c r="F2090" t="n">
        <v>0.05</v>
      </c>
      <c r="G2090">
        <f>E2090/F2090*100/58.72/48</f>
        <v/>
      </c>
    </row>
    <row r="2091" spans="1:7">
      <c r="A2091" t="s">
        <v>21</v>
      </c>
      <c r="B2091" t="n">
        <v>2438445</v>
      </c>
      <c r="C2091" t="n">
        <v>4721742</v>
      </c>
      <c r="D2091">
        <f>if(and(B2091&gt;0,C2091&gt;0),C2091/(B2091+C2091),"")</f>
        <v/>
      </c>
      <c r="E2091">
        <f>D2091-E2084</f>
        <v/>
      </c>
      <c r="F2091" t="n">
        <v>0.05</v>
      </c>
      <c r="G2091">
        <f>E2091/F2091*100/58.72/48</f>
        <v/>
      </c>
    </row>
    <row r="2092" spans="1:7">
      <c r="A2092" t="s">
        <v>22</v>
      </c>
      <c r="B2092" t="n">
        <v>1655992</v>
      </c>
      <c r="C2092" t="n">
        <v>2737650</v>
      </c>
      <c r="D2092">
        <f>if(and(B2092&gt;0,C2092&gt;0),C2092/(B2092+C2092),"")</f>
        <v/>
      </c>
      <c r="E2092">
        <f>D2092-E2084</f>
        <v/>
      </c>
      <c r="F2092" t="n">
        <v>0.05</v>
      </c>
      <c r="G2092">
        <f>E2092/F2092*100/58.72/96</f>
        <v/>
      </c>
    </row>
    <row r="2093" spans="1:7">
      <c r="A2093" t="s">
        <v>23</v>
      </c>
      <c r="B2093" t="n">
        <v>6228495</v>
      </c>
      <c r="C2093" t="n">
        <v>10309140</v>
      </c>
      <c r="D2093">
        <f>if(and(B2093&gt;0,C2093&gt;0),C2093/(B2093+C2093),"")</f>
        <v/>
      </c>
      <c r="E2093">
        <f>D2093-E2084</f>
        <v/>
      </c>
      <c r="F2093" t="n">
        <v>0.05</v>
      </c>
      <c r="G2093">
        <f>E2093/F2093*100/58.72/96</f>
        <v/>
      </c>
    </row>
    <row r="2094" spans="1:7">
      <c r="A2094" t="s">
        <v>24</v>
      </c>
      <c r="B2094" t="n">
        <v>102204</v>
      </c>
      <c r="C2094" t="n">
        <v>34955</v>
      </c>
      <c r="D2094">
        <f>if(and(B2094&gt;0,C2094&gt;0),C2094/(B2094+C2094),"")</f>
        <v/>
      </c>
      <c r="E2094">
        <f>D2094-E2084</f>
        <v/>
      </c>
      <c r="F2094" t="n">
        <v>0.05</v>
      </c>
      <c r="G2094">
        <f>E2094/F2094*100/58.72/168</f>
        <v/>
      </c>
    </row>
    <row r="2095" spans="1:7">
      <c r="A2095" t="s">
        <v>25</v>
      </c>
      <c r="B2095" t="n">
        <v>53040</v>
      </c>
      <c r="C2095" t="n">
        <v>13462</v>
      </c>
      <c r="D2095">
        <f>if(and(B2095&gt;0,C2095&gt;0),C2095/(B2095+C2095),"")</f>
        <v/>
      </c>
      <c r="E2095">
        <f>D2095-E2084</f>
        <v/>
      </c>
      <c r="F2095" t="n">
        <v>0.05</v>
      </c>
      <c r="G2095">
        <f>E2095/F2095*100/58.72/168</f>
        <v/>
      </c>
    </row>
    <row r="2096" spans="1:7">
      <c r="A2096" t="s"/>
    </row>
    <row r="2097" spans="1:7">
      <c r="A2097" t="s">
        <v>0</v>
      </c>
      <c r="B2097" t="s">
        <v>1</v>
      </c>
      <c r="C2097" t="s">
        <v>2</v>
      </c>
      <c r="D2097" t="s">
        <v>3</v>
      </c>
    </row>
    <row r="2098" spans="1:7">
      <c r="A2098" t="s">
        <v>360</v>
      </c>
      <c r="B2098" t="s">
        <v>54</v>
      </c>
      <c r="C2098" t="s">
        <v>361</v>
      </c>
      <c r="D2098" t="s">
        <v>362</v>
      </c>
    </row>
    <row r="2099" spans="1:7">
      <c r="A2099" t="s"/>
      <c r="B2099" t="s">
        <v>8</v>
      </c>
      <c r="C2099" t="s">
        <v>9</v>
      </c>
      <c r="D2099" t="s">
        <v>10</v>
      </c>
      <c r="E2099" t="s">
        <v>11</v>
      </c>
      <c r="F2099" t="s">
        <v>12</v>
      </c>
      <c r="G2099" t="s">
        <v>13</v>
      </c>
    </row>
    <row r="2100" spans="1:7">
      <c r="A2100" t="s">
        <v>14</v>
      </c>
      <c r="B2100" t="n">
        <v>34537590</v>
      </c>
      <c r="C2100" t="n">
        <v>55886330</v>
      </c>
      <c r="D2100">
        <f>if(and(B2100&gt;0,C2100&gt;0),C2100/(B2100+C2100),"")</f>
        <v/>
      </c>
      <c r="E2100">
        <f>average(D2100:D2101)</f>
        <v/>
      </c>
    </row>
    <row r="2101" spans="1:7">
      <c r="A2101" t="s">
        <v>15</v>
      </c>
      <c r="B2101" t="n">
        <v>27582360</v>
      </c>
      <c r="C2101" t="n">
        <v>44708240</v>
      </c>
      <c r="D2101">
        <f>if(and(B2101&gt;0,C2101&gt;0),C2101/(B2101+C2101),"")</f>
        <v/>
      </c>
    </row>
    <row r="2102" spans="1:7">
      <c r="A2102" t="s">
        <v>16</v>
      </c>
      <c r="B2102" t="n">
        <v>27425040</v>
      </c>
      <c r="C2102" t="n">
        <v>44474900</v>
      </c>
      <c r="D2102">
        <f>if(and(B2102&gt;0,C2102&gt;0),C2102/(B2102+C2102),"")</f>
        <v/>
      </c>
      <c r="E2102">
        <f>D2102-E2100</f>
        <v/>
      </c>
      <c r="F2102" t="n">
        <v>0.05</v>
      </c>
      <c r="G2102">
        <f>E2102/F2102*100/39.54/8</f>
        <v/>
      </c>
    </row>
    <row r="2103" spans="1:7">
      <c r="A2103" t="s">
        <v>17</v>
      </c>
      <c r="B2103" t="n">
        <v>29532890</v>
      </c>
      <c r="C2103" t="n">
        <v>47947760</v>
      </c>
      <c r="D2103">
        <f>if(and(B2103&gt;0,C2103&gt;0),C2103/(B2103+C2103),"")</f>
        <v/>
      </c>
      <c r="E2103">
        <f>D2103-E2100</f>
        <v/>
      </c>
      <c r="F2103" t="n">
        <v>0.05</v>
      </c>
      <c r="G2103">
        <f>E2103/F2103*100/39.54/8</f>
        <v/>
      </c>
    </row>
    <row r="2104" spans="1:7">
      <c r="A2104" t="s">
        <v>18</v>
      </c>
      <c r="B2104" t="n">
        <v>40047150</v>
      </c>
      <c r="C2104" t="n">
        <v>69271310</v>
      </c>
      <c r="D2104">
        <f>if(and(B2104&gt;0,C2104&gt;0),C2104/(B2104+C2104),"")</f>
        <v/>
      </c>
      <c r="E2104">
        <f>D2104-E2100</f>
        <v/>
      </c>
      <c r="F2104" t="n">
        <v>0.05</v>
      </c>
      <c r="G2104">
        <f>E2104/F2104*100/39.54/24</f>
        <v/>
      </c>
    </row>
    <row r="2105" spans="1:7">
      <c r="A2105" t="s">
        <v>19</v>
      </c>
      <c r="B2105" t="n">
        <v>39491290</v>
      </c>
      <c r="C2105" t="n">
        <v>68653110</v>
      </c>
      <c r="D2105">
        <f>if(and(B2105&gt;0,C2105&gt;0),C2105/(B2105+C2105),"")</f>
        <v/>
      </c>
      <c r="E2105">
        <f>D2105-E2100</f>
        <v/>
      </c>
      <c r="F2105" t="n">
        <v>0.05</v>
      </c>
      <c r="G2105">
        <f>E2105/F2105*100/39.54/24</f>
        <v/>
      </c>
    </row>
    <row r="2106" spans="1:7">
      <c r="A2106" t="s">
        <v>20</v>
      </c>
      <c r="B2106" t="n">
        <v>19993610</v>
      </c>
      <c r="C2106" t="n">
        <v>38542530</v>
      </c>
      <c r="D2106">
        <f>if(and(B2106&gt;0,C2106&gt;0),C2106/(B2106+C2106),"")</f>
        <v/>
      </c>
      <c r="E2106">
        <f>D2106-E2100</f>
        <v/>
      </c>
      <c r="F2106" t="n">
        <v>0.05</v>
      </c>
      <c r="G2106">
        <f>E2106/F2106*100/39.54/48</f>
        <v/>
      </c>
    </row>
    <row r="2107" spans="1:7">
      <c r="A2107" t="s">
        <v>21</v>
      </c>
      <c r="B2107" t="n">
        <v>21138530</v>
      </c>
      <c r="C2107" t="n">
        <v>40100500</v>
      </c>
      <c r="D2107">
        <f>if(and(B2107&gt;0,C2107&gt;0),C2107/(B2107+C2107),"")</f>
        <v/>
      </c>
      <c r="E2107">
        <f>D2107-E2100</f>
        <v/>
      </c>
      <c r="F2107" t="n">
        <v>0.05</v>
      </c>
      <c r="G2107">
        <f>E2107/F2107*100/39.54/48</f>
        <v/>
      </c>
    </row>
    <row r="2108" spans="1:7">
      <c r="A2108" t="s">
        <v>22</v>
      </c>
      <c r="B2108" t="n">
        <v>27988560</v>
      </c>
      <c r="C2108" t="n">
        <v>59990960</v>
      </c>
      <c r="D2108">
        <f>if(and(B2108&gt;0,C2108&gt;0),C2108/(B2108+C2108),"")</f>
        <v/>
      </c>
      <c r="E2108">
        <f>D2108-E2100</f>
        <v/>
      </c>
      <c r="F2108" t="n">
        <v>0.05</v>
      </c>
      <c r="G2108">
        <f>E2108/F2108*100/39.54/96</f>
        <v/>
      </c>
    </row>
    <row r="2109" spans="1:7">
      <c r="A2109" t="s">
        <v>23</v>
      </c>
      <c r="B2109" t="n">
        <v>24360860</v>
      </c>
      <c r="C2109" t="n">
        <v>50683680</v>
      </c>
      <c r="D2109">
        <f>if(and(B2109&gt;0,C2109&gt;0),C2109/(B2109+C2109),"")</f>
        <v/>
      </c>
      <c r="E2109">
        <f>D2109-E2100</f>
        <v/>
      </c>
      <c r="F2109" t="n">
        <v>0.05</v>
      </c>
      <c r="G2109">
        <f>E2109/F2109*100/39.54/96</f>
        <v/>
      </c>
    </row>
    <row r="2110" spans="1:7">
      <c r="A2110" t="s">
        <v>24</v>
      </c>
      <c r="B2110" t="n">
        <v>16907810</v>
      </c>
      <c r="C2110" t="n">
        <v>39644160</v>
      </c>
      <c r="D2110">
        <f>if(and(B2110&gt;0,C2110&gt;0),C2110/(B2110+C2110),"")</f>
        <v/>
      </c>
      <c r="E2110">
        <f>D2110-E2100</f>
        <v/>
      </c>
      <c r="F2110" t="n">
        <v>0.05</v>
      </c>
      <c r="G2110">
        <f>E2110/F2110*100/39.54/168</f>
        <v/>
      </c>
    </row>
    <row r="2111" spans="1:7">
      <c r="A2111" t="s">
        <v>25</v>
      </c>
      <c r="B2111" t="n">
        <v>21821920</v>
      </c>
      <c r="C2111" t="n">
        <v>50526550</v>
      </c>
      <c r="D2111">
        <f>if(and(B2111&gt;0,C2111&gt;0),C2111/(B2111+C2111),"")</f>
        <v/>
      </c>
      <c r="E2111">
        <f>D2111-E2100</f>
        <v/>
      </c>
      <c r="F2111" t="n">
        <v>0.05</v>
      </c>
      <c r="G2111">
        <f>E2111/F2111*100/39.54/168</f>
        <v/>
      </c>
    </row>
    <row r="2112" spans="1:7">
      <c r="A2112" t="s"/>
    </row>
    <row r="2113" spans="1:7">
      <c r="A2113" t="s">
        <v>0</v>
      </c>
      <c r="B2113" t="s">
        <v>1</v>
      </c>
      <c r="C2113" t="s">
        <v>2</v>
      </c>
      <c r="D2113" t="s">
        <v>3</v>
      </c>
    </row>
    <row r="2114" spans="1:7">
      <c r="A2114" t="s">
        <v>363</v>
      </c>
      <c r="B2114" t="s">
        <v>163</v>
      </c>
      <c r="C2114" t="s">
        <v>364</v>
      </c>
      <c r="D2114" t="s">
        <v>362</v>
      </c>
    </row>
    <row r="2115" spans="1:7">
      <c r="A2115" t="s"/>
      <c r="B2115" t="s">
        <v>8</v>
      </c>
      <c r="C2115" t="s">
        <v>9</v>
      </c>
      <c r="D2115" t="s">
        <v>10</v>
      </c>
      <c r="E2115" t="s">
        <v>11</v>
      </c>
      <c r="F2115" t="s">
        <v>12</v>
      </c>
      <c r="G2115" t="s">
        <v>13</v>
      </c>
    </row>
    <row r="2116" spans="1:7">
      <c r="A2116" t="s">
        <v>14</v>
      </c>
      <c r="B2116" t="n">
        <v>114440700</v>
      </c>
      <c r="C2116" t="n">
        <v>186749100</v>
      </c>
      <c r="D2116">
        <f>if(and(B2116&gt;0,C2116&gt;0),C2116/(B2116+C2116),"")</f>
        <v/>
      </c>
      <c r="E2116">
        <f>average(D2116:D2117)</f>
        <v/>
      </c>
    </row>
    <row r="2117" spans="1:7">
      <c r="A2117" t="s">
        <v>15</v>
      </c>
      <c r="B2117" t="n">
        <v>98439060</v>
      </c>
      <c r="C2117" t="n">
        <v>160042100</v>
      </c>
      <c r="D2117">
        <f>if(and(B2117&gt;0,C2117&gt;0),C2117/(B2117+C2117),"")</f>
        <v/>
      </c>
    </row>
    <row r="2118" spans="1:7">
      <c r="A2118" t="s">
        <v>16</v>
      </c>
      <c r="B2118" t="n">
        <v>83665860</v>
      </c>
      <c r="C2118" t="n">
        <v>139344000</v>
      </c>
      <c r="D2118">
        <f>if(and(B2118&gt;0,C2118&gt;0),C2118/(B2118+C2118),"")</f>
        <v/>
      </c>
      <c r="E2118">
        <f>D2118-E2116</f>
        <v/>
      </c>
      <c r="F2118" t="n">
        <v>0.05</v>
      </c>
      <c r="G2118">
        <f>E2118/F2118*100/39.54/8</f>
        <v/>
      </c>
    </row>
    <row r="2119" spans="1:7">
      <c r="A2119" t="s">
        <v>17</v>
      </c>
      <c r="B2119" t="n">
        <v>93890760</v>
      </c>
      <c r="C2119" t="n">
        <v>152719400</v>
      </c>
      <c r="D2119">
        <f>if(and(B2119&gt;0,C2119&gt;0),C2119/(B2119+C2119),"")</f>
        <v/>
      </c>
      <c r="E2119">
        <f>D2119-E2116</f>
        <v/>
      </c>
      <c r="F2119" t="n">
        <v>0.05</v>
      </c>
      <c r="G2119">
        <f>E2119/F2119*100/39.54/8</f>
        <v/>
      </c>
    </row>
    <row r="2120" spans="1:7">
      <c r="A2120" t="s">
        <v>18</v>
      </c>
      <c r="B2120" t="n">
        <v>133449700</v>
      </c>
      <c r="C2120" t="n">
        <v>230658300</v>
      </c>
      <c r="D2120">
        <f>if(and(B2120&gt;0,C2120&gt;0),C2120/(B2120+C2120),"")</f>
        <v/>
      </c>
      <c r="E2120">
        <f>D2120-E2116</f>
        <v/>
      </c>
      <c r="F2120" t="n">
        <v>0.05</v>
      </c>
      <c r="G2120">
        <f>E2120/F2120*100/39.54/24</f>
        <v/>
      </c>
    </row>
    <row r="2121" spans="1:7">
      <c r="A2121" t="s">
        <v>19</v>
      </c>
      <c r="B2121" t="n">
        <v>136795200</v>
      </c>
      <c r="C2121" t="n">
        <v>231293500</v>
      </c>
      <c r="D2121">
        <f>if(and(B2121&gt;0,C2121&gt;0),C2121/(B2121+C2121),"")</f>
        <v/>
      </c>
      <c r="E2121">
        <f>D2121-E2116</f>
        <v/>
      </c>
      <c r="F2121" t="n">
        <v>0.05</v>
      </c>
      <c r="G2121">
        <f>E2121/F2121*100/39.54/24</f>
        <v/>
      </c>
    </row>
    <row r="2122" spans="1:7">
      <c r="A2122" t="s">
        <v>20</v>
      </c>
      <c r="B2122" t="n">
        <v>66981890</v>
      </c>
      <c r="C2122" t="n">
        <v>122875600</v>
      </c>
      <c r="D2122">
        <f>if(and(B2122&gt;0,C2122&gt;0),C2122/(B2122+C2122),"")</f>
        <v/>
      </c>
      <c r="E2122">
        <f>D2122-E2116</f>
        <v/>
      </c>
      <c r="F2122" t="n">
        <v>0.05</v>
      </c>
      <c r="G2122">
        <f>E2122/F2122*100/39.54/48</f>
        <v/>
      </c>
    </row>
    <row r="2123" spans="1:7">
      <c r="A2123" t="s">
        <v>21</v>
      </c>
      <c r="B2123" t="n">
        <v>71476130</v>
      </c>
      <c r="C2123" t="n">
        <v>135477400</v>
      </c>
      <c r="D2123">
        <f>if(and(B2123&gt;0,C2123&gt;0),C2123/(B2123+C2123),"")</f>
        <v/>
      </c>
      <c r="E2123">
        <f>D2123-E2116</f>
        <v/>
      </c>
      <c r="F2123" t="n">
        <v>0.05</v>
      </c>
      <c r="G2123">
        <f>E2123/F2123*100/39.54/48</f>
        <v/>
      </c>
    </row>
    <row r="2124" spans="1:7">
      <c r="A2124" t="s">
        <v>22</v>
      </c>
      <c r="B2124" t="n">
        <v>86754210</v>
      </c>
      <c r="C2124" t="n">
        <v>187101800</v>
      </c>
      <c r="D2124">
        <f>if(and(B2124&gt;0,C2124&gt;0),C2124/(B2124+C2124),"")</f>
        <v/>
      </c>
      <c r="E2124">
        <f>D2124-E2116</f>
        <v/>
      </c>
      <c r="F2124" t="n">
        <v>0.05</v>
      </c>
      <c r="G2124">
        <f>E2124/F2124*100/39.54/96</f>
        <v/>
      </c>
    </row>
    <row r="2125" spans="1:7">
      <c r="A2125" t="s">
        <v>23</v>
      </c>
      <c r="B2125" t="n">
        <v>79956110</v>
      </c>
      <c r="C2125" t="n">
        <v>168991000</v>
      </c>
      <c r="D2125">
        <f>if(and(B2125&gt;0,C2125&gt;0),C2125/(B2125+C2125),"")</f>
        <v/>
      </c>
      <c r="E2125">
        <f>D2125-E2116</f>
        <v/>
      </c>
      <c r="F2125" t="n">
        <v>0.05</v>
      </c>
      <c r="G2125">
        <f>E2125/F2125*100/39.54/96</f>
        <v/>
      </c>
    </row>
    <row r="2126" spans="1:7">
      <c r="A2126" t="s">
        <v>24</v>
      </c>
      <c r="B2126" t="n">
        <v>52420170</v>
      </c>
      <c r="C2126" t="n">
        <v>131330200</v>
      </c>
      <c r="D2126">
        <f>if(and(B2126&gt;0,C2126&gt;0),C2126/(B2126+C2126),"")</f>
        <v/>
      </c>
      <c r="E2126">
        <f>D2126-E2116</f>
        <v/>
      </c>
      <c r="F2126" t="n">
        <v>0.05</v>
      </c>
      <c r="G2126">
        <f>E2126/F2126*100/39.54/168</f>
        <v/>
      </c>
    </row>
    <row r="2127" spans="1:7">
      <c r="A2127" t="s">
        <v>25</v>
      </c>
      <c r="B2127" t="n">
        <v>66522080</v>
      </c>
      <c r="C2127" t="n">
        <v>162871000</v>
      </c>
      <c r="D2127">
        <f>if(and(B2127&gt;0,C2127&gt;0),C2127/(B2127+C2127),"")</f>
        <v/>
      </c>
      <c r="E2127">
        <f>D2127-E2116</f>
        <v/>
      </c>
      <c r="F2127" t="n">
        <v>0.05</v>
      </c>
      <c r="G2127">
        <f>E2127/F2127*100/39.54/168</f>
        <v/>
      </c>
    </row>
    <row r="2128" spans="1:7">
      <c r="A2128" t="s"/>
    </row>
    <row r="2129" spans="1:7">
      <c r="A2129" t="s">
        <v>0</v>
      </c>
      <c r="B2129" t="s">
        <v>1</v>
      </c>
      <c r="C2129" t="s">
        <v>2</v>
      </c>
      <c r="D2129" t="s">
        <v>3</v>
      </c>
    </row>
    <row r="2130" spans="1:7">
      <c r="A2130" t="s">
        <v>365</v>
      </c>
      <c r="B2130" t="s">
        <v>54</v>
      </c>
      <c r="C2130" t="s">
        <v>366</v>
      </c>
      <c r="D2130" t="s">
        <v>367</v>
      </c>
    </row>
    <row r="2131" spans="1:7">
      <c r="A2131" t="s"/>
      <c r="B2131" t="s">
        <v>8</v>
      </c>
      <c r="C2131" t="s">
        <v>9</v>
      </c>
      <c r="D2131" t="s">
        <v>10</v>
      </c>
      <c r="E2131" t="s">
        <v>11</v>
      </c>
      <c r="F2131" t="s">
        <v>12</v>
      </c>
      <c r="G2131" t="s">
        <v>13</v>
      </c>
    </row>
    <row r="2132" spans="1:7">
      <c r="A2132" t="s">
        <v>14</v>
      </c>
      <c r="B2132" t="n">
        <v>45183500</v>
      </c>
      <c r="C2132" t="n">
        <v>76949620</v>
      </c>
      <c r="D2132">
        <f>if(and(B2132&gt;0,C2132&gt;0),C2132/(B2132+C2132),"")</f>
        <v/>
      </c>
      <c r="E2132">
        <f>average(D2132:D2133)</f>
        <v/>
      </c>
    </row>
    <row r="2133" spans="1:7">
      <c r="A2133" t="s">
        <v>15</v>
      </c>
      <c r="B2133" t="n">
        <v>39758730</v>
      </c>
      <c r="C2133" t="n">
        <v>64422800</v>
      </c>
      <c r="D2133">
        <f>if(and(B2133&gt;0,C2133&gt;0),C2133/(B2133+C2133),"")</f>
        <v/>
      </c>
    </row>
    <row r="2134" spans="1:7">
      <c r="A2134" t="s">
        <v>16</v>
      </c>
      <c r="B2134" t="n">
        <v>35127730</v>
      </c>
      <c r="C2134" t="n">
        <v>59493100</v>
      </c>
      <c r="D2134">
        <f>if(and(B2134&gt;0,C2134&gt;0),C2134/(B2134+C2134),"")</f>
        <v/>
      </c>
      <c r="E2134">
        <f>D2134-E2132</f>
        <v/>
      </c>
      <c r="F2134" t="n">
        <v>0.05</v>
      </c>
      <c r="G2134">
        <f>E2134/F2134*100/44.51/8</f>
        <v/>
      </c>
    </row>
    <row r="2135" spans="1:7">
      <c r="A2135" t="s">
        <v>17</v>
      </c>
      <c r="B2135" t="n">
        <v>37209310</v>
      </c>
      <c r="C2135" t="n">
        <v>64064270</v>
      </c>
      <c r="D2135">
        <f>if(and(B2135&gt;0,C2135&gt;0),C2135/(B2135+C2135),"")</f>
        <v/>
      </c>
      <c r="E2135">
        <f>D2135-E2132</f>
        <v/>
      </c>
      <c r="F2135" t="n">
        <v>0.05</v>
      </c>
      <c r="G2135">
        <f>E2135/F2135*100/44.51/8</f>
        <v/>
      </c>
    </row>
    <row r="2136" spans="1:7">
      <c r="A2136" t="s">
        <v>18</v>
      </c>
      <c r="B2136" t="n">
        <v>48983640</v>
      </c>
      <c r="C2136" t="n">
        <v>85247630</v>
      </c>
      <c r="D2136">
        <f>if(and(B2136&gt;0,C2136&gt;0),C2136/(B2136+C2136),"")</f>
        <v/>
      </c>
      <c r="E2136">
        <f>D2136-E2132</f>
        <v/>
      </c>
      <c r="F2136" t="n">
        <v>0.05</v>
      </c>
      <c r="G2136">
        <f>E2136/F2136*100/44.51/24</f>
        <v/>
      </c>
    </row>
    <row r="2137" spans="1:7">
      <c r="A2137" t="s">
        <v>19</v>
      </c>
      <c r="B2137" t="n">
        <v>47713290</v>
      </c>
      <c r="C2137" t="n">
        <v>84171020</v>
      </c>
      <c r="D2137">
        <f>if(and(B2137&gt;0,C2137&gt;0),C2137/(B2137+C2137),"")</f>
        <v/>
      </c>
      <c r="E2137">
        <f>D2137-E2132</f>
        <v/>
      </c>
      <c r="F2137" t="n">
        <v>0.05</v>
      </c>
      <c r="G2137">
        <f>E2137/F2137*100/44.51/24</f>
        <v/>
      </c>
    </row>
    <row r="2138" spans="1:7">
      <c r="A2138" t="s">
        <v>20</v>
      </c>
      <c r="B2138" t="n">
        <v>19805670</v>
      </c>
      <c r="C2138" t="n">
        <v>38703040</v>
      </c>
      <c r="D2138">
        <f>if(and(B2138&gt;0,C2138&gt;0),C2138/(B2138+C2138),"")</f>
        <v/>
      </c>
      <c r="E2138">
        <f>D2138-E2132</f>
        <v/>
      </c>
      <c r="F2138" t="n">
        <v>0.05</v>
      </c>
      <c r="G2138">
        <f>E2138/F2138*100/44.51/48</f>
        <v/>
      </c>
    </row>
    <row r="2139" spans="1:7">
      <c r="A2139" t="s">
        <v>21</v>
      </c>
      <c r="B2139" t="n">
        <v>21410920</v>
      </c>
      <c r="C2139" t="n">
        <v>40847180</v>
      </c>
      <c r="D2139">
        <f>if(and(B2139&gt;0,C2139&gt;0),C2139/(B2139+C2139),"")</f>
        <v/>
      </c>
      <c r="E2139">
        <f>D2139-E2132</f>
        <v/>
      </c>
      <c r="F2139" t="n">
        <v>0.05</v>
      </c>
      <c r="G2139">
        <f>E2139/F2139*100/44.51/48</f>
        <v/>
      </c>
    </row>
    <row r="2140" spans="1:7">
      <c r="A2140" t="s">
        <v>22</v>
      </c>
      <c r="B2140" t="n">
        <v>30184000</v>
      </c>
      <c r="C2140" t="n">
        <v>66376330</v>
      </c>
      <c r="D2140">
        <f>if(and(B2140&gt;0,C2140&gt;0),C2140/(B2140+C2140),"")</f>
        <v/>
      </c>
      <c r="E2140">
        <f>D2140-E2132</f>
        <v/>
      </c>
      <c r="F2140" t="n">
        <v>0.05</v>
      </c>
      <c r="G2140">
        <f>E2140/F2140*100/44.51/96</f>
        <v/>
      </c>
    </row>
    <row r="2141" spans="1:7">
      <c r="A2141" t="s">
        <v>23</v>
      </c>
      <c r="B2141" t="n">
        <v>28990250</v>
      </c>
      <c r="C2141" t="n">
        <v>61073900</v>
      </c>
      <c r="D2141">
        <f>if(and(B2141&gt;0,C2141&gt;0),C2141/(B2141+C2141),"")</f>
        <v/>
      </c>
      <c r="E2141">
        <f>D2141-E2132</f>
        <v/>
      </c>
      <c r="F2141" t="n">
        <v>0.05</v>
      </c>
      <c r="G2141">
        <f>E2141/F2141*100/44.51/96</f>
        <v/>
      </c>
    </row>
    <row r="2142" spans="1:7">
      <c r="A2142" t="s">
        <v>24</v>
      </c>
      <c r="B2142" t="n">
        <v>15422840</v>
      </c>
      <c r="C2142" t="n">
        <v>39150910</v>
      </c>
      <c r="D2142">
        <f>if(and(B2142&gt;0,C2142&gt;0),C2142/(B2142+C2142),"")</f>
        <v/>
      </c>
      <c r="E2142">
        <f>D2142-E2132</f>
        <v/>
      </c>
      <c r="F2142" t="n">
        <v>0.05</v>
      </c>
      <c r="G2142">
        <f>E2142/F2142*100/44.51/168</f>
        <v/>
      </c>
    </row>
    <row r="2143" spans="1:7">
      <c r="A2143" t="s">
        <v>25</v>
      </c>
      <c r="B2143" t="n">
        <v>15107040</v>
      </c>
      <c r="C2143" t="n">
        <v>39473380</v>
      </c>
      <c r="D2143">
        <f>if(and(B2143&gt;0,C2143&gt;0),C2143/(B2143+C2143),"")</f>
        <v/>
      </c>
      <c r="E2143">
        <f>D2143-E2132</f>
        <v/>
      </c>
      <c r="F2143" t="n">
        <v>0.05</v>
      </c>
      <c r="G2143">
        <f>E2143/F2143*100/44.51/168</f>
        <v/>
      </c>
    </row>
    <row r="2144" spans="1:7">
      <c r="A2144" t="s"/>
    </row>
    <row r="2145" spans="1:7">
      <c r="A2145" t="s">
        <v>0</v>
      </c>
      <c r="B2145" t="s">
        <v>1</v>
      </c>
      <c r="C2145" t="s">
        <v>2</v>
      </c>
      <c r="D2145" t="s">
        <v>3</v>
      </c>
    </row>
    <row r="2146" spans="1:7">
      <c r="A2146" t="s">
        <v>368</v>
      </c>
      <c r="B2146" t="s">
        <v>292</v>
      </c>
      <c r="C2146" t="s">
        <v>369</v>
      </c>
      <c r="D2146" t="s">
        <v>367</v>
      </c>
    </row>
    <row r="2147" spans="1:7">
      <c r="A2147" t="s"/>
      <c r="B2147" t="s">
        <v>8</v>
      </c>
      <c r="C2147" t="s">
        <v>9</v>
      </c>
      <c r="D2147" t="s">
        <v>10</v>
      </c>
      <c r="E2147" t="s">
        <v>11</v>
      </c>
      <c r="F2147" t="s">
        <v>12</v>
      </c>
      <c r="G2147" t="s">
        <v>13</v>
      </c>
    </row>
    <row r="2148" spans="1:7">
      <c r="A2148" t="s">
        <v>14</v>
      </c>
      <c r="B2148" t="n">
        <v>227723000</v>
      </c>
      <c r="C2148" t="n">
        <v>377141600</v>
      </c>
      <c r="D2148">
        <f>if(and(B2148&gt;0,C2148&gt;0),C2148/(B2148+C2148),"")</f>
        <v/>
      </c>
      <c r="E2148">
        <f>average(D2148:D2149)</f>
        <v/>
      </c>
    </row>
    <row r="2149" spans="1:7">
      <c r="A2149" t="s">
        <v>15</v>
      </c>
      <c r="B2149" t="n">
        <v>200061000</v>
      </c>
      <c r="C2149" t="n">
        <v>331465900</v>
      </c>
      <c r="D2149">
        <f>if(and(B2149&gt;0,C2149&gt;0),C2149/(B2149+C2149),"")</f>
        <v/>
      </c>
    </row>
    <row r="2150" spans="1:7">
      <c r="A2150" t="s">
        <v>16</v>
      </c>
      <c r="B2150" t="n">
        <v>162357500</v>
      </c>
      <c r="C2150" t="n">
        <v>273794600</v>
      </c>
      <c r="D2150">
        <f>if(and(B2150&gt;0,C2150&gt;0),C2150/(B2150+C2150),"")</f>
        <v/>
      </c>
      <c r="E2150">
        <f>D2150-E2148</f>
        <v/>
      </c>
      <c r="F2150" t="n">
        <v>0.05</v>
      </c>
      <c r="G2150">
        <f>E2150/F2150*100/44.51/8</f>
        <v/>
      </c>
    </row>
    <row r="2151" spans="1:7">
      <c r="A2151" t="s">
        <v>17</v>
      </c>
      <c r="B2151" t="n">
        <v>170234200</v>
      </c>
      <c r="C2151" t="n">
        <v>294445400</v>
      </c>
      <c r="D2151">
        <f>if(and(B2151&gt;0,C2151&gt;0),C2151/(B2151+C2151),"")</f>
        <v/>
      </c>
      <c r="E2151">
        <f>D2151-E2148</f>
        <v/>
      </c>
      <c r="F2151" t="n">
        <v>0.05</v>
      </c>
      <c r="G2151">
        <f>E2151/F2151*100/44.51/8</f>
        <v/>
      </c>
    </row>
    <row r="2152" spans="1:7">
      <c r="A2152" t="s">
        <v>18</v>
      </c>
      <c r="B2152" t="n">
        <v>202820500</v>
      </c>
      <c r="C2152" t="n">
        <v>352174800</v>
      </c>
      <c r="D2152">
        <f>if(and(B2152&gt;0,C2152&gt;0),C2152/(B2152+C2152),"")</f>
        <v/>
      </c>
      <c r="E2152">
        <f>D2152-E2148</f>
        <v/>
      </c>
      <c r="F2152" t="n">
        <v>0.05</v>
      </c>
      <c r="G2152">
        <f>E2152/F2152*100/44.51/24</f>
        <v/>
      </c>
    </row>
    <row r="2153" spans="1:7">
      <c r="A2153" t="s">
        <v>19</v>
      </c>
      <c r="B2153" t="n">
        <v>224949200</v>
      </c>
      <c r="C2153" t="n">
        <v>395096500</v>
      </c>
      <c r="D2153">
        <f>if(and(B2153&gt;0,C2153&gt;0),C2153/(B2153+C2153),"")</f>
        <v/>
      </c>
      <c r="E2153">
        <f>D2153-E2148</f>
        <v/>
      </c>
      <c r="F2153" t="n">
        <v>0.05</v>
      </c>
      <c r="G2153">
        <f>E2153/F2153*100/44.51/24</f>
        <v/>
      </c>
    </row>
    <row r="2154" spans="1:7">
      <c r="A2154" t="s">
        <v>20</v>
      </c>
      <c r="B2154" t="n">
        <v>110858100</v>
      </c>
      <c r="C2154" t="n">
        <v>211432300</v>
      </c>
      <c r="D2154">
        <f>if(and(B2154&gt;0,C2154&gt;0),C2154/(B2154+C2154),"")</f>
        <v/>
      </c>
      <c r="E2154">
        <f>D2154-E2148</f>
        <v/>
      </c>
      <c r="F2154" t="n">
        <v>0.05</v>
      </c>
      <c r="G2154">
        <f>E2154/F2154*100/44.51/48</f>
        <v/>
      </c>
    </row>
    <row r="2155" spans="1:7">
      <c r="A2155" t="s">
        <v>21</v>
      </c>
      <c r="B2155" t="n">
        <v>115343900</v>
      </c>
      <c r="C2155" t="n">
        <v>216583100</v>
      </c>
      <c r="D2155">
        <f>if(and(B2155&gt;0,C2155&gt;0),C2155/(B2155+C2155),"")</f>
        <v/>
      </c>
      <c r="E2155">
        <f>D2155-E2148</f>
        <v/>
      </c>
      <c r="F2155" t="n">
        <v>0.05</v>
      </c>
      <c r="G2155">
        <f>E2155/F2155*100/44.51/48</f>
        <v/>
      </c>
    </row>
    <row r="2156" spans="1:7">
      <c r="A2156" t="s">
        <v>22</v>
      </c>
      <c r="B2156" t="n">
        <v>147512200</v>
      </c>
      <c r="C2156" t="n">
        <v>317866600</v>
      </c>
      <c r="D2156">
        <f>if(and(B2156&gt;0,C2156&gt;0),C2156/(B2156+C2156),"")</f>
        <v/>
      </c>
      <c r="E2156">
        <f>D2156-E2148</f>
        <v/>
      </c>
      <c r="F2156" t="n">
        <v>0.05</v>
      </c>
      <c r="G2156">
        <f>E2156/F2156*100/44.51/96</f>
        <v/>
      </c>
    </row>
    <row r="2157" spans="1:7">
      <c r="A2157" t="s">
        <v>23</v>
      </c>
      <c r="B2157" t="n">
        <v>152941400</v>
      </c>
      <c r="C2157" t="n">
        <v>339875100</v>
      </c>
      <c r="D2157">
        <f>if(and(B2157&gt;0,C2157&gt;0),C2157/(B2157+C2157),"")</f>
        <v/>
      </c>
      <c r="E2157">
        <f>D2157-E2148</f>
        <v/>
      </c>
      <c r="F2157" t="n">
        <v>0.05</v>
      </c>
      <c r="G2157">
        <f>E2157/F2157*100/44.51/96</f>
        <v/>
      </c>
    </row>
    <row r="2158" spans="1:7">
      <c r="A2158" t="s">
        <v>24</v>
      </c>
      <c r="B2158" t="n">
        <v>62874820</v>
      </c>
      <c r="C2158" t="n">
        <v>163177800</v>
      </c>
      <c r="D2158">
        <f>if(and(B2158&gt;0,C2158&gt;0),C2158/(B2158+C2158),"")</f>
        <v/>
      </c>
      <c r="E2158">
        <f>D2158-E2148</f>
        <v/>
      </c>
      <c r="F2158" t="n">
        <v>0.05</v>
      </c>
      <c r="G2158">
        <f>E2158/F2158*100/44.51/168</f>
        <v/>
      </c>
    </row>
    <row r="2159" spans="1:7">
      <c r="A2159" t="s">
        <v>25</v>
      </c>
      <c r="B2159" t="n">
        <v>67779070</v>
      </c>
      <c r="C2159" t="n">
        <v>178967700</v>
      </c>
      <c r="D2159">
        <f>if(and(B2159&gt;0,C2159&gt;0),C2159/(B2159+C2159),"")</f>
        <v/>
      </c>
      <c r="E2159">
        <f>D2159-E2148</f>
        <v/>
      </c>
      <c r="F2159" t="n">
        <v>0.05</v>
      </c>
      <c r="G2159">
        <f>E2159/F2159*100/44.51/168</f>
        <v/>
      </c>
    </row>
    <row r="2160" spans="1:7">
      <c r="A2160" t="s"/>
    </row>
    <row r="2161" spans="1:7">
      <c r="A2161" t="s">
        <v>0</v>
      </c>
      <c r="B2161" t="s">
        <v>1</v>
      </c>
      <c r="C2161" t="s">
        <v>2</v>
      </c>
      <c r="D2161" t="s">
        <v>3</v>
      </c>
    </row>
    <row r="2162" spans="1:7">
      <c r="A2162" t="s">
        <v>370</v>
      </c>
      <c r="B2162" t="s">
        <v>163</v>
      </c>
      <c r="C2162" t="s">
        <v>371</v>
      </c>
      <c r="D2162" t="s">
        <v>367</v>
      </c>
    </row>
    <row r="2163" spans="1:7">
      <c r="A2163" t="s"/>
      <c r="B2163" t="s">
        <v>8</v>
      </c>
      <c r="C2163" t="s">
        <v>9</v>
      </c>
      <c r="D2163" t="s">
        <v>10</v>
      </c>
      <c r="E2163" t="s">
        <v>11</v>
      </c>
      <c r="F2163" t="s">
        <v>12</v>
      </c>
      <c r="G2163" t="s">
        <v>13</v>
      </c>
    </row>
    <row r="2164" spans="1:7">
      <c r="A2164" t="s">
        <v>14</v>
      </c>
      <c r="B2164" t="n">
        <v>296745100</v>
      </c>
      <c r="C2164" t="n">
        <v>489866500</v>
      </c>
      <c r="D2164">
        <f>if(and(B2164&gt;0,C2164&gt;0),C2164/(B2164+C2164),"")</f>
        <v/>
      </c>
      <c r="E2164">
        <f>average(D2164:D2165)</f>
        <v/>
      </c>
    </row>
    <row r="2165" spans="1:7">
      <c r="A2165" t="s">
        <v>15</v>
      </c>
      <c r="B2165" t="n">
        <v>284440900</v>
      </c>
      <c r="C2165" t="n">
        <v>465880000</v>
      </c>
      <c r="D2165">
        <f>if(and(B2165&gt;0,C2165&gt;0),C2165/(B2165+C2165),"")</f>
        <v/>
      </c>
    </row>
    <row r="2166" spans="1:7">
      <c r="A2166" t="s">
        <v>16</v>
      </c>
      <c r="B2166" t="n">
        <v>223825900</v>
      </c>
      <c r="C2166" t="n">
        <v>379301500</v>
      </c>
      <c r="D2166">
        <f>if(and(B2166&gt;0,C2166&gt;0),C2166/(B2166+C2166),"")</f>
        <v/>
      </c>
      <c r="E2166">
        <f>D2166-E2164</f>
        <v/>
      </c>
      <c r="F2166" t="n">
        <v>0.05</v>
      </c>
      <c r="G2166">
        <f>E2166/F2166*100/44.51/8</f>
        <v/>
      </c>
    </row>
    <row r="2167" spans="1:7">
      <c r="A2167" t="s">
        <v>17</v>
      </c>
      <c r="B2167" t="n">
        <v>235199900</v>
      </c>
      <c r="C2167" t="n">
        <v>400248900</v>
      </c>
      <c r="D2167">
        <f>if(and(B2167&gt;0,C2167&gt;0),C2167/(B2167+C2167),"")</f>
        <v/>
      </c>
      <c r="E2167">
        <f>D2167-E2164</f>
        <v/>
      </c>
      <c r="F2167" t="n">
        <v>0.05</v>
      </c>
      <c r="G2167">
        <f>E2167/F2167*100/44.51/8</f>
        <v/>
      </c>
    </row>
    <row r="2168" spans="1:7">
      <c r="A2168" t="s">
        <v>18</v>
      </c>
      <c r="B2168" t="n">
        <v>308995100</v>
      </c>
      <c r="C2168" t="n">
        <v>543313800</v>
      </c>
      <c r="D2168">
        <f>if(and(B2168&gt;0,C2168&gt;0),C2168/(B2168+C2168),"")</f>
        <v/>
      </c>
      <c r="E2168">
        <f>D2168-E2164</f>
        <v/>
      </c>
      <c r="F2168" t="n">
        <v>0.05</v>
      </c>
      <c r="G2168">
        <f>E2168/F2168*100/44.51/24</f>
        <v/>
      </c>
    </row>
    <row r="2169" spans="1:7">
      <c r="A2169" t="s">
        <v>19</v>
      </c>
      <c r="B2169" t="n">
        <v>367398900</v>
      </c>
      <c r="C2169" t="n">
        <v>639156500</v>
      </c>
      <c r="D2169">
        <f>if(and(B2169&gt;0,C2169&gt;0),C2169/(B2169+C2169),"")</f>
        <v/>
      </c>
      <c r="E2169">
        <f>D2169-E2164</f>
        <v/>
      </c>
      <c r="F2169" t="n">
        <v>0.05</v>
      </c>
      <c r="G2169">
        <f>E2169/F2169*100/44.51/24</f>
        <v/>
      </c>
    </row>
    <row r="2170" spans="1:7">
      <c r="A2170" t="s">
        <v>20</v>
      </c>
      <c r="B2170" t="n">
        <v>174565700</v>
      </c>
      <c r="C2170" t="n">
        <v>325965500</v>
      </c>
      <c r="D2170">
        <f>if(and(B2170&gt;0,C2170&gt;0),C2170/(B2170+C2170),"")</f>
        <v/>
      </c>
      <c r="E2170">
        <f>D2170-E2164</f>
        <v/>
      </c>
      <c r="F2170" t="n">
        <v>0.05</v>
      </c>
      <c r="G2170">
        <f>E2170/F2170*100/44.51/48</f>
        <v/>
      </c>
    </row>
    <row r="2171" spans="1:7">
      <c r="A2171" t="s">
        <v>21</v>
      </c>
      <c r="B2171" t="n">
        <v>177635100</v>
      </c>
      <c r="C2171" t="n">
        <v>327730900</v>
      </c>
      <c r="D2171">
        <f>if(and(B2171&gt;0,C2171&gt;0),C2171/(B2171+C2171),"")</f>
        <v/>
      </c>
      <c r="E2171">
        <f>D2171-E2164</f>
        <v/>
      </c>
      <c r="F2171" t="n">
        <v>0.05</v>
      </c>
      <c r="G2171">
        <f>E2171/F2171*100/44.51/48</f>
        <v/>
      </c>
    </row>
    <row r="2172" spans="1:7">
      <c r="A2172" t="s">
        <v>22</v>
      </c>
      <c r="B2172" t="n">
        <v>205074600</v>
      </c>
      <c r="C2172" t="n">
        <v>443761600</v>
      </c>
      <c r="D2172">
        <f>if(and(B2172&gt;0,C2172&gt;0),C2172/(B2172+C2172),"")</f>
        <v/>
      </c>
      <c r="E2172">
        <f>D2172-E2164</f>
        <v/>
      </c>
      <c r="F2172" t="n">
        <v>0.05</v>
      </c>
      <c r="G2172">
        <f>E2172/F2172*100/44.51/96</f>
        <v/>
      </c>
    </row>
    <row r="2173" spans="1:7">
      <c r="A2173" t="s">
        <v>23</v>
      </c>
      <c r="B2173" t="n">
        <v>235327200</v>
      </c>
      <c r="C2173" t="n">
        <v>508672600</v>
      </c>
      <c r="D2173">
        <f>if(and(B2173&gt;0,C2173&gt;0),C2173/(B2173+C2173),"")</f>
        <v/>
      </c>
      <c r="E2173">
        <f>D2173-E2164</f>
        <v/>
      </c>
      <c r="F2173" t="n">
        <v>0.05</v>
      </c>
      <c r="G2173">
        <f>E2173/F2173*100/44.51/96</f>
        <v/>
      </c>
    </row>
    <row r="2174" spans="1:7">
      <c r="A2174" t="s">
        <v>24</v>
      </c>
      <c r="B2174" t="n">
        <v>87999580</v>
      </c>
      <c r="C2174" t="n">
        <v>226255400</v>
      </c>
      <c r="D2174">
        <f>if(and(B2174&gt;0,C2174&gt;0),C2174/(B2174+C2174),"")</f>
        <v/>
      </c>
      <c r="E2174">
        <f>D2174-E2164</f>
        <v/>
      </c>
      <c r="F2174" t="n">
        <v>0.05</v>
      </c>
      <c r="G2174">
        <f>E2174/F2174*100/44.51/168</f>
        <v/>
      </c>
    </row>
    <row r="2175" spans="1:7">
      <c r="A2175" t="s">
        <v>25</v>
      </c>
      <c r="B2175" t="n">
        <v>100307000</v>
      </c>
      <c r="C2175" t="n">
        <v>259719000</v>
      </c>
      <c r="D2175">
        <f>if(and(B2175&gt;0,C2175&gt;0),C2175/(B2175+C2175),"")</f>
        <v/>
      </c>
      <c r="E2175">
        <f>D2175-E2164</f>
        <v/>
      </c>
      <c r="F2175" t="n">
        <v>0.05</v>
      </c>
      <c r="G2175">
        <f>E2175/F2175*100/44.51/168</f>
        <v/>
      </c>
    </row>
    <row r="2176" spans="1:7">
      <c r="A2176" t="s"/>
    </row>
    <row r="2177" spans="1:7">
      <c r="A2177" t="s">
        <v>0</v>
      </c>
      <c r="B2177" t="s">
        <v>1</v>
      </c>
      <c r="C2177" t="s">
        <v>2</v>
      </c>
      <c r="D2177" t="s">
        <v>3</v>
      </c>
    </row>
    <row r="2178" spans="1:7">
      <c r="A2178" t="s">
        <v>372</v>
      </c>
      <c r="B2178" t="s">
        <v>54</v>
      </c>
      <c r="C2178" t="s">
        <v>373</v>
      </c>
      <c r="D2178" t="s">
        <v>374</v>
      </c>
    </row>
    <row r="2179" spans="1:7">
      <c r="A2179" t="s"/>
      <c r="B2179" t="s">
        <v>8</v>
      </c>
      <c r="C2179" t="s">
        <v>9</v>
      </c>
      <c r="D2179" t="s">
        <v>10</v>
      </c>
      <c r="E2179" t="s">
        <v>11</v>
      </c>
      <c r="F2179" t="s">
        <v>12</v>
      </c>
      <c r="G2179" t="s">
        <v>13</v>
      </c>
    </row>
    <row r="2180" spans="1:7">
      <c r="A2180" t="s">
        <v>14</v>
      </c>
      <c r="B2180" t="n">
        <v>287107100</v>
      </c>
      <c r="C2180" t="n">
        <v>485625500</v>
      </c>
      <c r="D2180">
        <f>if(and(B2180&gt;0,C2180&gt;0),C2180/(B2180+C2180),"")</f>
        <v/>
      </c>
      <c r="E2180">
        <f>average(D2180:D2181)</f>
        <v/>
      </c>
    </row>
    <row r="2181" spans="1:7">
      <c r="A2181" t="s">
        <v>15</v>
      </c>
      <c r="B2181" t="n">
        <v>236030000</v>
      </c>
      <c r="C2181" t="n">
        <v>397578200</v>
      </c>
      <c r="D2181">
        <f>if(and(B2181&gt;0,C2181&gt;0),C2181/(B2181+C2181),"")</f>
        <v/>
      </c>
    </row>
    <row r="2182" spans="1:7">
      <c r="A2182" t="s">
        <v>16</v>
      </c>
      <c r="B2182" t="n">
        <v>294032000</v>
      </c>
      <c r="C2182" t="n">
        <v>505840900</v>
      </c>
      <c r="D2182">
        <f>if(and(B2182&gt;0,C2182&gt;0),C2182/(B2182+C2182),"")</f>
        <v/>
      </c>
      <c r="E2182">
        <f>D2182-E2180</f>
        <v/>
      </c>
      <c r="F2182" t="n">
        <v>0.05</v>
      </c>
      <c r="G2182">
        <f>E2182/F2182*100/48.97/8</f>
        <v/>
      </c>
    </row>
    <row r="2183" spans="1:7">
      <c r="A2183" t="s">
        <v>17</v>
      </c>
      <c r="B2183" t="n">
        <v>265273900</v>
      </c>
      <c r="C2183" t="n">
        <v>465648300</v>
      </c>
      <c r="D2183">
        <f>if(and(B2183&gt;0,C2183&gt;0),C2183/(B2183+C2183),"")</f>
        <v/>
      </c>
      <c r="E2183">
        <f>D2183-E2180</f>
        <v/>
      </c>
      <c r="F2183" t="n">
        <v>0.05</v>
      </c>
      <c r="G2183">
        <f>E2183/F2183*100/48.97/8</f>
        <v/>
      </c>
    </row>
    <row r="2184" spans="1:7">
      <c r="A2184" t="s">
        <v>18</v>
      </c>
      <c r="B2184" t="n">
        <v>283445000</v>
      </c>
      <c r="C2184" t="n">
        <v>507590700</v>
      </c>
      <c r="D2184">
        <f>if(and(B2184&gt;0,C2184&gt;0),C2184/(B2184+C2184),"")</f>
        <v/>
      </c>
      <c r="E2184">
        <f>D2184-E2180</f>
        <v/>
      </c>
      <c r="F2184" t="n">
        <v>0.05</v>
      </c>
      <c r="G2184">
        <f>E2184/F2184*100/48.97/24</f>
        <v/>
      </c>
    </row>
    <row r="2185" spans="1:7">
      <c r="A2185" t="s">
        <v>19</v>
      </c>
      <c r="B2185" t="n">
        <v>295507800</v>
      </c>
      <c r="C2185" t="n">
        <v>531662400</v>
      </c>
      <c r="D2185">
        <f>if(and(B2185&gt;0,C2185&gt;0),C2185/(B2185+C2185),"")</f>
        <v/>
      </c>
      <c r="E2185">
        <f>D2185-E2180</f>
        <v/>
      </c>
      <c r="F2185" t="n">
        <v>0.05</v>
      </c>
      <c r="G2185">
        <f>E2185/F2185*100/48.97/24</f>
        <v/>
      </c>
    </row>
    <row r="2186" spans="1:7">
      <c r="A2186" t="s">
        <v>20</v>
      </c>
      <c r="B2186" t="n">
        <v>169783800</v>
      </c>
      <c r="C2186" t="n">
        <v>319317400</v>
      </c>
      <c r="D2186">
        <f>if(and(B2186&gt;0,C2186&gt;0),C2186/(B2186+C2186),"")</f>
        <v/>
      </c>
      <c r="E2186">
        <f>D2186-E2180</f>
        <v/>
      </c>
      <c r="F2186" t="n">
        <v>0.05</v>
      </c>
      <c r="G2186">
        <f>E2186/F2186*100/48.97/48</f>
        <v/>
      </c>
    </row>
    <row r="2187" spans="1:7">
      <c r="A2187" t="s">
        <v>21</v>
      </c>
      <c r="B2187" t="n">
        <v>167820600</v>
      </c>
      <c r="C2187" t="n">
        <v>315770600</v>
      </c>
      <c r="D2187">
        <f>if(and(B2187&gt;0,C2187&gt;0),C2187/(B2187+C2187),"")</f>
        <v/>
      </c>
      <c r="E2187">
        <f>D2187-E2180</f>
        <v/>
      </c>
      <c r="F2187" t="n">
        <v>0.05</v>
      </c>
      <c r="G2187">
        <f>E2187/F2187*100/48.97/48</f>
        <v/>
      </c>
    </row>
    <row r="2188" spans="1:7">
      <c r="A2188" t="s">
        <v>22</v>
      </c>
      <c r="B2188" t="n">
        <v>156596800</v>
      </c>
      <c r="C2188" t="n">
        <v>333872600</v>
      </c>
      <c r="D2188">
        <f>if(and(B2188&gt;0,C2188&gt;0),C2188/(B2188+C2188),"")</f>
        <v/>
      </c>
      <c r="E2188">
        <f>D2188-E2180</f>
        <v/>
      </c>
      <c r="F2188" t="n">
        <v>0.05</v>
      </c>
      <c r="G2188">
        <f>E2188/F2188*100/48.97/96</f>
        <v/>
      </c>
    </row>
    <row r="2189" spans="1:7">
      <c r="A2189" t="s">
        <v>23</v>
      </c>
      <c r="B2189" t="n">
        <v>157108100</v>
      </c>
      <c r="C2189" t="n">
        <v>345077600</v>
      </c>
      <c r="D2189">
        <f>if(and(B2189&gt;0,C2189&gt;0),C2189/(B2189+C2189),"")</f>
        <v/>
      </c>
      <c r="E2189">
        <f>D2189-E2180</f>
        <v/>
      </c>
      <c r="F2189" t="n">
        <v>0.05</v>
      </c>
      <c r="G2189">
        <f>E2189/F2189*100/48.97/96</f>
        <v/>
      </c>
    </row>
    <row r="2190" spans="1:7">
      <c r="A2190" t="s">
        <v>24</v>
      </c>
      <c r="B2190" t="n">
        <v>131815400</v>
      </c>
      <c r="C2190" t="n">
        <v>337954600</v>
      </c>
      <c r="D2190">
        <f>if(and(B2190&gt;0,C2190&gt;0),C2190/(B2190+C2190),"")</f>
        <v/>
      </c>
      <c r="E2190">
        <f>D2190-E2180</f>
        <v/>
      </c>
      <c r="F2190" t="n">
        <v>0.05</v>
      </c>
      <c r="G2190">
        <f>E2190/F2190*100/48.97/168</f>
        <v/>
      </c>
    </row>
    <row r="2191" spans="1:7">
      <c r="A2191" t="s">
        <v>25</v>
      </c>
      <c r="B2191" t="n">
        <v>139599100</v>
      </c>
      <c r="C2191" t="n">
        <v>350384700</v>
      </c>
      <c r="D2191">
        <f>if(and(B2191&gt;0,C2191&gt;0),C2191/(B2191+C2191),"")</f>
        <v/>
      </c>
      <c r="E2191">
        <f>D2191-E2180</f>
        <v/>
      </c>
      <c r="F2191" t="n">
        <v>0.05</v>
      </c>
      <c r="G2191">
        <f>E2191/F2191*100/48.97/168</f>
        <v/>
      </c>
    </row>
    <row r="2192" spans="1:7">
      <c r="A2192" t="s"/>
    </row>
    <row r="2193" spans="1:7">
      <c r="A2193" t="s">
        <v>0</v>
      </c>
      <c r="B2193" t="s">
        <v>1</v>
      </c>
      <c r="C2193" t="s">
        <v>2</v>
      </c>
      <c r="D2193" t="s">
        <v>3</v>
      </c>
    </row>
    <row r="2194" spans="1:7">
      <c r="A2194" t="s">
        <v>375</v>
      </c>
      <c r="B2194" t="s">
        <v>163</v>
      </c>
      <c r="C2194" t="s">
        <v>376</v>
      </c>
      <c r="D2194" t="s">
        <v>374</v>
      </c>
    </row>
    <row r="2195" spans="1:7">
      <c r="A2195" t="s"/>
      <c r="B2195" t="s">
        <v>8</v>
      </c>
      <c r="C2195" t="s">
        <v>9</v>
      </c>
      <c r="D2195" t="s">
        <v>10</v>
      </c>
      <c r="E2195" t="s">
        <v>11</v>
      </c>
      <c r="F2195" t="s">
        <v>12</v>
      </c>
      <c r="G2195" t="s">
        <v>13</v>
      </c>
    </row>
    <row r="2196" spans="1:7">
      <c r="A2196" t="s">
        <v>14</v>
      </c>
      <c r="B2196" t="n">
        <v>678986100</v>
      </c>
      <c r="C2196" t="n">
        <v>1140721000</v>
      </c>
      <c r="D2196">
        <f>if(and(B2196&gt;0,C2196&gt;0),C2196/(B2196+C2196),"")</f>
        <v/>
      </c>
      <c r="E2196">
        <f>average(D2196:D2197)</f>
        <v/>
      </c>
    </row>
    <row r="2197" spans="1:7">
      <c r="A2197" t="s">
        <v>15</v>
      </c>
      <c r="B2197" t="n">
        <v>794474200</v>
      </c>
      <c r="C2197" t="n">
        <v>1331253000</v>
      </c>
      <c r="D2197">
        <f>if(and(B2197&gt;0,C2197&gt;0),C2197/(B2197+C2197),"")</f>
        <v/>
      </c>
    </row>
    <row r="2198" spans="1:7">
      <c r="A2198" t="s">
        <v>16</v>
      </c>
      <c r="B2198" t="n">
        <v>762106200</v>
      </c>
      <c r="C2198" t="n">
        <v>1294474000</v>
      </c>
      <c r="D2198">
        <f>if(and(B2198&gt;0,C2198&gt;0),C2198/(B2198+C2198),"")</f>
        <v/>
      </c>
      <c r="E2198">
        <f>D2198-E2196</f>
        <v/>
      </c>
      <c r="F2198" t="n">
        <v>0.05</v>
      </c>
      <c r="G2198">
        <f>E2198/F2198*100/48.97/8</f>
        <v/>
      </c>
    </row>
    <row r="2199" spans="1:7">
      <c r="A2199" t="s">
        <v>17</v>
      </c>
      <c r="B2199" t="n">
        <v>707278900</v>
      </c>
      <c r="C2199" t="n">
        <v>1218727000</v>
      </c>
      <c r="D2199">
        <f>if(and(B2199&gt;0,C2199&gt;0),C2199/(B2199+C2199),"")</f>
        <v/>
      </c>
      <c r="E2199">
        <f>D2199-E2196</f>
        <v/>
      </c>
      <c r="F2199" t="n">
        <v>0.05</v>
      </c>
      <c r="G2199">
        <f>E2199/F2199*100/48.97/8</f>
        <v/>
      </c>
    </row>
    <row r="2200" spans="1:7">
      <c r="A2200" t="s">
        <v>18</v>
      </c>
      <c r="B2200" t="n">
        <v>906736900</v>
      </c>
      <c r="C2200" t="n">
        <v>1595294000</v>
      </c>
      <c r="D2200">
        <f>if(and(B2200&gt;0,C2200&gt;0),C2200/(B2200+C2200),"")</f>
        <v/>
      </c>
      <c r="E2200">
        <f>D2200-E2196</f>
        <v/>
      </c>
      <c r="F2200" t="n">
        <v>0.05</v>
      </c>
      <c r="G2200">
        <f>E2200/F2200*100/48.97/24</f>
        <v/>
      </c>
    </row>
    <row r="2201" spans="1:7">
      <c r="A2201" t="s">
        <v>19</v>
      </c>
      <c r="B2201" t="n">
        <v>883599400</v>
      </c>
      <c r="C2201" t="n">
        <v>1556160000</v>
      </c>
      <c r="D2201">
        <f>if(and(B2201&gt;0,C2201&gt;0),C2201/(B2201+C2201),"")</f>
        <v/>
      </c>
      <c r="E2201">
        <f>D2201-E2196</f>
        <v/>
      </c>
      <c r="F2201" t="n">
        <v>0.05</v>
      </c>
      <c r="G2201">
        <f>E2201/F2201*100/48.97/24</f>
        <v/>
      </c>
    </row>
    <row r="2202" spans="1:7">
      <c r="A2202" t="s">
        <v>20</v>
      </c>
      <c r="B2202" t="n">
        <v>595163000</v>
      </c>
      <c r="C2202" t="n">
        <v>1113595000</v>
      </c>
      <c r="D2202">
        <f>if(and(B2202&gt;0,C2202&gt;0),C2202/(B2202+C2202),"")</f>
        <v/>
      </c>
      <c r="E2202">
        <f>D2202-E2196</f>
        <v/>
      </c>
      <c r="F2202" t="n">
        <v>0.05</v>
      </c>
      <c r="G2202">
        <f>E2202/F2202*100/48.97/48</f>
        <v/>
      </c>
    </row>
    <row r="2203" spans="1:7">
      <c r="A2203" t="s">
        <v>21</v>
      </c>
      <c r="B2203" t="n">
        <v>574728000</v>
      </c>
      <c r="C2203" t="n">
        <v>1071736000</v>
      </c>
      <c r="D2203">
        <f>if(and(B2203&gt;0,C2203&gt;0),C2203/(B2203+C2203),"")</f>
        <v/>
      </c>
      <c r="E2203">
        <f>D2203-E2196</f>
        <v/>
      </c>
      <c r="F2203" t="n">
        <v>0.05</v>
      </c>
      <c r="G2203">
        <f>E2203/F2203*100/48.97/48</f>
        <v/>
      </c>
    </row>
    <row r="2204" spans="1:7">
      <c r="A2204" t="s">
        <v>22</v>
      </c>
      <c r="B2204" t="n">
        <v>293777400</v>
      </c>
      <c r="C2204" t="n">
        <v>637255500</v>
      </c>
      <c r="D2204">
        <f>if(and(B2204&gt;0,C2204&gt;0),C2204/(B2204+C2204),"")</f>
        <v/>
      </c>
      <c r="E2204">
        <f>D2204-E2196</f>
        <v/>
      </c>
      <c r="F2204" t="n">
        <v>0.05</v>
      </c>
      <c r="G2204">
        <f>E2204/F2204*100/48.97/96</f>
        <v/>
      </c>
    </row>
    <row r="2205" spans="1:7">
      <c r="A2205" t="s">
        <v>23</v>
      </c>
      <c r="B2205" t="n">
        <v>428764200</v>
      </c>
      <c r="C2205" t="n">
        <v>923395700</v>
      </c>
      <c r="D2205">
        <f>if(and(B2205&gt;0,C2205&gt;0),C2205/(B2205+C2205),"")</f>
        <v/>
      </c>
      <c r="E2205">
        <f>D2205-E2196</f>
        <v/>
      </c>
      <c r="F2205" t="n">
        <v>0.05</v>
      </c>
      <c r="G2205">
        <f>E2205/F2205*100/48.97/96</f>
        <v/>
      </c>
    </row>
    <row r="2206" spans="1:7">
      <c r="A2206" t="s">
        <v>24</v>
      </c>
      <c r="B2206" t="n">
        <v>199679700</v>
      </c>
      <c r="C2206" t="n">
        <v>498885200</v>
      </c>
      <c r="D2206">
        <f>if(and(B2206&gt;0,C2206&gt;0),C2206/(B2206+C2206),"")</f>
        <v/>
      </c>
      <c r="E2206">
        <f>D2206-E2196</f>
        <v/>
      </c>
      <c r="F2206" t="n">
        <v>0.05</v>
      </c>
      <c r="G2206">
        <f>E2206/F2206*100/48.97/168</f>
        <v/>
      </c>
    </row>
    <row r="2207" spans="1:7">
      <c r="A2207" t="s">
        <v>25</v>
      </c>
      <c r="B2207" t="n">
        <v>208220800</v>
      </c>
      <c r="C2207" t="n">
        <v>517478400</v>
      </c>
      <c r="D2207">
        <f>if(and(B2207&gt;0,C2207&gt;0),C2207/(B2207+C2207),"")</f>
        <v/>
      </c>
      <c r="E2207">
        <f>D2207-E2196</f>
        <v/>
      </c>
      <c r="F2207" t="n">
        <v>0.05</v>
      </c>
      <c r="G2207">
        <f>E2207/F2207*100/48.97/168</f>
        <v/>
      </c>
    </row>
    <row r="2208" spans="1:7">
      <c r="A2208" t="s"/>
    </row>
    <row r="2209" spans="1:7">
      <c r="A2209" t="s">
        <v>0</v>
      </c>
      <c r="B2209" t="s">
        <v>1</v>
      </c>
      <c r="C2209" t="s">
        <v>2</v>
      </c>
      <c r="D2209" t="s">
        <v>3</v>
      </c>
    </row>
    <row r="2210" spans="1:7">
      <c r="A2210" t="s">
        <v>377</v>
      </c>
      <c r="B2210" t="s">
        <v>54</v>
      </c>
      <c r="C2210" t="s">
        <v>378</v>
      </c>
      <c r="D2210" t="s">
        <v>379</v>
      </c>
    </row>
    <row r="2211" spans="1:7">
      <c r="A2211" t="s"/>
      <c r="B2211" t="s">
        <v>8</v>
      </c>
      <c r="C2211" t="s">
        <v>9</v>
      </c>
      <c r="D2211" t="s">
        <v>10</v>
      </c>
      <c r="E2211" t="s">
        <v>11</v>
      </c>
      <c r="F2211" t="s">
        <v>12</v>
      </c>
      <c r="G2211" t="s">
        <v>13</v>
      </c>
    </row>
    <row r="2212" spans="1:7">
      <c r="A2212" t="s">
        <v>14</v>
      </c>
      <c r="B2212" t="n">
        <v>84663260</v>
      </c>
      <c r="C2212" t="n">
        <v>151759000</v>
      </c>
      <c r="D2212">
        <f>if(and(B2212&gt;0,C2212&gt;0),C2212/(B2212+C2212),"")</f>
        <v/>
      </c>
      <c r="E2212">
        <f>average(D2212:D2213)</f>
        <v/>
      </c>
    </row>
    <row r="2213" spans="1:7">
      <c r="A2213" t="s">
        <v>15</v>
      </c>
      <c r="B2213" t="n">
        <v>87303320</v>
      </c>
      <c r="C2213" t="n">
        <v>158365200</v>
      </c>
      <c r="D2213">
        <f>if(and(B2213&gt;0,C2213&gt;0),C2213/(B2213+C2213),"")</f>
        <v/>
      </c>
    </row>
    <row r="2214" spans="1:7">
      <c r="A2214" t="s">
        <v>16</v>
      </c>
      <c r="B2214" t="n">
        <v>61705020</v>
      </c>
      <c r="C2214" t="n">
        <v>109461500</v>
      </c>
      <c r="D2214">
        <f>if(and(B2214&gt;0,C2214&gt;0),C2214/(B2214+C2214),"")</f>
        <v/>
      </c>
      <c r="E2214">
        <f>D2214-E2212</f>
        <v/>
      </c>
      <c r="F2214" t="n">
        <v>0.05</v>
      </c>
      <c r="G2214">
        <f>E2214/F2214*100/62.31/8</f>
        <v/>
      </c>
    </row>
    <row r="2215" spans="1:7">
      <c r="A2215" t="s">
        <v>17</v>
      </c>
      <c r="B2215" t="n">
        <v>58156480</v>
      </c>
      <c r="C2215" t="n">
        <v>109406500</v>
      </c>
      <c r="D2215">
        <f>if(and(B2215&gt;0,C2215&gt;0),C2215/(B2215+C2215),"")</f>
        <v/>
      </c>
      <c r="E2215">
        <f>D2215-E2212</f>
        <v/>
      </c>
      <c r="F2215" t="n">
        <v>0.05</v>
      </c>
      <c r="G2215">
        <f>E2215/F2215*100/62.31/8</f>
        <v/>
      </c>
    </row>
    <row r="2216" spans="1:7">
      <c r="A2216" t="s">
        <v>18</v>
      </c>
      <c r="B2216" t="n">
        <v>91944910</v>
      </c>
      <c r="C2216" t="n">
        <v>173996900</v>
      </c>
      <c r="D2216">
        <f>if(and(B2216&gt;0,C2216&gt;0),C2216/(B2216+C2216),"")</f>
        <v/>
      </c>
      <c r="E2216">
        <f>D2216-E2212</f>
        <v/>
      </c>
      <c r="F2216" t="n">
        <v>0.05</v>
      </c>
      <c r="G2216">
        <f>E2216/F2216*100/62.31/24</f>
        <v/>
      </c>
    </row>
    <row r="2217" spans="1:7">
      <c r="A2217" t="s">
        <v>19</v>
      </c>
      <c r="B2217" t="n">
        <v>91608400</v>
      </c>
      <c r="C2217" t="n">
        <v>175937700</v>
      </c>
      <c r="D2217">
        <f>if(and(B2217&gt;0,C2217&gt;0),C2217/(B2217+C2217),"")</f>
        <v/>
      </c>
      <c r="E2217">
        <f>D2217-E2212</f>
        <v/>
      </c>
      <c r="F2217" t="n">
        <v>0.05</v>
      </c>
      <c r="G2217">
        <f>E2217/F2217*100/62.31/24</f>
        <v/>
      </c>
    </row>
    <row r="2218" spans="1:7">
      <c r="A2218" t="s">
        <v>20</v>
      </c>
      <c r="B2218" t="n">
        <v>37443060</v>
      </c>
      <c r="C2218" t="n">
        <v>73194990</v>
      </c>
      <c r="D2218">
        <f>if(and(B2218&gt;0,C2218&gt;0),C2218/(B2218+C2218),"")</f>
        <v/>
      </c>
      <c r="E2218">
        <f>D2218-E2212</f>
        <v/>
      </c>
      <c r="F2218" t="n">
        <v>0.05</v>
      </c>
      <c r="G2218">
        <f>E2218/F2218*100/62.31/48</f>
        <v/>
      </c>
    </row>
    <row r="2219" spans="1:7">
      <c r="A2219" t="s">
        <v>21</v>
      </c>
      <c r="B2219" t="n">
        <v>40721230</v>
      </c>
      <c r="C2219" t="n">
        <v>80288340</v>
      </c>
      <c r="D2219">
        <f>if(and(B2219&gt;0,C2219&gt;0),C2219/(B2219+C2219),"")</f>
        <v/>
      </c>
      <c r="E2219">
        <f>D2219-E2212</f>
        <v/>
      </c>
      <c r="F2219" t="n">
        <v>0.05</v>
      </c>
      <c r="G2219">
        <f>E2219/F2219*100/62.31/48</f>
        <v/>
      </c>
    </row>
    <row r="2220" spans="1:7">
      <c r="A2220" t="s">
        <v>22</v>
      </c>
      <c r="B2220" t="n">
        <v>55829720</v>
      </c>
      <c r="C2220" t="n">
        <v>123795900</v>
      </c>
      <c r="D2220">
        <f>if(and(B2220&gt;0,C2220&gt;0),C2220/(B2220+C2220),"")</f>
        <v/>
      </c>
      <c r="E2220">
        <f>D2220-E2212</f>
        <v/>
      </c>
      <c r="F2220" t="n">
        <v>0.05</v>
      </c>
      <c r="G2220">
        <f>E2220/F2220*100/62.31/96</f>
        <v/>
      </c>
    </row>
    <row r="2221" spans="1:7">
      <c r="A2221" t="s">
        <v>23</v>
      </c>
      <c r="B2221" t="n">
        <v>57767250</v>
      </c>
      <c r="C2221" t="n">
        <v>126077000</v>
      </c>
      <c r="D2221">
        <f>if(and(B2221&gt;0,C2221&gt;0),C2221/(B2221+C2221),"")</f>
        <v/>
      </c>
      <c r="E2221">
        <f>D2221-E2212</f>
        <v/>
      </c>
      <c r="F2221" t="n">
        <v>0.05</v>
      </c>
      <c r="G2221">
        <f>E2221/F2221*100/62.31/96</f>
        <v/>
      </c>
    </row>
    <row r="2222" spans="1:7">
      <c r="A2222" t="s">
        <v>24</v>
      </c>
      <c r="B2222" t="n">
        <v>21363830</v>
      </c>
      <c r="C2222" t="n">
        <v>51866290</v>
      </c>
      <c r="D2222">
        <f>if(and(B2222&gt;0,C2222&gt;0),C2222/(B2222+C2222),"")</f>
        <v/>
      </c>
      <c r="E2222">
        <f>D2222-E2212</f>
        <v/>
      </c>
      <c r="F2222" t="n">
        <v>0.05</v>
      </c>
      <c r="G2222">
        <f>E2222/F2222*100/62.31/168</f>
        <v/>
      </c>
    </row>
    <row r="2223" spans="1:7">
      <c r="A2223" t="s">
        <v>25</v>
      </c>
      <c r="B2223" t="n">
        <v>21757020</v>
      </c>
      <c r="C2223" t="n">
        <v>54262080</v>
      </c>
      <c r="D2223">
        <f>if(and(B2223&gt;0,C2223&gt;0),C2223/(B2223+C2223),"")</f>
        <v/>
      </c>
      <c r="E2223">
        <f>D2223-E2212</f>
        <v/>
      </c>
      <c r="F2223" t="n">
        <v>0.05</v>
      </c>
      <c r="G2223">
        <f>E2223/F2223*100/62.31/168</f>
        <v/>
      </c>
    </row>
    <row r="2224" spans="1:7">
      <c r="A2224" t="s"/>
    </row>
    <row r="2225" spans="1:7">
      <c r="A2225" t="s">
        <v>0</v>
      </c>
      <c r="B2225" t="s">
        <v>1</v>
      </c>
      <c r="C2225" t="s">
        <v>2</v>
      </c>
      <c r="D2225" t="s">
        <v>3</v>
      </c>
    </row>
    <row r="2226" spans="1:7">
      <c r="A2226" t="s">
        <v>380</v>
      </c>
      <c r="B2226" t="s">
        <v>54</v>
      </c>
      <c r="C2226" t="s">
        <v>381</v>
      </c>
      <c r="D2226" t="s">
        <v>382</v>
      </c>
    </row>
    <row r="2227" spans="1:7">
      <c r="A2227" t="s"/>
      <c r="B2227" t="s">
        <v>8</v>
      </c>
      <c r="C2227" t="s">
        <v>9</v>
      </c>
      <c r="D2227" t="s">
        <v>10</v>
      </c>
      <c r="E2227" t="s">
        <v>11</v>
      </c>
      <c r="F2227" t="s">
        <v>12</v>
      </c>
      <c r="G2227" t="s">
        <v>13</v>
      </c>
    </row>
    <row r="2228" spans="1:7">
      <c r="A2228" t="s">
        <v>14</v>
      </c>
      <c r="B2228" t="n">
        <v>48495490</v>
      </c>
      <c r="C2228" t="n">
        <v>94375500</v>
      </c>
      <c r="D2228">
        <f>if(and(B2228&gt;0,C2228&gt;0),C2228/(B2228+C2228),"")</f>
        <v/>
      </c>
      <c r="E2228">
        <f>average(D2228:D2229)</f>
        <v/>
      </c>
    </row>
    <row r="2229" spans="1:7">
      <c r="A2229" t="s">
        <v>15</v>
      </c>
      <c r="B2229" t="n">
        <v>44048180</v>
      </c>
      <c r="C2229" t="n">
        <v>86035420</v>
      </c>
      <c r="D2229">
        <f>if(and(B2229&gt;0,C2229&gt;0),C2229/(B2229+C2229),"")</f>
        <v/>
      </c>
    </row>
    <row r="2230" spans="1:7">
      <c r="A2230" t="s">
        <v>16</v>
      </c>
      <c r="B2230" t="n">
        <v>41247530</v>
      </c>
      <c r="C2230" t="n">
        <v>80059070</v>
      </c>
      <c r="D2230">
        <f>if(and(B2230&gt;0,C2230&gt;0),C2230/(B2230+C2230),"")</f>
        <v/>
      </c>
      <c r="E2230">
        <f>D2230-E2228</f>
        <v/>
      </c>
      <c r="F2230" t="n">
        <v>0.05</v>
      </c>
      <c r="G2230">
        <f>E2230/F2230*100/63.19/8</f>
        <v/>
      </c>
    </row>
    <row r="2231" spans="1:7">
      <c r="A2231" t="s">
        <v>17</v>
      </c>
      <c r="B2231" t="n">
        <v>46191450</v>
      </c>
      <c r="C2231" t="n">
        <v>93151050</v>
      </c>
      <c r="D2231">
        <f>if(and(B2231&gt;0,C2231&gt;0),C2231/(B2231+C2231),"")</f>
        <v/>
      </c>
      <c r="E2231">
        <f>D2231-E2228</f>
        <v/>
      </c>
      <c r="F2231" t="n">
        <v>0.05</v>
      </c>
      <c r="G2231">
        <f>E2231/F2231*100/63.19/8</f>
        <v/>
      </c>
    </row>
    <row r="2232" spans="1:7">
      <c r="A2232" t="s">
        <v>18</v>
      </c>
      <c r="B2232" t="n">
        <v>46230730</v>
      </c>
      <c r="C2232" t="n">
        <v>96016720</v>
      </c>
      <c r="D2232">
        <f>if(and(B2232&gt;0,C2232&gt;0),C2232/(B2232+C2232),"")</f>
        <v/>
      </c>
      <c r="E2232">
        <f>D2232-E2228</f>
        <v/>
      </c>
      <c r="F2232" t="n">
        <v>0.05</v>
      </c>
      <c r="G2232">
        <f>E2232/F2232*100/63.19/24</f>
        <v/>
      </c>
    </row>
    <row r="2233" spans="1:7">
      <c r="A2233" t="s">
        <v>19</v>
      </c>
      <c r="B2233" t="n">
        <v>47111850</v>
      </c>
      <c r="C2233" t="n">
        <v>95286530</v>
      </c>
      <c r="D2233">
        <f>if(and(B2233&gt;0,C2233&gt;0),C2233/(B2233+C2233),"")</f>
        <v/>
      </c>
      <c r="E2233">
        <f>D2233-E2228</f>
        <v/>
      </c>
      <c r="F2233" t="n">
        <v>0.05</v>
      </c>
      <c r="G2233">
        <f>E2233/F2233*100/63.19/24</f>
        <v/>
      </c>
    </row>
    <row r="2234" spans="1:7">
      <c r="A2234" t="s">
        <v>20</v>
      </c>
      <c r="B2234" t="n">
        <v>18092390</v>
      </c>
      <c r="C2234" t="n">
        <v>36638140</v>
      </c>
      <c r="D2234">
        <f>if(and(B2234&gt;0,C2234&gt;0),C2234/(B2234+C2234),"")</f>
        <v/>
      </c>
      <c r="E2234">
        <f>D2234-E2228</f>
        <v/>
      </c>
      <c r="F2234" t="n">
        <v>0.05</v>
      </c>
      <c r="G2234">
        <f>E2234/F2234*100/63.19/48</f>
        <v/>
      </c>
    </row>
    <row r="2235" spans="1:7">
      <c r="A2235" t="s">
        <v>21</v>
      </c>
      <c r="B2235" t="n">
        <v>14309520</v>
      </c>
      <c r="C2235" t="n">
        <v>30060310</v>
      </c>
      <c r="D2235">
        <f>if(and(B2235&gt;0,C2235&gt;0),C2235/(B2235+C2235),"")</f>
        <v/>
      </c>
      <c r="E2235">
        <f>D2235-E2228</f>
        <v/>
      </c>
      <c r="F2235" t="n">
        <v>0.05</v>
      </c>
      <c r="G2235">
        <f>E2235/F2235*100/63.19/48</f>
        <v/>
      </c>
    </row>
    <row r="2236" spans="1:7">
      <c r="A2236" t="s">
        <v>22</v>
      </c>
      <c r="B2236" t="n">
        <v>24369330</v>
      </c>
      <c r="C2236" t="n">
        <v>56781470</v>
      </c>
      <c r="D2236">
        <f>if(and(B2236&gt;0,C2236&gt;0),C2236/(B2236+C2236),"")</f>
        <v/>
      </c>
      <c r="E2236">
        <f>D2236-E2228</f>
        <v/>
      </c>
      <c r="F2236" t="n">
        <v>0.05</v>
      </c>
      <c r="G2236">
        <f>E2236/F2236*100/63.19/96</f>
        <v/>
      </c>
    </row>
    <row r="2237" spans="1:7">
      <c r="A2237" t="s">
        <v>23</v>
      </c>
      <c r="B2237" t="n">
        <v>21397020</v>
      </c>
      <c r="C2237" t="n">
        <v>49770440</v>
      </c>
      <c r="D2237">
        <f>if(and(B2237&gt;0,C2237&gt;0),C2237/(B2237+C2237),"")</f>
        <v/>
      </c>
      <c r="E2237">
        <f>D2237-E2228</f>
        <v/>
      </c>
      <c r="F2237" t="n">
        <v>0.05</v>
      </c>
      <c r="G2237">
        <f>E2237/F2237*100/63.19/96</f>
        <v/>
      </c>
    </row>
    <row r="2238" spans="1:7">
      <c r="A2238" t="s">
        <v>24</v>
      </c>
      <c r="B2238" t="n">
        <v>21865990</v>
      </c>
      <c r="C2238" t="n">
        <v>56733960</v>
      </c>
      <c r="D2238">
        <f>if(and(B2238&gt;0,C2238&gt;0),C2238/(B2238+C2238),"")</f>
        <v/>
      </c>
      <c r="E2238">
        <f>D2238-E2228</f>
        <v/>
      </c>
      <c r="F2238" t="n">
        <v>0.05</v>
      </c>
      <c r="G2238">
        <f>E2238/F2238*100/63.19/168</f>
        <v/>
      </c>
    </row>
    <row r="2239" spans="1:7">
      <c r="A2239" t="s">
        <v>25</v>
      </c>
      <c r="B2239" t="n">
        <v>20104020</v>
      </c>
      <c r="C2239" t="n">
        <v>56812260</v>
      </c>
      <c r="D2239">
        <f>if(and(B2239&gt;0,C2239&gt;0),C2239/(B2239+C2239),"")</f>
        <v/>
      </c>
      <c r="E2239">
        <f>D2239-E2228</f>
        <v/>
      </c>
      <c r="F2239" t="n">
        <v>0.05</v>
      </c>
      <c r="G2239">
        <f>E2239/F2239*100/63.19/168</f>
        <v/>
      </c>
    </row>
    <row r="2240" spans="1:7">
      <c r="A2240" t="s"/>
    </row>
    <row r="2241" spans="1:7">
      <c r="A2241" t="s">
        <v>0</v>
      </c>
      <c r="B2241" t="s">
        <v>1</v>
      </c>
      <c r="C2241" t="s">
        <v>2</v>
      </c>
      <c r="D2241" t="s">
        <v>3</v>
      </c>
    </row>
    <row r="2242" spans="1:7">
      <c r="A2242" t="s">
        <v>383</v>
      </c>
      <c r="B2242" t="s">
        <v>54</v>
      </c>
      <c r="C2242" t="s">
        <v>384</v>
      </c>
      <c r="D2242" t="s">
        <v>385</v>
      </c>
    </row>
    <row r="2243" spans="1:7">
      <c r="A2243" t="s"/>
      <c r="B2243" t="s">
        <v>8</v>
      </c>
      <c r="C2243" t="s">
        <v>9</v>
      </c>
      <c r="D2243" t="s">
        <v>10</v>
      </c>
      <c r="E2243" t="s">
        <v>11</v>
      </c>
      <c r="F2243" t="s">
        <v>12</v>
      </c>
      <c r="G2243" t="s">
        <v>13</v>
      </c>
    </row>
    <row r="2244" spans="1:7">
      <c r="A2244" t="s">
        <v>14</v>
      </c>
      <c r="B2244" t="n">
        <v>226651</v>
      </c>
      <c r="C2244" t="n">
        <v>753880</v>
      </c>
      <c r="D2244">
        <f>if(and(B2244&gt;0,C2244&gt;0),C2244/(B2244+C2244),"")</f>
        <v/>
      </c>
      <c r="E2244">
        <f>average(D2244:D2245)</f>
        <v/>
      </c>
    </row>
    <row r="2245" spans="1:7">
      <c r="A2245" t="s">
        <v>15</v>
      </c>
      <c r="B2245" t="n">
        <v>146348</v>
      </c>
      <c r="C2245" t="n">
        <v>393397</v>
      </c>
      <c r="D2245">
        <f>if(and(B2245&gt;0,C2245&gt;0),C2245/(B2245+C2245),"")</f>
        <v/>
      </c>
    </row>
    <row r="2246" spans="1:7">
      <c r="A2246" t="s">
        <v>16</v>
      </c>
      <c r="B2246" t="n">
        <v>6921388</v>
      </c>
      <c r="C2246" t="n">
        <v>13253740</v>
      </c>
      <c r="D2246">
        <f>if(and(B2246&gt;0,C2246&gt;0),C2246/(B2246+C2246),"")</f>
        <v/>
      </c>
      <c r="E2246">
        <f>D2246-E2244</f>
        <v/>
      </c>
      <c r="F2246" t="n">
        <v>0.05</v>
      </c>
      <c r="G2246">
        <f>E2246/F2246*100/70.16/8</f>
        <v/>
      </c>
    </row>
    <row r="2247" spans="1:7">
      <c r="A2247" t="s">
        <v>17</v>
      </c>
      <c r="B2247" t="n">
        <v>4378384</v>
      </c>
      <c r="C2247" t="n">
        <v>9864729</v>
      </c>
      <c r="D2247">
        <f>if(and(B2247&gt;0,C2247&gt;0),C2247/(B2247+C2247),"")</f>
        <v/>
      </c>
      <c r="E2247">
        <f>D2247-E2244</f>
        <v/>
      </c>
      <c r="F2247" t="n">
        <v>0.05</v>
      </c>
      <c r="G2247">
        <f>E2247/F2247*100/70.16/8</f>
        <v/>
      </c>
    </row>
    <row r="2248" spans="1:7">
      <c r="A2248" t="s">
        <v>18</v>
      </c>
      <c r="B2248" t="n">
        <v>481025</v>
      </c>
      <c r="C2248" t="n">
        <v>1191304</v>
      </c>
      <c r="D2248">
        <f>if(and(B2248&gt;0,C2248&gt;0),C2248/(B2248+C2248),"")</f>
        <v/>
      </c>
      <c r="E2248">
        <f>D2248-E2244</f>
        <v/>
      </c>
      <c r="F2248" t="n">
        <v>0.05</v>
      </c>
      <c r="G2248">
        <f>E2248/F2248*100/70.16/24</f>
        <v/>
      </c>
    </row>
    <row r="2249" spans="1:7">
      <c r="A2249" t="s">
        <v>19</v>
      </c>
      <c r="B2249" t="n">
        <v>578258</v>
      </c>
      <c r="C2249" t="n">
        <v>920221</v>
      </c>
      <c r="D2249">
        <f>if(and(B2249&gt;0,C2249&gt;0),C2249/(B2249+C2249),"")</f>
        <v/>
      </c>
      <c r="E2249">
        <f>D2249-E2244</f>
        <v/>
      </c>
      <c r="F2249" t="n">
        <v>0.05</v>
      </c>
      <c r="G2249">
        <f>E2249/F2249*100/70.16/24</f>
        <v/>
      </c>
    </row>
    <row r="2250" spans="1:7">
      <c r="A2250" t="s">
        <v>20</v>
      </c>
      <c r="B2250" t="n">
        <v>3096448</v>
      </c>
      <c r="C2250" t="n">
        <v>6720090</v>
      </c>
      <c r="D2250">
        <f>if(and(B2250&gt;0,C2250&gt;0),C2250/(B2250+C2250),"")</f>
        <v/>
      </c>
      <c r="E2250">
        <f>D2250-E2244</f>
        <v/>
      </c>
      <c r="F2250" t="n">
        <v>0.05</v>
      </c>
      <c r="G2250">
        <f>E2250/F2250*100/70.16/48</f>
        <v/>
      </c>
    </row>
    <row r="2251" spans="1:7">
      <c r="A2251" t="s">
        <v>21</v>
      </c>
      <c r="B2251" t="n">
        <v>2049947</v>
      </c>
      <c r="C2251" t="n">
        <v>3916353</v>
      </c>
      <c r="D2251">
        <f>if(and(B2251&gt;0,C2251&gt;0),C2251/(B2251+C2251),"")</f>
        <v/>
      </c>
      <c r="E2251">
        <f>D2251-E2244</f>
        <v/>
      </c>
      <c r="F2251" t="n">
        <v>0.05</v>
      </c>
      <c r="G2251">
        <f>E2251/F2251*100/70.16/48</f>
        <v/>
      </c>
    </row>
    <row r="2252" spans="1:7">
      <c r="A2252" t="s">
        <v>22</v>
      </c>
      <c r="B2252" t="n">
        <v>95537</v>
      </c>
      <c r="C2252" t="n">
        <v>175608</v>
      </c>
      <c r="D2252">
        <f>if(and(B2252&gt;0,C2252&gt;0),C2252/(B2252+C2252),"")</f>
        <v/>
      </c>
      <c r="E2252">
        <f>D2252-E2244</f>
        <v/>
      </c>
      <c r="F2252" t="n">
        <v>0.05</v>
      </c>
      <c r="G2252">
        <f>E2252/F2252*100/70.16/96</f>
        <v/>
      </c>
    </row>
    <row r="2253" spans="1:7">
      <c r="A2253" t="s">
        <v>23</v>
      </c>
      <c r="B2253" t="n">
        <v>0</v>
      </c>
      <c r="C2253" t="n">
        <v>0</v>
      </c>
      <c r="D2253">
        <f>if(and(B2253&gt;0,C2253&gt;0),C2253/(B2253+C2253),"")</f>
        <v/>
      </c>
      <c r="E2253">
        <f>D2253-E2244</f>
        <v/>
      </c>
      <c r="F2253" t="n">
        <v>0.05</v>
      </c>
      <c r="G2253">
        <f>E2253/F2253*100/70.16/96</f>
        <v/>
      </c>
    </row>
    <row r="2254" spans="1:7">
      <c r="A2254" t="s">
        <v>24</v>
      </c>
      <c r="B2254" t="n">
        <v>0</v>
      </c>
      <c r="C2254" t="n">
        <v>0</v>
      </c>
      <c r="D2254">
        <f>if(and(B2254&gt;0,C2254&gt;0),C2254/(B2254+C2254),"")</f>
        <v/>
      </c>
      <c r="E2254">
        <f>D2254-E2244</f>
        <v/>
      </c>
      <c r="F2254" t="n">
        <v>0.05</v>
      </c>
      <c r="G2254">
        <f>E2254/F2254*100/70.16/168</f>
        <v/>
      </c>
    </row>
    <row r="2255" spans="1:7">
      <c r="A2255" t="s">
        <v>25</v>
      </c>
      <c r="B2255" t="n">
        <v>123895</v>
      </c>
      <c r="C2255" t="n">
        <v>431630</v>
      </c>
      <c r="D2255">
        <f>if(and(B2255&gt;0,C2255&gt;0),C2255/(B2255+C2255),"")</f>
        <v/>
      </c>
      <c r="E2255">
        <f>D2255-E2244</f>
        <v/>
      </c>
      <c r="F2255" t="n">
        <v>0.05</v>
      </c>
      <c r="G2255">
        <f>E2255/F2255*100/70.16/168</f>
        <v/>
      </c>
    </row>
    <row r="2256" spans="1:7">
      <c r="A2256" t="s"/>
    </row>
    <row r="2257" spans="1:7">
      <c r="A2257" t="s">
        <v>0</v>
      </c>
      <c r="B2257" t="s">
        <v>1</v>
      </c>
      <c r="C2257" t="s">
        <v>2</v>
      </c>
      <c r="D2257" t="s">
        <v>3</v>
      </c>
    </row>
    <row r="2258" spans="1:7">
      <c r="A2258" t="s">
        <v>386</v>
      </c>
      <c r="B2258" t="s">
        <v>292</v>
      </c>
      <c r="C2258" t="s">
        <v>387</v>
      </c>
      <c r="D2258" t="s">
        <v>388</v>
      </c>
    </row>
    <row r="2259" spans="1:7">
      <c r="A2259" t="s"/>
      <c r="B2259" t="s">
        <v>8</v>
      </c>
      <c r="C2259" t="s">
        <v>9</v>
      </c>
      <c r="D2259" t="s">
        <v>10</v>
      </c>
      <c r="E2259" t="s">
        <v>11</v>
      </c>
      <c r="F2259" t="s">
        <v>12</v>
      </c>
      <c r="G2259" t="s">
        <v>13</v>
      </c>
    </row>
    <row r="2260" spans="1:7">
      <c r="A2260" t="s">
        <v>14</v>
      </c>
      <c r="B2260" t="n">
        <v>7018863</v>
      </c>
      <c r="C2260" t="n">
        <v>12737610</v>
      </c>
      <c r="D2260">
        <f>if(and(B2260&gt;0,C2260&gt;0),C2260/(B2260+C2260),"")</f>
        <v/>
      </c>
      <c r="E2260">
        <f>average(D2260:D2261)</f>
        <v/>
      </c>
    </row>
    <row r="2261" spans="1:7">
      <c r="A2261" t="s">
        <v>15</v>
      </c>
      <c r="B2261" t="n">
        <v>8355226</v>
      </c>
      <c r="C2261" t="n">
        <v>16012520</v>
      </c>
      <c r="D2261">
        <f>if(and(B2261&gt;0,C2261&gt;0),C2261/(B2261+C2261),"")</f>
        <v/>
      </c>
    </row>
    <row r="2262" spans="1:7">
      <c r="A2262" t="s">
        <v>16</v>
      </c>
      <c r="B2262" t="n">
        <v>3151730</v>
      </c>
      <c r="C2262" t="n">
        <v>2956951</v>
      </c>
      <c r="D2262">
        <f>if(and(B2262&gt;0,C2262&gt;0),C2262/(B2262+C2262),"")</f>
        <v/>
      </c>
      <c r="E2262">
        <f>D2262-E2260</f>
        <v/>
      </c>
      <c r="F2262" t="n">
        <v>0.05</v>
      </c>
      <c r="G2262">
        <f>E2262/F2262*100/63.25/8</f>
        <v/>
      </c>
    </row>
    <row r="2263" spans="1:7">
      <c r="A2263" t="s">
        <v>17</v>
      </c>
      <c r="B2263" t="n">
        <v>4472743</v>
      </c>
      <c r="C2263" t="n">
        <v>8340593</v>
      </c>
      <c r="D2263">
        <f>if(and(B2263&gt;0,C2263&gt;0),C2263/(B2263+C2263),"")</f>
        <v/>
      </c>
      <c r="E2263">
        <f>D2263-E2260</f>
        <v/>
      </c>
      <c r="F2263" t="n">
        <v>0.05</v>
      </c>
      <c r="G2263">
        <f>E2263/F2263*100/63.25/8</f>
        <v/>
      </c>
    </row>
    <row r="2264" spans="1:7">
      <c r="A2264" t="s">
        <v>18</v>
      </c>
      <c r="B2264" t="n">
        <v>8136524</v>
      </c>
      <c r="C2264" t="n">
        <v>14009890</v>
      </c>
      <c r="D2264">
        <f>if(and(B2264&gt;0,C2264&gt;0),C2264/(B2264+C2264),"")</f>
        <v/>
      </c>
      <c r="E2264">
        <f>D2264-E2260</f>
        <v/>
      </c>
      <c r="F2264" t="n">
        <v>0.05</v>
      </c>
      <c r="G2264">
        <f>E2264/F2264*100/63.25/24</f>
        <v/>
      </c>
    </row>
    <row r="2265" spans="1:7">
      <c r="A2265" t="s">
        <v>19</v>
      </c>
      <c r="B2265" t="n">
        <v>7290915</v>
      </c>
      <c r="C2265" t="n">
        <v>13841440</v>
      </c>
      <c r="D2265">
        <f>if(and(B2265&gt;0,C2265&gt;0),C2265/(B2265+C2265),"")</f>
        <v/>
      </c>
      <c r="E2265">
        <f>D2265-E2260</f>
        <v/>
      </c>
      <c r="F2265" t="n">
        <v>0.05</v>
      </c>
      <c r="G2265">
        <f>E2265/F2265*100/63.25/24</f>
        <v/>
      </c>
    </row>
    <row r="2266" spans="1:7">
      <c r="A2266" t="s">
        <v>20</v>
      </c>
      <c r="B2266" t="n">
        <v>20714250</v>
      </c>
      <c r="C2266" t="n">
        <v>19921940</v>
      </c>
      <c r="D2266">
        <f>if(and(B2266&gt;0,C2266&gt;0),C2266/(B2266+C2266),"")</f>
        <v/>
      </c>
      <c r="E2266">
        <f>D2266-E2260</f>
        <v/>
      </c>
      <c r="F2266" t="n">
        <v>0.05</v>
      </c>
      <c r="G2266">
        <f>E2266/F2266*100/63.25/48</f>
        <v/>
      </c>
    </row>
    <row r="2267" spans="1:7">
      <c r="A2267" t="s">
        <v>21</v>
      </c>
      <c r="B2267" t="n">
        <v>16942330</v>
      </c>
      <c r="C2267" t="n">
        <v>12742690</v>
      </c>
      <c r="D2267">
        <f>if(and(B2267&gt;0,C2267&gt;0),C2267/(B2267+C2267),"")</f>
        <v/>
      </c>
      <c r="E2267">
        <f>D2267-E2260</f>
        <v/>
      </c>
      <c r="F2267" t="n">
        <v>0.05</v>
      </c>
      <c r="G2267">
        <f>E2267/F2267*100/63.25/48</f>
        <v/>
      </c>
    </row>
    <row r="2268" spans="1:7">
      <c r="A2268" t="s">
        <v>22</v>
      </c>
      <c r="B2268" t="n">
        <v>4172210</v>
      </c>
      <c r="C2268" t="n">
        <v>10697340</v>
      </c>
      <c r="D2268">
        <f>if(and(B2268&gt;0,C2268&gt;0),C2268/(B2268+C2268),"")</f>
        <v/>
      </c>
      <c r="E2268">
        <f>D2268-E2260</f>
        <v/>
      </c>
      <c r="F2268" t="n">
        <v>0.05</v>
      </c>
      <c r="G2268">
        <f>E2268/F2268*100/63.25/96</f>
        <v/>
      </c>
    </row>
    <row r="2269" spans="1:7">
      <c r="A2269" t="s">
        <v>23</v>
      </c>
      <c r="B2269" t="n">
        <v>3762419</v>
      </c>
      <c r="C2269" t="n">
        <v>8869053</v>
      </c>
      <c r="D2269">
        <f>if(and(B2269&gt;0,C2269&gt;0),C2269/(B2269+C2269),"")</f>
        <v/>
      </c>
      <c r="E2269">
        <f>D2269-E2260</f>
        <v/>
      </c>
      <c r="F2269" t="n">
        <v>0.05</v>
      </c>
      <c r="G2269">
        <f>E2269/F2269*100/63.25/96</f>
        <v/>
      </c>
    </row>
    <row r="2270" spans="1:7">
      <c r="A2270" t="s">
        <v>24</v>
      </c>
      <c r="B2270" t="n">
        <v>1112457</v>
      </c>
      <c r="C2270" t="n">
        <v>3100218</v>
      </c>
      <c r="D2270">
        <f>if(and(B2270&gt;0,C2270&gt;0),C2270/(B2270+C2270),"")</f>
        <v/>
      </c>
      <c r="E2270">
        <f>D2270-E2260</f>
        <v/>
      </c>
      <c r="F2270" t="n">
        <v>0.05</v>
      </c>
      <c r="G2270">
        <f>E2270/F2270*100/63.25/168</f>
        <v/>
      </c>
    </row>
    <row r="2271" spans="1:7">
      <c r="A2271" t="s">
        <v>25</v>
      </c>
      <c r="B2271" t="n">
        <v>254306</v>
      </c>
      <c r="C2271" t="n">
        <v>803448</v>
      </c>
      <c r="D2271">
        <f>if(and(B2271&gt;0,C2271&gt;0),C2271/(B2271+C2271),"")</f>
        <v/>
      </c>
      <c r="E2271">
        <f>D2271-E2260</f>
        <v/>
      </c>
      <c r="F2271" t="n">
        <v>0.05</v>
      </c>
      <c r="G2271">
        <f>E2271/F2271*100/63.25/168</f>
        <v/>
      </c>
    </row>
    <row r="2272" spans="1:7">
      <c r="A2272" t="s"/>
    </row>
    <row r="2273" spans="1:7">
      <c r="A2273" t="s">
        <v>0</v>
      </c>
      <c r="B2273" t="s">
        <v>1</v>
      </c>
      <c r="C2273" t="s">
        <v>2</v>
      </c>
      <c r="D2273" t="s">
        <v>3</v>
      </c>
    </row>
    <row r="2274" spans="1:7">
      <c r="A2274" t="s">
        <v>389</v>
      </c>
      <c r="B2274" t="s">
        <v>163</v>
      </c>
      <c r="C2274" t="s">
        <v>390</v>
      </c>
      <c r="D2274" t="s">
        <v>388</v>
      </c>
    </row>
    <row r="2275" spans="1:7">
      <c r="A2275" t="s"/>
      <c r="B2275" t="s">
        <v>8</v>
      </c>
      <c r="C2275" t="s">
        <v>9</v>
      </c>
      <c r="D2275" t="s">
        <v>10</v>
      </c>
      <c r="E2275" t="s">
        <v>11</v>
      </c>
      <c r="F2275" t="s">
        <v>12</v>
      </c>
      <c r="G2275" t="s">
        <v>13</v>
      </c>
    </row>
    <row r="2276" spans="1:7">
      <c r="A2276" t="s">
        <v>14</v>
      </c>
      <c r="B2276" t="n">
        <v>19885370</v>
      </c>
      <c r="C2276" t="n">
        <v>36411940</v>
      </c>
      <c r="D2276">
        <f>if(and(B2276&gt;0,C2276&gt;0),C2276/(B2276+C2276),"")</f>
        <v/>
      </c>
      <c r="E2276">
        <f>average(D2276:D2277)</f>
        <v/>
      </c>
    </row>
    <row r="2277" spans="1:7">
      <c r="A2277" t="s">
        <v>15</v>
      </c>
      <c r="B2277" t="n">
        <v>20388310</v>
      </c>
      <c r="C2277" t="n">
        <v>38270550</v>
      </c>
      <c r="D2277">
        <f>if(and(B2277&gt;0,C2277&gt;0),C2277/(B2277+C2277),"")</f>
        <v/>
      </c>
    </row>
    <row r="2278" spans="1:7">
      <c r="A2278" t="s">
        <v>16</v>
      </c>
      <c r="B2278" t="n">
        <v>13820180</v>
      </c>
      <c r="C2278" t="n">
        <v>25201590</v>
      </c>
      <c r="D2278">
        <f>if(and(B2278&gt;0,C2278&gt;0),C2278/(B2278+C2278),"")</f>
        <v/>
      </c>
      <c r="E2278">
        <f>D2278-E2276</f>
        <v/>
      </c>
      <c r="F2278" t="n">
        <v>0.05</v>
      </c>
      <c r="G2278">
        <f>E2278/F2278*100/63.25/8</f>
        <v/>
      </c>
    </row>
    <row r="2279" spans="1:7">
      <c r="A2279" t="s">
        <v>17</v>
      </c>
      <c r="B2279" t="n">
        <v>13123430</v>
      </c>
      <c r="C2279" t="n">
        <v>24772790</v>
      </c>
      <c r="D2279">
        <f>if(and(B2279&gt;0,C2279&gt;0),C2279/(B2279+C2279),"")</f>
        <v/>
      </c>
      <c r="E2279">
        <f>D2279-E2276</f>
        <v/>
      </c>
      <c r="F2279" t="n">
        <v>0.05</v>
      </c>
      <c r="G2279">
        <f>E2279/F2279*100/63.25/8</f>
        <v/>
      </c>
    </row>
    <row r="2280" spans="1:7">
      <c r="A2280" t="s">
        <v>18</v>
      </c>
      <c r="B2280" t="n">
        <v>21405960</v>
      </c>
      <c r="C2280" t="n">
        <v>39155230</v>
      </c>
      <c r="D2280">
        <f>if(and(B2280&gt;0,C2280&gt;0),C2280/(B2280+C2280),"")</f>
        <v/>
      </c>
      <c r="E2280">
        <f>D2280-E2276</f>
        <v/>
      </c>
      <c r="F2280" t="n">
        <v>0.05</v>
      </c>
      <c r="G2280">
        <f>E2280/F2280*100/63.25/24</f>
        <v/>
      </c>
    </row>
    <row r="2281" spans="1:7">
      <c r="A2281" t="s">
        <v>19</v>
      </c>
      <c r="B2281" t="n">
        <v>22036120</v>
      </c>
      <c r="C2281" t="n">
        <v>41512990</v>
      </c>
      <c r="D2281">
        <f>if(and(B2281&gt;0,C2281&gt;0),C2281/(B2281+C2281),"")</f>
        <v/>
      </c>
      <c r="E2281">
        <f>D2281-E2276</f>
        <v/>
      </c>
      <c r="F2281" t="n">
        <v>0.05</v>
      </c>
      <c r="G2281">
        <f>E2281/F2281*100/63.25/24</f>
        <v/>
      </c>
    </row>
    <row r="2282" spans="1:7">
      <c r="A2282" t="s">
        <v>20</v>
      </c>
      <c r="B2282" t="n">
        <v>18859520</v>
      </c>
      <c r="C2282" t="n">
        <v>14692810</v>
      </c>
      <c r="D2282">
        <f>if(and(B2282&gt;0,C2282&gt;0),C2282/(B2282+C2282),"")</f>
        <v/>
      </c>
      <c r="E2282">
        <f>D2282-E2276</f>
        <v/>
      </c>
      <c r="F2282" t="n">
        <v>0.05</v>
      </c>
      <c r="G2282">
        <f>E2282/F2282*100/63.25/48</f>
        <v/>
      </c>
    </row>
    <row r="2283" spans="1:7">
      <c r="A2283" t="s">
        <v>21</v>
      </c>
      <c r="B2283" t="n">
        <v>16613750</v>
      </c>
      <c r="C2283" t="n">
        <v>13247110</v>
      </c>
      <c r="D2283">
        <f>if(and(B2283&gt;0,C2283&gt;0),C2283/(B2283+C2283),"")</f>
        <v/>
      </c>
      <c r="E2283">
        <f>D2283-E2276</f>
        <v/>
      </c>
      <c r="F2283" t="n">
        <v>0.05</v>
      </c>
      <c r="G2283">
        <f>E2283/F2283*100/63.25/48</f>
        <v/>
      </c>
    </row>
    <row r="2284" spans="1:7">
      <c r="A2284" t="s">
        <v>22</v>
      </c>
      <c r="B2284" t="n">
        <v>9827799</v>
      </c>
      <c r="C2284" t="n">
        <v>20828180</v>
      </c>
      <c r="D2284">
        <f>if(and(B2284&gt;0,C2284&gt;0),C2284/(B2284+C2284),"")</f>
        <v/>
      </c>
      <c r="E2284">
        <f>D2284-E2276</f>
        <v/>
      </c>
      <c r="F2284" t="n">
        <v>0.05</v>
      </c>
      <c r="G2284">
        <f>E2284/F2284*100/63.25/96</f>
        <v/>
      </c>
    </row>
    <row r="2285" spans="1:7">
      <c r="A2285" t="s">
        <v>23</v>
      </c>
      <c r="B2285" t="n">
        <v>11031780</v>
      </c>
      <c r="C2285" t="n">
        <v>22828780</v>
      </c>
      <c r="D2285">
        <f>if(and(B2285&gt;0,C2285&gt;0),C2285/(B2285+C2285),"")</f>
        <v/>
      </c>
      <c r="E2285">
        <f>D2285-E2276</f>
        <v/>
      </c>
      <c r="F2285" t="n">
        <v>0.05</v>
      </c>
      <c r="G2285">
        <f>E2285/F2285*100/63.25/96</f>
        <v/>
      </c>
    </row>
    <row r="2286" spans="1:7">
      <c r="A2286" t="s">
        <v>24</v>
      </c>
      <c r="B2286" t="n">
        <v>3870857</v>
      </c>
      <c r="C2286" t="n">
        <v>10220220</v>
      </c>
      <c r="D2286">
        <f>if(and(B2286&gt;0,C2286&gt;0),C2286/(B2286+C2286),"")</f>
        <v/>
      </c>
      <c r="E2286">
        <f>D2286-E2276</f>
        <v/>
      </c>
      <c r="F2286" t="n">
        <v>0.05</v>
      </c>
      <c r="G2286">
        <f>E2286/F2286*100/63.25/168</f>
        <v/>
      </c>
    </row>
    <row r="2287" spans="1:7">
      <c r="A2287" t="s">
        <v>25</v>
      </c>
      <c r="B2287" t="n">
        <v>4105177</v>
      </c>
      <c r="C2287" t="n">
        <v>11865730</v>
      </c>
      <c r="D2287">
        <f>if(and(B2287&gt;0,C2287&gt;0),C2287/(B2287+C2287),"")</f>
        <v/>
      </c>
      <c r="E2287">
        <f>D2287-E2276</f>
        <v/>
      </c>
      <c r="F2287" t="n">
        <v>0.05</v>
      </c>
      <c r="G2287">
        <f>E2287/F2287*100/63.25/168</f>
        <v/>
      </c>
    </row>
    <row r="2288" spans="1:7">
      <c r="A2288" t="s"/>
    </row>
    <row r="2289" spans="1:7">
      <c r="A2289" t="s">
        <v>0</v>
      </c>
      <c r="B2289" t="s">
        <v>1</v>
      </c>
      <c r="C2289" t="s">
        <v>2</v>
      </c>
      <c r="D2289" t="s">
        <v>3</v>
      </c>
    </row>
    <row r="2290" spans="1:7">
      <c r="A2290" t="s">
        <v>391</v>
      </c>
      <c r="B2290" t="s">
        <v>163</v>
      </c>
      <c r="C2290" t="s">
        <v>392</v>
      </c>
      <c r="D2290" t="s">
        <v>393</v>
      </c>
    </row>
    <row r="2291" spans="1:7">
      <c r="A2291" t="s"/>
      <c r="B2291" t="s">
        <v>8</v>
      </c>
      <c r="C2291" t="s">
        <v>9</v>
      </c>
      <c r="D2291" t="s">
        <v>10</v>
      </c>
      <c r="E2291" t="s">
        <v>11</v>
      </c>
      <c r="F2291" t="s">
        <v>12</v>
      </c>
      <c r="G2291" t="s">
        <v>13</v>
      </c>
    </row>
    <row r="2292" spans="1:7">
      <c r="A2292" t="s">
        <v>14</v>
      </c>
      <c r="B2292" t="n">
        <v>42222150</v>
      </c>
      <c r="C2292" t="n">
        <v>87868420</v>
      </c>
      <c r="D2292">
        <f>if(and(B2292&gt;0,C2292&gt;0),C2292/(B2292+C2292),"")</f>
        <v/>
      </c>
      <c r="E2292">
        <f>average(D2292:D2293)</f>
        <v/>
      </c>
    </row>
    <row r="2293" spans="1:7">
      <c r="A2293" t="s">
        <v>15</v>
      </c>
      <c r="B2293" t="n">
        <v>40558510</v>
      </c>
      <c r="C2293" t="n">
        <v>81146890</v>
      </c>
      <c r="D2293">
        <f>if(and(B2293&gt;0,C2293&gt;0),C2293/(B2293+C2293),"")</f>
        <v/>
      </c>
    </row>
    <row r="2294" spans="1:7">
      <c r="A2294" t="s">
        <v>16</v>
      </c>
      <c r="B2294" t="n">
        <v>40630340</v>
      </c>
      <c r="C2294" t="n">
        <v>82977570</v>
      </c>
      <c r="D2294">
        <f>if(and(B2294&gt;0,C2294&gt;0),C2294/(B2294+C2294),"")</f>
        <v/>
      </c>
      <c r="E2294">
        <f>D2294-E2292</f>
        <v/>
      </c>
      <c r="F2294" t="n">
        <v>0.05</v>
      </c>
      <c r="G2294">
        <f>E2294/F2294*100/55.69/8</f>
        <v/>
      </c>
    </row>
    <row r="2295" spans="1:7">
      <c r="A2295" t="s">
        <v>17</v>
      </c>
      <c r="B2295" t="n">
        <v>34779910</v>
      </c>
      <c r="C2295" t="n">
        <v>74769470</v>
      </c>
      <c r="D2295">
        <f>if(and(B2295&gt;0,C2295&gt;0),C2295/(B2295+C2295),"")</f>
        <v/>
      </c>
      <c r="E2295">
        <f>D2295-E2292</f>
        <v/>
      </c>
      <c r="F2295" t="n">
        <v>0.05</v>
      </c>
      <c r="G2295">
        <f>E2295/F2295*100/55.69/8</f>
        <v/>
      </c>
    </row>
    <row r="2296" spans="1:7">
      <c r="A2296" t="s">
        <v>18</v>
      </c>
      <c r="B2296" t="n">
        <v>53218780</v>
      </c>
      <c r="C2296" t="n">
        <v>111869700</v>
      </c>
      <c r="D2296">
        <f>if(and(B2296&gt;0,C2296&gt;0),C2296/(B2296+C2296),"")</f>
        <v/>
      </c>
      <c r="E2296">
        <f>D2296-E2292</f>
        <v/>
      </c>
      <c r="F2296" t="n">
        <v>0.05</v>
      </c>
      <c r="G2296">
        <f>E2296/F2296*100/55.69/24</f>
        <v/>
      </c>
    </row>
    <row r="2297" spans="1:7">
      <c r="A2297" t="s">
        <v>19</v>
      </c>
      <c r="B2297" t="n">
        <v>51928440</v>
      </c>
      <c r="C2297" t="n">
        <v>106813300</v>
      </c>
      <c r="D2297">
        <f>if(and(B2297&gt;0,C2297&gt;0),C2297/(B2297+C2297),"")</f>
        <v/>
      </c>
      <c r="E2297">
        <f>D2297-E2292</f>
        <v/>
      </c>
      <c r="F2297" t="n">
        <v>0.05</v>
      </c>
      <c r="G2297">
        <f>E2297/F2297*100/55.69/24</f>
        <v/>
      </c>
    </row>
    <row r="2298" spans="1:7">
      <c r="A2298" t="s">
        <v>20</v>
      </c>
      <c r="B2298" t="n">
        <v>27913610</v>
      </c>
      <c r="C2298" t="n">
        <v>62937720</v>
      </c>
      <c r="D2298">
        <f>if(and(B2298&gt;0,C2298&gt;0),C2298/(B2298+C2298),"")</f>
        <v/>
      </c>
      <c r="E2298">
        <f>D2298-E2292</f>
        <v/>
      </c>
      <c r="F2298" t="n">
        <v>0.05</v>
      </c>
      <c r="G2298">
        <f>E2298/F2298*100/55.69/48</f>
        <v/>
      </c>
    </row>
    <row r="2299" spans="1:7">
      <c r="A2299" t="s">
        <v>21</v>
      </c>
      <c r="B2299" t="n">
        <v>28193390</v>
      </c>
      <c r="C2299" t="n">
        <v>63730240</v>
      </c>
      <c r="D2299">
        <f>if(and(B2299&gt;0,C2299&gt;0),C2299/(B2299+C2299),"")</f>
        <v/>
      </c>
      <c r="E2299">
        <f>D2299-E2292</f>
        <v/>
      </c>
      <c r="F2299" t="n">
        <v>0.05</v>
      </c>
      <c r="G2299">
        <f>E2299/F2299*100/55.69/48</f>
        <v/>
      </c>
    </row>
    <row r="2300" spans="1:7">
      <c r="A2300" t="s">
        <v>22</v>
      </c>
      <c r="B2300" t="n">
        <v>21082490</v>
      </c>
      <c r="C2300" t="n">
        <v>53891990</v>
      </c>
      <c r="D2300">
        <f>if(and(B2300&gt;0,C2300&gt;0),C2300/(B2300+C2300),"")</f>
        <v/>
      </c>
      <c r="E2300">
        <f>D2300-E2292</f>
        <v/>
      </c>
      <c r="F2300" t="n">
        <v>0.05</v>
      </c>
      <c r="G2300">
        <f>E2300/F2300*100/55.69/96</f>
        <v/>
      </c>
    </row>
    <row r="2301" spans="1:7">
      <c r="A2301" t="s">
        <v>23</v>
      </c>
      <c r="B2301" t="n">
        <v>26967930</v>
      </c>
      <c r="C2301" t="n">
        <v>64027610</v>
      </c>
      <c r="D2301">
        <f>if(and(B2301&gt;0,C2301&gt;0),C2301/(B2301+C2301),"")</f>
        <v/>
      </c>
      <c r="E2301">
        <f>D2301-E2292</f>
        <v/>
      </c>
      <c r="F2301" t="n">
        <v>0.05</v>
      </c>
      <c r="G2301">
        <f>E2301/F2301*100/55.69/96</f>
        <v/>
      </c>
    </row>
    <row r="2302" spans="1:7">
      <c r="A2302" t="s">
        <v>24</v>
      </c>
      <c r="B2302" t="n">
        <v>12735610</v>
      </c>
      <c r="C2302" t="n">
        <v>38254440</v>
      </c>
      <c r="D2302">
        <f>if(and(B2302&gt;0,C2302&gt;0),C2302/(B2302+C2302),"")</f>
        <v/>
      </c>
      <c r="E2302">
        <f>D2302-E2292</f>
        <v/>
      </c>
      <c r="F2302" t="n">
        <v>0.05</v>
      </c>
      <c r="G2302">
        <f>E2302/F2302*100/55.69/168</f>
        <v/>
      </c>
    </row>
    <row r="2303" spans="1:7">
      <c r="A2303" t="s">
        <v>25</v>
      </c>
      <c r="B2303" t="n">
        <v>10088440</v>
      </c>
      <c r="C2303" t="n">
        <v>33796560</v>
      </c>
      <c r="D2303">
        <f>if(and(B2303&gt;0,C2303&gt;0),C2303/(B2303+C2303),"")</f>
        <v/>
      </c>
      <c r="E2303">
        <f>D2303-E2292</f>
        <v/>
      </c>
      <c r="F2303" t="n">
        <v>0.05</v>
      </c>
      <c r="G2303">
        <f>E2303/F2303*100/55.69/168</f>
        <v/>
      </c>
    </row>
    <row r="2304" spans="1:7">
      <c r="A2304" t="s"/>
    </row>
    <row r="2305" spans="1:7">
      <c r="A2305" t="s">
        <v>0</v>
      </c>
      <c r="B2305" t="s">
        <v>1</v>
      </c>
      <c r="C2305" t="s">
        <v>2</v>
      </c>
      <c r="D2305" t="s">
        <v>3</v>
      </c>
    </row>
    <row r="2306" spans="1:7">
      <c r="A2306" t="s">
        <v>394</v>
      </c>
      <c r="B2306" t="s">
        <v>163</v>
      </c>
      <c r="C2306" t="s">
        <v>395</v>
      </c>
      <c r="D2306" t="s">
        <v>396</v>
      </c>
    </row>
    <row r="2307" spans="1:7">
      <c r="A2307" t="s"/>
      <c r="B2307" t="s">
        <v>8</v>
      </c>
      <c r="C2307" t="s">
        <v>9</v>
      </c>
      <c r="D2307" t="s">
        <v>10</v>
      </c>
      <c r="E2307" t="s">
        <v>11</v>
      </c>
      <c r="F2307" t="s">
        <v>12</v>
      </c>
      <c r="G2307" t="s">
        <v>13</v>
      </c>
    </row>
    <row r="2308" spans="1:7">
      <c r="A2308" t="s">
        <v>14</v>
      </c>
      <c r="B2308" t="n">
        <v>5848079</v>
      </c>
      <c r="C2308" t="n">
        <v>10797860</v>
      </c>
      <c r="D2308">
        <f>if(and(B2308&gt;0,C2308&gt;0),C2308/(B2308+C2308),"")</f>
        <v/>
      </c>
      <c r="E2308">
        <f>average(D2308:D2309)</f>
        <v/>
      </c>
    </row>
    <row r="2309" spans="1:7">
      <c r="A2309" t="s">
        <v>15</v>
      </c>
      <c r="B2309" t="n">
        <v>5755841</v>
      </c>
      <c r="C2309" t="n">
        <v>10533080</v>
      </c>
      <c r="D2309">
        <f>if(and(B2309&gt;0,C2309&gt;0),C2309/(B2309+C2309),"")</f>
        <v/>
      </c>
    </row>
    <row r="2310" spans="1:7">
      <c r="A2310" t="s">
        <v>16</v>
      </c>
      <c r="B2310" t="n">
        <v>11863640</v>
      </c>
      <c r="C2310" t="n">
        <v>22545180</v>
      </c>
      <c r="D2310">
        <f>if(and(B2310&gt;0,C2310&gt;0),C2310/(B2310+C2310),"")</f>
        <v/>
      </c>
      <c r="E2310">
        <f>D2310-E2308</f>
        <v/>
      </c>
      <c r="F2310" t="n">
        <v>0.05</v>
      </c>
      <c r="G2310">
        <f>E2310/F2310*100/70.70/8</f>
        <v/>
      </c>
    </row>
    <row r="2311" spans="1:7">
      <c r="A2311" t="s">
        <v>17</v>
      </c>
      <c r="B2311" t="n">
        <v>11115380</v>
      </c>
      <c r="C2311" t="n">
        <v>21140530</v>
      </c>
      <c r="D2311">
        <f>if(and(B2311&gt;0,C2311&gt;0),C2311/(B2311+C2311),"")</f>
        <v/>
      </c>
      <c r="E2311">
        <f>D2311-E2308</f>
        <v/>
      </c>
      <c r="F2311" t="n">
        <v>0.05</v>
      </c>
      <c r="G2311">
        <f>E2311/F2311*100/70.70/8</f>
        <v/>
      </c>
    </row>
    <row r="2312" spans="1:7">
      <c r="A2312" t="s">
        <v>18</v>
      </c>
      <c r="B2312" t="n">
        <v>5260845</v>
      </c>
      <c r="C2312" t="n">
        <v>11200560</v>
      </c>
      <c r="D2312">
        <f>if(and(B2312&gt;0,C2312&gt;0),C2312/(B2312+C2312),"")</f>
        <v/>
      </c>
      <c r="E2312">
        <f>D2312-E2308</f>
        <v/>
      </c>
      <c r="F2312" t="n">
        <v>0.05</v>
      </c>
      <c r="G2312">
        <f>E2312/F2312*100/70.70/24</f>
        <v/>
      </c>
    </row>
    <row r="2313" spans="1:7">
      <c r="A2313" t="s">
        <v>19</v>
      </c>
      <c r="B2313" t="n">
        <v>5491657</v>
      </c>
      <c r="C2313" t="n">
        <v>10846840</v>
      </c>
      <c r="D2313">
        <f>if(and(B2313&gt;0,C2313&gt;0),C2313/(B2313+C2313),"")</f>
        <v/>
      </c>
      <c r="E2313">
        <f>D2313-E2308</f>
        <v/>
      </c>
      <c r="F2313" t="n">
        <v>0.05</v>
      </c>
      <c r="G2313">
        <f>E2313/F2313*100/70.70/24</f>
        <v/>
      </c>
    </row>
    <row r="2314" spans="1:7">
      <c r="A2314" t="s">
        <v>20</v>
      </c>
      <c r="B2314" t="n">
        <v>7206653</v>
      </c>
      <c r="C2314" t="n">
        <v>13974830</v>
      </c>
      <c r="D2314">
        <f>if(and(B2314&gt;0,C2314&gt;0),C2314/(B2314+C2314),"")</f>
        <v/>
      </c>
      <c r="E2314">
        <f>D2314-E2308</f>
        <v/>
      </c>
      <c r="F2314" t="n">
        <v>0.05</v>
      </c>
      <c r="G2314">
        <f>E2314/F2314*100/70.70/48</f>
        <v/>
      </c>
    </row>
    <row r="2315" spans="1:7">
      <c r="A2315" t="s">
        <v>21</v>
      </c>
      <c r="B2315" t="n">
        <v>6838534</v>
      </c>
      <c r="C2315" t="n">
        <v>13390230</v>
      </c>
      <c r="D2315">
        <f>if(and(B2315&gt;0,C2315&gt;0),C2315/(B2315+C2315),"")</f>
        <v/>
      </c>
      <c r="E2315">
        <f>D2315-E2308</f>
        <v/>
      </c>
      <c r="F2315" t="n">
        <v>0.05</v>
      </c>
      <c r="G2315">
        <f>E2315/F2315*100/70.70/48</f>
        <v/>
      </c>
    </row>
    <row r="2316" spans="1:7">
      <c r="A2316" t="s">
        <v>22</v>
      </c>
      <c r="B2316" t="n">
        <v>295500</v>
      </c>
      <c r="C2316" t="n">
        <v>870628</v>
      </c>
      <c r="D2316">
        <f>if(and(B2316&gt;0,C2316&gt;0),C2316/(B2316+C2316),"")</f>
        <v/>
      </c>
      <c r="E2316">
        <f>D2316-E2308</f>
        <v/>
      </c>
      <c r="F2316" t="n">
        <v>0.05</v>
      </c>
      <c r="G2316">
        <f>E2316/F2316*100/70.70/96</f>
        <v/>
      </c>
    </row>
    <row r="2317" spans="1:7">
      <c r="A2317" t="s">
        <v>23</v>
      </c>
      <c r="B2317" t="n">
        <v>588254</v>
      </c>
      <c r="C2317" t="n">
        <v>1311433</v>
      </c>
      <c r="D2317">
        <f>if(and(B2317&gt;0,C2317&gt;0),C2317/(B2317+C2317),"")</f>
        <v/>
      </c>
      <c r="E2317">
        <f>D2317-E2308</f>
        <v/>
      </c>
      <c r="F2317" t="n">
        <v>0.05</v>
      </c>
      <c r="G2317">
        <f>E2317/F2317*100/70.70/96</f>
        <v/>
      </c>
    </row>
    <row r="2318" spans="1:7">
      <c r="A2318" t="s">
        <v>24</v>
      </c>
      <c r="B2318" t="n">
        <v>135186</v>
      </c>
      <c r="C2318" t="n">
        <v>382942</v>
      </c>
      <c r="D2318">
        <f>if(and(B2318&gt;0,C2318&gt;0),C2318/(B2318+C2318),"")</f>
        <v/>
      </c>
      <c r="E2318">
        <f>D2318-E2308</f>
        <v/>
      </c>
      <c r="F2318" t="n">
        <v>0.05</v>
      </c>
      <c r="G2318">
        <f>E2318/F2318*100/70.70/168</f>
        <v/>
      </c>
    </row>
    <row r="2319" spans="1:7">
      <c r="A2319" t="s">
        <v>25</v>
      </c>
      <c r="B2319" t="n">
        <v>1174144</v>
      </c>
      <c r="C2319" t="n">
        <v>2881348</v>
      </c>
      <c r="D2319">
        <f>if(and(B2319&gt;0,C2319&gt;0),C2319/(B2319+C2319),"")</f>
        <v/>
      </c>
      <c r="E2319">
        <f>D2319-E2308</f>
        <v/>
      </c>
      <c r="F2319" t="n">
        <v>0.05</v>
      </c>
      <c r="G2319">
        <f>E2319/F2319*100/70.70/168</f>
        <v/>
      </c>
    </row>
    <row r="2320" spans="1:7">
      <c r="A2320" t="s"/>
    </row>
    <row r="2321" spans="1:7">
      <c r="A2321" t="s">
        <v>0</v>
      </c>
      <c r="B2321" t="s">
        <v>1</v>
      </c>
      <c r="C2321" t="s">
        <v>2</v>
      </c>
      <c r="D2321" t="s">
        <v>3</v>
      </c>
    </row>
    <row r="2322" spans="1:7">
      <c r="A2322" t="s">
        <v>397</v>
      </c>
      <c r="B2322" t="s">
        <v>54</v>
      </c>
      <c r="C2322" t="s">
        <v>398</v>
      </c>
      <c r="D2322" t="s">
        <v>399</v>
      </c>
    </row>
    <row r="2323" spans="1:7">
      <c r="A2323" t="s"/>
      <c r="B2323" t="s">
        <v>8</v>
      </c>
      <c r="C2323" t="s">
        <v>9</v>
      </c>
      <c r="D2323" t="s">
        <v>10</v>
      </c>
      <c r="E2323" t="s">
        <v>11</v>
      </c>
      <c r="F2323" t="s">
        <v>12</v>
      </c>
      <c r="G2323" t="s">
        <v>13</v>
      </c>
    </row>
    <row r="2324" spans="1:7">
      <c r="A2324" t="s">
        <v>14</v>
      </c>
      <c r="B2324" t="n">
        <v>69328720</v>
      </c>
      <c r="C2324" t="n">
        <v>142346200</v>
      </c>
      <c r="D2324">
        <f>if(and(B2324&gt;0,C2324&gt;0),C2324/(B2324+C2324),"")</f>
        <v/>
      </c>
      <c r="E2324">
        <f>average(D2324:D2325)</f>
        <v/>
      </c>
    </row>
    <row r="2325" spans="1:7">
      <c r="A2325" t="s">
        <v>15</v>
      </c>
      <c r="B2325" t="n">
        <v>65545160</v>
      </c>
      <c r="C2325" t="n">
        <v>129573500</v>
      </c>
      <c r="D2325">
        <f>if(and(B2325&gt;0,C2325&gt;0),C2325/(B2325+C2325),"")</f>
        <v/>
      </c>
    </row>
    <row r="2326" spans="1:7">
      <c r="A2326" t="s">
        <v>16</v>
      </c>
      <c r="B2326" t="n">
        <v>73305190</v>
      </c>
      <c r="C2326" t="n">
        <v>150981500</v>
      </c>
      <c r="D2326">
        <f>if(and(B2326&gt;0,C2326&gt;0),C2326/(B2326+C2326),"")</f>
        <v/>
      </c>
      <c r="E2326">
        <f>D2326-E2324</f>
        <v/>
      </c>
      <c r="F2326" t="n">
        <v>0.05</v>
      </c>
      <c r="G2326">
        <f>E2326/F2326*100/53.27/8</f>
        <v/>
      </c>
    </row>
    <row r="2327" spans="1:7">
      <c r="A2327" t="s">
        <v>17</v>
      </c>
      <c r="B2327" t="n">
        <v>66852410</v>
      </c>
      <c r="C2327" t="n">
        <v>134355000</v>
      </c>
      <c r="D2327">
        <f>if(and(B2327&gt;0,C2327&gt;0),C2327/(B2327+C2327),"")</f>
        <v/>
      </c>
      <c r="E2327">
        <f>D2327-E2324</f>
        <v/>
      </c>
      <c r="F2327" t="n">
        <v>0.05</v>
      </c>
      <c r="G2327">
        <f>E2327/F2327*100/53.27/8</f>
        <v/>
      </c>
    </row>
    <row r="2328" spans="1:7">
      <c r="A2328" t="s">
        <v>18</v>
      </c>
      <c r="B2328" t="n">
        <v>52447290</v>
      </c>
      <c r="C2328" t="n">
        <v>107909800</v>
      </c>
      <c r="D2328">
        <f>if(and(B2328&gt;0,C2328&gt;0),C2328/(B2328+C2328),"")</f>
        <v/>
      </c>
      <c r="E2328">
        <f>D2328-E2324</f>
        <v/>
      </c>
      <c r="F2328" t="n">
        <v>0.05</v>
      </c>
      <c r="G2328">
        <f>E2328/F2328*100/53.27/24</f>
        <v/>
      </c>
    </row>
    <row r="2329" spans="1:7">
      <c r="A2329" t="s">
        <v>19</v>
      </c>
      <c r="B2329" t="n">
        <v>58339430</v>
      </c>
      <c r="C2329" t="n">
        <v>120953800</v>
      </c>
      <c r="D2329">
        <f>if(and(B2329&gt;0,C2329&gt;0),C2329/(B2329+C2329),"")</f>
        <v/>
      </c>
      <c r="E2329">
        <f>D2329-E2324</f>
        <v/>
      </c>
      <c r="F2329" t="n">
        <v>0.05</v>
      </c>
      <c r="G2329">
        <f>E2329/F2329*100/53.27/24</f>
        <v/>
      </c>
    </row>
    <row r="2330" spans="1:7">
      <c r="A2330" t="s">
        <v>20</v>
      </c>
      <c r="B2330" t="n">
        <v>34817250</v>
      </c>
      <c r="C2330" t="n">
        <v>72932400</v>
      </c>
      <c r="D2330">
        <f>if(and(B2330&gt;0,C2330&gt;0),C2330/(B2330+C2330),"")</f>
        <v/>
      </c>
      <c r="E2330">
        <f>D2330-E2324</f>
        <v/>
      </c>
      <c r="F2330" t="n">
        <v>0.05</v>
      </c>
      <c r="G2330">
        <f>E2330/F2330*100/53.27/48</f>
        <v/>
      </c>
    </row>
    <row r="2331" spans="1:7">
      <c r="A2331" t="s">
        <v>21</v>
      </c>
      <c r="B2331" t="n">
        <v>38127320</v>
      </c>
      <c r="C2331" t="n">
        <v>81816490</v>
      </c>
      <c r="D2331">
        <f>if(and(B2331&gt;0,C2331&gt;0),C2331/(B2331+C2331),"")</f>
        <v/>
      </c>
      <c r="E2331">
        <f>D2331-E2324</f>
        <v/>
      </c>
      <c r="F2331" t="n">
        <v>0.05</v>
      </c>
      <c r="G2331">
        <f>E2331/F2331*100/53.27/48</f>
        <v/>
      </c>
    </row>
    <row r="2332" spans="1:7">
      <c r="A2332" t="s">
        <v>22</v>
      </c>
      <c r="B2332" t="n">
        <v>32323980</v>
      </c>
      <c r="C2332" t="n">
        <v>81663430</v>
      </c>
      <c r="D2332">
        <f>if(and(B2332&gt;0,C2332&gt;0),C2332/(B2332+C2332),"")</f>
        <v/>
      </c>
      <c r="E2332">
        <f>D2332-E2324</f>
        <v/>
      </c>
      <c r="F2332" t="n">
        <v>0.05</v>
      </c>
      <c r="G2332">
        <f>E2332/F2332*100/53.27/96</f>
        <v/>
      </c>
    </row>
    <row r="2333" spans="1:7">
      <c r="A2333" t="s">
        <v>23</v>
      </c>
      <c r="B2333" t="n">
        <v>26223500</v>
      </c>
      <c r="C2333" t="n">
        <v>68778030</v>
      </c>
      <c r="D2333">
        <f>if(and(B2333&gt;0,C2333&gt;0),C2333/(B2333+C2333),"")</f>
        <v/>
      </c>
      <c r="E2333">
        <f>D2333-E2324</f>
        <v/>
      </c>
      <c r="F2333" t="n">
        <v>0.05</v>
      </c>
      <c r="G2333">
        <f>E2333/F2333*100/53.27/96</f>
        <v/>
      </c>
    </row>
    <row r="2334" spans="1:7">
      <c r="A2334" t="s">
        <v>24</v>
      </c>
      <c r="B2334" t="n">
        <v>20801370</v>
      </c>
      <c r="C2334" t="n">
        <v>58482880</v>
      </c>
      <c r="D2334">
        <f>if(and(B2334&gt;0,C2334&gt;0),C2334/(B2334+C2334),"")</f>
        <v/>
      </c>
      <c r="E2334">
        <f>D2334-E2324</f>
        <v/>
      </c>
      <c r="F2334" t="n">
        <v>0.05</v>
      </c>
      <c r="G2334">
        <f>E2334/F2334*100/53.27/168</f>
        <v/>
      </c>
    </row>
    <row r="2335" spans="1:7">
      <c r="A2335" t="s">
        <v>25</v>
      </c>
      <c r="B2335" t="n">
        <v>20417990</v>
      </c>
      <c r="C2335" t="n">
        <v>56383670</v>
      </c>
      <c r="D2335">
        <f>if(and(B2335&gt;0,C2335&gt;0),C2335/(B2335+C2335),"")</f>
        <v/>
      </c>
      <c r="E2335">
        <f>D2335-E2324</f>
        <v/>
      </c>
      <c r="F2335" t="n">
        <v>0.05</v>
      </c>
      <c r="G2335">
        <f>E2335/F2335*100/53.27/168</f>
        <v/>
      </c>
    </row>
    <row r="2336" spans="1:7">
      <c r="A2336" t="s"/>
    </row>
    <row r="2337" spans="1:7">
      <c r="A2337" t="s">
        <v>0</v>
      </c>
      <c r="B2337" t="s">
        <v>1</v>
      </c>
      <c r="C2337" t="s">
        <v>2</v>
      </c>
      <c r="D2337" t="s">
        <v>3</v>
      </c>
    </row>
    <row r="2338" spans="1:7">
      <c r="A2338" t="s">
        <v>400</v>
      </c>
      <c r="B2338" t="s">
        <v>163</v>
      </c>
      <c r="C2338" t="s">
        <v>401</v>
      </c>
      <c r="D2338" t="s">
        <v>399</v>
      </c>
    </row>
    <row r="2339" spans="1:7">
      <c r="A2339" t="s"/>
      <c r="B2339" t="s">
        <v>8</v>
      </c>
      <c r="C2339" t="s">
        <v>9</v>
      </c>
      <c r="D2339" t="s">
        <v>10</v>
      </c>
      <c r="E2339" t="s">
        <v>11</v>
      </c>
      <c r="F2339" t="s">
        <v>12</v>
      </c>
      <c r="G2339" t="s">
        <v>13</v>
      </c>
    </row>
    <row r="2340" spans="1:7">
      <c r="A2340" t="s">
        <v>14</v>
      </c>
      <c r="B2340" t="n">
        <v>632039900</v>
      </c>
      <c r="C2340" t="n">
        <v>1266242000</v>
      </c>
      <c r="D2340">
        <f>if(and(B2340&gt;0,C2340&gt;0),C2340/(B2340+C2340),"")</f>
        <v/>
      </c>
      <c r="E2340">
        <f>average(D2340:D2341)</f>
        <v/>
      </c>
    </row>
    <row r="2341" spans="1:7">
      <c r="A2341" t="s">
        <v>15</v>
      </c>
      <c r="B2341" t="n">
        <v>575825100</v>
      </c>
      <c r="C2341" t="n">
        <v>1170906000</v>
      </c>
      <c r="D2341">
        <f>if(and(B2341&gt;0,C2341&gt;0),C2341/(B2341+C2341),"")</f>
        <v/>
      </c>
    </row>
    <row r="2342" spans="1:7">
      <c r="A2342" t="s">
        <v>16</v>
      </c>
      <c r="B2342" t="n">
        <v>598769300</v>
      </c>
      <c r="C2342" t="n">
        <v>1227215000</v>
      </c>
      <c r="D2342">
        <f>if(and(B2342&gt;0,C2342&gt;0),C2342/(B2342+C2342),"")</f>
        <v/>
      </c>
      <c r="E2342">
        <f>D2342-E2340</f>
        <v/>
      </c>
      <c r="F2342" t="n">
        <v>0.05</v>
      </c>
      <c r="G2342">
        <f>E2342/F2342*100/53.27/8</f>
        <v/>
      </c>
    </row>
    <row r="2343" spans="1:7">
      <c r="A2343" t="s">
        <v>17</v>
      </c>
      <c r="B2343" t="n">
        <v>548148800</v>
      </c>
      <c r="C2343" t="n">
        <v>1112928000</v>
      </c>
      <c r="D2343">
        <f>if(and(B2343&gt;0,C2343&gt;0),C2343/(B2343+C2343),"")</f>
        <v/>
      </c>
      <c r="E2343">
        <f>D2343-E2340</f>
        <v/>
      </c>
      <c r="F2343" t="n">
        <v>0.05</v>
      </c>
      <c r="G2343">
        <f>E2343/F2343*100/53.27/8</f>
        <v/>
      </c>
    </row>
    <row r="2344" spans="1:7">
      <c r="A2344" t="s">
        <v>18</v>
      </c>
      <c r="B2344" t="n">
        <v>487961000</v>
      </c>
      <c r="C2344" t="n">
        <v>1010850000</v>
      </c>
      <c r="D2344">
        <f>if(and(B2344&gt;0,C2344&gt;0),C2344/(B2344+C2344),"")</f>
        <v/>
      </c>
      <c r="E2344">
        <f>D2344-E2340</f>
        <v/>
      </c>
      <c r="F2344" t="n">
        <v>0.05</v>
      </c>
      <c r="G2344">
        <f>E2344/F2344*100/53.27/24</f>
        <v/>
      </c>
    </row>
    <row r="2345" spans="1:7">
      <c r="A2345" t="s">
        <v>19</v>
      </c>
      <c r="B2345" t="n">
        <v>530325300</v>
      </c>
      <c r="C2345" t="n">
        <v>1105484000</v>
      </c>
      <c r="D2345">
        <f>if(and(B2345&gt;0,C2345&gt;0),C2345/(B2345+C2345),"")</f>
        <v/>
      </c>
      <c r="E2345">
        <f>D2345-E2340</f>
        <v/>
      </c>
      <c r="F2345" t="n">
        <v>0.05</v>
      </c>
      <c r="G2345">
        <f>E2345/F2345*100/53.27/24</f>
        <v/>
      </c>
    </row>
    <row r="2346" spans="1:7">
      <c r="A2346" t="s">
        <v>20</v>
      </c>
      <c r="B2346" t="n">
        <v>323811100</v>
      </c>
      <c r="C2346" t="n">
        <v>708948700</v>
      </c>
      <c r="D2346">
        <f>if(and(B2346&gt;0,C2346&gt;0),C2346/(B2346+C2346),"")</f>
        <v/>
      </c>
      <c r="E2346">
        <f>D2346-E2340</f>
        <v/>
      </c>
      <c r="F2346" t="n">
        <v>0.05</v>
      </c>
      <c r="G2346">
        <f>E2346/F2346*100/53.27/48</f>
        <v/>
      </c>
    </row>
    <row r="2347" spans="1:7">
      <c r="A2347" t="s">
        <v>21</v>
      </c>
      <c r="B2347" t="n">
        <v>340128100</v>
      </c>
      <c r="C2347" t="n">
        <v>735226400</v>
      </c>
      <c r="D2347">
        <f>if(and(B2347&gt;0,C2347&gt;0),C2347/(B2347+C2347),"")</f>
        <v/>
      </c>
      <c r="E2347">
        <f>D2347-E2340</f>
        <v/>
      </c>
      <c r="F2347" t="n">
        <v>0.05</v>
      </c>
      <c r="G2347">
        <f>E2347/F2347*100/53.27/48</f>
        <v/>
      </c>
    </row>
    <row r="2348" spans="1:7">
      <c r="A2348" t="s">
        <v>22</v>
      </c>
      <c r="B2348" t="n">
        <v>273922500</v>
      </c>
      <c r="C2348" t="n">
        <v>654762800</v>
      </c>
      <c r="D2348">
        <f>if(and(B2348&gt;0,C2348&gt;0),C2348/(B2348+C2348),"")</f>
        <v/>
      </c>
      <c r="E2348">
        <f>D2348-E2340</f>
        <v/>
      </c>
      <c r="F2348" t="n">
        <v>0.05</v>
      </c>
      <c r="G2348">
        <f>E2348/F2348*100/53.27/96</f>
        <v/>
      </c>
    </row>
    <row r="2349" spans="1:7">
      <c r="A2349" t="s">
        <v>23</v>
      </c>
      <c r="B2349" t="n">
        <v>262702900</v>
      </c>
      <c r="C2349" t="n">
        <v>622515800</v>
      </c>
      <c r="D2349">
        <f>if(and(B2349&gt;0,C2349&gt;0),C2349/(B2349+C2349),"")</f>
        <v/>
      </c>
      <c r="E2349">
        <f>D2349-E2340</f>
        <v/>
      </c>
      <c r="F2349" t="n">
        <v>0.05</v>
      </c>
      <c r="G2349">
        <f>E2349/F2349*100/53.27/96</f>
        <v/>
      </c>
    </row>
    <row r="2350" spans="1:7">
      <c r="A2350" t="s">
        <v>24</v>
      </c>
      <c r="B2350" t="n">
        <v>171760100</v>
      </c>
      <c r="C2350" t="n">
        <v>478109900</v>
      </c>
      <c r="D2350">
        <f>if(and(B2350&gt;0,C2350&gt;0),C2350/(B2350+C2350),"")</f>
        <v/>
      </c>
      <c r="E2350">
        <f>D2350-E2340</f>
        <v/>
      </c>
      <c r="F2350" t="n">
        <v>0.05</v>
      </c>
      <c r="G2350">
        <f>E2350/F2350*100/53.27/168</f>
        <v/>
      </c>
    </row>
    <row r="2351" spans="1:7">
      <c r="A2351" t="s">
        <v>25</v>
      </c>
      <c r="B2351" t="n">
        <v>171993900</v>
      </c>
      <c r="C2351" t="n">
        <v>490531400</v>
      </c>
      <c r="D2351">
        <f>if(and(B2351&gt;0,C2351&gt;0),C2351/(B2351+C2351),"")</f>
        <v/>
      </c>
      <c r="E2351">
        <f>D2351-E2340</f>
        <v/>
      </c>
      <c r="F2351" t="n">
        <v>0.05</v>
      </c>
      <c r="G2351">
        <f>E2351/F2351*100/53.27/168</f>
        <v/>
      </c>
    </row>
    <row r="2352" spans="1:7">
      <c r="A2352" t="s"/>
    </row>
    <row r="2353" spans="1:7">
      <c r="A2353" t="s">
        <v>0</v>
      </c>
      <c r="B2353" t="s">
        <v>1</v>
      </c>
      <c r="C2353" t="s">
        <v>2</v>
      </c>
      <c r="D2353" t="s">
        <v>3</v>
      </c>
    </row>
    <row r="2354" spans="1:7">
      <c r="A2354" t="s">
        <v>402</v>
      </c>
      <c r="B2354" t="s">
        <v>292</v>
      </c>
      <c r="C2354" t="s">
        <v>403</v>
      </c>
      <c r="D2354" t="s">
        <v>404</v>
      </c>
    </row>
    <row r="2355" spans="1:7">
      <c r="A2355" t="s"/>
      <c r="B2355" t="s">
        <v>8</v>
      </c>
      <c r="C2355" t="s">
        <v>9</v>
      </c>
      <c r="D2355" t="s">
        <v>10</v>
      </c>
      <c r="E2355" t="s">
        <v>11</v>
      </c>
      <c r="F2355" t="s">
        <v>12</v>
      </c>
      <c r="G2355" t="s">
        <v>13</v>
      </c>
    </row>
    <row r="2356" spans="1:7">
      <c r="A2356" t="s">
        <v>14</v>
      </c>
      <c r="B2356" t="n">
        <v>145647600</v>
      </c>
      <c r="C2356" t="n">
        <v>305632300</v>
      </c>
      <c r="D2356">
        <f>if(and(B2356&gt;0,C2356&gt;0),C2356/(B2356+C2356),"")</f>
        <v/>
      </c>
      <c r="E2356">
        <f>average(D2356:D2357)</f>
        <v/>
      </c>
    </row>
    <row r="2357" spans="1:7">
      <c r="A2357" t="s">
        <v>15</v>
      </c>
      <c r="B2357" t="n">
        <v>166236000</v>
      </c>
      <c r="C2357" t="n">
        <v>350475800</v>
      </c>
      <c r="D2357">
        <f>if(and(B2357&gt;0,C2357&gt;0),C2357/(B2357+C2357),"")</f>
        <v/>
      </c>
    </row>
    <row r="2358" spans="1:7">
      <c r="A2358" t="s">
        <v>16</v>
      </c>
      <c r="B2358" t="n">
        <v>115308400</v>
      </c>
      <c r="C2358" t="n">
        <v>254003100</v>
      </c>
      <c r="D2358">
        <f>if(and(B2358&gt;0,C2358&gt;0),C2358/(B2358+C2358),"")</f>
        <v/>
      </c>
      <c r="E2358">
        <f>D2358-E2356</f>
        <v/>
      </c>
      <c r="F2358" t="n">
        <v>0.05</v>
      </c>
      <c r="G2358">
        <f>E2358/F2358*100/68.95/8</f>
        <v/>
      </c>
    </row>
    <row r="2359" spans="1:7">
      <c r="A2359" t="s">
        <v>17</v>
      </c>
      <c r="B2359" t="n">
        <v>127264700</v>
      </c>
      <c r="C2359" t="n">
        <v>277995000</v>
      </c>
      <c r="D2359">
        <f>if(and(B2359&gt;0,C2359&gt;0),C2359/(B2359+C2359),"")</f>
        <v/>
      </c>
      <c r="E2359">
        <f>D2359-E2356</f>
        <v/>
      </c>
      <c r="F2359" t="n">
        <v>0.05</v>
      </c>
      <c r="G2359">
        <f>E2359/F2359*100/68.95/8</f>
        <v/>
      </c>
    </row>
    <row r="2360" spans="1:7">
      <c r="A2360" t="s">
        <v>18</v>
      </c>
      <c r="B2360" t="n">
        <v>143163900</v>
      </c>
      <c r="C2360" t="n">
        <v>324319300</v>
      </c>
      <c r="D2360">
        <f>if(and(B2360&gt;0,C2360&gt;0),C2360/(B2360+C2360),"")</f>
        <v/>
      </c>
      <c r="E2360">
        <f>D2360-E2356</f>
        <v/>
      </c>
      <c r="F2360" t="n">
        <v>0.05</v>
      </c>
      <c r="G2360">
        <f>E2360/F2360*100/68.95/24</f>
        <v/>
      </c>
    </row>
    <row r="2361" spans="1:7">
      <c r="A2361" t="s">
        <v>19</v>
      </c>
      <c r="B2361" t="n">
        <v>139680900</v>
      </c>
      <c r="C2361" t="n">
        <v>303202500</v>
      </c>
      <c r="D2361">
        <f>if(and(B2361&gt;0,C2361&gt;0),C2361/(B2361+C2361),"")</f>
        <v/>
      </c>
      <c r="E2361">
        <f>D2361-E2356</f>
        <v/>
      </c>
      <c r="F2361" t="n">
        <v>0.05</v>
      </c>
      <c r="G2361">
        <f>E2361/F2361*100/68.95/24</f>
        <v/>
      </c>
    </row>
    <row r="2362" spans="1:7">
      <c r="A2362" t="s">
        <v>20</v>
      </c>
      <c r="B2362" t="n">
        <v>61540300</v>
      </c>
      <c r="C2362" t="n">
        <v>140465200</v>
      </c>
      <c r="D2362">
        <f>if(and(B2362&gt;0,C2362&gt;0),C2362/(B2362+C2362),"")</f>
        <v/>
      </c>
      <c r="E2362">
        <f>D2362-E2356</f>
        <v/>
      </c>
      <c r="F2362" t="n">
        <v>0.05</v>
      </c>
      <c r="G2362">
        <f>E2362/F2362*100/68.95/48</f>
        <v/>
      </c>
    </row>
    <row r="2363" spans="1:7">
      <c r="A2363" t="s">
        <v>21</v>
      </c>
      <c r="B2363" t="n">
        <v>59642290</v>
      </c>
      <c r="C2363" t="n">
        <v>132524800</v>
      </c>
      <c r="D2363">
        <f>if(and(B2363&gt;0,C2363&gt;0),C2363/(B2363+C2363),"")</f>
        <v/>
      </c>
      <c r="E2363">
        <f>D2363-E2356</f>
        <v/>
      </c>
      <c r="F2363" t="n">
        <v>0.05</v>
      </c>
      <c r="G2363">
        <f>E2363/F2363*100/68.95/48</f>
        <v/>
      </c>
    </row>
    <row r="2364" spans="1:7">
      <c r="A2364" t="s">
        <v>22</v>
      </c>
      <c r="B2364" t="n">
        <v>78213260</v>
      </c>
      <c r="C2364" t="n">
        <v>197253500</v>
      </c>
      <c r="D2364">
        <f>if(and(B2364&gt;0,C2364&gt;0),C2364/(B2364+C2364),"")</f>
        <v/>
      </c>
      <c r="E2364">
        <f>D2364-E2356</f>
        <v/>
      </c>
      <c r="F2364" t="n">
        <v>0.05</v>
      </c>
      <c r="G2364">
        <f>E2364/F2364*100/68.95/96</f>
        <v/>
      </c>
    </row>
    <row r="2365" spans="1:7">
      <c r="A2365" t="s">
        <v>23</v>
      </c>
      <c r="B2365" t="n">
        <v>79904980</v>
      </c>
      <c r="C2365" t="n">
        <v>201170900</v>
      </c>
      <c r="D2365">
        <f>if(and(B2365&gt;0,C2365&gt;0),C2365/(B2365+C2365),"")</f>
        <v/>
      </c>
      <c r="E2365">
        <f>D2365-E2356</f>
        <v/>
      </c>
      <c r="F2365" t="n">
        <v>0.05</v>
      </c>
      <c r="G2365">
        <f>E2365/F2365*100/68.95/96</f>
        <v/>
      </c>
    </row>
    <row r="2366" spans="1:7">
      <c r="A2366" t="s">
        <v>24</v>
      </c>
      <c r="B2366" t="n">
        <v>58601750</v>
      </c>
      <c r="C2366" t="n">
        <v>169270300</v>
      </c>
      <c r="D2366">
        <f>if(and(B2366&gt;0,C2366&gt;0),C2366/(B2366+C2366),"")</f>
        <v/>
      </c>
      <c r="E2366">
        <f>D2366-E2356</f>
        <v/>
      </c>
      <c r="F2366" t="n">
        <v>0.05</v>
      </c>
      <c r="G2366">
        <f>E2366/F2366*100/68.95/168</f>
        <v/>
      </c>
    </row>
    <row r="2367" spans="1:7">
      <c r="A2367" t="s">
        <v>25</v>
      </c>
      <c r="B2367" t="n">
        <v>63059890</v>
      </c>
      <c r="C2367" t="n">
        <v>180294200</v>
      </c>
      <c r="D2367">
        <f>if(and(B2367&gt;0,C2367&gt;0),C2367/(B2367+C2367),"")</f>
        <v/>
      </c>
      <c r="E2367">
        <f>D2367-E2356</f>
        <v/>
      </c>
      <c r="F2367" t="n">
        <v>0.05</v>
      </c>
      <c r="G2367">
        <f>E2367/F2367*100/68.95/168</f>
        <v/>
      </c>
    </row>
    <row r="2368" spans="1:7">
      <c r="A2368" t="s"/>
    </row>
    <row r="2369" spans="1:7">
      <c r="A2369" t="s">
        <v>0</v>
      </c>
      <c r="B2369" t="s">
        <v>1</v>
      </c>
      <c r="C2369" t="s">
        <v>2</v>
      </c>
      <c r="D2369" t="s">
        <v>3</v>
      </c>
    </row>
    <row r="2370" spans="1:7">
      <c r="A2370" t="s">
        <v>405</v>
      </c>
      <c r="B2370" t="s">
        <v>406</v>
      </c>
      <c r="C2370" t="s">
        <v>407</v>
      </c>
      <c r="D2370" t="s">
        <v>404</v>
      </c>
    </row>
    <row r="2371" spans="1:7">
      <c r="A2371" t="s"/>
      <c r="B2371" t="s">
        <v>8</v>
      </c>
      <c r="C2371" t="s">
        <v>9</v>
      </c>
      <c r="D2371" t="s">
        <v>10</v>
      </c>
      <c r="E2371" t="s">
        <v>11</v>
      </c>
      <c r="F2371" t="s">
        <v>12</v>
      </c>
      <c r="G2371" t="s">
        <v>13</v>
      </c>
    </row>
    <row r="2372" spans="1:7">
      <c r="A2372" t="s">
        <v>14</v>
      </c>
      <c r="B2372" t="n">
        <v>72867300</v>
      </c>
      <c r="C2372" t="n">
        <v>159243000</v>
      </c>
      <c r="D2372">
        <f>if(and(B2372&gt;0,C2372&gt;0),C2372/(B2372+C2372),"")</f>
        <v/>
      </c>
      <c r="E2372">
        <f>average(D2372:D2373)</f>
        <v/>
      </c>
    </row>
    <row r="2373" spans="1:7">
      <c r="A2373" t="s">
        <v>15</v>
      </c>
      <c r="B2373" t="n">
        <v>85714030</v>
      </c>
      <c r="C2373" t="n">
        <v>189917100</v>
      </c>
      <c r="D2373">
        <f>if(and(B2373&gt;0,C2373&gt;0),C2373/(B2373+C2373),"")</f>
        <v/>
      </c>
    </row>
    <row r="2374" spans="1:7">
      <c r="A2374" t="s">
        <v>16</v>
      </c>
      <c r="B2374" t="n">
        <v>55688750</v>
      </c>
      <c r="C2374" t="n">
        <v>122194000</v>
      </c>
      <c r="D2374">
        <f>if(and(B2374&gt;0,C2374&gt;0),C2374/(B2374+C2374),"")</f>
        <v/>
      </c>
      <c r="E2374">
        <f>D2374-E2372</f>
        <v/>
      </c>
      <c r="F2374" t="n">
        <v>0.05</v>
      </c>
      <c r="G2374">
        <f>E2374/F2374*100/68.95/8</f>
        <v/>
      </c>
    </row>
    <row r="2375" spans="1:7">
      <c r="A2375" t="s">
        <v>17</v>
      </c>
      <c r="B2375" t="n">
        <v>61908830</v>
      </c>
      <c r="C2375" t="n">
        <v>138743200</v>
      </c>
      <c r="D2375">
        <f>if(and(B2375&gt;0,C2375&gt;0),C2375/(B2375+C2375),"")</f>
        <v/>
      </c>
      <c r="E2375">
        <f>D2375-E2372</f>
        <v/>
      </c>
      <c r="F2375" t="n">
        <v>0.05</v>
      </c>
      <c r="G2375">
        <f>E2375/F2375*100/68.95/8</f>
        <v/>
      </c>
    </row>
    <row r="2376" spans="1:7">
      <c r="A2376" t="s">
        <v>18</v>
      </c>
      <c r="B2376" t="n">
        <v>65862530</v>
      </c>
      <c r="C2376" t="n">
        <v>142349300</v>
      </c>
      <c r="D2376">
        <f>if(and(B2376&gt;0,C2376&gt;0),C2376/(B2376+C2376),"")</f>
        <v/>
      </c>
      <c r="E2376">
        <f>D2376-E2372</f>
        <v/>
      </c>
      <c r="F2376" t="n">
        <v>0.05</v>
      </c>
      <c r="G2376">
        <f>E2376/F2376*100/68.95/24</f>
        <v/>
      </c>
    </row>
    <row r="2377" spans="1:7">
      <c r="A2377" t="s">
        <v>19</v>
      </c>
      <c r="B2377" t="n">
        <v>70660870</v>
      </c>
      <c r="C2377" t="n">
        <v>153813100</v>
      </c>
      <c r="D2377">
        <f>if(and(B2377&gt;0,C2377&gt;0),C2377/(B2377+C2377),"")</f>
        <v/>
      </c>
      <c r="E2377">
        <f>D2377-E2372</f>
        <v/>
      </c>
      <c r="F2377" t="n">
        <v>0.05</v>
      </c>
      <c r="G2377">
        <f>E2377/F2377*100/68.95/24</f>
        <v/>
      </c>
    </row>
    <row r="2378" spans="1:7">
      <c r="A2378" t="s">
        <v>20</v>
      </c>
      <c r="B2378" t="n">
        <v>30015970</v>
      </c>
      <c r="C2378" t="n">
        <v>69242510</v>
      </c>
      <c r="D2378">
        <f>if(and(B2378&gt;0,C2378&gt;0),C2378/(B2378+C2378),"")</f>
        <v/>
      </c>
      <c r="E2378">
        <f>D2378-E2372</f>
        <v/>
      </c>
      <c r="F2378" t="n">
        <v>0.05</v>
      </c>
      <c r="G2378">
        <f>E2378/F2378*100/68.95/48</f>
        <v/>
      </c>
    </row>
    <row r="2379" spans="1:7">
      <c r="A2379" t="s">
        <v>21</v>
      </c>
      <c r="B2379" t="n">
        <v>29433770</v>
      </c>
      <c r="C2379" t="n">
        <v>65780050</v>
      </c>
      <c r="D2379">
        <f>if(and(B2379&gt;0,C2379&gt;0),C2379/(B2379+C2379),"")</f>
        <v/>
      </c>
      <c r="E2379">
        <f>D2379-E2372</f>
        <v/>
      </c>
      <c r="F2379" t="n">
        <v>0.05</v>
      </c>
      <c r="G2379">
        <f>E2379/F2379*100/68.95/48</f>
        <v/>
      </c>
    </row>
    <row r="2380" spans="1:7">
      <c r="A2380" t="s">
        <v>22</v>
      </c>
      <c r="B2380" t="n">
        <v>42623020</v>
      </c>
      <c r="C2380" t="n">
        <v>101236400</v>
      </c>
      <c r="D2380">
        <f>if(and(B2380&gt;0,C2380&gt;0),C2380/(B2380+C2380),"")</f>
        <v/>
      </c>
      <c r="E2380">
        <f>D2380-E2372</f>
        <v/>
      </c>
      <c r="F2380" t="n">
        <v>0.05</v>
      </c>
      <c r="G2380">
        <f>E2380/F2380*100/68.95/96</f>
        <v/>
      </c>
    </row>
    <row r="2381" spans="1:7">
      <c r="A2381" t="s">
        <v>23</v>
      </c>
      <c r="B2381" t="n">
        <v>33203020</v>
      </c>
      <c r="C2381" t="n">
        <v>84882760</v>
      </c>
      <c r="D2381">
        <f>if(and(B2381&gt;0,C2381&gt;0),C2381/(B2381+C2381),"")</f>
        <v/>
      </c>
      <c r="E2381">
        <f>D2381-E2372</f>
        <v/>
      </c>
      <c r="F2381" t="n">
        <v>0.05</v>
      </c>
      <c r="G2381">
        <f>E2381/F2381*100/68.95/96</f>
        <v/>
      </c>
    </row>
    <row r="2382" spans="1:7">
      <c r="A2382" t="s">
        <v>24</v>
      </c>
      <c r="B2382" t="n">
        <v>28234960</v>
      </c>
      <c r="C2382" t="n">
        <v>81893320</v>
      </c>
      <c r="D2382">
        <f>if(and(B2382&gt;0,C2382&gt;0),C2382/(B2382+C2382),"")</f>
        <v/>
      </c>
      <c r="E2382">
        <f>D2382-E2372</f>
        <v/>
      </c>
      <c r="F2382" t="n">
        <v>0.05</v>
      </c>
      <c r="G2382">
        <f>E2382/F2382*100/68.95/168</f>
        <v/>
      </c>
    </row>
    <row r="2383" spans="1:7">
      <c r="A2383" t="s">
        <v>25</v>
      </c>
      <c r="B2383" t="n">
        <v>28220390</v>
      </c>
      <c r="C2383" t="n">
        <v>82751530</v>
      </c>
      <c r="D2383">
        <f>if(and(B2383&gt;0,C2383&gt;0),C2383/(B2383+C2383),"")</f>
        <v/>
      </c>
      <c r="E2383">
        <f>D2383-E2372</f>
        <v/>
      </c>
      <c r="F2383" t="n">
        <v>0.05</v>
      </c>
      <c r="G2383">
        <f>E2383/F2383*100/68.95/168</f>
        <v/>
      </c>
    </row>
    <row r="2384" spans="1:7">
      <c r="A2384" t="s"/>
    </row>
    <row r="2385" spans="1:7">
      <c r="A2385" t="s">
        <v>0</v>
      </c>
      <c r="B2385" t="s">
        <v>1</v>
      </c>
      <c r="C2385" t="s">
        <v>2</v>
      </c>
      <c r="D2385" t="s">
        <v>3</v>
      </c>
    </row>
    <row r="2386" spans="1:7">
      <c r="A2386" t="s">
        <v>408</v>
      </c>
      <c r="B2386" t="s">
        <v>163</v>
      </c>
      <c r="C2386" t="s">
        <v>409</v>
      </c>
      <c r="D2386" t="s">
        <v>404</v>
      </c>
    </row>
    <row r="2387" spans="1:7">
      <c r="A2387" t="s"/>
      <c r="B2387" t="s">
        <v>8</v>
      </c>
      <c r="C2387" t="s">
        <v>9</v>
      </c>
      <c r="D2387" t="s">
        <v>10</v>
      </c>
      <c r="E2387" t="s">
        <v>11</v>
      </c>
      <c r="F2387" t="s">
        <v>12</v>
      </c>
      <c r="G2387" t="s">
        <v>13</v>
      </c>
    </row>
    <row r="2388" spans="1:7">
      <c r="A2388" t="s">
        <v>14</v>
      </c>
      <c r="B2388" t="n">
        <v>23199190</v>
      </c>
      <c r="C2388" t="n">
        <v>49858470</v>
      </c>
      <c r="D2388">
        <f>if(and(B2388&gt;0,C2388&gt;0),C2388/(B2388+C2388),"")</f>
        <v/>
      </c>
      <c r="E2388">
        <f>average(D2388:D2389)</f>
        <v/>
      </c>
    </row>
    <row r="2389" spans="1:7">
      <c r="A2389" t="s">
        <v>15</v>
      </c>
      <c r="B2389" t="n">
        <v>27965940</v>
      </c>
      <c r="C2389" t="n">
        <v>60581200</v>
      </c>
      <c r="D2389">
        <f>if(and(B2389&gt;0,C2389&gt;0),C2389/(B2389+C2389),"")</f>
        <v/>
      </c>
    </row>
    <row r="2390" spans="1:7">
      <c r="A2390" t="s">
        <v>16</v>
      </c>
      <c r="B2390" t="n">
        <v>19875700</v>
      </c>
      <c r="C2390" t="n">
        <v>44291770</v>
      </c>
      <c r="D2390">
        <f>if(and(B2390&gt;0,C2390&gt;0),C2390/(B2390+C2390),"")</f>
        <v/>
      </c>
      <c r="E2390">
        <f>D2390-E2388</f>
        <v/>
      </c>
      <c r="F2390" t="n">
        <v>0.05</v>
      </c>
      <c r="G2390">
        <f>E2390/F2390*100/68.95/8</f>
        <v/>
      </c>
    </row>
    <row r="2391" spans="1:7">
      <c r="A2391" t="s">
        <v>17</v>
      </c>
      <c r="B2391" t="n">
        <v>23126460</v>
      </c>
      <c r="C2391" t="n">
        <v>47843290</v>
      </c>
      <c r="D2391">
        <f>if(and(B2391&gt;0,C2391&gt;0),C2391/(B2391+C2391),"")</f>
        <v/>
      </c>
      <c r="E2391">
        <f>D2391-E2388</f>
        <v/>
      </c>
      <c r="F2391" t="n">
        <v>0.05</v>
      </c>
      <c r="G2391">
        <f>E2391/F2391*100/68.95/8</f>
        <v/>
      </c>
    </row>
    <row r="2392" spans="1:7">
      <c r="A2392" t="s">
        <v>18</v>
      </c>
      <c r="B2392" t="n">
        <v>26713540</v>
      </c>
      <c r="C2392" t="n">
        <v>57570560</v>
      </c>
      <c r="D2392">
        <f>if(and(B2392&gt;0,C2392&gt;0),C2392/(B2392+C2392),"")</f>
        <v/>
      </c>
      <c r="E2392">
        <f>D2392-E2388</f>
        <v/>
      </c>
      <c r="F2392" t="n">
        <v>0.05</v>
      </c>
      <c r="G2392">
        <f>E2392/F2392*100/68.95/24</f>
        <v/>
      </c>
    </row>
    <row r="2393" spans="1:7">
      <c r="A2393" t="s">
        <v>19</v>
      </c>
      <c r="B2393" t="n">
        <v>26382340</v>
      </c>
      <c r="C2393" t="n">
        <v>54590210</v>
      </c>
      <c r="D2393">
        <f>if(and(B2393&gt;0,C2393&gt;0),C2393/(B2393+C2393),"")</f>
        <v/>
      </c>
      <c r="E2393">
        <f>D2393-E2388</f>
        <v/>
      </c>
      <c r="F2393" t="n">
        <v>0.05</v>
      </c>
      <c r="G2393">
        <f>E2393/F2393*100/68.95/24</f>
        <v/>
      </c>
    </row>
    <row r="2394" spans="1:7">
      <c r="A2394" t="s">
        <v>20</v>
      </c>
      <c r="B2394" t="n">
        <v>9619096</v>
      </c>
      <c r="C2394" t="n">
        <v>22095570</v>
      </c>
      <c r="D2394">
        <f>if(and(B2394&gt;0,C2394&gt;0),C2394/(B2394+C2394),"")</f>
        <v/>
      </c>
      <c r="E2394">
        <f>D2394-E2388</f>
        <v/>
      </c>
      <c r="F2394" t="n">
        <v>0.05</v>
      </c>
      <c r="G2394">
        <f>E2394/F2394*100/68.95/48</f>
        <v/>
      </c>
    </row>
    <row r="2395" spans="1:7">
      <c r="A2395" t="s">
        <v>21</v>
      </c>
      <c r="B2395" t="n">
        <v>10781320</v>
      </c>
      <c r="C2395" t="n">
        <v>22393260</v>
      </c>
      <c r="D2395">
        <f>if(and(B2395&gt;0,C2395&gt;0),C2395/(B2395+C2395),"")</f>
        <v/>
      </c>
      <c r="E2395">
        <f>D2395-E2388</f>
        <v/>
      </c>
      <c r="F2395" t="n">
        <v>0.05</v>
      </c>
      <c r="G2395">
        <f>E2395/F2395*100/68.95/48</f>
        <v/>
      </c>
    </row>
    <row r="2396" spans="1:7">
      <c r="A2396" t="s">
        <v>22</v>
      </c>
      <c r="B2396" t="n">
        <v>15561450</v>
      </c>
      <c r="C2396" t="n">
        <v>36124500</v>
      </c>
      <c r="D2396">
        <f>if(and(B2396&gt;0,C2396&gt;0),C2396/(B2396+C2396),"")</f>
        <v/>
      </c>
      <c r="E2396">
        <f>D2396-E2388</f>
        <v/>
      </c>
      <c r="F2396" t="n">
        <v>0.05</v>
      </c>
      <c r="G2396">
        <f>E2396/F2396*100/68.95/96</f>
        <v/>
      </c>
    </row>
    <row r="2397" spans="1:7">
      <c r="A2397" t="s">
        <v>23</v>
      </c>
      <c r="B2397" t="n">
        <v>13034580</v>
      </c>
      <c r="C2397" t="n">
        <v>31052780</v>
      </c>
      <c r="D2397">
        <f>if(and(B2397&gt;0,C2397&gt;0),C2397/(B2397+C2397),"")</f>
        <v/>
      </c>
      <c r="E2397">
        <f>D2397-E2388</f>
        <v/>
      </c>
      <c r="F2397" t="n">
        <v>0.05</v>
      </c>
      <c r="G2397">
        <f>E2397/F2397*100/68.95/96</f>
        <v/>
      </c>
    </row>
    <row r="2398" spans="1:7">
      <c r="A2398" t="s">
        <v>24</v>
      </c>
      <c r="B2398" t="n">
        <v>10242500</v>
      </c>
      <c r="C2398" t="n">
        <v>27231420</v>
      </c>
      <c r="D2398">
        <f>if(and(B2398&gt;0,C2398&gt;0),C2398/(B2398+C2398),"")</f>
        <v/>
      </c>
      <c r="E2398">
        <f>D2398-E2388</f>
        <v/>
      </c>
      <c r="F2398" t="n">
        <v>0.05</v>
      </c>
      <c r="G2398">
        <f>E2398/F2398*100/68.95/168</f>
        <v/>
      </c>
    </row>
    <row r="2399" spans="1:7">
      <c r="A2399" t="s">
        <v>25</v>
      </c>
      <c r="B2399" t="n">
        <v>11112500</v>
      </c>
      <c r="C2399" t="n">
        <v>31313370</v>
      </c>
      <c r="D2399">
        <f>if(and(B2399&gt;0,C2399&gt;0),C2399/(B2399+C2399),"")</f>
        <v/>
      </c>
      <c r="E2399">
        <f>D2399-E2388</f>
        <v/>
      </c>
      <c r="F2399" t="n">
        <v>0.05</v>
      </c>
      <c r="G2399">
        <f>E2399/F2399*100/68.95/168</f>
        <v/>
      </c>
    </row>
    <row r="2400" spans="1:7">
      <c r="A2400" t="s"/>
    </row>
    <row r="2401" spans="1:7">
      <c r="A2401" t="s">
        <v>0</v>
      </c>
      <c r="B2401" t="s">
        <v>1</v>
      </c>
      <c r="C2401" t="s">
        <v>2</v>
      </c>
      <c r="D2401" t="s">
        <v>3</v>
      </c>
    </row>
    <row r="2402" spans="1:7">
      <c r="A2402" t="s">
        <v>410</v>
      </c>
      <c r="B2402" t="s">
        <v>163</v>
      </c>
      <c r="C2402" t="s">
        <v>411</v>
      </c>
      <c r="D2402" t="s">
        <v>412</v>
      </c>
    </row>
    <row r="2403" spans="1:7">
      <c r="A2403" t="s"/>
      <c r="B2403" t="s">
        <v>8</v>
      </c>
      <c r="C2403" t="s">
        <v>9</v>
      </c>
      <c r="D2403" t="s">
        <v>10</v>
      </c>
      <c r="E2403" t="s">
        <v>11</v>
      </c>
      <c r="F2403" t="s">
        <v>12</v>
      </c>
      <c r="G2403" t="s">
        <v>13</v>
      </c>
    </row>
    <row r="2404" spans="1:7">
      <c r="A2404" t="s">
        <v>14</v>
      </c>
      <c r="B2404" t="n">
        <v>6588138</v>
      </c>
      <c r="C2404" t="n">
        <v>14375600</v>
      </c>
      <c r="D2404">
        <f>if(and(B2404&gt;0,C2404&gt;0),C2404/(B2404+C2404),"")</f>
        <v/>
      </c>
      <c r="E2404">
        <f>average(D2404:D2405)</f>
        <v/>
      </c>
    </row>
    <row r="2405" spans="1:7">
      <c r="A2405" t="s">
        <v>15</v>
      </c>
      <c r="B2405" t="n">
        <v>6433136</v>
      </c>
      <c r="C2405" t="n">
        <v>13934380</v>
      </c>
      <c r="D2405">
        <f>if(and(B2405&gt;0,C2405&gt;0),C2405/(B2405+C2405),"")</f>
        <v/>
      </c>
    </row>
    <row r="2406" spans="1:7">
      <c r="A2406" t="s">
        <v>16</v>
      </c>
      <c r="B2406" t="n">
        <v>4833251</v>
      </c>
      <c r="C2406" t="n">
        <v>10444830</v>
      </c>
      <c r="D2406">
        <f>if(and(B2406&gt;0,C2406&gt;0),C2406/(B2406+C2406),"")</f>
        <v/>
      </c>
      <c r="E2406">
        <f>D2406-E2404</f>
        <v/>
      </c>
      <c r="F2406" t="n">
        <v>0.05</v>
      </c>
      <c r="G2406">
        <f>E2406/F2406*100/72.92/8</f>
        <v/>
      </c>
    </row>
    <row r="2407" spans="1:7">
      <c r="A2407" t="s">
        <v>17</v>
      </c>
      <c r="B2407" t="n">
        <v>5088358</v>
      </c>
      <c r="C2407" t="n">
        <v>9951150</v>
      </c>
      <c r="D2407">
        <f>if(and(B2407&gt;0,C2407&gt;0),C2407/(B2407+C2407),"")</f>
        <v/>
      </c>
      <c r="E2407">
        <f>D2407-E2404</f>
        <v/>
      </c>
      <c r="F2407" t="n">
        <v>0.05</v>
      </c>
      <c r="G2407">
        <f>E2407/F2407*100/72.92/8</f>
        <v/>
      </c>
    </row>
    <row r="2408" spans="1:7">
      <c r="A2408" t="s">
        <v>18</v>
      </c>
      <c r="B2408" t="n">
        <v>7012509</v>
      </c>
      <c r="C2408" t="n">
        <v>15357350</v>
      </c>
      <c r="D2408">
        <f>if(and(B2408&gt;0,C2408&gt;0),C2408/(B2408+C2408),"")</f>
        <v/>
      </c>
      <c r="E2408">
        <f>D2408-E2404</f>
        <v/>
      </c>
      <c r="F2408" t="n">
        <v>0.05</v>
      </c>
      <c r="G2408">
        <f>E2408/F2408*100/72.92/24</f>
        <v/>
      </c>
    </row>
    <row r="2409" spans="1:7">
      <c r="A2409" t="s">
        <v>19</v>
      </c>
      <c r="B2409" t="n">
        <v>7469583</v>
      </c>
      <c r="C2409" t="n">
        <v>16380510</v>
      </c>
      <c r="D2409">
        <f>if(and(B2409&gt;0,C2409&gt;0),C2409/(B2409+C2409),"")</f>
        <v/>
      </c>
      <c r="E2409">
        <f>D2409-E2404</f>
        <v/>
      </c>
      <c r="F2409" t="n">
        <v>0.05</v>
      </c>
      <c r="G2409">
        <f>E2409/F2409*100/72.92/24</f>
        <v/>
      </c>
    </row>
    <row r="2410" spans="1:7">
      <c r="A2410" t="s">
        <v>20</v>
      </c>
      <c r="B2410" t="n">
        <v>4751077</v>
      </c>
      <c r="C2410" t="n">
        <v>9803625</v>
      </c>
      <c r="D2410">
        <f>if(and(B2410&gt;0,C2410&gt;0),C2410/(B2410+C2410),"")</f>
        <v/>
      </c>
      <c r="E2410">
        <f>D2410-E2404</f>
        <v/>
      </c>
      <c r="F2410" t="n">
        <v>0.05</v>
      </c>
      <c r="G2410">
        <f>E2410/F2410*100/72.92/48</f>
        <v/>
      </c>
    </row>
    <row r="2411" spans="1:7">
      <c r="A2411" t="s">
        <v>21</v>
      </c>
      <c r="B2411" t="n">
        <v>5118122</v>
      </c>
      <c r="C2411" t="n">
        <v>10356780</v>
      </c>
      <c r="D2411">
        <f>if(and(B2411&gt;0,C2411&gt;0),C2411/(B2411+C2411),"")</f>
        <v/>
      </c>
      <c r="E2411">
        <f>D2411-E2404</f>
        <v/>
      </c>
      <c r="F2411" t="n">
        <v>0.05</v>
      </c>
      <c r="G2411">
        <f>E2411/F2411*100/72.92/48</f>
        <v/>
      </c>
    </row>
    <row r="2412" spans="1:7">
      <c r="A2412" t="s">
        <v>22</v>
      </c>
      <c r="B2412" t="n">
        <v>5045370</v>
      </c>
      <c r="C2412" t="n">
        <v>13478970</v>
      </c>
      <c r="D2412">
        <f>if(and(B2412&gt;0,C2412&gt;0),C2412/(B2412+C2412),"")</f>
        <v/>
      </c>
      <c r="E2412">
        <f>D2412-E2404</f>
        <v/>
      </c>
      <c r="F2412" t="n">
        <v>0.05</v>
      </c>
      <c r="G2412">
        <f>E2412/F2412*100/72.92/96</f>
        <v/>
      </c>
    </row>
    <row r="2413" spans="1:7">
      <c r="A2413" t="s">
        <v>23</v>
      </c>
      <c r="B2413" t="n">
        <v>4457427</v>
      </c>
      <c r="C2413" t="n">
        <v>10943590</v>
      </c>
      <c r="D2413">
        <f>if(and(B2413&gt;0,C2413&gt;0),C2413/(B2413+C2413),"")</f>
        <v/>
      </c>
      <c r="E2413">
        <f>D2413-E2404</f>
        <v/>
      </c>
      <c r="F2413" t="n">
        <v>0.05</v>
      </c>
      <c r="G2413">
        <f>E2413/F2413*100/72.92/96</f>
        <v/>
      </c>
    </row>
    <row r="2414" spans="1:7">
      <c r="A2414" t="s">
        <v>24</v>
      </c>
      <c r="B2414" t="n">
        <v>334382</v>
      </c>
      <c r="C2414" t="n">
        <v>1023508</v>
      </c>
      <c r="D2414">
        <f>if(and(B2414&gt;0,C2414&gt;0),C2414/(B2414+C2414),"")</f>
        <v/>
      </c>
      <c r="E2414">
        <f>D2414-E2404</f>
        <v/>
      </c>
      <c r="F2414" t="n">
        <v>0.05</v>
      </c>
      <c r="G2414">
        <f>E2414/F2414*100/72.92/168</f>
        <v/>
      </c>
    </row>
    <row r="2415" spans="1:7">
      <c r="A2415" t="s">
        <v>25</v>
      </c>
      <c r="B2415" t="n">
        <v>546370</v>
      </c>
      <c r="C2415" t="n">
        <v>1499990</v>
      </c>
      <c r="D2415">
        <f>if(and(B2415&gt;0,C2415&gt;0),C2415/(B2415+C2415),"")</f>
        <v/>
      </c>
      <c r="E2415">
        <f>D2415-E2404</f>
        <v/>
      </c>
      <c r="F2415" t="n">
        <v>0.05</v>
      </c>
      <c r="G2415">
        <f>E2415/F2415*100/72.92/168</f>
        <v/>
      </c>
    </row>
    <row r="2416" spans="1:7">
      <c r="A2416" t="s"/>
    </row>
    <row r="2417" spans="1:7">
      <c r="A2417" t="s">
        <v>0</v>
      </c>
      <c r="B2417" t="s">
        <v>1</v>
      </c>
      <c r="C2417" t="s">
        <v>2</v>
      </c>
      <c r="D2417" t="s">
        <v>3</v>
      </c>
    </row>
    <row r="2418" spans="1:7">
      <c r="A2418" t="s">
        <v>413</v>
      </c>
      <c r="B2418" t="s">
        <v>163</v>
      </c>
      <c r="C2418" t="s">
        <v>414</v>
      </c>
      <c r="D2418" t="s">
        <v>415</v>
      </c>
    </row>
    <row r="2419" spans="1:7">
      <c r="A2419" t="s"/>
      <c r="B2419" t="s">
        <v>8</v>
      </c>
      <c r="C2419" t="s">
        <v>9</v>
      </c>
      <c r="D2419" t="s">
        <v>10</v>
      </c>
      <c r="E2419" t="s">
        <v>11</v>
      </c>
      <c r="F2419" t="s">
        <v>12</v>
      </c>
      <c r="G2419" t="s">
        <v>13</v>
      </c>
    </row>
    <row r="2420" spans="1:7">
      <c r="A2420" t="s">
        <v>14</v>
      </c>
      <c r="B2420" t="n">
        <v>26569030</v>
      </c>
      <c r="C2420" t="n">
        <v>55397100</v>
      </c>
      <c r="D2420">
        <f>if(and(B2420&gt;0,C2420&gt;0),C2420/(B2420+C2420),"")</f>
        <v/>
      </c>
      <c r="E2420">
        <f>average(D2420:D2421)</f>
        <v/>
      </c>
    </row>
    <row r="2421" spans="1:7">
      <c r="A2421" t="s">
        <v>15</v>
      </c>
      <c r="B2421" t="n">
        <v>28466110</v>
      </c>
      <c r="C2421" t="n">
        <v>57466380</v>
      </c>
      <c r="D2421">
        <f>if(and(B2421&gt;0,C2421&gt;0),C2421/(B2421+C2421),"")</f>
        <v/>
      </c>
    </row>
    <row r="2422" spans="1:7">
      <c r="A2422" t="s">
        <v>16</v>
      </c>
      <c r="B2422" t="n">
        <v>28165220</v>
      </c>
      <c r="C2422" t="n">
        <v>56528310</v>
      </c>
      <c r="D2422">
        <f>if(and(B2422&gt;0,C2422&gt;0),C2422/(B2422+C2422),"")</f>
        <v/>
      </c>
      <c r="E2422">
        <f>D2422-E2420</f>
        <v/>
      </c>
      <c r="F2422" t="n">
        <v>0.05</v>
      </c>
      <c r="G2422">
        <f>E2422/F2422*100/71.99/8</f>
        <v/>
      </c>
    </row>
    <row r="2423" spans="1:7">
      <c r="A2423" t="s">
        <v>17</v>
      </c>
      <c r="B2423" t="n">
        <v>32583540</v>
      </c>
      <c r="C2423" t="n">
        <v>66469780</v>
      </c>
      <c r="D2423">
        <f>if(and(B2423&gt;0,C2423&gt;0),C2423/(B2423+C2423),"")</f>
        <v/>
      </c>
      <c r="E2423">
        <f>D2423-E2420</f>
        <v/>
      </c>
      <c r="F2423" t="n">
        <v>0.05</v>
      </c>
      <c r="G2423">
        <f>E2423/F2423*100/71.99/8</f>
        <v/>
      </c>
    </row>
    <row r="2424" spans="1:7">
      <c r="A2424" t="s">
        <v>18</v>
      </c>
      <c r="B2424" t="n">
        <v>31872470</v>
      </c>
      <c r="C2424" t="n">
        <v>67401420</v>
      </c>
      <c r="D2424">
        <f>if(and(B2424&gt;0,C2424&gt;0),C2424/(B2424+C2424),"")</f>
        <v/>
      </c>
      <c r="E2424">
        <f>D2424-E2420</f>
        <v/>
      </c>
      <c r="F2424" t="n">
        <v>0.05</v>
      </c>
      <c r="G2424">
        <f>E2424/F2424*100/71.99/24</f>
        <v/>
      </c>
    </row>
    <row r="2425" spans="1:7">
      <c r="A2425" t="s">
        <v>19</v>
      </c>
      <c r="B2425" t="n">
        <v>27950170</v>
      </c>
      <c r="C2425" t="n">
        <v>61105320</v>
      </c>
      <c r="D2425">
        <f>if(and(B2425&gt;0,C2425&gt;0),C2425/(B2425+C2425),"")</f>
        <v/>
      </c>
      <c r="E2425">
        <f>D2425-E2420</f>
        <v/>
      </c>
      <c r="F2425" t="n">
        <v>0.05</v>
      </c>
      <c r="G2425">
        <f>E2425/F2425*100/71.99/24</f>
        <v/>
      </c>
    </row>
    <row r="2426" spans="1:7">
      <c r="A2426" t="s">
        <v>20</v>
      </c>
      <c r="B2426" t="n">
        <v>17046050</v>
      </c>
      <c r="C2426" t="n">
        <v>35806050</v>
      </c>
      <c r="D2426">
        <f>if(and(B2426&gt;0,C2426&gt;0),C2426/(B2426+C2426),"")</f>
        <v/>
      </c>
      <c r="E2426">
        <f>D2426-E2420</f>
        <v/>
      </c>
      <c r="F2426" t="n">
        <v>0.05</v>
      </c>
      <c r="G2426">
        <f>E2426/F2426*100/71.99/48</f>
        <v/>
      </c>
    </row>
    <row r="2427" spans="1:7">
      <c r="A2427" t="s">
        <v>21</v>
      </c>
      <c r="B2427" t="n">
        <v>17425430</v>
      </c>
      <c r="C2427" t="n">
        <v>35886920</v>
      </c>
      <c r="D2427">
        <f>if(and(B2427&gt;0,C2427&gt;0),C2427/(B2427+C2427),"")</f>
        <v/>
      </c>
      <c r="E2427">
        <f>D2427-E2420</f>
        <v/>
      </c>
      <c r="F2427" t="n">
        <v>0.05</v>
      </c>
      <c r="G2427">
        <f>E2427/F2427*100/71.99/48</f>
        <v/>
      </c>
    </row>
    <row r="2428" spans="1:7">
      <c r="A2428" t="s">
        <v>22</v>
      </c>
      <c r="B2428" t="n">
        <v>17727900</v>
      </c>
      <c r="C2428" t="n">
        <v>39480330</v>
      </c>
      <c r="D2428">
        <f>if(and(B2428&gt;0,C2428&gt;0),C2428/(B2428+C2428),"")</f>
        <v/>
      </c>
      <c r="E2428">
        <f>D2428-E2420</f>
        <v/>
      </c>
      <c r="F2428" t="n">
        <v>0.05</v>
      </c>
      <c r="G2428">
        <f>E2428/F2428*100/71.99/96</f>
        <v/>
      </c>
    </row>
    <row r="2429" spans="1:7">
      <c r="A2429" t="s">
        <v>23</v>
      </c>
      <c r="B2429" t="n">
        <v>19027120</v>
      </c>
      <c r="C2429" t="n">
        <v>43251970</v>
      </c>
      <c r="D2429">
        <f>if(and(B2429&gt;0,C2429&gt;0),C2429/(B2429+C2429),"")</f>
        <v/>
      </c>
      <c r="E2429">
        <f>D2429-E2420</f>
        <v/>
      </c>
      <c r="F2429" t="n">
        <v>0.05</v>
      </c>
      <c r="G2429">
        <f>E2429/F2429*100/71.99/96</f>
        <v/>
      </c>
    </row>
    <row r="2430" spans="1:7">
      <c r="A2430" t="s">
        <v>24</v>
      </c>
      <c r="B2430" t="n">
        <v>9217855</v>
      </c>
      <c r="C2430" t="n">
        <v>26246260</v>
      </c>
      <c r="D2430">
        <f>if(and(B2430&gt;0,C2430&gt;0),C2430/(B2430+C2430),"")</f>
        <v/>
      </c>
      <c r="E2430">
        <f>D2430-E2420</f>
        <v/>
      </c>
      <c r="F2430" t="n">
        <v>0.05</v>
      </c>
      <c r="G2430">
        <f>E2430/F2430*100/71.99/168</f>
        <v/>
      </c>
    </row>
    <row r="2431" spans="1:7">
      <c r="A2431" t="s">
        <v>25</v>
      </c>
      <c r="B2431" t="n">
        <v>11168410</v>
      </c>
      <c r="C2431" t="n">
        <v>29028610</v>
      </c>
      <c r="D2431">
        <f>if(and(B2431&gt;0,C2431&gt;0),C2431/(B2431+C2431),"")</f>
        <v/>
      </c>
      <c r="E2431">
        <f>D2431-E2420</f>
        <v/>
      </c>
      <c r="F2431" t="n">
        <v>0.05</v>
      </c>
      <c r="G2431">
        <f>E2431/F2431*100/71.99/168</f>
        <v/>
      </c>
    </row>
    <row r="2432" spans="1:7">
      <c r="A2432" t="s"/>
    </row>
    <row r="2433" spans="1:7">
      <c r="A2433" t="s">
        <v>0</v>
      </c>
      <c r="B2433" t="s">
        <v>1</v>
      </c>
      <c r="C2433" t="s">
        <v>2</v>
      </c>
      <c r="D2433" t="s">
        <v>3</v>
      </c>
    </row>
    <row r="2434" spans="1:7">
      <c r="A2434" t="s">
        <v>416</v>
      </c>
      <c r="B2434" t="s">
        <v>292</v>
      </c>
      <c r="C2434" t="s">
        <v>417</v>
      </c>
      <c r="D2434" t="s">
        <v>415</v>
      </c>
    </row>
    <row r="2435" spans="1:7">
      <c r="A2435" t="s"/>
      <c r="B2435" t="s">
        <v>8</v>
      </c>
      <c r="C2435" t="s">
        <v>9</v>
      </c>
      <c r="D2435" t="s">
        <v>10</v>
      </c>
      <c r="E2435" t="s">
        <v>11</v>
      </c>
      <c r="F2435" t="s">
        <v>12</v>
      </c>
      <c r="G2435" t="s">
        <v>13</v>
      </c>
    </row>
    <row r="2436" spans="1:7">
      <c r="A2436" t="s">
        <v>14</v>
      </c>
      <c r="B2436" t="n">
        <v>103666300</v>
      </c>
      <c r="C2436" t="n">
        <v>211978100</v>
      </c>
      <c r="D2436">
        <f>if(and(B2436&gt;0,C2436&gt;0),C2436/(B2436+C2436),"")</f>
        <v/>
      </c>
      <c r="E2436">
        <f>average(D2436:D2437)</f>
        <v/>
      </c>
    </row>
    <row r="2437" spans="1:7">
      <c r="A2437" t="s">
        <v>15</v>
      </c>
      <c r="B2437" t="n">
        <v>95682020</v>
      </c>
      <c r="C2437" t="n">
        <v>200485800</v>
      </c>
      <c r="D2437">
        <f>if(and(B2437&gt;0,C2437&gt;0),C2437/(B2437+C2437),"")</f>
        <v/>
      </c>
    </row>
    <row r="2438" spans="1:7">
      <c r="A2438" t="s">
        <v>16</v>
      </c>
      <c r="B2438" t="n">
        <v>91241360</v>
      </c>
      <c r="C2438" t="n">
        <v>191682400</v>
      </c>
      <c r="D2438">
        <f>if(and(B2438&gt;0,C2438&gt;0),C2438/(B2438+C2438),"")</f>
        <v/>
      </c>
      <c r="E2438">
        <f>D2438-E2436</f>
        <v/>
      </c>
      <c r="F2438" t="n">
        <v>0.05</v>
      </c>
      <c r="G2438">
        <f>E2438/F2438*100/71.99/8</f>
        <v/>
      </c>
    </row>
    <row r="2439" spans="1:7">
      <c r="A2439" t="s">
        <v>17</v>
      </c>
      <c r="B2439" t="n">
        <v>109468900</v>
      </c>
      <c r="C2439" t="n">
        <v>232067400</v>
      </c>
      <c r="D2439">
        <f>if(and(B2439&gt;0,C2439&gt;0),C2439/(B2439+C2439),"")</f>
        <v/>
      </c>
      <c r="E2439">
        <f>D2439-E2436</f>
        <v/>
      </c>
      <c r="F2439" t="n">
        <v>0.05</v>
      </c>
      <c r="G2439">
        <f>E2439/F2439*100/71.99/8</f>
        <v/>
      </c>
    </row>
    <row r="2440" spans="1:7">
      <c r="A2440" t="s">
        <v>18</v>
      </c>
      <c r="B2440" t="n">
        <v>98624900</v>
      </c>
      <c r="C2440" t="n">
        <v>212496800</v>
      </c>
      <c r="D2440">
        <f>if(and(B2440&gt;0,C2440&gt;0),C2440/(B2440+C2440),"")</f>
        <v/>
      </c>
      <c r="E2440">
        <f>D2440-E2436</f>
        <v/>
      </c>
      <c r="F2440" t="n">
        <v>0.05</v>
      </c>
      <c r="G2440">
        <f>E2440/F2440*100/71.99/24</f>
        <v/>
      </c>
    </row>
    <row r="2441" spans="1:7">
      <c r="A2441" t="s">
        <v>19</v>
      </c>
      <c r="B2441" t="n">
        <v>102348500</v>
      </c>
      <c r="C2441" t="n">
        <v>219380100</v>
      </c>
      <c r="D2441">
        <f>if(and(B2441&gt;0,C2441&gt;0),C2441/(B2441+C2441),"")</f>
        <v/>
      </c>
      <c r="E2441">
        <f>D2441-E2436</f>
        <v/>
      </c>
      <c r="F2441" t="n">
        <v>0.05</v>
      </c>
      <c r="G2441">
        <f>E2441/F2441*100/71.99/24</f>
        <v/>
      </c>
    </row>
    <row r="2442" spans="1:7">
      <c r="A2442" t="s">
        <v>20</v>
      </c>
      <c r="B2442" t="n">
        <v>58917740</v>
      </c>
      <c r="C2442" t="n">
        <v>130454800</v>
      </c>
      <c r="D2442">
        <f>if(and(B2442&gt;0,C2442&gt;0),C2442/(B2442+C2442),"")</f>
        <v/>
      </c>
      <c r="E2442">
        <f>D2442-E2436</f>
        <v/>
      </c>
      <c r="F2442" t="n">
        <v>0.05</v>
      </c>
      <c r="G2442">
        <f>E2442/F2442*100/71.99/48</f>
        <v/>
      </c>
    </row>
    <row r="2443" spans="1:7">
      <c r="A2443" t="s">
        <v>21</v>
      </c>
      <c r="B2443" t="n">
        <v>62536170</v>
      </c>
      <c r="C2443" t="n">
        <v>136050600</v>
      </c>
      <c r="D2443">
        <f>if(and(B2443&gt;0,C2443&gt;0),C2443/(B2443+C2443),"")</f>
        <v/>
      </c>
      <c r="E2443">
        <f>D2443-E2436</f>
        <v/>
      </c>
      <c r="F2443" t="n">
        <v>0.05</v>
      </c>
      <c r="G2443">
        <f>E2443/F2443*100/71.99/48</f>
        <v/>
      </c>
    </row>
    <row r="2444" spans="1:7">
      <c r="A2444" t="s">
        <v>22</v>
      </c>
      <c r="B2444" t="n">
        <v>55490790</v>
      </c>
      <c r="C2444" t="n">
        <v>135203700</v>
      </c>
      <c r="D2444">
        <f>if(and(B2444&gt;0,C2444&gt;0),C2444/(B2444+C2444),"")</f>
        <v/>
      </c>
      <c r="E2444">
        <f>D2444-E2436</f>
        <v/>
      </c>
      <c r="F2444" t="n">
        <v>0.05</v>
      </c>
      <c r="G2444">
        <f>E2444/F2444*100/71.99/96</f>
        <v/>
      </c>
    </row>
    <row r="2445" spans="1:7">
      <c r="A2445" t="s">
        <v>23</v>
      </c>
      <c r="B2445" t="n">
        <v>67088170</v>
      </c>
      <c r="C2445" t="n">
        <v>161507500</v>
      </c>
      <c r="D2445">
        <f>if(and(B2445&gt;0,C2445&gt;0),C2445/(B2445+C2445),"")</f>
        <v/>
      </c>
      <c r="E2445">
        <f>D2445-E2436</f>
        <v/>
      </c>
      <c r="F2445" t="n">
        <v>0.05</v>
      </c>
      <c r="G2445">
        <f>E2445/F2445*100/71.99/96</f>
        <v/>
      </c>
    </row>
    <row r="2446" spans="1:7">
      <c r="A2446" t="s">
        <v>24</v>
      </c>
      <c r="B2446" t="n">
        <v>34569790</v>
      </c>
      <c r="C2446" t="n">
        <v>96348120</v>
      </c>
      <c r="D2446">
        <f>if(and(B2446&gt;0,C2446&gt;0),C2446/(B2446+C2446),"")</f>
        <v/>
      </c>
      <c r="E2446">
        <f>D2446-E2436</f>
        <v/>
      </c>
      <c r="F2446" t="n">
        <v>0.05</v>
      </c>
      <c r="G2446">
        <f>E2446/F2446*100/71.99/168</f>
        <v/>
      </c>
    </row>
    <row r="2447" spans="1:7">
      <c r="A2447" t="s">
        <v>25</v>
      </c>
      <c r="B2447" t="n">
        <v>40254590</v>
      </c>
      <c r="C2447" t="n">
        <v>106380200</v>
      </c>
      <c r="D2447">
        <f>if(and(B2447&gt;0,C2447&gt;0),C2447/(B2447+C2447),"")</f>
        <v/>
      </c>
      <c r="E2447">
        <f>D2447-E2436</f>
        <v/>
      </c>
      <c r="F2447" t="n">
        <v>0.05</v>
      </c>
      <c r="G2447">
        <f>E2447/F2447*100/71.99/168</f>
        <v/>
      </c>
    </row>
    <row r="2448" spans="1:7">
      <c r="A2448" t="s"/>
    </row>
    <row r="2449" spans="1:7">
      <c r="A2449" t="s">
        <v>0</v>
      </c>
      <c r="B2449" t="s">
        <v>1</v>
      </c>
      <c r="C2449" t="s">
        <v>2</v>
      </c>
      <c r="D2449" t="s">
        <v>3</v>
      </c>
    </row>
    <row r="2450" spans="1:7">
      <c r="A2450" t="s">
        <v>418</v>
      </c>
      <c r="B2450" t="s">
        <v>292</v>
      </c>
      <c r="C2450" t="s">
        <v>419</v>
      </c>
      <c r="D2450" t="s">
        <v>420</v>
      </c>
    </row>
    <row r="2451" spans="1:7">
      <c r="A2451" t="s"/>
      <c r="B2451" t="s">
        <v>8</v>
      </c>
      <c r="C2451" t="s">
        <v>9</v>
      </c>
      <c r="D2451" t="s">
        <v>10</v>
      </c>
      <c r="E2451" t="s">
        <v>11</v>
      </c>
      <c r="F2451" t="s">
        <v>12</v>
      </c>
      <c r="G2451" t="s">
        <v>13</v>
      </c>
    </row>
    <row r="2452" spans="1:7">
      <c r="A2452" t="s">
        <v>14</v>
      </c>
      <c r="B2452" t="n">
        <v>54153940</v>
      </c>
      <c r="C2452" t="n">
        <v>128604600</v>
      </c>
      <c r="D2452">
        <f>if(and(B2452&gt;0,C2452&gt;0),C2452/(B2452+C2452),"")</f>
        <v/>
      </c>
      <c r="E2452">
        <f>average(D2452:D2453)</f>
        <v/>
      </c>
    </row>
    <row r="2453" spans="1:7">
      <c r="A2453" t="s">
        <v>15</v>
      </c>
      <c r="B2453" t="n">
        <v>52077320</v>
      </c>
      <c r="C2453" t="n">
        <v>122092400</v>
      </c>
      <c r="D2453">
        <f>if(and(B2453&gt;0,C2453&gt;0),C2453/(B2453+C2453),"")</f>
        <v/>
      </c>
    </row>
    <row r="2454" spans="1:7">
      <c r="A2454" t="s">
        <v>16</v>
      </c>
      <c r="B2454" t="n">
        <v>57902180</v>
      </c>
      <c r="C2454" t="n">
        <v>145522900</v>
      </c>
      <c r="D2454">
        <f>if(and(B2454&gt;0,C2454&gt;0),C2454/(B2454+C2454),"")</f>
        <v/>
      </c>
      <c r="E2454">
        <f>D2454-E2452</f>
        <v/>
      </c>
      <c r="F2454" t="n">
        <v>0.05</v>
      </c>
      <c r="G2454">
        <f>E2454/F2454*100/84.96/8</f>
        <v/>
      </c>
    </row>
    <row r="2455" spans="1:7">
      <c r="A2455" t="s">
        <v>17</v>
      </c>
      <c r="B2455" t="n">
        <v>50799140</v>
      </c>
      <c r="C2455" t="n">
        <v>129315700</v>
      </c>
      <c r="D2455">
        <f>if(and(B2455&gt;0,C2455&gt;0),C2455/(B2455+C2455),"")</f>
        <v/>
      </c>
      <c r="E2455">
        <f>D2455-E2452</f>
        <v/>
      </c>
      <c r="F2455" t="n">
        <v>0.05</v>
      </c>
      <c r="G2455">
        <f>E2455/F2455*100/84.96/8</f>
        <v/>
      </c>
    </row>
    <row r="2456" spans="1:7">
      <c r="A2456" t="s">
        <v>18</v>
      </c>
      <c r="B2456" t="n">
        <v>55415250</v>
      </c>
      <c r="C2456" t="n">
        <v>127190900</v>
      </c>
      <c r="D2456">
        <f>if(and(B2456&gt;0,C2456&gt;0),C2456/(B2456+C2456),"")</f>
        <v/>
      </c>
      <c r="E2456">
        <f>D2456-E2452</f>
        <v/>
      </c>
      <c r="F2456" t="n">
        <v>0.05</v>
      </c>
      <c r="G2456">
        <f>E2456/F2456*100/84.96/24</f>
        <v/>
      </c>
    </row>
    <row r="2457" spans="1:7">
      <c r="A2457" t="s">
        <v>19</v>
      </c>
      <c r="B2457" t="n">
        <v>57225050</v>
      </c>
      <c r="C2457" t="n">
        <v>140977100</v>
      </c>
      <c r="D2457">
        <f>if(and(B2457&gt;0,C2457&gt;0),C2457/(B2457+C2457),"")</f>
        <v/>
      </c>
      <c r="E2457">
        <f>D2457-E2452</f>
        <v/>
      </c>
      <c r="F2457" t="n">
        <v>0.05</v>
      </c>
      <c r="G2457">
        <f>E2457/F2457*100/84.96/24</f>
        <v/>
      </c>
    </row>
    <row r="2458" spans="1:7">
      <c r="A2458" t="s">
        <v>20</v>
      </c>
      <c r="B2458" t="n">
        <v>34796680</v>
      </c>
      <c r="C2458" t="n">
        <v>96588090</v>
      </c>
      <c r="D2458">
        <f>if(and(B2458&gt;0,C2458&gt;0),C2458/(B2458+C2458),"")</f>
        <v/>
      </c>
      <c r="E2458">
        <f>D2458-E2452</f>
        <v/>
      </c>
      <c r="F2458" t="n">
        <v>0.05</v>
      </c>
      <c r="G2458">
        <f>E2458/F2458*100/84.96/48</f>
        <v/>
      </c>
    </row>
    <row r="2459" spans="1:7">
      <c r="A2459" t="s">
        <v>21</v>
      </c>
      <c r="B2459" t="n">
        <v>34037880</v>
      </c>
      <c r="C2459" t="n">
        <v>88748810</v>
      </c>
      <c r="D2459">
        <f>if(and(B2459&gt;0,C2459&gt;0),C2459/(B2459+C2459),"")</f>
        <v/>
      </c>
      <c r="E2459">
        <f>D2459-E2452</f>
        <v/>
      </c>
      <c r="F2459" t="n">
        <v>0.05</v>
      </c>
      <c r="G2459">
        <f>E2459/F2459*100/84.96/48</f>
        <v/>
      </c>
    </row>
    <row r="2460" spans="1:7">
      <c r="A2460" t="s">
        <v>22</v>
      </c>
      <c r="B2460" t="n">
        <v>17812830</v>
      </c>
      <c r="C2460" t="n">
        <v>46181440</v>
      </c>
      <c r="D2460">
        <f>if(and(B2460&gt;0,C2460&gt;0),C2460/(B2460+C2460),"")</f>
        <v/>
      </c>
      <c r="E2460">
        <f>D2460-E2452</f>
        <v/>
      </c>
      <c r="F2460" t="n">
        <v>0.05</v>
      </c>
      <c r="G2460">
        <f>E2460/F2460*100/84.96/96</f>
        <v/>
      </c>
    </row>
    <row r="2461" spans="1:7">
      <c r="A2461" t="s">
        <v>23</v>
      </c>
      <c r="B2461" t="n">
        <v>23625950</v>
      </c>
      <c r="C2461" t="n">
        <v>63721180</v>
      </c>
      <c r="D2461">
        <f>if(and(B2461&gt;0,C2461&gt;0),C2461/(B2461+C2461),"")</f>
        <v/>
      </c>
      <c r="E2461">
        <f>D2461-E2452</f>
        <v/>
      </c>
      <c r="F2461" t="n">
        <v>0.05</v>
      </c>
      <c r="G2461">
        <f>E2461/F2461*100/84.96/96</f>
        <v/>
      </c>
    </row>
    <row r="2462" spans="1:7">
      <c r="A2462" t="s">
        <v>24</v>
      </c>
      <c r="B2462" t="n">
        <v>15887270</v>
      </c>
      <c r="C2462" t="n">
        <v>50279700</v>
      </c>
      <c r="D2462">
        <f>if(and(B2462&gt;0,C2462&gt;0),C2462/(B2462+C2462),"")</f>
        <v/>
      </c>
      <c r="E2462">
        <f>D2462-E2452</f>
        <v/>
      </c>
      <c r="F2462" t="n">
        <v>0.05</v>
      </c>
      <c r="G2462">
        <f>E2462/F2462*100/84.96/168</f>
        <v/>
      </c>
    </row>
    <row r="2463" spans="1:7">
      <c r="A2463" t="s">
        <v>25</v>
      </c>
      <c r="B2463" t="n">
        <v>19977840</v>
      </c>
      <c r="C2463" t="n">
        <v>68956740</v>
      </c>
      <c r="D2463">
        <f>if(and(B2463&gt;0,C2463&gt;0),C2463/(B2463+C2463),"")</f>
        <v/>
      </c>
      <c r="E2463">
        <f>D2463-E2452</f>
        <v/>
      </c>
      <c r="F2463" t="n">
        <v>0.05</v>
      </c>
      <c r="G2463">
        <f>E2463/F2463*100/84.96/168</f>
        <v/>
      </c>
    </row>
    <row r="2464" spans="1:7">
      <c r="A2464" t="s"/>
    </row>
    <row r="2465" spans="1:7">
      <c r="A2465" t="s">
        <v>0</v>
      </c>
      <c r="B2465" t="s">
        <v>1</v>
      </c>
      <c r="C2465" t="s">
        <v>2</v>
      </c>
      <c r="D2465" t="s">
        <v>3</v>
      </c>
    </row>
    <row r="2466" spans="1:7">
      <c r="A2466" t="s">
        <v>421</v>
      </c>
      <c r="B2466" t="s">
        <v>163</v>
      </c>
      <c r="C2466" t="s">
        <v>422</v>
      </c>
      <c r="D2466" t="s">
        <v>420</v>
      </c>
    </row>
    <row r="2467" spans="1:7">
      <c r="A2467" t="s"/>
      <c r="B2467" t="s">
        <v>8</v>
      </c>
      <c r="C2467" t="s">
        <v>9</v>
      </c>
      <c r="D2467" t="s">
        <v>10</v>
      </c>
      <c r="E2467" t="s">
        <v>11</v>
      </c>
      <c r="F2467" t="s">
        <v>12</v>
      </c>
      <c r="G2467" t="s">
        <v>13</v>
      </c>
    </row>
    <row r="2468" spans="1:7">
      <c r="A2468" t="s">
        <v>14</v>
      </c>
      <c r="B2468" t="n">
        <v>69461850</v>
      </c>
      <c r="C2468" t="n">
        <v>166771900</v>
      </c>
      <c r="D2468">
        <f>if(and(B2468&gt;0,C2468&gt;0),C2468/(B2468+C2468),"")</f>
        <v/>
      </c>
      <c r="E2468">
        <f>average(D2468:D2469)</f>
        <v/>
      </c>
    </row>
    <row r="2469" spans="1:7">
      <c r="A2469" t="s">
        <v>15</v>
      </c>
      <c r="B2469" t="n">
        <v>62605210</v>
      </c>
      <c r="C2469" t="n">
        <v>146235400</v>
      </c>
      <c r="D2469">
        <f>if(and(B2469&gt;0,C2469&gt;0),C2469/(B2469+C2469),"")</f>
        <v/>
      </c>
    </row>
    <row r="2470" spans="1:7">
      <c r="A2470" t="s">
        <v>16</v>
      </c>
      <c r="B2470" t="n">
        <v>73158790</v>
      </c>
      <c r="C2470" t="n">
        <v>169963800</v>
      </c>
      <c r="D2470">
        <f>if(and(B2470&gt;0,C2470&gt;0),C2470/(B2470+C2470),"")</f>
        <v/>
      </c>
      <c r="E2470">
        <f>D2470-E2468</f>
        <v/>
      </c>
      <c r="F2470" t="n">
        <v>0.05</v>
      </c>
      <c r="G2470">
        <f>E2470/F2470*100/84.96/8</f>
        <v/>
      </c>
    </row>
    <row r="2471" spans="1:7">
      <c r="A2471" t="s">
        <v>17</v>
      </c>
      <c r="B2471" t="n">
        <v>66954820</v>
      </c>
      <c r="C2471" t="n">
        <v>160261400</v>
      </c>
      <c r="D2471">
        <f>if(and(B2471&gt;0,C2471&gt;0),C2471/(B2471+C2471),"")</f>
        <v/>
      </c>
      <c r="E2471">
        <f>D2471-E2468</f>
        <v/>
      </c>
      <c r="F2471" t="n">
        <v>0.05</v>
      </c>
      <c r="G2471">
        <f>E2471/F2471*100/84.96/8</f>
        <v/>
      </c>
    </row>
    <row r="2472" spans="1:7">
      <c r="A2472" t="s">
        <v>18</v>
      </c>
      <c r="B2472" t="n">
        <v>73839340</v>
      </c>
      <c r="C2472" t="n">
        <v>166407800</v>
      </c>
      <c r="D2472">
        <f>if(and(B2472&gt;0,C2472&gt;0),C2472/(B2472+C2472),"")</f>
        <v/>
      </c>
      <c r="E2472">
        <f>D2472-E2468</f>
        <v/>
      </c>
      <c r="F2472" t="n">
        <v>0.05</v>
      </c>
      <c r="G2472">
        <f>E2472/F2472*100/84.96/24</f>
        <v/>
      </c>
    </row>
    <row r="2473" spans="1:7">
      <c r="A2473" t="s">
        <v>19</v>
      </c>
      <c r="B2473" t="n">
        <v>67380840</v>
      </c>
      <c r="C2473" t="n">
        <v>154766800</v>
      </c>
      <c r="D2473">
        <f>if(and(B2473&gt;0,C2473&gt;0),C2473/(B2473+C2473),"")</f>
        <v/>
      </c>
      <c r="E2473">
        <f>D2473-E2468</f>
        <v/>
      </c>
      <c r="F2473" t="n">
        <v>0.05</v>
      </c>
      <c r="G2473">
        <f>E2473/F2473*100/84.96/24</f>
        <v/>
      </c>
    </row>
    <row r="2474" spans="1:7">
      <c r="A2474" t="s">
        <v>20</v>
      </c>
      <c r="B2474" t="n">
        <v>40095540</v>
      </c>
      <c r="C2474" t="n">
        <v>97566100</v>
      </c>
      <c r="D2474">
        <f>if(and(B2474&gt;0,C2474&gt;0),C2474/(B2474+C2474),"")</f>
        <v/>
      </c>
      <c r="E2474">
        <f>D2474-E2468</f>
        <v/>
      </c>
      <c r="F2474" t="n">
        <v>0.05</v>
      </c>
      <c r="G2474">
        <f>E2474/F2474*100/84.96/48</f>
        <v/>
      </c>
    </row>
    <row r="2475" spans="1:7">
      <c r="A2475" t="s">
        <v>21</v>
      </c>
      <c r="B2475" t="n">
        <v>40815030</v>
      </c>
      <c r="C2475" t="n">
        <v>98143590</v>
      </c>
      <c r="D2475">
        <f>if(and(B2475&gt;0,C2475&gt;0),C2475/(B2475+C2475),"")</f>
        <v/>
      </c>
      <c r="E2475">
        <f>D2475-E2468</f>
        <v/>
      </c>
      <c r="F2475" t="n">
        <v>0.05</v>
      </c>
      <c r="G2475">
        <f>E2475/F2475*100/84.96/48</f>
        <v/>
      </c>
    </row>
    <row r="2476" spans="1:7">
      <c r="A2476" t="s">
        <v>22</v>
      </c>
      <c r="B2476" t="n">
        <v>36781520</v>
      </c>
      <c r="C2476" t="n">
        <v>97826910</v>
      </c>
      <c r="D2476">
        <f>if(and(B2476&gt;0,C2476&gt;0),C2476/(B2476+C2476),"")</f>
        <v/>
      </c>
      <c r="E2476">
        <f>D2476-E2468</f>
        <v/>
      </c>
      <c r="F2476" t="n">
        <v>0.05</v>
      </c>
      <c r="G2476">
        <f>E2476/F2476*100/84.96/96</f>
        <v/>
      </c>
    </row>
    <row r="2477" spans="1:7">
      <c r="A2477" t="s">
        <v>23</v>
      </c>
      <c r="B2477" t="n">
        <v>32223610</v>
      </c>
      <c r="C2477" t="n">
        <v>85173310</v>
      </c>
      <c r="D2477">
        <f>if(and(B2477&gt;0,C2477&gt;0),C2477/(B2477+C2477),"")</f>
        <v/>
      </c>
      <c r="E2477">
        <f>D2477-E2468</f>
        <v/>
      </c>
      <c r="F2477" t="n">
        <v>0.05</v>
      </c>
      <c r="G2477">
        <f>E2477/F2477*100/84.96/96</f>
        <v/>
      </c>
    </row>
    <row r="2478" spans="1:7">
      <c r="A2478" t="s">
        <v>24</v>
      </c>
      <c r="B2478" t="n">
        <v>23836420</v>
      </c>
      <c r="C2478" t="n">
        <v>70269070</v>
      </c>
      <c r="D2478">
        <f>if(and(B2478&gt;0,C2478&gt;0),C2478/(B2478+C2478),"")</f>
        <v/>
      </c>
      <c r="E2478">
        <f>D2478-E2468</f>
        <v/>
      </c>
      <c r="F2478" t="n">
        <v>0.05</v>
      </c>
      <c r="G2478">
        <f>E2478/F2478*100/84.96/168</f>
        <v/>
      </c>
    </row>
    <row r="2479" spans="1:7">
      <c r="A2479" t="s">
        <v>25</v>
      </c>
      <c r="B2479" t="n">
        <v>26651800</v>
      </c>
      <c r="C2479" t="n">
        <v>82717300</v>
      </c>
      <c r="D2479">
        <f>if(and(B2479&gt;0,C2479&gt;0),C2479/(B2479+C2479),"")</f>
        <v/>
      </c>
      <c r="E2479">
        <f>D2479-E2468</f>
        <v/>
      </c>
      <c r="F2479" t="n">
        <v>0.05</v>
      </c>
      <c r="G2479">
        <f>E2479/F2479*100/84.96/168</f>
        <v/>
      </c>
    </row>
    <row r="2480" spans="1:7">
      <c r="A2480" t="s"/>
    </row>
    <row r="2481" spans="1:7">
      <c r="A2481" t="s">
        <v>0</v>
      </c>
      <c r="B2481" t="s">
        <v>1</v>
      </c>
      <c r="C2481" t="s">
        <v>2</v>
      </c>
      <c r="D2481" t="s">
        <v>3</v>
      </c>
    </row>
    <row r="2482" spans="1:7">
      <c r="A2482" t="s">
        <v>423</v>
      </c>
      <c r="B2482" t="s">
        <v>292</v>
      </c>
      <c r="C2482" t="s">
        <v>424</v>
      </c>
      <c r="D2482" t="s">
        <v>425</v>
      </c>
    </row>
    <row r="2483" spans="1:7">
      <c r="A2483" t="s"/>
      <c r="B2483" t="s">
        <v>8</v>
      </c>
      <c r="C2483" t="s">
        <v>9</v>
      </c>
      <c r="D2483" t="s">
        <v>10</v>
      </c>
      <c r="E2483" t="s">
        <v>11</v>
      </c>
      <c r="F2483" t="s">
        <v>12</v>
      </c>
      <c r="G2483" t="s">
        <v>13</v>
      </c>
    </row>
    <row r="2484" spans="1:7">
      <c r="A2484" t="s">
        <v>14</v>
      </c>
      <c r="B2484" t="n">
        <v>10740130</v>
      </c>
      <c r="C2484" t="n">
        <v>26281510</v>
      </c>
      <c r="D2484">
        <f>if(and(B2484&gt;0,C2484&gt;0),C2484/(B2484+C2484),"")</f>
        <v/>
      </c>
      <c r="E2484">
        <f>average(D2484:D2485)</f>
        <v/>
      </c>
    </row>
    <row r="2485" spans="1:7">
      <c r="A2485" t="s">
        <v>15</v>
      </c>
      <c r="B2485" t="n">
        <v>12615430</v>
      </c>
      <c r="C2485" t="n">
        <v>28850690</v>
      </c>
      <c r="D2485">
        <f>if(and(B2485&gt;0,C2485&gt;0),C2485/(B2485+C2485),"")</f>
        <v/>
      </c>
    </row>
    <row r="2486" spans="1:7">
      <c r="A2486" t="s">
        <v>16</v>
      </c>
      <c r="B2486" t="n">
        <v>9650389</v>
      </c>
      <c r="C2486" t="n">
        <v>22814140</v>
      </c>
      <c r="D2486">
        <f>if(and(B2486&gt;0,C2486&gt;0),C2486/(B2486+C2486),"")</f>
        <v/>
      </c>
      <c r="E2486">
        <f>D2486-E2484</f>
        <v/>
      </c>
      <c r="F2486" t="n">
        <v>0.05</v>
      </c>
      <c r="G2486">
        <f>E2486/F2486*100/78.06/8</f>
        <v/>
      </c>
    </row>
    <row r="2487" spans="1:7">
      <c r="A2487" t="s">
        <v>17</v>
      </c>
      <c r="B2487" t="n">
        <v>9385014</v>
      </c>
      <c r="C2487" t="n">
        <v>21775770</v>
      </c>
      <c r="D2487">
        <f>if(and(B2487&gt;0,C2487&gt;0),C2487/(B2487+C2487),"")</f>
        <v/>
      </c>
      <c r="E2487">
        <f>D2487-E2484</f>
        <v/>
      </c>
      <c r="F2487" t="n">
        <v>0.05</v>
      </c>
      <c r="G2487">
        <f>E2487/F2487*100/78.06/8</f>
        <v/>
      </c>
    </row>
    <row r="2488" spans="1:7">
      <c r="A2488" t="s">
        <v>18</v>
      </c>
      <c r="B2488" t="n">
        <v>14078350</v>
      </c>
      <c r="C2488" t="n">
        <v>33173660</v>
      </c>
      <c r="D2488">
        <f>if(and(B2488&gt;0,C2488&gt;0),C2488/(B2488+C2488),"")</f>
        <v/>
      </c>
      <c r="E2488">
        <f>D2488-E2484</f>
        <v/>
      </c>
      <c r="F2488" t="n">
        <v>0.05</v>
      </c>
      <c r="G2488">
        <f>E2488/F2488*100/78.06/24</f>
        <v/>
      </c>
    </row>
    <row r="2489" spans="1:7">
      <c r="A2489" t="s">
        <v>19</v>
      </c>
      <c r="B2489" t="n">
        <v>14692330</v>
      </c>
      <c r="C2489" t="n">
        <v>36341130</v>
      </c>
      <c r="D2489">
        <f>if(and(B2489&gt;0,C2489&gt;0),C2489/(B2489+C2489),"")</f>
        <v/>
      </c>
      <c r="E2489">
        <f>D2489-E2484</f>
        <v/>
      </c>
      <c r="F2489" t="n">
        <v>0.05</v>
      </c>
      <c r="G2489">
        <f>E2489/F2489*100/78.06/24</f>
        <v/>
      </c>
    </row>
    <row r="2490" spans="1:7">
      <c r="A2490" t="s">
        <v>20</v>
      </c>
      <c r="B2490" t="n">
        <v>7055949</v>
      </c>
      <c r="C2490" t="n">
        <v>17591830</v>
      </c>
      <c r="D2490">
        <f>if(and(B2490&gt;0,C2490&gt;0),C2490/(B2490+C2490),"")</f>
        <v/>
      </c>
      <c r="E2490">
        <f>D2490-E2484</f>
        <v/>
      </c>
      <c r="F2490" t="n">
        <v>0.05</v>
      </c>
      <c r="G2490">
        <f>E2490/F2490*100/78.06/48</f>
        <v/>
      </c>
    </row>
    <row r="2491" spans="1:7">
      <c r="A2491" t="s">
        <v>21</v>
      </c>
      <c r="B2491" t="n">
        <v>8182145</v>
      </c>
      <c r="C2491" t="n">
        <v>18881740</v>
      </c>
      <c r="D2491">
        <f>if(and(B2491&gt;0,C2491&gt;0),C2491/(B2491+C2491),"")</f>
        <v/>
      </c>
      <c r="E2491">
        <f>D2491-E2484</f>
        <v/>
      </c>
      <c r="F2491" t="n">
        <v>0.05</v>
      </c>
      <c r="G2491">
        <f>E2491/F2491*100/78.06/48</f>
        <v/>
      </c>
    </row>
    <row r="2492" spans="1:7">
      <c r="A2492" t="s">
        <v>22</v>
      </c>
      <c r="B2492" t="n">
        <v>8593154</v>
      </c>
      <c r="C2492" t="n">
        <v>22557770</v>
      </c>
      <c r="D2492">
        <f>if(and(B2492&gt;0,C2492&gt;0),C2492/(B2492+C2492),"")</f>
        <v/>
      </c>
      <c r="E2492">
        <f>D2492-E2484</f>
        <v/>
      </c>
      <c r="F2492" t="n">
        <v>0.05</v>
      </c>
      <c r="G2492">
        <f>E2492/F2492*100/78.06/96</f>
        <v/>
      </c>
    </row>
    <row r="2493" spans="1:7">
      <c r="A2493" t="s">
        <v>23</v>
      </c>
      <c r="B2493" t="n">
        <v>8746747</v>
      </c>
      <c r="C2493" t="n">
        <v>23038380</v>
      </c>
      <c r="D2493">
        <f>if(and(B2493&gt;0,C2493&gt;0),C2493/(B2493+C2493),"")</f>
        <v/>
      </c>
      <c r="E2493">
        <f>D2493-E2484</f>
        <v/>
      </c>
      <c r="F2493" t="n">
        <v>0.05</v>
      </c>
      <c r="G2493">
        <f>E2493/F2493*100/78.06/96</f>
        <v/>
      </c>
    </row>
    <row r="2494" spans="1:7">
      <c r="A2494" t="s">
        <v>24</v>
      </c>
      <c r="B2494" t="n">
        <v>3169402</v>
      </c>
      <c r="C2494" t="n">
        <v>13558970</v>
      </c>
      <c r="D2494">
        <f>if(and(B2494&gt;0,C2494&gt;0),C2494/(B2494+C2494),"")</f>
        <v/>
      </c>
      <c r="E2494">
        <f>D2494-E2484</f>
        <v/>
      </c>
      <c r="F2494" t="n">
        <v>0.05</v>
      </c>
      <c r="G2494">
        <f>E2494/F2494*100/78.06/168</f>
        <v/>
      </c>
    </row>
    <row r="2495" spans="1:7">
      <c r="A2495" t="s">
        <v>25</v>
      </c>
      <c r="B2495" t="n">
        <v>3356184</v>
      </c>
      <c r="C2495" t="n">
        <v>11495450</v>
      </c>
      <c r="D2495">
        <f>if(and(B2495&gt;0,C2495&gt;0),C2495/(B2495+C2495),"")</f>
        <v/>
      </c>
      <c r="E2495">
        <f>D2495-E2484</f>
        <v/>
      </c>
      <c r="F2495" t="n">
        <v>0.05</v>
      </c>
      <c r="G2495">
        <f>E2495/F2495*100/78.06/168</f>
        <v/>
      </c>
    </row>
    <row r="2496" spans="1:7">
      <c r="A2496" t="s"/>
    </row>
    <row r="2497" spans="1:7">
      <c r="A2497" t="s">
        <v>0</v>
      </c>
      <c r="B2497" t="s">
        <v>1</v>
      </c>
      <c r="C2497" t="s">
        <v>2</v>
      </c>
      <c r="D2497" t="s">
        <v>3</v>
      </c>
    </row>
    <row r="2498" spans="1:7">
      <c r="A2498" t="s">
        <v>426</v>
      </c>
      <c r="B2498" t="s">
        <v>163</v>
      </c>
      <c r="C2498" t="s">
        <v>427</v>
      </c>
      <c r="D2498" t="s">
        <v>428</v>
      </c>
    </row>
    <row r="2499" spans="1:7">
      <c r="A2499" t="s"/>
      <c r="B2499" t="s">
        <v>8</v>
      </c>
      <c r="C2499" t="s">
        <v>9</v>
      </c>
      <c r="D2499" t="s">
        <v>10</v>
      </c>
      <c r="E2499" t="s">
        <v>11</v>
      </c>
      <c r="F2499" t="s">
        <v>12</v>
      </c>
      <c r="G2499" t="s">
        <v>13</v>
      </c>
    </row>
    <row r="2500" spans="1:7">
      <c r="A2500" t="s">
        <v>14</v>
      </c>
      <c r="B2500" t="n">
        <v>14746000</v>
      </c>
      <c r="C2500" t="n">
        <v>34464320</v>
      </c>
      <c r="D2500">
        <f>if(and(B2500&gt;0,C2500&gt;0),C2500/(B2500+C2500),"")</f>
        <v/>
      </c>
      <c r="E2500">
        <f>average(D2500:D2501)</f>
        <v/>
      </c>
    </row>
    <row r="2501" spans="1:7">
      <c r="A2501" t="s">
        <v>15</v>
      </c>
      <c r="B2501" t="n">
        <v>13580650</v>
      </c>
      <c r="C2501" t="n">
        <v>30845100</v>
      </c>
      <c r="D2501">
        <f>if(and(B2501&gt;0,C2501&gt;0),C2501/(B2501+C2501),"")</f>
        <v/>
      </c>
    </row>
    <row r="2502" spans="1:7">
      <c r="A2502" t="s">
        <v>16</v>
      </c>
      <c r="B2502" t="n">
        <v>18347340</v>
      </c>
      <c r="C2502" t="n">
        <v>43184880</v>
      </c>
      <c r="D2502">
        <f>if(and(B2502&gt;0,C2502&gt;0),C2502/(B2502+C2502),"")</f>
        <v/>
      </c>
      <c r="E2502">
        <f>D2502-E2500</f>
        <v/>
      </c>
      <c r="F2502" t="n">
        <v>0.05</v>
      </c>
      <c r="G2502">
        <f>E2502/F2502*100/85.50/8</f>
        <v/>
      </c>
    </row>
    <row r="2503" spans="1:7">
      <c r="A2503" t="s">
        <v>17</v>
      </c>
      <c r="B2503" t="n">
        <v>16557400</v>
      </c>
      <c r="C2503" t="n">
        <v>37934520</v>
      </c>
      <c r="D2503">
        <f>if(and(B2503&gt;0,C2503&gt;0),C2503/(B2503+C2503),"")</f>
        <v/>
      </c>
      <c r="E2503">
        <f>D2503-E2500</f>
        <v/>
      </c>
      <c r="F2503" t="n">
        <v>0.05</v>
      </c>
      <c r="G2503">
        <f>E2503/F2503*100/85.50/8</f>
        <v/>
      </c>
    </row>
    <row r="2504" spans="1:7">
      <c r="A2504" t="s">
        <v>18</v>
      </c>
      <c r="B2504" t="n">
        <v>17045200</v>
      </c>
      <c r="C2504" t="n">
        <v>39967340</v>
      </c>
      <c r="D2504">
        <f>if(and(B2504&gt;0,C2504&gt;0),C2504/(B2504+C2504),"")</f>
        <v/>
      </c>
      <c r="E2504">
        <f>D2504-E2500</f>
        <v/>
      </c>
      <c r="F2504" t="n">
        <v>0.05</v>
      </c>
      <c r="G2504">
        <f>E2504/F2504*100/85.50/24</f>
        <v/>
      </c>
    </row>
    <row r="2505" spans="1:7">
      <c r="A2505" t="s">
        <v>19</v>
      </c>
      <c r="B2505" t="n">
        <v>14954540</v>
      </c>
      <c r="C2505" t="n">
        <v>35192500</v>
      </c>
      <c r="D2505">
        <f>if(and(B2505&gt;0,C2505&gt;0),C2505/(B2505+C2505),"")</f>
        <v/>
      </c>
      <c r="E2505">
        <f>D2505-E2500</f>
        <v/>
      </c>
      <c r="F2505" t="n">
        <v>0.05</v>
      </c>
      <c r="G2505">
        <f>E2505/F2505*100/85.50/24</f>
        <v/>
      </c>
    </row>
    <row r="2506" spans="1:7">
      <c r="A2506" t="s">
        <v>20</v>
      </c>
      <c r="B2506" t="n">
        <v>8644760</v>
      </c>
      <c r="C2506" t="n">
        <v>20311480</v>
      </c>
      <c r="D2506">
        <f>if(and(B2506&gt;0,C2506&gt;0),C2506/(B2506+C2506),"")</f>
        <v/>
      </c>
      <c r="E2506">
        <f>D2506-E2500</f>
        <v/>
      </c>
      <c r="F2506" t="n">
        <v>0.05</v>
      </c>
      <c r="G2506">
        <f>E2506/F2506*100/85.50/48</f>
        <v/>
      </c>
    </row>
    <row r="2507" spans="1:7">
      <c r="A2507" t="s">
        <v>21</v>
      </c>
      <c r="B2507" t="n">
        <v>9173813</v>
      </c>
      <c r="C2507" t="n">
        <v>22618330</v>
      </c>
      <c r="D2507">
        <f>if(and(B2507&gt;0,C2507&gt;0),C2507/(B2507+C2507),"")</f>
        <v/>
      </c>
      <c r="E2507">
        <f>D2507-E2500</f>
        <v/>
      </c>
      <c r="F2507" t="n">
        <v>0.05</v>
      </c>
      <c r="G2507">
        <f>E2507/F2507*100/85.50/48</f>
        <v/>
      </c>
    </row>
    <row r="2508" spans="1:7">
      <c r="A2508" t="s">
        <v>22</v>
      </c>
      <c r="B2508" t="n">
        <v>9529501</v>
      </c>
      <c r="C2508" t="n">
        <v>24072910</v>
      </c>
      <c r="D2508">
        <f>if(and(B2508&gt;0,C2508&gt;0),C2508/(B2508+C2508),"")</f>
        <v/>
      </c>
      <c r="E2508">
        <f>D2508-E2500</f>
        <v/>
      </c>
      <c r="F2508" t="n">
        <v>0.05</v>
      </c>
      <c r="G2508">
        <f>E2508/F2508*100/85.50/96</f>
        <v/>
      </c>
    </row>
    <row r="2509" spans="1:7">
      <c r="A2509" t="s">
        <v>23</v>
      </c>
      <c r="B2509" t="n">
        <v>7373490</v>
      </c>
      <c r="C2509" t="n">
        <v>19021760</v>
      </c>
      <c r="D2509">
        <f>if(and(B2509&gt;0,C2509&gt;0),C2509/(B2509+C2509),"")</f>
        <v/>
      </c>
      <c r="E2509">
        <f>D2509-E2500</f>
        <v/>
      </c>
      <c r="F2509" t="n">
        <v>0.05</v>
      </c>
      <c r="G2509">
        <f>E2509/F2509*100/85.50/96</f>
        <v/>
      </c>
    </row>
    <row r="2510" spans="1:7">
      <c r="A2510" t="s">
        <v>24</v>
      </c>
      <c r="B2510" t="n">
        <v>3934603</v>
      </c>
      <c r="C2510" t="n">
        <v>13445200</v>
      </c>
      <c r="D2510">
        <f>if(and(B2510&gt;0,C2510&gt;0),C2510/(B2510+C2510),"")</f>
        <v/>
      </c>
      <c r="E2510">
        <f>D2510-E2500</f>
        <v/>
      </c>
      <c r="F2510" t="n">
        <v>0.05</v>
      </c>
      <c r="G2510">
        <f>E2510/F2510*100/85.50/168</f>
        <v/>
      </c>
    </row>
    <row r="2511" spans="1:7">
      <c r="A2511" t="s">
        <v>25</v>
      </c>
      <c r="B2511" t="n">
        <v>5653288</v>
      </c>
      <c r="C2511" t="n">
        <v>17384260</v>
      </c>
      <c r="D2511">
        <f>if(and(B2511&gt;0,C2511&gt;0),C2511/(B2511+C2511),"")</f>
        <v/>
      </c>
      <c r="E2511">
        <f>D2511-E2500</f>
        <v/>
      </c>
      <c r="F2511" t="n">
        <v>0.05</v>
      </c>
      <c r="G2511">
        <f>E2511/F2511*100/85.50/168</f>
        <v/>
      </c>
    </row>
    <row r="2512" spans="1:7">
      <c r="A2512" t="s"/>
    </row>
    <row r="2513" spans="1:7">
      <c r="A2513" t="s">
        <v>0</v>
      </c>
      <c r="B2513" t="s">
        <v>1</v>
      </c>
      <c r="C2513" t="s">
        <v>2</v>
      </c>
      <c r="D2513" t="s">
        <v>3</v>
      </c>
    </row>
    <row r="2514" spans="1:7">
      <c r="A2514" t="s">
        <v>429</v>
      </c>
      <c r="B2514" t="s">
        <v>292</v>
      </c>
      <c r="C2514" t="s">
        <v>430</v>
      </c>
      <c r="D2514" t="s">
        <v>428</v>
      </c>
    </row>
    <row r="2515" spans="1:7">
      <c r="A2515" t="s"/>
      <c r="B2515" t="s">
        <v>8</v>
      </c>
      <c r="C2515" t="s">
        <v>9</v>
      </c>
      <c r="D2515" t="s">
        <v>10</v>
      </c>
      <c r="E2515" t="s">
        <v>11</v>
      </c>
      <c r="F2515" t="s">
        <v>12</v>
      </c>
      <c r="G2515" t="s">
        <v>13</v>
      </c>
    </row>
    <row r="2516" spans="1:7">
      <c r="A2516" t="s">
        <v>14</v>
      </c>
      <c r="B2516" t="n">
        <v>27861800</v>
      </c>
      <c r="C2516" t="n">
        <v>61663140</v>
      </c>
      <c r="D2516">
        <f>if(and(B2516&gt;0,C2516&gt;0),C2516/(B2516+C2516),"")</f>
        <v/>
      </c>
      <c r="E2516">
        <f>average(D2516:D2517)</f>
        <v/>
      </c>
    </row>
    <row r="2517" spans="1:7">
      <c r="A2517" t="s">
        <v>15</v>
      </c>
      <c r="B2517" t="n">
        <v>23804470</v>
      </c>
      <c r="C2517" t="n">
        <v>54159310</v>
      </c>
      <c r="D2517">
        <f>if(and(B2517&gt;0,C2517&gt;0),C2517/(B2517+C2517),"")</f>
        <v/>
      </c>
    </row>
    <row r="2518" spans="1:7">
      <c r="A2518" t="s">
        <v>16</v>
      </c>
      <c r="B2518" t="n">
        <v>30254380</v>
      </c>
      <c r="C2518" t="n">
        <v>69609830</v>
      </c>
      <c r="D2518">
        <f>if(and(B2518&gt;0,C2518&gt;0),C2518/(B2518+C2518),"")</f>
        <v/>
      </c>
      <c r="E2518">
        <f>D2518-E2516</f>
        <v/>
      </c>
      <c r="F2518" t="n">
        <v>0.05</v>
      </c>
      <c r="G2518">
        <f>E2518/F2518*100/85.50/8</f>
        <v/>
      </c>
    </row>
    <row r="2519" spans="1:7">
      <c r="A2519" t="s">
        <v>17</v>
      </c>
      <c r="B2519" t="n">
        <v>27929010</v>
      </c>
      <c r="C2519" t="n">
        <v>66565100</v>
      </c>
      <c r="D2519">
        <f>if(and(B2519&gt;0,C2519&gt;0),C2519/(B2519+C2519),"")</f>
        <v/>
      </c>
      <c r="E2519">
        <f>D2519-E2516</f>
        <v/>
      </c>
      <c r="F2519" t="n">
        <v>0.05</v>
      </c>
      <c r="G2519">
        <f>E2519/F2519*100/85.50/8</f>
        <v/>
      </c>
    </row>
    <row r="2520" spans="1:7">
      <c r="A2520" t="s">
        <v>18</v>
      </c>
      <c r="B2520" t="n">
        <v>27829240</v>
      </c>
      <c r="C2520" t="n">
        <v>65331290</v>
      </c>
      <c r="D2520">
        <f>if(and(B2520&gt;0,C2520&gt;0),C2520/(B2520+C2520),"")</f>
        <v/>
      </c>
      <c r="E2520">
        <f>D2520-E2516</f>
        <v/>
      </c>
      <c r="F2520" t="n">
        <v>0.05</v>
      </c>
      <c r="G2520">
        <f>E2520/F2520*100/85.50/24</f>
        <v/>
      </c>
    </row>
    <row r="2521" spans="1:7">
      <c r="A2521" t="s">
        <v>19</v>
      </c>
      <c r="B2521" t="n">
        <v>25875640</v>
      </c>
      <c r="C2521" t="n">
        <v>60043850</v>
      </c>
      <c r="D2521">
        <f>if(and(B2521&gt;0,C2521&gt;0),C2521/(B2521+C2521),"")</f>
        <v/>
      </c>
      <c r="E2521">
        <f>D2521-E2516</f>
        <v/>
      </c>
      <c r="F2521" t="n">
        <v>0.05</v>
      </c>
      <c r="G2521">
        <f>E2521/F2521*100/85.50/24</f>
        <v/>
      </c>
    </row>
    <row r="2522" spans="1:7">
      <c r="A2522" t="s">
        <v>20</v>
      </c>
      <c r="B2522" t="n">
        <v>13416820</v>
      </c>
      <c r="C2522" t="n">
        <v>34385400</v>
      </c>
      <c r="D2522">
        <f>if(and(B2522&gt;0,C2522&gt;0),C2522/(B2522+C2522),"")</f>
        <v/>
      </c>
      <c r="E2522">
        <f>D2522-E2516</f>
        <v/>
      </c>
      <c r="F2522" t="n">
        <v>0.05</v>
      </c>
      <c r="G2522">
        <f>E2522/F2522*100/85.50/48</f>
        <v/>
      </c>
    </row>
    <row r="2523" spans="1:7">
      <c r="A2523" t="s">
        <v>21</v>
      </c>
      <c r="B2523" t="n">
        <v>14921730</v>
      </c>
      <c r="C2523" t="n">
        <v>36851900</v>
      </c>
      <c r="D2523">
        <f>if(and(B2523&gt;0,C2523&gt;0),C2523/(B2523+C2523),"")</f>
        <v/>
      </c>
      <c r="E2523">
        <f>D2523-E2516</f>
        <v/>
      </c>
      <c r="F2523" t="n">
        <v>0.05</v>
      </c>
      <c r="G2523">
        <f>E2523/F2523*100/85.50/48</f>
        <v/>
      </c>
    </row>
    <row r="2524" spans="1:7">
      <c r="A2524" t="s">
        <v>22</v>
      </c>
      <c r="B2524" t="n">
        <v>15515060</v>
      </c>
      <c r="C2524" t="n">
        <v>42333900</v>
      </c>
      <c r="D2524">
        <f>if(and(B2524&gt;0,C2524&gt;0),C2524/(B2524+C2524),"")</f>
        <v/>
      </c>
      <c r="E2524">
        <f>D2524-E2516</f>
        <v/>
      </c>
      <c r="F2524" t="n">
        <v>0.05</v>
      </c>
      <c r="G2524">
        <f>E2524/F2524*100/85.50/96</f>
        <v/>
      </c>
    </row>
    <row r="2525" spans="1:7">
      <c r="A2525" t="s">
        <v>23</v>
      </c>
      <c r="B2525" t="n">
        <v>12268170</v>
      </c>
      <c r="C2525" t="n">
        <v>34397690</v>
      </c>
      <c r="D2525">
        <f>if(and(B2525&gt;0,C2525&gt;0),C2525/(B2525+C2525),"")</f>
        <v/>
      </c>
      <c r="E2525">
        <f>D2525-E2516</f>
        <v/>
      </c>
      <c r="F2525" t="n">
        <v>0.05</v>
      </c>
      <c r="G2525">
        <f>E2525/F2525*100/85.50/96</f>
        <v/>
      </c>
    </row>
    <row r="2526" spans="1:7">
      <c r="A2526" t="s">
        <v>24</v>
      </c>
      <c r="B2526" t="n">
        <v>10127420</v>
      </c>
      <c r="C2526" t="n">
        <v>29564130</v>
      </c>
      <c r="D2526">
        <f>if(and(B2526&gt;0,C2526&gt;0),C2526/(B2526+C2526),"")</f>
        <v/>
      </c>
      <c r="E2526">
        <f>D2526-E2516</f>
        <v/>
      </c>
      <c r="F2526" t="n">
        <v>0.05</v>
      </c>
      <c r="G2526">
        <f>E2526/F2526*100/85.50/168</f>
        <v/>
      </c>
    </row>
    <row r="2527" spans="1:7">
      <c r="A2527" t="s">
        <v>25</v>
      </c>
      <c r="B2527" t="n">
        <v>10005470</v>
      </c>
      <c r="C2527" t="n">
        <v>29471120</v>
      </c>
      <c r="D2527">
        <f>if(and(B2527&gt;0,C2527&gt;0),C2527/(B2527+C2527),"")</f>
        <v/>
      </c>
      <c r="E2527">
        <f>D2527-E2516</f>
        <v/>
      </c>
      <c r="F2527" t="n">
        <v>0.05</v>
      </c>
      <c r="G2527">
        <f>E2527/F2527*100/85.50/168</f>
        <v/>
      </c>
    </row>
    <row r="2528" spans="1:7">
      <c r="A2528" t="s"/>
    </row>
    <row r="2529" spans="1:7">
      <c r="A2529" t="s">
        <v>0</v>
      </c>
      <c r="B2529" t="s">
        <v>1</v>
      </c>
      <c r="C2529" t="s">
        <v>2</v>
      </c>
      <c r="D2529" t="s">
        <v>3</v>
      </c>
    </row>
    <row r="2530" spans="1:7">
      <c r="A2530" t="s">
        <v>431</v>
      </c>
      <c r="B2530" t="s">
        <v>163</v>
      </c>
      <c r="C2530" t="s">
        <v>432</v>
      </c>
      <c r="D2530" t="s">
        <v>433</v>
      </c>
    </row>
    <row r="2531" spans="1:7">
      <c r="A2531" t="s"/>
      <c r="B2531" t="s">
        <v>8</v>
      </c>
      <c r="C2531" t="s">
        <v>9</v>
      </c>
      <c r="D2531" t="s">
        <v>10</v>
      </c>
      <c r="E2531" t="s">
        <v>11</v>
      </c>
      <c r="F2531" t="s">
        <v>12</v>
      </c>
      <c r="G2531" t="s">
        <v>13</v>
      </c>
    </row>
    <row r="2532" spans="1:7">
      <c r="A2532" t="s">
        <v>14</v>
      </c>
      <c r="B2532" t="n">
        <v>16704990</v>
      </c>
      <c r="C2532" t="n">
        <v>38319180</v>
      </c>
      <c r="D2532">
        <f>if(and(B2532&gt;0,C2532&gt;0),C2532/(B2532+C2532),"")</f>
        <v/>
      </c>
      <c r="E2532">
        <f>average(D2532:D2533)</f>
        <v/>
      </c>
    </row>
    <row r="2533" spans="1:7">
      <c r="A2533" t="s">
        <v>15</v>
      </c>
      <c r="B2533" t="n">
        <v>14880640</v>
      </c>
      <c r="C2533" t="n">
        <v>33493860</v>
      </c>
      <c r="D2533">
        <f>if(and(B2533&gt;0,C2533&gt;0),C2533/(B2533+C2533),"")</f>
        <v/>
      </c>
    </row>
    <row r="2534" spans="1:7">
      <c r="A2534" t="s">
        <v>16</v>
      </c>
      <c r="B2534" t="n">
        <v>15087060</v>
      </c>
      <c r="C2534" t="n">
        <v>32573310</v>
      </c>
      <c r="D2534">
        <f>if(and(B2534&gt;0,C2534&gt;0),C2534/(B2534+C2534),"")</f>
        <v/>
      </c>
      <c r="E2534">
        <f>D2534-E2532</f>
        <v/>
      </c>
      <c r="F2534" t="n">
        <v>0.05</v>
      </c>
      <c r="G2534">
        <f>E2534/F2534*100/76.51/8</f>
        <v/>
      </c>
    </row>
    <row r="2535" spans="1:7">
      <c r="A2535" t="s">
        <v>17</v>
      </c>
      <c r="B2535" t="n">
        <v>14001290</v>
      </c>
      <c r="C2535" t="n">
        <v>31678520</v>
      </c>
      <c r="D2535">
        <f>if(and(B2535&gt;0,C2535&gt;0),C2535/(B2535+C2535),"")</f>
        <v/>
      </c>
      <c r="E2535">
        <f>D2535-E2532</f>
        <v/>
      </c>
      <c r="F2535" t="n">
        <v>0.05</v>
      </c>
      <c r="G2535">
        <f>E2535/F2535*100/76.51/8</f>
        <v/>
      </c>
    </row>
    <row r="2536" spans="1:7">
      <c r="A2536" t="s">
        <v>18</v>
      </c>
      <c r="B2536" t="n">
        <v>19774450</v>
      </c>
      <c r="C2536" t="n">
        <v>46402230</v>
      </c>
      <c r="D2536">
        <f>if(and(B2536&gt;0,C2536&gt;0),C2536/(B2536+C2536),"")</f>
        <v/>
      </c>
      <c r="E2536">
        <f>D2536-E2532</f>
        <v/>
      </c>
      <c r="F2536" t="n">
        <v>0.05</v>
      </c>
      <c r="G2536">
        <f>E2536/F2536*100/76.51/24</f>
        <v/>
      </c>
    </row>
    <row r="2537" spans="1:7">
      <c r="A2537" t="s">
        <v>19</v>
      </c>
      <c r="B2537" t="n">
        <v>22259530</v>
      </c>
      <c r="C2537" t="n">
        <v>51386880</v>
      </c>
      <c r="D2537">
        <f>if(and(B2537&gt;0,C2537&gt;0),C2537/(B2537+C2537),"")</f>
        <v/>
      </c>
      <c r="E2537">
        <f>D2537-E2532</f>
        <v/>
      </c>
      <c r="F2537" t="n">
        <v>0.05</v>
      </c>
      <c r="G2537">
        <f>E2537/F2537*100/76.51/24</f>
        <v/>
      </c>
    </row>
    <row r="2538" spans="1:7">
      <c r="A2538" t="s">
        <v>20</v>
      </c>
      <c r="B2538" t="n">
        <v>12963660</v>
      </c>
      <c r="C2538" t="n">
        <v>28535840</v>
      </c>
      <c r="D2538">
        <f>if(and(B2538&gt;0,C2538&gt;0),C2538/(B2538+C2538),"")</f>
        <v/>
      </c>
      <c r="E2538">
        <f>D2538-E2532</f>
        <v/>
      </c>
      <c r="F2538" t="n">
        <v>0.05</v>
      </c>
      <c r="G2538">
        <f>E2538/F2538*100/76.51/48</f>
        <v/>
      </c>
    </row>
    <row r="2539" spans="1:7">
      <c r="A2539" t="s">
        <v>21</v>
      </c>
      <c r="B2539" t="n">
        <v>13930140</v>
      </c>
      <c r="C2539" t="n">
        <v>30819510</v>
      </c>
      <c r="D2539">
        <f>if(and(B2539&gt;0,C2539&gt;0),C2539/(B2539+C2539),"")</f>
        <v/>
      </c>
      <c r="E2539">
        <f>D2539-E2532</f>
        <v/>
      </c>
      <c r="F2539" t="n">
        <v>0.05</v>
      </c>
      <c r="G2539">
        <f>E2539/F2539*100/76.51/48</f>
        <v/>
      </c>
    </row>
    <row r="2540" spans="1:7">
      <c r="A2540" t="s">
        <v>22</v>
      </c>
      <c r="B2540" t="n">
        <v>15156620</v>
      </c>
      <c r="C2540" t="n">
        <v>35846970</v>
      </c>
      <c r="D2540">
        <f>if(and(B2540&gt;0,C2540&gt;0),C2540/(B2540+C2540),"")</f>
        <v/>
      </c>
      <c r="E2540">
        <f>D2540-E2532</f>
        <v/>
      </c>
      <c r="F2540" t="n">
        <v>0.05</v>
      </c>
      <c r="G2540">
        <f>E2540/F2540*100/76.51/96</f>
        <v/>
      </c>
    </row>
    <row r="2541" spans="1:7">
      <c r="A2541" t="s">
        <v>23</v>
      </c>
      <c r="B2541" t="n">
        <v>15219860</v>
      </c>
      <c r="C2541" t="n">
        <v>35997600</v>
      </c>
      <c r="D2541">
        <f>if(and(B2541&gt;0,C2541&gt;0),C2541/(B2541+C2541),"")</f>
        <v/>
      </c>
      <c r="E2541">
        <f>D2541-E2532</f>
        <v/>
      </c>
      <c r="F2541" t="n">
        <v>0.05</v>
      </c>
      <c r="G2541">
        <f>E2541/F2541*100/76.51/96</f>
        <v/>
      </c>
    </row>
    <row r="2542" spans="1:7">
      <c r="A2542" t="s">
        <v>24</v>
      </c>
      <c r="B2542" t="n">
        <v>7061731</v>
      </c>
      <c r="C2542" t="n">
        <v>15649290</v>
      </c>
      <c r="D2542">
        <f>if(and(B2542&gt;0,C2542&gt;0),C2542/(B2542+C2542),"")</f>
        <v/>
      </c>
      <c r="E2542">
        <f>D2542-E2532</f>
        <v/>
      </c>
      <c r="F2542" t="n">
        <v>0.05</v>
      </c>
      <c r="G2542">
        <f>E2542/F2542*100/76.51/168</f>
        <v/>
      </c>
    </row>
    <row r="2543" spans="1:7">
      <c r="A2543" t="s">
        <v>25</v>
      </c>
      <c r="B2543" t="n">
        <v>10786650</v>
      </c>
      <c r="C2543" t="n">
        <v>18492290</v>
      </c>
      <c r="D2543">
        <f>if(and(B2543&gt;0,C2543&gt;0),C2543/(B2543+C2543),"")</f>
        <v/>
      </c>
      <c r="E2543">
        <f>D2543-E2532</f>
        <v/>
      </c>
      <c r="F2543" t="n">
        <v>0.05</v>
      </c>
      <c r="G2543">
        <f>E2543/F2543*100/76.51/168</f>
        <v/>
      </c>
    </row>
    <row r="2544" spans="1:7">
      <c r="A2544" t="s"/>
    </row>
    <row r="2545" spans="1:7">
      <c r="A2545" t="s">
        <v>0</v>
      </c>
      <c r="B2545" t="s">
        <v>1</v>
      </c>
      <c r="C2545" t="s">
        <v>2</v>
      </c>
      <c r="D2545" t="s">
        <v>3</v>
      </c>
    </row>
    <row r="2546" spans="1:7">
      <c r="A2546" t="s">
        <v>434</v>
      </c>
      <c r="B2546" t="s">
        <v>163</v>
      </c>
      <c r="C2546" t="s">
        <v>435</v>
      </c>
      <c r="D2546" t="s">
        <v>436</v>
      </c>
    </row>
    <row r="2547" spans="1:7">
      <c r="A2547" t="s"/>
      <c r="B2547" t="s">
        <v>8</v>
      </c>
      <c r="C2547" t="s">
        <v>9</v>
      </c>
      <c r="D2547" t="s">
        <v>10</v>
      </c>
      <c r="E2547" t="s">
        <v>11</v>
      </c>
      <c r="F2547" t="s">
        <v>12</v>
      </c>
      <c r="G2547" t="s">
        <v>13</v>
      </c>
    </row>
    <row r="2548" spans="1:7">
      <c r="A2548" t="s">
        <v>14</v>
      </c>
      <c r="B2548" t="n">
        <v>148260100</v>
      </c>
      <c r="C2548" t="n">
        <v>356086300</v>
      </c>
      <c r="D2548">
        <f>if(and(B2548&gt;0,C2548&gt;0),C2548/(B2548+C2548),"")</f>
        <v/>
      </c>
      <c r="E2548">
        <f>average(D2548:D2549)</f>
        <v/>
      </c>
    </row>
    <row r="2549" spans="1:7">
      <c r="A2549" t="s">
        <v>15</v>
      </c>
      <c r="B2549" t="n">
        <v>115328100</v>
      </c>
      <c r="C2549" t="n">
        <v>275987700</v>
      </c>
      <c r="D2549">
        <f>if(and(B2549&gt;0,C2549&gt;0),C2549/(B2549+C2549),"")</f>
        <v/>
      </c>
    </row>
    <row r="2550" spans="1:7">
      <c r="A2550" t="s">
        <v>16</v>
      </c>
      <c r="B2550" t="n">
        <v>167299000</v>
      </c>
      <c r="C2550" t="n">
        <v>407890600</v>
      </c>
      <c r="D2550">
        <f>if(and(B2550&gt;0,C2550&gt;0),C2550/(B2550+C2550),"")</f>
        <v/>
      </c>
      <c r="E2550">
        <f>D2550-E2548</f>
        <v/>
      </c>
      <c r="F2550" t="n">
        <v>0.05</v>
      </c>
      <c r="G2550">
        <f>E2550/F2550*100/74.30/8</f>
        <v/>
      </c>
    </row>
    <row r="2551" spans="1:7">
      <c r="A2551" t="s">
        <v>17</v>
      </c>
      <c r="B2551" t="n">
        <v>151357400</v>
      </c>
      <c r="C2551" t="n">
        <v>380843800</v>
      </c>
      <c r="D2551">
        <f>if(and(B2551&gt;0,C2551&gt;0),C2551/(B2551+C2551),"")</f>
        <v/>
      </c>
      <c r="E2551">
        <f>D2551-E2548</f>
        <v/>
      </c>
      <c r="F2551" t="n">
        <v>0.05</v>
      </c>
      <c r="G2551">
        <f>E2551/F2551*100/74.30/8</f>
        <v/>
      </c>
    </row>
    <row r="2552" spans="1:7">
      <c r="A2552" t="s">
        <v>18</v>
      </c>
      <c r="B2552" t="n">
        <v>122465200</v>
      </c>
      <c r="C2552" t="n">
        <v>311979000</v>
      </c>
      <c r="D2552">
        <f>if(and(B2552&gt;0,C2552&gt;0),C2552/(B2552+C2552),"")</f>
        <v/>
      </c>
      <c r="E2552">
        <f>D2552-E2548</f>
        <v/>
      </c>
      <c r="F2552" t="n">
        <v>0.05</v>
      </c>
      <c r="G2552">
        <f>E2552/F2552*100/74.30/24</f>
        <v/>
      </c>
    </row>
    <row r="2553" spans="1:7">
      <c r="A2553" t="s">
        <v>19</v>
      </c>
      <c r="B2553" t="n">
        <v>146747400</v>
      </c>
      <c r="C2553" t="n">
        <v>365321900</v>
      </c>
      <c r="D2553">
        <f>if(and(B2553&gt;0,C2553&gt;0),C2553/(B2553+C2553),"")</f>
        <v/>
      </c>
      <c r="E2553">
        <f>D2553-E2548</f>
        <v/>
      </c>
      <c r="F2553" t="n">
        <v>0.05</v>
      </c>
      <c r="G2553">
        <f>E2553/F2553*100/74.30/24</f>
        <v/>
      </c>
    </row>
    <row r="2554" spans="1:7">
      <c r="A2554" t="s">
        <v>20</v>
      </c>
      <c r="B2554" t="n">
        <v>74242240</v>
      </c>
      <c r="C2554" t="n">
        <v>185576600</v>
      </c>
      <c r="D2554">
        <f>if(and(B2554&gt;0,C2554&gt;0),C2554/(B2554+C2554),"")</f>
        <v/>
      </c>
      <c r="E2554">
        <f>D2554-E2548</f>
        <v/>
      </c>
      <c r="F2554" t="n">
        <v>0.05</v>
      </c>
      <c r="G2554">
        <f>E2554/F2554*100/74.30/48</f>
        <v/>
      </c>
    </row>
    <row r="2555" spans="1:7">
      <c r="A2555" t="s">
        <v>21</v>
      </c>
      <c r="B2555" t="n">
        <v>77990440</v>
      </c>
      <c r="C2555" t="n">
        <v>197844300</v>
      </c>
      <c r="D2555">
        <f>if(and(B2555&gt;0,C2555&gt;0),C2555/(B2555+C2555),"")</f>
        <v/>
      </c>
      <c r="E2555">
        <f>D2555-E2548</f>
        <v/>
      </c>
      <c r="F2555" t="n">
        <v>0.05</v>
      </c>
      <c r="G2555">
        <f>E2555/F2555*100/74.30/48</f>
        <v/>
      </c>
    </row>
    <row r="2556" spans="1:7">
      <c r="A2556" t="s">
        <v>22</v>
      </c>
      <c r="B2556" t="n">
        <v>67772360</v>
      </c>
      <c r="C2556" t="n">
        <v>189066000</v>
      </c>
      <c r="D2556">
        <f>if(and(B2556&gt;0,C2556&gt;0),C2556/(B2556+C2556),"")</f>
        <v/>
      </c>
      <c r="E2556">
        <f>D2556-E2548</f>
        <v/>
      </c>
      <c r="F2556" t="n">
        <v>0.05</v>
      </c>
      <c r="G2556">
        <f>E2556/F2556*100/74.30/96</f>
        <v/>
      </c>
    </row>
    <row r="2557" spans="1:7">
      <c r="A2557" t="s">
        <v>23</v>
      </c>
      <c r="B2557" t="n">
        <v>64333750</v>
      </c>
      <c r="C2557" t="n">
        <v>179243000</v>
      </c>
      <c r="D2557">
        <f>if(and(B2557&gt;0,C2557&gt;0),C2557/(B2557+C2557),"")</f>
        <v/>
      </c>
      <c r="E2557">
        <f>D2557-E2548</f>
        <v/>
      </c>
      <c r="F2557" t="n">
        <v>0.05</v>
      </c>
      <c r="G2557">
        <f>E2557/F2557*100/74.30/96</f>
        <v/>
      </c>
    </row>
    <row r="2558" spans="1:7">
      <c r="A2558" t="s">
        <v>24</v>
      </c>
      <c r="B2558" t="n">
        <v>51249580</v>
      </c>
      <c r="C2558" t="n">
        <v>158138200</v>
      </c>
      <c r="D2558">
        <f>if(and(B2558&gt;0,C2558&gt;0),C2558/(B2558+C2558),"")</f>
        <v/>
      </c>
      <c r="E2558">
        <f>D2558-E2548</f>
        <v/>
      </c>
      <c r="F2558" t="n">
        <v>0.05</v>
      </c>
      <c r="G2558">
        <f>E2558/F2558*100/74.30/168</f>
        <v/>
      </c>
    </row>
    <row r="2559" spans="1:7">
      <c r="A2559" t="s">
        <v>25</v>
      </c>
      <c r="B2559" t="n">
        <v>53633620</v>
      </c>
      <c r="C2559" t="n">
        <v>162965000</v>
      </c>
      <c r="D2559">
        <f>if(and(B2559&gt;0,C2559&gt;0),C2559/(B2559+C2559),"")</f>
        <v/>
      </c>
      <c r="E2559">
        <f>D2559-E2548</f>
        <v/>
      </c>
      <c r="F2559" t="n">
        <v>0.05</v>
      </c>
      <c r="G2559">
        <f>E2559/F2559*100/74.30/168</f>
        <v/>
      </c>
    </row>
    <row r="2560" spans="1:7">
      <c r="A2560" t="s"/>
    </row>
    <row r="2561" spans="1:7">
      <c r="A2561" t="s">
        <v>0</v>
      </c>
      <c r="B2561" t="s">
        <v>1</v>
      </c>
      <c r="C2561" t="s">
        <v>2</v>
      </c>
      <c r="D2561" t="s">
        <v>3</v>
      </c>
    </row>
    <row r="2562" spans="1:7">
      <c r="A2562" t="s">
        <v>437</v>
      </c>
      <c r="B2562" t="s">
        <v>292</v>
      </c>
      <c r="C2562" t="s">
        <v>438</v>
      </c>
      <c r="D2562" t="s">
        <v>436</v>
      </c>
    </row>
    <row r="2563" spans="1:7">
      <c r="A2563" t="s"/>
      <c r="B2563" t="s">
        <v>8</v>
      </c>
      <c r="C2563" t="s">
        <v>9</v>
      </c>
      <c r="D2563" t="s">
        <v>10</v>
      </c>
      <c r="E2563" t="s">
        <v>11</v>
      </c>
      <c r="F2563" t="s">
        <v>12</v>
      </c>
      <c r="G2563" t="s">
        <v>13</v>
      </c>
    </row>
    <row r="2564" spans="1:7">
      <c r="A2564" t="s">
        <v>14</v>
      </c>
      <c r="B2564" t="n">
        <v>320087400</v>
      </c>
      <c r="C2564" t="n">
        <v>782708200</v>
      </c>
      <c r="D2564">
        <f>if(and(B2564&gt;0,C2564&gt;0),C2564/(B2564+C2564),"")</f>
        <v/>
      </c>
      <c r="E2564">
        <f>average(D2564:D2565)</f>
        <v/>
      </c>
    </row>
    <row r="2565" spans="1:7">
      <c r="A2565" t="s">
        <v>15</v>
      </c>
      <c r="B2565" t="n">
        <v>271382500</v>
      </c>
      <c r="C2565" t="n">
        <v>659362800</v>
      </c>
      <c r="D2565">
        <f>if(and(B2565&gt;0,C2565&gt;0),C2565/(B2565+C2565),"")</f>
        <v/>
      </c>
    </row>
    <row r="2566" spans="1:7">
      <c r="A2566" t="s">
        <v>16</v>
      </c>
      <c r="B2566" t="n">
        <v>339982800</v>
      </c>
      <c r="C2566" t="n">
        <v>849917100</v>
      </c>
      <c r="D2566">
        <f>if(and(B2566&gt;0,C2566&gt;0),C2566/(B2566+C2566),"")</f>
        <v/>
      </c>
      <c r="E2566">
        <f>D2566-E2564</f>
        <v/>
      </c>
      <c r="F2566" t="n">
        <v>0.05</v>
      </c>
      <c r="G2566">
        <f>E2566/F2566*100/74.30/8</f>
        <v/>
      </c>
    </row>
    <row r="2567" spans="1:7">
      <c r="A2567" t="s">
        <v>17</v>
      </c>
      <c r="B2567" t="n">
        <v>322520200</v>
      </c>
      <c r="C2567" t="n">
        <v>801007200</v>
      </c>
      <c r="D2567">
        <f>if(and(B2567&gt;0,C2567&gt;0),C2567/(B2567+C2567),"")</f>
        <v/>
      </c>
      <c r="E2567">
        <f>D2567-E2564</f>
        <v/>
      </c>
      <c r="F2567" t="n">
        <v>0.05</v>
      </c>
      <c r="G2567">
        <f>E2567/F2567*100/74.30/8</f>
        <v/>
      </c>
    </row>
    <row r="2568" spans="1:7">
      <c r="A2568" t="s">
        <v>18</v>
      </c>
      <c r="B2568" t="n">
        <v>325958900</v>
      </c>
      <c r="C2568" t="n">
        <v>844140900</v>
      </c>
      <c r="D2568">
        <f>if(and(B2568&gt;0,C2568&gt;0),C2568/(B2568+C2568),"")</f>
        <v/>
      </c>
      <c r="E2568">
        <f>D2568-E2564</f>
        <v/>
      </c>
      <c r="F2568" t="n">
        <v>0.05</v>
      </c>
      <c r="G2568">
        <f>E2568/F2568*100/74.30/24</f>
        <v/>
      </c>
    </row>
    <row r="2569" spans="1:7">
      <c r="A2569" t="s">
        <v>19</v>
      </c>
      <c r="B2569" t="n">
        <v>373982400</v>
      </c>
      <c r="C2569" t="n">
        <v>938110800</v>
      </c>
      <c r="D2569">
        <f>if(and(B2569&gt;0,C2569&gt;0),C2569/(B2569+C2569),"")</f>
        <v/>
      </c>
      <c r="E2569">
        <f>D2569-E2564</f>
        <v/>
      </c>
      <c r="F2569" t="n">
        <v>0.05</v>
      </c>
      <c r="G2569">
        <f>E2569/F2569*100/74.30/24</f>
        <v/>
      </c>
    </row>
    <row r="2570" spans="1:7">
      <c r="A2570" t="s">
        <v>20</v>
      </c>
      <c r="B2570" t="n">
        <v>164835100</v>
      </c>
      <c r="C2570" t="n">
        <v>427176700</v>
      </c>
      <c r="D2570">
        <f>if(and(B2570&gt;0,C2570&gt;0),C2570/(B2570+C2570),"")</f>
        <v/>
      </c>
      <c r="E2570">
        <f>D2570-E2564</f>
        <v/>
      </c>
      <c r="F2570" t="n">
        <v>0.05</v>
      </c>
      <c r="G2570">
        <f>E2570/F2570*100/74.30/48</f>
        <v/>
      </c>
    </row>
    <row r="2571" spans="1:7">
      <c r="A2571" t="s">
        <v>21</v>
      </c>
      <c r="B2571" t="n">
        <v>183079600</v>
      </c>
      <c r="C2571" t="n">
        <v>466657400</v>
      </c>
      <c r="D2571">
        <f>if(and(B2571&gt;0,C2571&gt;0),C2571/(B2571+C2571),"")</f>
        <v/>
      </c>
      <c r="E2571">
        <f>D2571-E2564</f>
        <v/>
      </c>
      <c r="F2571" t="n">
        <v>0.05</v>
      </c>
      <c r="G2571">
        <f>E2571/F2571*100/74.30/48</f>
        <v/>
      </c>
    </row>
    <row r="2572" spans="1:7">
      <c r="A2572" t="s">
        <v>22</v>
      </c>
      <c r="B2572" t="n">
        <v>136934200</v>
      </c>
      <c r="C2572" t="n">
        <v>375980000</v>
      </c>
      <c r="D2572">
        <f>if(and(B2572&gt;0,C2572&gt;0),C2572/(B2572+C2572),"")</f>
        <v/>
      </c>
      <c r="E2572">
        <f>D2572-E2564</f>
        <v/>
      </c>
      <c r="F2572" t="n">
        <v>0.05</v>
      </c>
      <c r="G2572">
        <f>E2572/F2572*100/74.30/96</f>
        <v/>
      </c>
    </row>
    <row r="2573" spans="1:7">
      <c r="A2573" t="s">
        <v>23</v>
      </c>
      <c r="B2573" t="n">
        <v>166177600</v>
      </c>
      <c r="C2573" t="n">
        <v>462414100</v>
      </c>
      <c r="D2573">
        <f>if(and(B2573&gt;0,C2573&gt;0),C2573/(B2573+C2573),"")</f>
        <v/>
      </c>
      <c r="E2573">
        <f>D2573-E2564</f>
        <v/>
      </c>
      <c r="F2573" t="n">
        <v>0.05</v>
      </c>
      <c r="G2573">
        <f>E2573/F2573*100/74.30/96</f>
        <v/>
      </c>
    </row>
    <row r="2574" spans="1:7">
      <c r="A2574" t="s">
        <v>24</v>
      </c>
      <c r="B2574" t="n">
        <v>95891970</v>
      </c>
      <c r="C2574" t="n">
        <v>299539900</v>
      </c>
      <c r="D2574">
        <f>if(and(B2574&gt;0,C2574&gt;0),C2574/(B2574+C2574),"")</f>
        <v/>
      </c>
      <c r="E2574">
        <f>D2574-E2564</f>
        <v/>
      </c>
      <c r="F2574" t="n">
        <v>0.05</v>
      </c>
      <c r="G2574">
        <f>E2574/F2574*100/74.30/168</f>
        <v/>
      </c>
    </row>
    <row r="2575" spans="1:7">
      <c r="A2575" t="s">
        <v>25</v>
      </c>
      <c r="B2575" t="n">
        <v>104299600</v>
      </c>
      <c r="C2575" t="n">
        <v>322557700</v>
      </c>
      <c r="D2575">
        <f>if(and(B2575&gt;0,C2575&gt;0),C2575/(B2575+C2575),"")</f>
        <v/>
      </c>
      <c r="E2575">
        <f>D2575-E2564</f>
        <v/>
      </c>
      <c r="F2575" t="n">
        <v>0.05</v>
      </c>
      <c r="G2575">
        <f>E2575/F2575*100/74.30/168</f>
        <v/>
      </c>
    </row>
    <row r="2576" spans="1:7">
      <c r="A2576" t="s"/>
    </row>
    <row r="2577" spans="1:7">
      <c r="A2577" t="s">
        <v>0</v>
      </c>
      <c r="B2577" t="s">
        <v>1</v>
      </c>
      <c r="C2577" t="s">
        <v>2</v>
      </c>
      <c r="D2577" t="s">
        <v>3</v>
      </c>
    </row>
    <row r="2578" spans="1:7">
      <c r="A2578" t="s">
        <v>439</v>
      </c>
      <c r="B2578" t="s">
        <v>163</v>
      </c>
      <c r="C2578" t="s">
        <v>440</v>
      </c>
      <c r="D2578" t="s">
        <v>441</v>
      </c>
    </row>
    <row r="2579" spans="1:7">
      <c r="A2579" t="s"/>
      <c r="B2579" t="s">
        <v>8</v>
      </c>
      <c r="C2579" t="s">
        <v>9</v>
      </c>
      <c r="D2579" t="s">
        <v>10</v>
      </c>
      <c r="E2579" t="s">
        <v>11</v>
      </c>
      <c r="F2579" t="s">
        <v>12</v>
      </c>
      <c r="G2579" t="s">
        <v>13</v>
      </c>
    </row>
    <row r="2580" spans="1:7">
      <c r="A2580" t="s">
        <v>14</v>
      </c>
      <c r="B2580" t="n">
        <v>534331000</v>
      </c>
      <c r="C2580" t="n">
        <v>1282154000</v>
      </c>
      <c r="D2580">
        <f>if(and(B2580&gt;0,C2580&gt;0),C2580/(B2580+C2580),"")</f>
        <v/>
      </c>
      <c r="E2580">
        <f>average(D2580:D2581)</f>
        <v/>
      </c>
    </row>
    <row r="2581" spans="1:7">
      <c r="A2581" t="s">
        <v>15</v>
      </c>
      <c r="B2581" t="n">
        <v>600991700</v>
      </c>
      <c r="C2581" t="n">
        <v>1448782000</v>
      </c>
      <c r="D2581">
        <f>if(and(B2581&gt;0,C2581&gt;0),C2581/(B2581+C2581),"")</f>
        <v/>
      </c>
    </row>
    <row r="2582" spans="1:7">
      <c r="A2582" t="s">
        <v>16</v>
      </c>
      <c r="B2582" t="n">
        <v>517358800</v>
      </c>
      <c r="C2582" t="n">
        <v>1269931000</v>
      </c>
      <c r="D2582">
        <f>if(and(B2582&gt;0,C2582&gt;0),C2582/(B2582+C2582),"")</f>
        <v/>
      </c>
      <c r="E2582">
        <f>D2582-E2580</f>
        <v/>
      </c>
      <c r="F2582" t="n">
        <v>0.05</v>
      </c>
      <c r="G2582">
        <f>E2582/F2582*100/70.51/8</f>
        <v/>
      </c>
    </row>
    <row r="2583" spans="1:7">
      <c r="A2583" t="s">
        <v>17</v>
      </c>
      <c r="B2583" t="n">
        <v>488091200</v>
      </c>
      <c r="C2583" t="n">
        <v>1186711000</v>
      </c>
      <c r="D2583">
        <f>if(and(B2583&gt;0,C2583&gt;0),C2583/(B2583+C2583),"")</f>
        <v/>
      </c>
      <c r="E2583">
        <f>D2583-E2580</f>
        <v/>
      </c>
      <c r="F2583" t="n">
        <v>0.05</v>
      </c>
      <c r="G2583">
        <f>E2583/F2583*100/70.51/8</f>
        <v/>
      </c>
    </row>
    <row r="2584" spans="1:7">
      <c r="A2584" t="s">
        <v>18</v>
      </c>
      <c r="B2584" t="n">
        <v>497179900</v>
      </c>
      <c r="C2584" t="n">
        <v>1203188000</v>
      </c>
      <c r="D2584">
        <f>if(and(B2584&gt;0,C2584&gt;0),C2584/(B2584+C2584),"")</f>
        <v/>
      </c>
      <c r="E2584">
        <f>D2584-E2580</f>
        <v/>
      </c>
      <c r="F2584" t="n">
        <v>0.05</v>
      </c>
      <c r="G2584">
        <f>E2584/F2584*100/70.51/24</f>
        <v/>
      </c>
    </row>
    <row r="2585" spans="1:7">
      <c r="A2585" t="s">
        <v>19</v>
      </c>
      <c r="B2585" t="n">
        <v>530543800</v>
      </c>
      <c r="C2585" t="n">
        <v>1296609000</v>
      </c>
      <c r="D2585">
        <f>if(and(B2585&gt;0,C2585&gt;0),C2585/(B2585+C2585),"")</f>
        <v/>
      </c>
      <c r="E2585">
        <f>D2585-E2580</f>
        <v/>
      </c>
      <c r="F2585" t="n">
        <v>0.05</v>
      </c>
      <c r="G2585">
        <f>E2585/F2585*100/70.51/24</f>
        <v/>
      </c>
    </row>
    <row r="2586" spans="1:7">
      <c r="A2586" t="s">
        <v>20</v>
      </c>
      <c r="B2586" t="n">
        <v>285684000</v>
      </c>
      <c r="C2586" t="n">
        <v>712260600</v>
      </c>
      <c r="D2586">
        <f>if(and(B2586&gt;0,C2586&gt;0),C2586/(B2586+C2586),"")</f>
        <v/>
      </c>
      <c r="E2586">
        <f>D2586-E2580</f>
        <v/>
      </c>
      <c r="F2586" t="n">
        <v>0.05</v>
      </c>
      <c r="G2586">
        <f>E2586/F2586*100/70.51/48</f>
        <v/>
      </c>
    </row>
    <row r="2587" spans="1:7">
      <c r="A2587" t="s">
        <v>21</v>
      </c>
      <c r="B2587" t="n">
        <v>286148800</v>
      </c>
      <c r="C2587" t="n">
        <v>709256500</v>
      </c>
      <c r="D2587">
        <f>if(and(B2587&gt;0,C2587&gt;0),C2587/(B2587+C2587),"")</f>
        <v/>
      </c>
      <c r="E2587">
        <f>D2587-E2580</f>
        <v/>
      </c>
      <c r="F2587" t="n">
        <v>0.05</v>
      </c>
      <c r="G2587">
        <f>E2587/F2587*100/70.51/48</f>
        <v/>
      </c>
    </row>
    <row r="2588" spans="1:7">
      <c r="A2588" t="s">
        <v>22</v>
      </c>
      <c r="B2588" t="n">
        <v>237938700</v>
      </c>
      <c r="C2588" t="n">
        <v>618766700</v>
      </c>
      <c r="D2588">
        <f>if(and(B2588&gt;0,C2588&gt;0),C2588/(B2588+C2588),"")</f>
        <v/>
      </c>
      <c r="E2588">
        <f>D2588-E2580</f>
        <v/>
      </c>
      <c r="F2588" t="n">
        <v>0.05</v>
      </c>
      <c r="G2588">
        <f>E2588/F2588*100/70.51/96</f>
        <v/>
      </c>
    </row>
    <row r="2589" spans="1:7">
      <c r="A2589" t="s">
        <v>23</v>
      </c>
      <c r="B2589" t="n">
        <v>264389800</v>
      </c>
      <c r="C2589" t="n">
        <v>691315700</v>
      </c>
      <c r="D2589">
        <f>if(and(B2589&gt;0,C2589&gt;0),C2589/(B2589+C2589),"")</f>
        <v/>
      </c>
      <c r="E2589">
        <f>D2589-E2580</f>
        <v/>
      </c>
      <c r="F2589" t="n">
        <v>0.05</v>
      </c>
      <c r="G2589">
        <f>E2589/F2589*100/70.51/96</f>
        <v/>
      </c>
    </row>
    <row r="2590" spans="1:7">
      <c r="A2590" t="s">
        <v>24</v>
      </c>
      <c r="B2590" t="n">
        <v>166956900</v>
      </c>
      <c r="C2590" t="n">
        <v>476730600</v>
      </c>
      <c r="D2590">
        <f>if(and(B2590&gt;0,C2590&gt;0),C2590/(B2590+C2590),"")</f>
        <v/>
      </c>
      <c r="E2590">
        <f>D2590-E2580</f>
        <v/>
      </c>
      <c r="F2590" t="n">
        <v>0.05</v>
      </c>
      <c r="G2590">
        <f>E2590/F2590*100/70.51/168</f>
        <v/>
      </c>
    </row>
    <row r="2591" spans="1:7">
      <c r="A2591" t="s">
        <v>25</v>
      </c>
      <c r="B2591" t="n">
        <v>183652400</v>
      </c>
      <c r="C2591" t="n">
        <v>517917500</v>
      </c>
      <c r="D2591">
        <f>if(and(B2591&gt;0,C2591&gt;0),C2591/(B2591+C2591),"")</f>
        <v/>
      </c>
      <c r="E2591">
        <f>D2591-E2580</f>
        <v/>
      </c>
      <c r="F2591" t="n">
        <v>0.05</v>
      </c>
      <c r="G2591">
        <f>E2591/F2591*100/70.51/168</f>
        <v/>
      </c>
    </row>
    <row r="2592" spans="1:7">
      <c r="A2592" t="s"/>
    </row>
    <row r="2593" spans="1:7">
      <c r="A2593" t="s">
        <v>0</v>
      </c>
      <c r="B2593" t="s">
        <v>1</v>
      </c>
      <c r="C2593" t="s">
        <v>2</v>
      </c>
      <c r="D2593" t="s">
        <v>3</v>
      </c>
    </row>
    <row r="2594" spans="1:7">
      <c r="A2594" t="s">
        <v>442</v>
      </c>
      <c r="B2594" t="s">
        <v>292</v>
      </c>
      <c r="C2594" t="s">
        <v>443</v>
      </c>
      <c r="D2594" t="s">
        <v>441</v>
      </c>
    </row>
    <row r="2595" spans="1:7">
      <c r="A2595" t="s"/>
      <c r="B2595" t="s">
        <v>8</v>
      </c>
      <c r="C2595" t="s">
        <v>9</v>
      </c>
      <c r="D2595" t="s">
        <v>10</v>
      </c>
      <c r="E2595" t="s">
        <v>11</v>
      </c>
      <c r="F2595" t="s">
        <v>12</v>
      </c>
      <c r="G2595" t="s">
        <v>13</v>
      </c>
    </row>
    <row r="2596" spans="1:7">
      <c r="A2596" t="s">
        <v>14</v>
      </c>
      <c r="B2596" t="n">
        <v>714091200</v>
      </c>
      <c r="C2596" t="n">
        <v>1701808000</v>
      </c>
      <c r="D2596">
        <f>if(and(B2596&gt;0,C2596&gt;0),C2596/(B2596+C2596),"")</f>
        <v/>
      </c>
      <c r="E2596">
        <f>average(D2596:D2597)</f>
        <v/>
      </c>
    </row>
    <row r="2597" spans="1:7">
      <c r="A2597" t="s">
        <v>15</v>
      </c>
      <c r="B2597" t="n">
        <v>693951700</v>
      </c>
      <c r="C2597" t="n">
        <v>1660788000</v>
      </c>
      <c r="D2597">
        <f>if(and(B2597&gt;0,C2597&gt;0),C2597/(B2597+C2597),"")</f>
        <v/>
      </c>
    </row>
    <row r="2598" spans="1:7">
      <c r="A2598" t="s">
        <v>16</v>
      </c>
      <c r="B2598" t="n">
        <v>562087300</v>
      </c>
      <c r="C2598" t="n">
        <v>1379032000</v>
      </c>
      <c r="D2598">
        <f>if(and(B2598&gt;0,C2598&gt;0),C2598/(B2598+C2598),"")</f>
        <v/>
      </c>
      <c r="E2598">
        <f>D2598-E2596</f>
        <v/>
      </c>
      <c r="F2598" t="n">
        <v>0.05</v>
      </c>
      <c r="G2598">
        <f>E2598/F2598*100/70.51/8</f>
        <v/>
      </c>
    </row>
    <row r="2599" spans="1:7">
      <c r="A2599" t="s">
        <v>17</v>
      </c>
      <c r="B2599" t="n">
        <v>613337000</v>
      </c>
      <c r="C2599" t="n">
        <v>1480401000</v>
      </c>
      <c r="D2599">
        <f>if(and(B2599&gt;0,C2599&gt;0),C2599/(B2599+C2599),"")</f>
        <v/>
      </c>
      <c r="E2599">
        <f>D2599-E2596</f>
        <v/>
      </c>
      <c r="F2599" t="n">
        <v>0.05</v>
      </c>
      <c r="G2599">
        <f>E2599/F2599*100/70.51/8</f>
        <v/>
      </c>
    </row>
    <row r="2600" spans="1:7">
      <c r="A2600" t="s">
        <v>18</v>
      </c>
      <c r="B2600" t="n">
        <v>592243500</v>
      </c>
      <c r="C2600" t="n">
        <v>1493303000</v>
      </c>
      <c r="D2600">
        <f>if(and(B2600&gt;0,C2600&gt;0),C2600/(B2600+C2600),"")</f>
        <v/>
      </c>
      <c r="E2600">
        <f>D2600-E2596</f>
        <v/>
      </c>
      <c r="F2600" t="n">
        <v>0.05</v>
      </c>
      <c r="G2600">
        <f>E2600/F2600*100/70.51/24</f>
        <v/>
      </c>
    </row>
    <row r="2601" spans="1:7">
      <c r="A2601" t="s">
        <v>19</v>
      </c>
      <c r="B2601" t="n">
        <v>587025100</v>
      </c>
      <c r="C2601" t="n">
        <v>1457876000</v>
      </c>
      <c r="D2601">
        <f>if(and(B2601&gt;0,C2601&gt;0),C2601/(B2601+C2601),"")</f>
        <v/>
      </c>
      <c r="E2601">
        <f>D2601-E2596</f>
        <v/>
      </c>
      <c r="F2601" t="n">
        <v>0.05</v>
      </c>
      <c r="G2601">
        <f>E2601/F2601*100/70.51/24</f>
        <v/>
      </c>
    </row>
    <row r="2602" spans="1:7">
      <c r="A2602" t="s">
        <v>20</v>
      </c>
      <c r="B2602" t="n">
        <v>343054400</v>
      </c>
      <c r="C2602" t="n">
        <v>876129100</v>
      </c>
      <c r="D2602">
        <f>if(and(B2602&gt;0,C2602&gt;0),C2602/(B2602+C2602),"")</f>
        <v/>
      </c>
      <c r="E2602">
        <f>D2602-E2596</f>
        <v/>
      </c>
      <c r="F2602" t="n">
        <v>0.05</v>
      </c>
      <c r="G2602">
        <f>E2602/F2602*100/70.51/48</f>
        <v/>
      </c>
    </row>
    <row r="2603" spans="1:7">
      <c r="A2603" t="s">
        <v>21</v>
      </c>
      <c r="B2603" t="n">
        <v>378553900</v>
      </c>
      <c r="C2603" t="n">
        <v>951811900</v>
      </c>
      <c r="D2603">
        <f>if(and(B2603&gt;0,C2603&gt;0),C2603/(B2603+C2603),"")</f>
        <v/>
      </c>
      <c r="E2603">
        <f>D2603-E2596</f>
        <v/>
      </c>
      <c r="F2603" t="n">
        <v>0.05</v>
      </c>
      <c r="G2603">
        <f>E2603/F2603*100/70.51/48</f>
        <v/>
      </c>
    </row>
    <row r="2604" spans="1:7">
      <c r="A2604" t="s">
        <v>22</v>
      </c>
      <c r="B2604" t="n">
        <v>311838000</v>
      </c>
      <c r="C2604" t="n">
        <v>826170500</v>
      </c>
      <c r="D2604">
        <f>if(and(B2604&gt;0,C2604&gt;0),C2604/(B2604+C2604),"")</f>
        <v/>
      </c>
      <c r="E2604">
        <f>D2604-E2596</f>
        <v/>
      </c>
      <c r="F2604" t="n">
        <v>0.05</v>
      </c>
      <c r="G2604">
        <f>E2604/F2604*100/70.51/96</f>
        <v/>
      </c>
    </row>
    <row r="2605" spans="1:7">
      <c r="A2605" t="s">
        <v>23</v>
      </c>
      <c r="B2605" t="n">
        <v>330471600</v>
      </c>
      <c r="C2605" t="n">
        <v>903997600</v>
      </c>
      <c r="D2605">
        <f>if(and(B2605&gt;0,C2605&gt;0),C2605/(B2605+C2605),"")</f>
        <v/>
      </c>
      <c r="E2605">
        <f>D2605-E2596</f>
        <v/>
      </c>
      <c r="F2605" t="n">
        <v>0.05</v>
      </c>
      <c r="G2605">
        <f>E2605/F2605*100/70.51/96</f>
        <v/>
      </c>
    </row>
    <row r="2606" spans="1:7">
      <c r="A2606" t="s">
        <v>24</v>
      </c>
      <c r="B2606" t="n">
        <v>185089100</v>
      </c>
      <c r="C2606" t="n">
        <v>556689800</v>
      </c>
      <c r="D2606">
        <f>if(and(B2606&gt;0,C2606&gt;0),C2606/(B2606+C2606),"")</f>
        <v/>
      </c>
      <c r="E2606">
        <f>D2606-E2596</f>
        <v/>
      </c>
      <c r="F2606" t="n">
        <v>0.05</v>
      </c>
      <c r="G2606">
        <f>E2606/F2606*100/70.51/168</f>
        <v/>
      </c>
    </row>
    <row r="2607" spans="1:7">
      <c r="A2607" t="s">
        <v>25</v>
      </c>
      <c r="B2607" t="n">
        <v>150091400</v>
      </c>
      <c r="C2607" t="n">
        <v>458770000</v>
      </c>
      <c r="D2607">
        <f>if(and(B2607&gt;0,C2607&gt;0),C2607/(B2607+C2607),"")</f>
        <v/>
      </c>
      <c r="E2607">
        <f>D2607-E2596</f>
        <v/>
      </c>
      <c r="F2607" t="n">
        <v>0.05</v>
      </c>
      <c r="G2607">
        <f>E2607/F2607*100/70.51/168</f>
        <v/>
      </c>
    </row>
    <row r="2608" spans="1:7">
      <c r="A2608" t="s"/>
    </row>
    <row r="2609" spans="1:7">
      <c r="A2609" t="s">
        <v>0</v>
      </c>
      <c r="B2609" t="s">
        <v>1</v>
      </c>
      <c r="C2609" t="s">
        <v>2</v>
      </c>
      <c r="D2609" t="s">
        <v>3</v>
      </c>
    </row>
    <row r="2610" spans="1:7">
      <c r="A2610" t="s">
        <v>444</v>
      </c>
      <c r="B2610" t="s">
        <v>406</v>
      </c>
      <c r="C2610" t="s">
        <v>445</v>
      </c>
      <c r="D2610" t="s">
        <v>441</v>
      </c>
    </row>
    <row r="2611" spans="1:7">
      <c r="A2611" t="s"/>
      <c r="B2611" t="s">
        <v>8</v>
      </c>
      <c r="C2611" t="s">
        <v>9</v>
      </c>
      <c r="D2611" t="s">
        <v>10</v>
      </c>
      <c r="E2611" t="s">
        <v>11</v>
      </c>
      <c r="F2611" t="s">
        <v>12</v>
      </c>
      <c r="G2611" t="s">
        <v>13</v>
      </c>
    </row>
    <row r="2612" spans="1:7">
      <c r="A2612" t="s">
        <v>14</v>
      </c>
      <c r="B2612" t="n">
        <v>7386838</v>
      </c>
      <c r="C2612" t="n">
        <v>17264600</v>
      </c>
      <c r="D2612">
        <f>if(and(B2612&gt;0,C2612&gt;0),C2612/(B2612+C2612),"")</f>
        <v/>
      </c>
      <c r="E2612">
        <f>average(D2612:D2613)</f>
        <v/>
      </c>
    </row>
    <row r="2613" spans="1:7">
      <c r="A2613" t="s">
        <v>15</v>
      </c>
      <c r="B2613" t="n">
        <v>7162823</v>
      </c>
      <c r="C2613" t="n">
        <v>16964640</v>
      </c>
      <c r="D2613">
        <f>if(and(B2613&gt;0,C2613&gt;0),C2613/(B2613+C2613),"")</f>
        <v/>
      </c>
    </row>
    <row r="2614" spans="1:7">
      <c r="A2614" t="s">
        <v>16</v>
      </c>
      <c r="B2614" t="n">
        <v>5829429</v>
      </c>
      <c r="C2614" t="n">
        <v>9809018</v>
      </c>
      <c r="D2614">
        <f>if(and(B2614&gt;0,C2614&gt;0),C2614/(B2614+C2614),"")</f>
        <v/>
      </c>
      <c r="E2614">
        <f>D2614-E2612</f>
        <v/>
      </c>
      <c r="F2614" t="n">
        <v>0.05</v>
      </c>
      <c r="G2614">
        <f>E2614/F2614*100/70.51/8</f>
        <v/>
      </c>
    </row>
    <row r="2615" spans="1:7">
      <c r="A2615" t="s">
        <v>17</v>
      </c>
      <c r="B2615" t="n">
        <v>5671788</v>
      </c>
      <c r="C2615" t="n">
        <v>14099930</v>
      </c>
      <c r="D2615">
        <f>if(and(B2615&gt;0,C2615&gt;0),C2615/(B2615+C2615),"")</f>
        <v/>
      </c>
      <c r="E2615">
        <f>D2615-E2612</f>
        <v/>
      </c>
      <c r="F2615" t="n">
        <v>0.05</v>
      </c>
      <c r="G2615">
        <f>E2615/F2615*100/70.51/8</f>
        <v/>
      </c>
    </row>
    <row r="2616" spans="1:7">
      <c r="A2616" t="s">
        <v>18</v>
      </c>
      <c r="B2616" t="n">
        <v>8025736</v>
      </c>
      <c r="C2616" t="n">
        <v>17955220</v>
      </c>
      <c r="D2616">
        <f>if(and(B2616&gt;0,C2616&gt;0),C2616/(B2616+C2616),"")</f>
        <v/>
      </c>
      <c r="E2616">
        <f>D2616-E2612</f>
        <v/>
      </c>
      <c r="F2616" t="n">
        <v>0.05</v>
      </c>
      <c r="G2616">
        <f>E2616/F2616*100/70.51/24</f>
        <v/>
      </c>
    </row>
    <row r="2617" spans="1:7">
      <c r="A2617" t="s">
        <v>19</v>
      </c>
      <c r="B2617" t="n">
        <v>8357793</v>
      </c>
      <c r="C2617" t="n">
        <v>16415850</v>
      </c>
      <c r="D2617">
        <f>if(and(B2617&gt;0,C2617&gt;0),C2617/(B2617+C2617),"")</f>
        <v/>
      </c>
      <c r="E2617">
        <f>D2617-E2612</f>
        <v/>
      </c>
      <c r="F2617" t="n">
        <v>0.05</v>
      </c>
      <c r="G2617">
        <f>E2617/F2617*100/70.51/24</f>
        <v/>
      </c>
    </row>
    <row r="2618" spans="1:7">
      <c r="A2618" t="s">
        <v>20</v>
      </c>
      <c r="B2618" t="n">
        <v>3666997</v>
      </c>
      <c r="C2618" t="n">
        <v>10342110</v>
      </c>
      <c r="D2618">
        <f>if(and(B2618&gt;0,C2618&gt;0),C2618/(B2618+C2618),"")</f>
        <v/>
      </c>
      <c r="E2618">
        <f>D2618-E2612</f>
        <v/>
      </c>
      <c r="F2618" t="n">
        <v>0.05</v>
      </c>
      <c r="G2618">
        <f>E2618/F2618*100/70.51/48</f>
        <v/>
      </c>
    </row>
    <row r="2619" spans="1:7">
      <c r="A2619" t="s">
        <v>21</v>
      </c>
      <c r="B2619" t="n">
        <v>2291348</v>
      </c>
      <c r="C2619" t="n">
        <v>5534892</v>
      </c>
      <c r="D2619">
        <f>if(and(B2619&gt;0,C2619&gt;0),C2619/(B2619+C2619),"")</f>
        <v/>
      </c>
      <c r="E2619">
        <f>D2619-E2612</f>
        <v/>
      </c>
      <c r="F2619" t="n">
        <v>0.05</v>
      </c>
      <c r="G2619">
        <f>E2619/F2619*100/70.51/48</f>
        <v/>
      </c>
    </row>
    <row r="2620" spans="1:7">
      <c r="A2620" t="s">
        <v>22</v>
      </c>
      <c r="B2620" t="n">
        <v>8679017</v>
      </c>
      <c r="C2620" t="n">
        <v>10046330</v>
      </c>
      <c r="D2620">
        <f>if(and(B2620&gt;0,C2620&gt;0),C2620/(B2620+C2620),"")</f>
        <v/>
      </c>
      <c r="E2620">
        <f>D2620-E2612</f>
        <v/>
      </c>
      <c r="F2620" t="n">
        <v>0.05</v>
      </c>
      <c r="G2620">
        <f>E2620/F2620*100/70.51/96</f>
        <v/>
      </c>
    </row>
    <row r="2621" spans="1:7">
      <c r="A2621" t="s">
        <v>23</v>
      </c>
      <c r="B2621" t="n">
        <v>7400983</v>
      </c>
      <c r="C2621" t="n">
        <v>6998955</v>
      </c>
      <c r="D2621">
        <f>if(and(B2621&gt;0,C2621&gt;0),C2621/(B2621+C2621),"")</f>
        <v/>
      </c>
      <c r="E2621">
        <f>D2621-E2612</f>
        <v/>
      </c>
      <c r="F2621" t="n">
        <v>0.05</v>
      </c>
      <c r="G2621">
        <f>E2621/F2621*100/70.51/96</f>
        <v/>
      </c>
    </row>
    <row r="2622" spans="1:7">
      <c r="A2622" t="s">
        <v>24</v>
      </c>
      <c r="B2622" t="n">
        <v>6861132</v>
      </c>
      <c r="C2622" t="n">
        <v>5769069</v>
      </c>
      <c r="D2622">
        <f>if(and(B2622&gt;0,C2622&gt;0),C2622/(B2622+C2622),"")</f>
        <v/>
      </c>
      <c r="E2622">
        <f>D2622-E2612</f>
        <v/>
      </c>
      <c r="F2622" t="n">
        <v>0.05</v>
      </c>
      <c r="G2622">
        <f>E2622/F2622*100/70.51/168</f>
        <v/>
      </c>
    </row>
    <row r="2623" spans="1:7">
      <c r="A2623" t="s">
        <v>25</v>
      </c>
      <c r="B2623" t="n">
        <v>448385</v>
      </c>
      <c r="C2623" t="n">
        <v>226170</v>
      </c>
      <c r="D2623">
        <f>if(and(B2623&gt;0,C2623&gt;0),C2623/(B2623+C2623),"")</f>
        <v/>
      </c>
      <c r="E2623">
        <f>D2623-E2612</f>
        <v/>
      </c>
      <c r="F2623" t="n">
        <v>0.05</v>
      </c>
      <c r="G2623">
        <f>E2623/F2623*100/70.51/168</f>
        <v/>
      </c>
    </row>
    <row r="2624" spans="1:7">
      <c r="A2624" t="s"/>
    </row>
    <row r="2625" spans="1:7">
      <c r="A2625" t="s">
        <v>0</v>
      </c>
      <c r="B2625" t="s">
        <v>1</v>
      </c>
      <c r="C2625" t="s">
        <v>2</v>
      </c>
      <c r="D2625" t="s">
        <v>3</v>
      </c>
    </row>
    <row r="2626" spans="1:7">
      <c r="A2626" t="s">
        <v>446</v>
      </c>
      <c r="B2626" t="s">
        <v>163</v>
      </c>
      <c r="C2626" t="s">
        <v>447</v>
      </c>
      <c r="D2626" t="s">
        <v>441</v>
      </c>
    </row>
    <row r="2627" spans="1:7">
      <c r="A2627" t="s"/>
      <c r="B2627" t="s">
        <v>8</v>
      </c>
      <c r="C2627" t="s">
        <v>9</v>
      </c>
      <c r="D2627" t="s">
        <v>10</v>
      </c>
      <c r="E2627" t="s">
        <v>11</v>
      </c>
      <c r="F2627" t="s">
        <v>12</v>
      </c>
      <c r="G2627" t="s">
        <v>13</v>
      </c>
    </row>
    <row r="2628" spans="1:7">
      <c r="A2628" t="s">
        <v>14</v>
      </c>
      <c r="B2628" t="n">
        <v>18975710</v>
      </c>
      <c r="C2628" t="n">
        <v>23236370</v>
      </c>
      <c r="D2628">
        <f>if(and(B2628&gt;0,C2628&gt;0),C2628/(B2628+C2628),"")</f>
        <v/>
      </c>
      <c r="E2628">
        <f>average(D2628:D2629)</f>
        <v/>
      </c>
    </row>
    <row r="2629" spans="1:7">
      <c r="A2629" t="s">
        <v>15</v>
      </c>
      <c r="B2629" t="n">
        <v>24508370</v>
      </c>
      <c r="C2629" t="n">
        <v>43501230</v>
      </c>
      <c r="D2629">
        <f>if(and(B2629&gt;0,C2629&gt;0),C2629/(B2629+C2629),"")</f>
        <v/>
      </c>
    </row>
    <row r="2630" spans="1:7">
      <c r="A2630" t="s">
        <v>16</v>
      </c>
      <c r="B2630" t="n">
        <v>23266330</v>
      </c>
      <c r="C2630" t="n">
        <v>46108530</v>
      </c>
      <c r="D2630">
        <f>if(and(B2630&gt;0,C2630&gt;0),C2630/(B2630+C2630),"")</f>
        <v/>
      </c>
      <c r="E2630">
        <f>D2630-E2628</f>
        <v/>
      </c>
      <c r="F2630" t="n">
        <v>0.05</v>
      </c>
      <c r="G2630">
        <f>E2630/F2630*100/70.51/8</f>
        <v/>
      </c>
    </row>
    <row r="2631" spans="1:7">
      <c r="A2631" t="s">
        <v>17</v>
      </c>
      <c r="B2631" t="n">
        <v>22785450</v>
      </c>
      <c r="C2631" t="n">
        <v>42426460</v>
      </c>
      <c r="D2631">
        <f>if(and(B2631&gt;0,C2631&gt;0),C2631/(B2631+C2631),"")</f>
        <v/>
      </c>
      <c r="E2631">
        <f>D2631-E2628</f>
        <v/>
      </c>
      <c r="F2631" t="n">
        <v>0.05</v>
      </c>
      <c r="G2631">
        <f>E2631/F2631*100/70.51/8</f>
        <v/>
      </c>
    </row>
    <row r="2632" spans="1:7">
      <c r="A2632" t="s">
        <v>18</v>
      </c>
      <c r="B2632" t="n">
        <v>24957430</v>
      </c>
      <c r="C2632" t="n">
        <v>32070790</v>
      </c>
      <c r="D2632">
        <f>if(and(B2632&gt;0,C2632&gt;0),C2632/(B2632+C2632),"")</f>
        <v/>
      </c>
      <c r="E2632">
        <f>D2632-E2628</f>
        <v/>
      </c>
      <c r="F2632" t="n">
        <v>0.05</v>
      </c>
      <c r="G2632">
        <f>E2632/F2632*100/70.51/24</f>
        <v/>
      </c>
    </row>
    <row r="2633" spans="1:7">
      <c r="A2633" t="s">
        <v>19</v>
      </c>
      <c r="B2633" t="n">
        <v>7139597</v>
      </c>
      <c r="C2633" t="n">
        <v>17611760</v>
      </c>
      <c r="D2633">
        <f>if(and(B2633&gt;0,C2633&gt;0),C2633/(B2633+C2633),"")</f>
        <v/>
      </c>
      <c r="E2633">
        <f>D2633-E2628</f>
        <v/>
      </c>
      <c r="F2633" t="n">
        <v>0.05</v>
      </c>
      <c r="G2633">
        <f>E2633/F2633*100/70.51/24</f>
        <v/>
      </c>
    </row>
    <row r="2634" spans="1:7">
      <c r="A2634" t="s">
        <v>20</v>
      </c>
      <c r="B2634" t="n">
        <v>10553610</v>
      </c>
      <c r="C2634" t="n">
        <v>26328210</v>
      </c>
      <c r="D2634">
        <f>if(and(B2634&gt;0,C2634&gt;0),C2634/(B2634+C2634),"")</f>
        <v/>
      </c>
      <c r="E2634">
        <f>D2634-E2628</f>
        <v/>
      </c>
      <c r="F2634" t="n">
        <v>0.05</v>
      </c>
      <c r="G2634">
        <f>E2634/F2634*100/70.51/48</f>
        <v/>
      </c>
    </row>
    <row r="2635" spans="1:7">
      <c r="A2635" t="s">
        <v>21</v>
      </c>
      <c r="B2635" t="n">
        <v>12417900</v>
      </c>
      <c r="C2635" t="n">
        <v>32647690</v>
      </c>
      <c r="D2635">
        <f>if(and(B2635&gt;0,C2635&gt;0),C2635/(B2635+C2635),"")</f>
        <v/>
      </c>
      <c r="E2635">
        <f>D2635-E2628</f>
        <v/>
      </c>
      <c r="F2635" t="n">
        <v>0.05</v>
      </c>
      <c r="G2635">
        <f>E2635/F2635*100/70.51/48</f>
        <v/>
      </c>
    </row>
    <row r="2636" spans="1:7">
      <c r="A2636" t="s">
        <v>22</v>
      </c>
      <c r="B2636" t="n">
        <v>2546726</v>
      </c>
      <c r="C2636" t="n">
        <v>9822290</v>
      </c>
      <c r="D2636">
        <f>if(and(B2636&gt;0,C2636&gt;0),C2636/(B2636+C2636),"")</f>
        <v/>
      </c>
      <c r="E2636">
        <f>D2636-E2628</f>
        <v/>
      </c>
      <c r="F2636" t="n">
        <v>0.05</v>
      </c>
      <c r="G2636">
        <f>E2636/F2636*100/70.51/96</f>
        <v/>
      </c>
    </row>
    <row r="2637" spans="1:7">
      <c r="A2637" t="s">
        <v>23</v>
      </c>
      <c r="B2637" t="n">
        <v>556887</v>
      </c>
      <c r="C2637" t="n">
        <v>1895546</v>
      </c>
      <c r="D2637">
        <f>if(and(B2637&gt;0,C2637&gt;0),C2637/(B2637+C2637),"")</f>
        <v/>
      </c>
      <c r="E2637">
        <f>D2637-E2628</f>
        <v/>
      </c>
      <c r="F2637" t="n">
        <v>0.05</v>
      </c>
      <c r="G2637">
        <f>E2637/F2637*100/70.51/96</f>
        <v/>
      </c>
    </row>
    <row r="2638" spans="1:7">
      <c r="A2638" t="s">
        <v>24</v>
      </c>
      <c r="B2638" t="n">
        <v>1581619</v>
      </c>
      <c r="C2638" t="n">
        <v>4878558</v>
      </c>
      <c r="D2638">
        <f>if(and(B2638&gt;0,C2638&gt;0),C2638/(B2638+C2638),"")</f>
        <v/>
      </c>
      <c r="E2638">
        <f>D2638-E2628</f>
        <v/>
      </c>
      <c r="F2638" t="n">
        <v>0.05</v>
      </c>
      <c r="G2638">
        <f>E2638/F2638*100/70.51/168</f>
        <v/>
      </c>
    </row>
    <row r="2639" spans="1:7">
      <c r="A2639" t="s">
        <v>25</v>
      </c>
      <c r="B2639" t="n">
        <v>4001663</v>
      </c>
      <c r="C2639" t="n">
        <v>11731340</v>
      </c>
      <c r="D2639">
        <f>if(and(B2639&gt;0,C2639&gt;0),C2639/(B2639+C2639),"")</f>
        <v/>
      </c>
      <c r="E2639">
        <f>D2639-E2628</f>
        <v/>
      </c>
      <c r="F2639" t="n">
        <v>0.05</v>
      </c>
      <c r="G2639">
        <f>E2639/F2639*100/70.51/168</f>
        <v/>
      </c>
    </row>
    <row r="2640" spans="1:7">
      <c r="A2640" t="s"/>
    </row>
    <row r="2641" spans="1:7">
      <c r="A2641" t="s">
        <v>0</v>
      </c>
      <c r="B2641" t="s">
        <v>1</v>
      </c>
      <c r="C2641" t="s">
        <v>2</v>
      </c>
      <c r="D2641" t="s">
        <v>3</v>
      </c>
    </row>
    <row r="2642" spans="1:7">
      <c r="A2642" t="s">
        <v>448</v>
      </c>
      <c r="B2642" t="s">
        <v>163</v>
      </c>
      <c r="C2642" t="s">
        <v>449</v>
      </c>
      <c r="D2642" t="s">
        <v>450</v>
      </c>
    </row>
    <row r="2643" spans="1:7">
      <c r="A2643" t="s"/>
      <c r="B2643" t="s">
        <v>8</v>
      </c>
      <c r="C2643" t="s">
        <v>9</v>
      </c>
      <c r="D2643" t="s">
        <v>10</v>
      </c>
      <c r="E2643" t="s">
        <v>11</v>
      </c>
      <c r="F2643" t="s">
        <v>12</v>
      </c>
      <c r="G2643" t="s">
        <v>13</v>
      </c>
    </row>
    <row r="2644" spans="1:7">
      <c r="A2644" t="s">
        <v>14</v>
      </c>
      <c r="B2644" t="n">
        <v>44095180</v>
      </c>
      <c r="C2644" t="n">
        <v>100617600</v>
      </c>
      <c r="D2644">
        <f>if(and(B2644&gt;0,C2644&gt;0),C2644/(B2644+C2644),"")</f>
        <v/>
      </c>
      <c r="E2644">
        <f>average(D2644:D2645)</f>
        <v/>
      </c>
    </row>
    <row r="2645" spans="1:7">
      <c r="A2645" t="s">
        <v>15</v>
      </c>
      <c r="B2645" t="n">
        <v>42630930</v>
      </c>
      <c r="C2645" t="n">
        <v>99909020</v>
      </c>
      <c r="D2645">
        <f>if(and(B2645&gt;0,C2645&gt;0),C2645/(B2645+C2645),"")</f>
        <v/>
      </c>
    </row>
    <row r="2646" spans="1:7">
      <c r="A2646" t="s">
        <v>16</v>
      </c>
      <c r="B2646" t="n">
        <v>35779010</v>
      </c>
      <c r="C2646" t="n">
        <v>82792810</v>
      </c>
      <c r="D2646">
        <f>if(and(B2646&gt;0,C2646&gt;0),C2646/(B2646+C2646),"")</f>
        <v/>
      </c>
      <c r="E2646">
        <f>D2646-E2644</f>
        <v/>
      </c>
      <c r="F2646" t="n">
        <v>0.05</v>
      </c>
      <c r="G2646">
        <f>E2646/F2646*100/76.28/8</f>
        <v/>
      </c>
    </row>
    <row r="2647" spans="1:7">
      <c r="A2647" t="s">
        <v>17</v>
      </c>
      <c r="B2647" t="n">
        <v>34540780</v>
      </c>
      <c r="C2647" t="n">
        <v>80795230</v>
      </c>
      <c r="D2647">
        <f>if(and(B2647&gt;0,C2647&gt;0),C2647/(B2647+C2647),"")</f>
        <v/>
      </c>
      <c r="E2647">
        <f>D2647-E2644</f>
        <v/>
      </c>
      <c r="F2647" t="n">
        <v>0.05</v>
      </c>
      <c r="G2647">
        <f>E2647/F2647*100/76.28/8</f>
        <v/>
      </c>
    </row>
    <row r="2648" spans="1:7">
      <c r="A2648" t="s">
        <v>18</v>
      </c>
      <c r="B2648" t="n">
        <v>49805790</v>
      </c>
      <c r="C2648" t="n">
        <v>121529900</v>
      </c>
      <c r="D2648">
        <f>if(and(B2648&gt;0,C2648&gt;0),C2648/(B2648+C2648),"")</f>
        <v/>
      </c>
      <c r="E2648">
        <f>D2648-E2644</f>
        <v/>
      </c>
      <c r="F2648" t="n">
        <v>0.05</v>
      </c>
      <c r="G2648">
        <f>E2648/F2648*100/76.28/24</f>
        <v/>
      </c>
    </row>
    <row r="2649" spans="1:7">
      <c r="A2649" t="s">
        <v>19</v>
      </c>
      <c r="B2649" t="n">
        <v>47541080</v>
      </c>
      <c r="C2649" t="n">
        <v>110554900</v>
      </c>
      <c r="D2649">
        <f>if(and(B2649&gt;0,C2649&gt;0),C2649/(B2649+C2649),"")</f>
        <v/>
      </c>
      <c r="E2649">
        <f>D2649-E2644</f>
        <v/>
      </c>
      <c r="F2649" t="n">
        <v>0.05</v>
      </c>
      <c r="G2649">
        <f>E2649/F2649*100/76.28/24</f>
        <v/>
      </c>
    </row>
    <row r="2650" spans="1:7">
      <c r="A2650" t="s">
        <v>20</v>
      </c>
      <c r="B2650" t="n">
        <v>35701010</v>
      </c>
      <c r="C2650" t="n">
        <v>82870570</v>
      </c>
      <c r="D2650">
        <f>if(and(B2650&gt;0,C2650&gt;0),C2650/(B2650+C2650),"")</f>
        <v/>
      </c>
      <c r="E2650">
        <f>D2650-E2644</f>
        <v/>
      </c>
      <c r="F2650" t="n">
        <v>0.05</v>
      </c>
      <c r="G2650">
        <f>E2650/F2650*100/76.28/48</f>
        <v/>
      </c>
    </row>
    <row r="2651" spans="1:7">
      <c r="A2651" t="s">
        <v>21</v>
      </c>
      <c r="B2651" t="n">
        <v>30984130</v>
      </c>
      <c r="C2651" t="n">
        <v>74282630</v>
      </c>
      <c r="D2651">
        <f>if(and(B2651&gt;0,C2651&gt;0),C2651/(B2651+C2651),"")</f>
        <v/>
      </c>
      <c r="E2651">
        <f>D2651-E2644</f>
        <v/>
      </c>
      <c r="F2651" t="n">
        <v>0.05</v>
      </c>
      <c r="G2651">
        <f>E2651/F2651*100/76.28/48</f>
        <v/>
      </c>
    </row>
    <row r="2652" spans="1:7">
      <c r="A2652" t="s">
        <v>22</v>
      </c>
      <c r="B2652" t="n">
        <v>28730330</v>
      </c>
      <c r="C2652" t="n">
        <v>78726370</v>
      </c>
      <c r="D2652">
        <f>if(and(B2652&gt;0,C2652&gt;0),C2652/(B2652+C2652),"")</f>
        <v/>
      </c>
      <c r="E2652">
        <f>D2652-E2644</f>
        <v/>
      </c>
      <c r="F2652" t="n">
        <v>0.05</v>
      </c>
      <c r="G2652">
        <f>E2652/F2652*100/76.28/96</f>
        <v/>
      </c>
    </row>
    <row r="2653" spans="1:7">
      <c r="A2653" t="s">
        <v>23</v>
      </c>
      <c r="B2653" t="n">
        <v>29134320</v>
      </c>
      <c r="C2653" t="n">
        <v>75546650</v>
      </c>
      <c r="D2653">
        <f>if(and(B2653&gt;0,C2653&gt;0),C2653/(B2653+C2653),"")</f>
        <v/>
      </c>
      <c r="E2653">
        <f>D2653-E2644</f>
        <v/>
      </c>
      <c r="F2653" t="n">
        <v>0.05</v>
      </c>
      <c r="G2653">
        <f>E2653/F2653*100/76.28/96</f>
        <v/>
      </c>
    </row>
    <row r="2654" spans="1:7">
      <c r="A2654" t="s">
        <v>24</v>
      </c>
      <c r="B2654" t="n">
        <v>13329750</v>
      </c>
      <c r="C2654" t="n">
        <v>38986760</v>
      </c>
      <c r="D2654">
        <f>if(and(B2654&gt;0,C2654&gt;0),C2654/(B2654+C2654),"")</f>
        <v/>
      </c>
      <c r="E2654">
        <f>D2654-E2644</f>
        <v/>
      </c>
      <c r="F2654" t="n">
        <v>0.05</v>
      </c>
      <c r="G2654">
        <f>E2654/F2654*100/76.28/168</f>
        <v/>
      </c>
    </row>
    <row r="2655" spans="1:7">
      <c r="A2655" t="s">
        <v>25</v>
      </c>
      <c r="B2655" t="n">
        <v>14743010</v>
      </c>
      <c r="C2655" t="n">
        <v>45007540</v>
      </c>
      <c r="D2655">
        <f>if(and(B2655&gt;0,C2655&gt;0),C2655/(B2655+C2655),"")</f>
        <v/>
      </c>
      <c r="E2655">
        <f>D2655-E2644</f>
        <v/>
      </c>
      <c r="F2655" t="n">
        <v>0.05</v>
      </c>
      <c r="G2655">
        <f>E2655/F2655*100/76.28/168</f>
        <v/>
      </c>
    </row>
    <row r="2656" spans="1:7">
      <c r="A2656" t="s"/>
    </row>
    <row r="2657" spans="1:7">
      <c r="A2657" t="s">
        <v>0</v>
      </c>
      <c r="B2657" t="s">
        <v>1</v>
      </c>
      <c r="C2657" t="s">
        <v>2</v>
      </c>
      <c r="D2657" t="s">
        <v>3</v>
      </c>
    </row>
    <row r="2658" spans="1:7">
      <c r="A2658" t="s">
        <v>451</v>
      </c>
      <c r="B2658" t="s">
        <v>292</v>
      </c>
      <c r="C2658" t="s">
        <v>452</v>
      </c>
      <c r="D2658" t="s">
        <v>450</v>
      </c>
    </row>
    <row r="2659" spans="1:7">
      <c r="A2659" t="s"/>
      <c r="B2659" t="s">
        <v>8</v>
      </c>
      <c r="C2659" t="s">
        <v>9</v>
      </c>
      <c r="D2659" t="s">
        <v>10</v>
      </c>
      <c r="E2659" t="s">
        <v>11</v>
      </c>
      <c r="F2659" t="s">
        <v>12</v>
      </c>
      <c r="G2659" t="s">
        <v>13</v>
      </c>
    </row>
    <row r="2660" spans="1:7">
      <c r="A2660" t="s">
        <v>14</v>
      </c>
      <c r="B2660" t="n">
        <v>45918610</v>
      </c>
      <c r="C2660" t="n">
        <v>110672100</v>
      </c>
      <c r="D2660">
        <f>if(and(B2660&gt;0,C2660&gt;0),C2660/(B2660+C2660),"")</f>
        <v/>
      </c>
      <c r="E2660">
        <f>average(D2660:D2661)</f>
        <v/>
      </c>
    </row>
    <row r="2661" spans="1:7">
      <c r="A2661" t="s">
        <v>15</v>
      </c>
      <c r="B2661" t="n">
        <v>57460200</v>
      </c>
      <c r="C2661" t="n">
        <v>144502400</v>
      </c>
      <c r="D2661">
        <f>if(and(B2661&gt;0,C2661&gt;0),C2661/(B2661+C2661),"")</f>
        <v/>
      </c>
    </row>
    <row r="2662" spans="1:7">
      <c r="A2662" t="s">
        <v>16</v>
      </c>
      <c r="B2662" t="n">
        <v>43194470</v>
      </c>
      <c r="C2662" t="n">
        <v>107017600</v>
      </c>
      <c r="D2662">
        <f>if(and(B2662&gt;0,C2662&gt;0),C2662/(B2662+C2662),"")</f>
        <v/>
      </c>
      <c r="E2662">
        <f>D2662-E2660</f>
        <v/>
      </c>
      <c r="F2662" t="n">
        <v>0.05</v>
      </c>
      <c r="G2662">
        <f>E2662/F2662*100/76.28/8</f>
        <v/>
      </c>
    </row>
    <row r="2663" spans="1:7">
      <c r="A2663" t="s">
        <v>17</v>
      </c>
      <c r="B2663" t="n">
        <v>38570570</v>
      </c>
      <c r="C2663" t="n">
        <v>101301000</v>
      </c>
      <c r="D2663">
        <f>if(and(B2663&gt;0,C2663&gt;0),C2663/(B2663+C2663),"")</f>
        <v/>
      </c>
      <c r="E2663">
        <f>D2663-E2660</f>
        <v/>
      </c>
      <c r="F2663" t="n">
        <v>0.05</v>
      </c>
      <c r="G2663">
        <f>E2663/F2663*100/76.28/8</f>
        <v/>
      </c>
    </row>
    <row r="2664" spans="1:7">
      <c r="A2664" t="s">
        <v>18</v>
      </c>
      <c r="B2664" t="n">
        <v>67797710</v>
      </c>
      <c r="C2664" t="n">
        <v>176380000</v>
      </c>
      <c r="D2664">
        <f>if(and(B2664&gt;0,C2664&gt;0),C2664/(B2664+C2664),"")</f>
        <v/>
      </c>
      <c r="E2664">
        <f>D2664-E2660</f>
        <v/>
      </c>
      <c r="F2664" t="n">
        <v>0.05</v>
      </c>
      <c r="G2664">
        <f>E2664/F2664*100/76.28/24</f>
        <v/>
      </c>
    </row>
    <row r="2665" spans="1:7">
      <c r="A2665" t="s">
        <v>19</v>
      </c>
      <c r="B2665" t="n">
        <v>70268820</v>
      </c>
      <c r="C2665" t="n">
        <v>179153800</v>
      </c>
      <c r="D2665">
        <f>if(and(B2665&gt;0,C2665&gt;0),C2665/(B2665+C2665),"")</f>
        <v/>
      </c>
      <c r="E2665">
        <f>D2665-E2660</f>
        <v/>
      </c>
      <c r="F2665" t="n">
        <v>0.05</v>
      </c>
      <c r="G2665">
        <f>E2665/F2665*100/76.28/24</f>
        <v/>
      </c>
    </row>
    <row r="2666" spans="1:7">
      <c r="A2666" t="s">
        <v>20</v>
      </c>
      <c r="B2666" t="n">
        <v>47065420</v>
      </c>
      <c r="C2666" t="n">
        <v>122297300</v>
      </c>
      <c r="D2666">
        <f>if(and(B2666&gt;0,C2666&gt;0),C2666/(B2666+C2666),"")</f>
        <v/>
      </c>
      <c r="E2666">
        <f>D2666-E2660</f>
        <v/>
      </c>
      <c r="F2666" t="n">
        <v>0.05</v>
      </c>
      <c r="G2666">
        <f>E2666/F2666*100/76.28/48</f>
        <v/>
      </c>
    </row>
    <row r="2667" spans="1:7">
      <c r="A2667" t="s">
        <v>21</v>
      </c>
      <c r="B2667" t="n">
        <v>41024480</v>
      </c>
      <c r="C2667" t="n">
        <v>104171200</v>
      </c>
      <c r="D2667">
        <f>if(and(B2667&gt;0,C2667&gt;0),C2667/(B2667+C2667),"")</f>
        <v/>
      </c>
      <c r="E2667">
        <f>D2667-E2660</f>
        <v/>
      </c>
      <c r="F2667" t="n">
        <v>0.05</v>
      </c>
      <c r="G2667">
        <f>E2667/F2667*100/76.28/48</f>
        <v/>
      </c>
    </row>
    <row r="2668" spans="1:7">
      <c r="A2668" t="s">
        <v>22</v>
      </c>
      <c r="B2668" t="n">
        <v>37781390</v>
      </c>
      <c r="C2668" t="n">
        <v>103655600</v>
      </c>
      <c r="D2668">
        <f>if(and(B2668&gt;0,C2668&gt;0),C2668/(B2668+C2668),"")</f>
        <v/>
      </c>
      <c r="E2668">
        <f>D2668-E2660</f>
        <v/>
      </c>
      <c r="F2668" t="n">
        <v>0.05</v>
      </c>
      <c r="G2668">
        <f>E2668/F2668*100/76.28/96</f>
        <v/>
      </c>
    </row>
    <row r="2669" spans="1:7">
      <c r="A2669" t="s">
        <v>23</v>
      </c>
      <c r="B2669" t="n">
        <v>42793730</v>
      </c>
      <c r="C2669" t="n">
        <v>116374500</v>
      </c>
      <c r="D2669">
        <f>if(and(B2669&gt;0,C2669&gt;0),C2669/(B2669+C2669),"")</f>
        <v/>
      </c>
      <c r="E2669">
        <f>D2669-E2660</f>
        <v/>
      </c>
      <c r="F2669" t="n">
        <v>0.05</v>
      </c>
      <c r="G2669">
        <f>E2669/F2669*100/76.28/96</f>
        <v/>
      </c>
    </row>
    <row r="2670" spans="1:7">
      <c r="A2670" t="s">
        <v>24</v>
      </c>
      <c r="B2670" t="n">
        <v>16232500</v>
      </c>
      <c r="C2670" t="n">
        <v>48758960</v>
      </c>
      <c r="D2670">
        <f>if(and(B2670&gt;0,C2670&gt;0),C2670/(B2670+C2670),"")</f>
        <v/>
      </c>
      <c r="E2670">
        <f>D2670-E2660</f>
        <v/>
      </c>
      <c r="F2670" t="n">
        <v>0.05</v>
      </c>
      <c r="G2670">
        <f>E2670/F2670*100/76.28/168</f>
        <v/>
      </c>
    </row>
    <row r="2671" spans="1:7">
      <c r="A2671" t="s">
        <v>25</v>
      </c>
      <c r="B2671" t="n">
        <v>18353910</v>
      </c>
      <c r="C2671" t="n">
        <v>58088560</v>
      </c>
      <c r="D2671">
        <f>if(and(B2671&gt;0,C2671&gt;0),C2671/(B2671+C2671),"")</f>
        <v/>
      </c>
      <c r="E2671">
        <f>D2671-E2660</f>
        <v/>
      </c>
      <c r="F2671" t="n">
        <v>0.05</v>
      </c>
      <c r="G2671">
        <f>E2671/F2671*100/76.28/168</f>
        <v/>
      </c>
    </row>
    <row r="2672" spans="1:7">
      <c r="A2672" t="s"/>
    </row>
    <row r="2673" spans="1:7">
      <c r="A2673" t="s">
        <v>0</v>
      </c>
      <c r="B2673" t="s">
        <v>1</v>
      </c>
      <c r="C2673" t="s">
        <v>2</v>
      </c>
      <c r="D2673" t="s">
        <v>3</v>
      </c>
    </row>
    <row r="2674" spans="1:7">
      <c r="A2674" t="s">
        <v>453</v>
      </c>
      <c r="B2674" t="s">
        <v>292</v>
      </c>
      <c r="C2674" t="s">
        <v>454</v>
      </c>
      <c r="D2674" t="s">
        <v>455</v>
      </c>
    </row>
    <row r="2675" spans="1:7">
      <c r="A2675" t="s"/>
      <c r="B2675" t="s">
        <v>8</v>
      </c>
      <c r="C2675" t="s">
        <v>9</v>
      </c>
      <c r="D2675" t="s">
        <v>10</v>
      </c>
      <c r="E2675" t="s">
        <v>11</v>
      </c>
      <c r="F2675" t="s">
        <v>12</v>
      </c>
      <c r="G2675" t="s">
        <v>13</v>
      </c>
    </row>
    <row r="2676" spans="1:7">
      <c r="A2676" t="s">
        <v>14</v>
      </c>
      <c r="B2676" t="n">
        <v>70321190</v>
      </c>
      <c r="C2676" t="n">
        <v>192295000</v>
      </c>
      <c r="D2676">
        <f>if(and(B2676&gt;0,C2676&gt;0),C2676/(B2676+C2676),"")</f>
        <v/>
      </c>
      <c r="E2676">
        <f>average(D2676:D2677)</f>
        <v/>
      </c>
    </row>
    <row r="2677" spans="1:7">
      <c r="A2677" t="s">
        <v>15</v>
      </c>
      <c r="B2677" t="n">
        <v>64624330</v>
      </c>
      <c r="C2677" t="n">
        <v>173407800</v>
      </c>
      <c r="D2677">
        <f>if(and(B2677&gt;0,C2677&gt;0),C2677/(B2677+C2677),"")</f>
        <v/>
      </c>
    </row>
    <row r="2678" spans="1:7">
      <c r="A2678" t="s">
        <v>16</v>
      </c>
      <c r="B2678" t="n">
        <v>62453740</v>
      </c>
      <c r="C2678" t="n">
        <v>163007700</v>
      </c>
      <c r="D2678">
        <f>if(and(B2678&gt;0,C2678&gt;0),C2678/(B2678+C2678),"")</f>
        <v/>
      </c>
      <c r="E2678">
        <f>D2678-E2676</f>
        <v/>
      </c>
      <c r="F2678" t="n">
        <v>0.05</v>
      </c>
      <c r="G2678">
        <f>E2678/F2678*100/74.19/8</f>
        <v/>
      </c>
    </row>
    <row r="2679" spans="1:7">
      <c r="A2679" t="s">
        <v>17</v>
      </c>
      <c r="B2679" t="n">
        <v>62708850</v>
      </c>
      <c r="C2679" t="n">
        <v>167643400</v>
      </c>
      <c r="D2679">
        <f>if(and(B2679&gt;0,C2679&gt;0),C2679/(B2679+C2679),"")</f>
        <v/>
      </c>
      <c r="E2679">
        <f>D2679-E2676</f>
        <v/>
      </c>
      <c r="F2679" t="n">
        <v>0.05</v>
      </c>
      <c r="G2679">
        <f>E2679/F2679*100/74.19/8</f>
        <v/>
      </c>
    </row>
    <row r="2680" spans="1:7">
      <c r="A2680" t="s">
        <v>18</v>
      </c>
      <c r="B2680" t="n">
        <v>63499940</v>
      </c>
      <c r="C2680" t="n">
        <v>169842400</v>
      </c>
      <c r="D2680">
        <f>if(and(B2680&gt;0,C2680&gt;0),C2680/(B2680+C2680),"")</f>
        <v/>
      </c>
      <c r="E2680">
        <f>D2680-E2676</f>
        <v/>
      </c>
      <c r="F2680" t="n">
        <v>0.05</v>
      </c>
      <c r="G2680">
        <f>E2680/F2680*100/74.19/24</f>
        <v/>
      </c>
    </row>
    <row r="2681" spans="1:7">
      <c r="A2681" t="s">
        <v>19</v>
      </c>
      <c r="B2681" t="n">
        <v>70881950</v>
      </c>
      <c r="C2681" t="n">
        <v>189264700</v>
      </c>
      <c r="D2681">
        <f>if(and(B2681&gt;0,C2681&gt;0),C2681/(B2681+C2681),"")</f>
        <v/>
      </c>
      <c r="E2681">
        <f>D2681-E2676</f>
        <v/>
      </c>
      <c r="F2681" t="n">
        <v>0.05</v>
      </c>
      <c r="G2681">
        <f>E2681/F2681*100/74.19/24</f>
        <v/>
      </c>
    </row>
    <row r="2682" spans="1:7">
      <c r="A2682" t="s">
        <v>20</v>
      </c>
      <c r="B2682" t="n">
        <v>40984040</v>
      </c>
      <c r="C2682" t="n">
        <v>107236600</v>
      </c>
      <c r="D2682">
        <f>if(and(B2682&gt;0,C2682&gt;0),C2682/(B2682+C2682),"")</f>
        <v/>
      </c>
      <c r="E2682">
        <f>D2682-E2676</f>
        <v/>
      </c>
      <c r="F2682" t="n">
        <v>0.05</v>
      </c>
      <c r="G2682">
        <f>E2682/F2682*100/74.19/48</f>
        <v/>
      </c>
    </row>
    <row r="2683" spans="1:7">
      <c r="A2683" t="s">
        <v>21</v>
      </c>
      <c r="B2683" t="n">
        <v>46940650</v>
      </c>
      <c r="C2683" t="n">
        <v>121859100</v>
      </c>
      <c r="D2683">
        <f>if(and(B2683&gt;0,C2683&gt;0),C2683/(B2683+C2683),"")</f>
        <v/>
      </c>
      <c r="E2683">
        <f>D2683-E2676</f>
        <v/>
      </c>
      <c r="F2683" t="n">
        <v>0.05</v>
      </c>
      <c r="G2683">
        <f>E2683/F2683*100/74.19/48</f>
        <v/>
      </c>
    </row>
    <row r="2684" spans="1:7">
      <c r="A2684" t="s">
        <v>22</v>
      </c>
      <c r="B2684" t="n">
        <v>26228350</v>
      </c>
      <c r="C2684" t="n">
        <v>73804420</v>
      </c>
      <c r="D2684">
        <f>if(and(B2684&gt;0,C2684&gt;0),C2684/(B2684+C2684),"")</f>
        <v/>
      </c>
      <c r="E2684">
        <f>D2684-E2676</f>
        <v/>
      </c>
      <c r="F2684" t="n">
        <v>0.05</v>
      </c>
      <c r="G2684">
        <f>E2684/F2684*100/74.19/96</f>
        <v/>
      </c>
    </row>
    <row r="2685" spans="1:7">
      <c r="A2685" t="s">
        <v>23</v>
      </c>
      <c r="B2685" t="n">
        <v>27879060</v>
      </c>
      <c r="C2685" t="n">
        <v>76756950</v>
      </c>
      <c r="D2685">
        <f>if(and(B2685&gt;0,C2685&gt;0),C2685/(B2685+C2685),"")</f>
        <v/>
      </c>
      <c r="E2685">
        <f>D2685-E2676</f>
        <v/>
      </c>
      <c r="F2685" t="n">
        <v>0.05</v>
      </c>
      <c r="G2685">
        <f>E2685/F2685*100/74.19/96</f>
        <v/>
      </c>
    </row>
    <row r="2686" spans="1:7">
      <c r="A2686" t="s">
        <v>24</v>
      </c>
      <c r="B2686" t="n">
        <v>28706960</v>
      </c>
      <c r="C2686" t="n">
        <v>81984900</v>
      </c>
      <c r="D2686">
        <f>if(and(B2686&gt;0,C2686&gt;0),C2686/(B2686+C2686),"")</f>
        <v/>
      </c>
      <c r="E2686">
        <f>D2686-E2676</f>
        <v/>
      </c>
      <c r="F2686" t="n">
        <v>0.05</v>
      </c>
      <c r="G2686">
        <f>E2686/F2686*100/74.19/168</f>
        <v/>
      </c>
    </row>
    <row r="2687" spans="1:7">
      <c r="A2687" t="s">
        <v>25</v>
      </c>
      <c r="B2687" t="n">
        <v>23836580</v>
      </c>
      <c r="C2687" t="n">
        <v>72173140</v>
      </c>
      <c r="D2687">
        <f>if(and(B2687&gt;0,C2687&gt;0),C2687/(B2687+C2687),"")</f>
        <v/>
      </c>
      <c r="E2687">
        <f>D2687-E2676</f>
        <v/>
      </c>
      <c r="F2687" t="n">
        <v>0.05</v>
      </c>
      <c r="G2687">
        <f>E2687/F2687*100/74.19/168</f>
        <v/>
      </c>
    </row>
    <row r="2688" spans="1:7">
      <c r="A2688" t="s"/>
    </row>
    <row r="2689" spans="1:7">
      <c r="A2689" t="s">
        <v>0</v>
      </c>
      <c r="B2689" t="s">
        <v>1</v>
      </c>
      <c r="C2689" t="s">
        <v>2</v>
      </c>
      <c r="D2689" t="s">
        <v>3</v>
      </c>
    </row>
    <row r="2690" spans="1:7">
      <c r="A2690" t="s">
        <v>456</v>
      </c>
      <c r="B2690" t="s">
        <v>163</v>
      </c>
      <c r="C2690" t="s">
        <v>457</v>
      </c>
      <c r="D2690" t="s">
        <v>458</v>
      </c>
    </row>
    <row r="2691" spans="1:7">
      <c r="A2691" t="s"/>
      <c r="B2691" t="s">
        <v>8</v>
      </c>
      <c r="C2691" t="s">
        <v>9</v>
      </c>
      <c r="D2691" t="s">
        <v>10</v>
      </c>
      <c r="E2691" t="s">
        <v>11</v>
      </c>
      <c r="F2691" t="s">
        <v>12</v>
      </c>
      <c r="G2691" t="s">
        <v>13</v>
      </c>
    </row>
    <row r="2692" spans="1:7">
      <c r="A2692" t="s">
        <v>14</v>
      </c>
      <c r="B2692" t="n">
        <v>142741200</v>
      </c>
      <c r="C2692" t="n">
        <v>134085300</v>
      </c>
      <c r="D2692">
        <f>if(and(B2692&gt;0,C2692&gt;0),C2692/(B2692+C2692),"")</f>
        <v/>
      </c>
      <c r="E2692">
        <f>average(D2692:D2693)</f>
        <v/>
      </c>
    </row>
    <row r="2693" spans="1:7">
      <c r="A2693" t="s">
        <v>15</v>
      </c>
      <c r="B2693" t="n">
        <v>147304800</v>
      </c>
      <c r="C2693" t="n">
        <v>137877300</v>
      </c>
      <c r="D2693">
        <f>if(and(B2693&gt;0,C2693&gt;0),C2693/(B2693+C2693),"")</f>
        <v/>
      </c>
    </row>
    <row r="2694" spans="1:7">
      <c r="A2694" t="s">
        <v>16</v>
      </c>
      <c r="B2694" t="n">
        <v>173635200</v>
      </c>
      <c r="C2694" t="n">
        <v>168494500</v>
      </c>
      <c r="D2694">
        <f>if(and(B2694&gt;0,C2694&gt;0),C2694/(B2694+C2694),"")</f>
        <v/>
      </c>
      <c r="E2694">
        <f>D2694-E2692</f>
        <v/>
      </c>
      <c r="F2694" t="n">
        <v>0.05</v>
      </c>
      <c r="G2694">
        <f>E2694/F2694*100/31.89/8</f>
        <v/>
      </c>
    </row>
    <row r="2695" spans="1:7">
      <c r="A2695" t="s">
        <v>17</v>
      </c>
      <c r="B2695" t="n">
        <v>131989200</v>
      </c>
      <c r="C2695" t="n">
        <v>127693000</v>
      </c>
      <c r="D2695">
        <f>if(and(B2695&gt;0,C2695&gt;0),C2695/(B2695+C2695),"")</f>
        <v/>
      </c>
      <c r="E2695">
        <f>D2695-E2692</f>
        <v/>
      </c>
      <c r="F2695" t="n">
        <v>0.05</v>
      </c>
      <c r="G2695">
        <f>E2695/F2695*100/31.89/8</f>
        <v/>
      </c>
    </row>
    <row r="2696" spans="1:7">
      <c r="A2696" t="s">
        <v>18</v>
      </c>
      <c r="B2696" t="n">
        <v>138504900</v>
      </c>
      <c r="C2696" t="n">
        <v>142313500</v>
      </c>
      <c r="D2696">
        <f>if(and(B2696&gt;0,C2696&gt;0),C2696/(B2696+C2696),"")</f>
        <v/>
      </c>
      <c r="E2696">
        <f>D2696-E2692</f>
        <v/>
      </c>
      <c r="F2696" t="n">
        <v>0.05</v>
      </c>
      <c r="G2696">
        <f>E2696/F2696*100/31.89/24</f>
        <v/>
      </c>
    </row>
    <row r="2697" spans="1:7">
      <c r="A2697" t="s">
        <v>19</v>
      </c>
      <c r="B2697" t="n">
        <v>151323600</v>
      </c>
      <c r="C2697" t="n">
        <v>157284200</v>
      </c>
      <c r="D2697">
        <f>if(and(B2697&gt;0,C2697&gt;0),C2697/(B2697+C2697),"")</f>
        <v/>
      </c>
      <c r="E2697">
        <f>D2697-E2692</f>
        <v/>
      </c>
      <c r="F2697" t="n">
        <v>0.05</v>
      </c>
      <c r="G2697">
        <f>E2697/F2697*100/31.89/24</f>
        <v/>
      </c>
    </row>
    <row r="2698" spans="1:7">
      <c r="A2698" t="s">
        <v>20</v>
      </c>
      <c r="B2698" t="n">
        <v>116497700</v>
      </c>
      <c r="C2698" t="n">
        <v>134958300</v>
      </c>
      <c r="D2698">
        <f>if(and(B2698&gt;0,C2698&gt;0),C2698/(B2698+C2698),"")</f>
        <v/>
      </c>
      <c r="E2698">
        <f>D2698-E2692</f>
        <v/>
      </c>
      <c r="F2698" t="n">
        <v>0.05</v>
      </c>
      <c r="G2698">
        <f>E2698/F2698*100/31.89/48</f>
        <v/>
      </c>
    </row>
    <row r="2699" spans="1:7">
      <c r="A2699" t="s">
        <v>21</v>
      </c>
      <c r="B2699" t="n">
        <v>118919000</v>
      </c>
      <c r="C2699" t="n">
        <v>138815900</v>
      </c>
      <c r="D2699">
        <f>if(and(B2699&gt;0,C2699&gt;0),C2699/(B2699+C2699),"")</f>
        <v/>
      </c>
      <c r="E2699">
        <f>D2699-E2692</f>
        <v/>
      </c>
      <c r="F2699" t="n">
        <v>0.05</v>
      </c>
      <c r="G2699">
        <f>E2699/F2699*100/31.89/48</f>
        <v/>
      </c>
    </row>
    <row r="2700" spans="1:7">
      <c r="A2700" t="s">
        <v>22</v>
      </c>
      <c r="B2700" t="n">
        <v>131958400</v>
      </c>
      <c r="C2700" t="n">
        <v>187241100</v>
      </c>
      <c r="D2700">
        <f>if(and(B2700&gt;0,C2700&gt;0),C2700/(B2700+C2700),"")</f>
        <v/>
      </c>
      <c r="E2700">
        <f>D2700-E2692</f>
        <v/>
      </c>
      <c r="F2700" t="n">
        <v>0.05</v>
      </c>
      <c r="G2700">
        <f>E2700/F2700*100/31.89/96</f>
        <v/>
      </c>
    </row>
    <row r="2701" spans="1:7">
      <c r="A2701" t="s">
        <v>23</v>
      </c>
      <c r="B2701" t="n">
        <v>128912200</v>
      </c>
      <c r="C2701" t="n">
        <v>181411800</v>
      </c>
      <c r="D2701">
        <f>if(and(B2701&gt;0,C2701&gt;0),C2701/(B2701+C2701),"")</f>
        <v/>
      </c>
      <c r="E2701">
        <f>D2701-E2692</f>
        <v/>
      </c>
      <c r="F2701" t="n">
        <v>0.05</v>
      </c>
      <c r="G2701">
        <f>E2701/F2701*100/31.89/96</f>
        <v/>
      </c>
    </row>
    <row r="2702" spans="1:7">
      <c r="A2702" t="s">
        <v>24</v>
      </c>
      <c r="B2702" t="n">
        <v>238614800</v>
      </c>
      <c r="C2702" t="n">
        <v>408664500</v>
      </c>
      <c r="D2702">
        <f>if(and(B2702&gt;0,C2702&gt;0),C2702/(B2702+C2702),"")</f>
        <v/>
      </c>
      <c r="E2702">
        <f>D2702-E2692</f>
        <v/>
      </c>
      <c r="F2702" t="n">
        <v>0.05</v>
      </c>
      <c r="G2702">
        <f>E2702/F2702*100/31.89/168</f>
        <v/>
      </c>
    </row>
    <row r="2703" spans="1:7">
      <c r="A2703" t="s">
        <v>25</v>
      </c>
      <c r="B2703" t="n">
        <v>115479300</v>
      </c>
      <c r="C2703" t="n">
        <v>197660000</v>
      </c>
      <c r="D2703">
        <f>if(and(B2703&gt;0,C2703&gt;0),C2703/(B2703+C2703),"")</f>
        <v/>
      </c>
      <c r="E2703">
        <f>D2703-E2692</f>
        <v/>
      </c>
      <c r="F2703" t="n">
        <v>0.05</v>
      </c>
      <c r="G2703">
        <f>E2703/F2703*100/31.89/168</f>
        <v/>
      </c>
    </row>
    <row r="2704" spans="1:7">
      <c r="A2704" t="s"/>
    </row>
    <row r="2705" spans="1:7">
      <c r="A2705" t="s">
        <v>0</v>
      </c>
      <c r="B2705" t="s">
        <v>1</v>
      </c>
      <c r="C2705" t="s">
        <v>2</v>
      </c>
      <c r="D2705" t="s">
        <v>3</v>
      </c>
    </row>
    <row r="2706" spans="1:7">
      <c r="A2706" t="s">
        <v>459</v>
      </c>
      <c r="B2706" t="s">
        <v>5</v>
      </c>
      <c r="C2706" t="s">
        <v>460</v>
      </c>
      <c r="D2706" t="s">
        <v>212</v>
      </c>
    </row>
    <row r="2707" spans="1:7">
      <c r="A2707" t="s"/>
      <c r="B2707" t="s">
        <v>8</v>
      </c>
      <c r="C2707" t="s">
        <v>9</v>
      </c>
      <c r="D2707" t="s">
        <v>10</v>
      </c>
      <c r="E2707" t="s">
        <v>11</v>
      </c>
      <c r="F2707" t="s">
        <v>12</v>
      </c>
      <c r="G2707" t="s">
        <v>13</v>
      </c>
    </row>
    <row r="2708" spans="1:7">
      <c r="A2708" t="s">
        <v>14</v>
      </c>
      <c r="B2708" t="n">
        <v>6075220</v>
      </c>
      <c r="C2708" t="n">
        <v>5821003</v>
      </c>
      <c r="D2708">
        <f>if(and(B2708&gt;0,C2708&gt;0),C2708/(B2708+C2708),"")</f>
        <v/>
      </c>
      <c r="E2708">
        <f>average(D2708:D2709)</f>
        <v/>
      </c>
    </row>
    <row r="2709" spans="1:7">
      <c r="A2709" t="s">
        <v>15</v>
      </c>
      <c r="B2709" t="n">
        <v>13117940</v>
      </c>
      <c r="C2709" t="n">
        <v>8647502</v>
      </c>
      <c r="D2709">
        <f>if(and(B2709&gt;0,C2709&gt;0),C2709/(B2709+C2709),"")</f>
        <v/>
      </c>
    </row>
    <row r="2710" spans="1:7">
      <c r="A2710" t="s">
        <v>16</v>
      </c>
      <c r="B2710" t="n">
        <v>5049171</v>
      </c>
      <c r="C2710" t="n">
        <v>2049792</v>
      </c>
      <c r="D2710">
        <f>if(and(B2710&gt;0,C2710&gt;0),C2710/(B2710+C2710),"")</f>
        <v/>
      </c>
      <c r="E2710">
        <f>D2710-E2708</f>
        <v/>
      </c>
      <c r="F2710" t="n">
        <v>0.05</v>
      </c>
      <c r="G2710">
        <f>E2710/F2710*100/37.00/8</f>
        <v/>
      </c>
    </row>
    <row r="2711" spans="1:7">
      <c r="A2711" t="s">
        <v>17</v>
      </c>
      <c r="B2711" t="n">
        <v>10809200</v>
      </c>
      <c r="C2711" t="n">
        <v>9114512</v>
      </c>
      <c r="D2711">
        <f>if(and(B2711&gt;0,C2711&gt;0),C2711/(B2711+C2711),"")</f>
        <v/>
      </c>
      <c r="E2711">
        <f>D2711-E2708</f>
        <v/>
      </c>
      <c r="F2711" t="n">
        <v>0.05</v>
      </c>
      <c r="G2711">
        <f>E2711/F2711*100/37.00/8</f>
        <v/>
      </c>
    </row>
    <row r="2712" spans="1:7">
      <c r="A2712" t="s">
        <v>18</v>
      </c>
      <c r="B2712" t="n">
        <v>18343140</v>
      </c>
      <c r="C2712" t="n">
        <v>12851930</v>
      </c>
      <c r="D2712">
        <f>if(and(B2712&gt;0,C2712&gt;0),C2712/(B2712+C2712),"")</f>
        <v/>
      </c>
      <c r="E2712">
        <f>D2712-E2708</f>
        <v/>
      </c>
      <c r="F2712" t="n">
        <v>0.05</v>
      </c>
      <c r="G2712">
        <f>E2712/F2712*100/37.00/24</f>
        <v/>
      </c>
    </row>
    <row r="2713" spans="1:7">
      <c r="A2713" t="s">
        <v>19</v>
      </c>
      <c r="B2713" t="n">
        <v>21817480</v>
      </c>
      <c r="C2713" t="n">
        <v>12461880</v>
      </c>
      <c r="D2713">
        <f>if(and(B2713&gt;0,C2713&gt;0),C2713/(B2713+C2713),"")</f>
        <v/>
      </c>
      <c r="E2713">
        <f>D2713-E2708</f>
        <v/>
      </c>
      <c r="F2713" t="n">
        <v>0.05</v>
      </c>
      <c r="G2713">
        <f>E2713/F2713*100/37.00/24</f>
        <v/>
      </c>
    </row>
    <row r="2714" spans="1:7">
      <c r="A2714" t="s">
        <v>20</v>
      </c>
      <c r="B2714" t="n">
        <v>2995918</v>
      </c>
      <c r="C2714" t="n">
        <v>3913529</v>
      </c>
      <c r="D2714">
        <f>if(and(B2714&gt;0,C2714&gt;0),C2714/(B2714+C2714),"")</f>
        <v/>
      </c>
      <c r="E2714">
        <f>D2714-E2708</f>
        <v/>
      </c>
      <c r="F2714" t="n">
        <v>0.05</v>
      </c>
      <c r="G2714">
        <f>E2714/F2714*100/37.00/48</f>
        <v/>
      </c>
    </row>
    <row r="2715" spans="1:7">
      <c r="A2715" t="s">
        <v>21</v>
      </c>
      <c r="B2715" t="n">
        <v>3134665</v>
      </c>
      <c r="C2715" t="n">
        <v>3873904</v>
      </c>
      <c r="D2715">
        <f>if(and(B2715&gt;0,C2715&gt;0),C2715/(B2715+C2715),"")</f>
        <v/>
      </c>
      <c r="E2715">
        <f>D2715-E2708</f>
        <v/>
      </c>
      <c r="F2715" t="n">
        <v>0.05</v>
      </c>
      <c r="G2715">
        <f>E2715/F2715*100/37.00/48</f>
        <v/>
      </c>
    </row>
    <row r="2716" spans="1:7">
      <c r="A2716" t="s">
        <v>22</v>
      </c>
      <c r="B2716" t="n">
        <v>19004170</v>
      </c>
      <c r="C2716" t="n">
        <v>7766386</v>
      </c>
      <c r="D2716">
        <f>if(and(B2716&gt;0,C2716&gt;0),C2716/(B2716+C2716),"")</f>
        <v/>
      </c>
      <c r="E2716">
        <f>D2716-E2708</f>
        <v/>
      </c>
      <c r="F2716" t="n">
        <v>0.05</v>
      </c>
      <c r="G2716">
        <f>E2716/F2716*100/37.00/96</f>
        <v/>
      </c>
    </row>
    <row r="2717" spans="1:7">
      <c r="A2717" t="s">
        <v>23</v>
      </c>
      <c r="B2717" t="n">
        <v>14727030</v>
      </c>
      <c r="C2717" t="n">
        <v>7139517</v>
      </c>
      <c r="D2717">
        <f>if(and(B2717&gt;0,C2717&gt;0),C2717/(B2717+C2717),"")</f>
        <v/>
      </c>
      <c r="E2717">
        <f>D2717-E2708</f>
        <v/>
      </c>
      <c r="F2717" t="n">
        <v>0.05</v>
      </c>
      <c r="G2717">
        <f>E2717/F2717*100/37.00/96</f>
        <v/>
      </c>
    </row>
    <row r="2718" spans="1:7">
      <c r="A2718" t="s">
        <v>24</v>
      </c>
      <c r="B2718" t="n">
        <v>26940980</v>
      </c>
      <c r="C2718" t="n">
        <v>12847940</v>
      </c>
      <c r="D2718">
        <f>if(and(B2718&gt;0,C2718&gt;0),C2718/(B2718+C2718),"")</f>
        <v/>
      </c>
      <c r="E2718">
        <f>D2718-E2708</f>
        <v/>
      </c>
      <c r="F2718" t="n">
        <v>0.05</v>
      </c>
      <c r="G2718">
        <f>E2718/F2718*100/37.00/168</f>
        <v/>
      </c>
    </row>
    <row r="2719" spans="1:7">
      <c r="A2719" t="s">
        <v>25</v>
      </c>
      <c r="B2719" t="n">
        <v>20667870</v>
      </c>
      <c r="C2719" t="n">
        <v>11029170</v>
      </c>
      <c r="D2719">
        <f>if(and(B2719&gt;0,C2719&gt;0),C2719/(B2719+C2719),"")</f>
        <v/>
      </c>
      <c r="E2719">
        <f>D2719-E2708</f>
        <v/>
      </c>
      <c r="F2719" t="n">
        <v>0.05</v>
      </c>
      <c r="G2719">
        <f>E2719/F2719*100/37.00/168</f>
        <v/>
      </c>
    </row>
    <row r="2720" spans="1:7">
      <c r="A2720" t="s"/>
    </row>
    <row r="2721" spans="1:7">
      <c r="A2721" t="s">
        <v>0</v>
      </c>
      <c r="B2721" t="s">
        <v>1</v>
      </c>
      <c r="C2721" t="s">
        <v>2</v>
      </c>
      <c r="D2721" t="s">
        <v>3</v>
      </c>
    </row>
    <row r="2722" spans="1:7">
      <c r="A2722" t="s">
        <v>461</v>
      </c>
      <c r="B2722" t="s">
        <v>54</v>
      </c>
      <c r="C2722" t="s">
        <v>462</v>
      </c>
      <c r="D2722" t="s">
        <v>272</v>
      </c>
    </row>
    <row r="2723" spans="1:7">
      <c r="A2723" t="s"/>
      <c r="B2723" t="s">
        <v>8</v>
      </c>
      <c r="C2723" t="s">
        <v>9</v>
      </c>
      <c r="D2723" t="s">
        <v>10</v>
      </c>
      <c r="E2723" t="s">
        <v>11</v>
      </c>
      <c r="F2723" t="s">
        <v>12</v>
      </c>
      <c r="G2723" t="s">
        <v>13</v>
      </c>
    </row>
    <row r="2724" spans="1:7">
      <c r="A2724" t="s">
        <v>14</v>
      </c>
      <c r="B2724" t="n">
        <v>1260710000</v>
      </c>
      <c r="C2724" t="n">
        <v>1615867000</v>
      </c>
      <c r="D2724">
        <f>if(and(B2724&gt;0,C2724&gt;0),C2724/(B2724+C2724),"")</f>
        <v/>
      </c>
      <c r="E2724">
        <f>average(D2724:D2725)</f>
        <v/>
      </c>
    </row>
    <row r="2725" spans="1:7">
      <c r="A2725" t="s">
        <v>15</v>
      </c>
      <c r="B2725" t="n">
        <v>1160189000</v>
      </c>
      <c r="C2725" t="n">
        <v>1474321000</v>
      </c>
      <c r="D2725">
        <f>if(and(B2725&gt;0,C2725&gt;0),C2725/(B2725+C2725),"")</f>
        <v/>
      </c>
    </row>
    <row r="2726" spans="1:7">
      <c r="A2726" t="s">
        <v>16</v>
      </c>
      <c r="B2726" t="n">
        <v>1344118000</v>
      </c>
      <c r="C2726" t="n">
        <v>1775254000</v>
      </c>
      <c r="D2726">
        <f>if(and(B2726&gt;0,C2726&gt;0),C2726/(B2726+C2726),"")</f>
        <v/>
      </c>
      <c r="E2726">
        <f>D2726-E2724</f>
        <v/>
      </c>
      <c r="F2726" t="n">
        <v>0.05</v>
      </c>
      <c r="G2726">
        <f>E2726/F2726*100/46.33/8</f>
        <v/>
      </c>
    </row>
    <row r="2727" spans="1:7">
      <c r="A2727" t="s">
        <v>17</v>
      </c>
      <c r="B2727" t="n">
        <v>1283028000</v>
      </c>
      <c r="C2727" t="n">
        <v>1684691000</v>
      </c>
      <c r="D2727">
        <f>if(and(B2727&gt;0,C2727&gt;0),C2727/(B2727+C2727),"")</f>
        <v/>
      </c>
      <c r="E2727">
        <f>D2727-E2724</f>
        <v/>
      </c>
      <c r="F2727" t="n">
        <v>0.05</v>
      </c>
      <c r="G2727">
        <f>E2727/F2727*100/46.33/8</f>
        <v/>
      </c>
    </row>
    <row r="2728" spans="1:7">
      <c r="A2728" t="s">
        <v>18</v>
      </c>
      <c r="B2728" t="n">
        <v>1033204000</v>
      </c>
      <c r="C2728" t="n">
        <v>1418162000</v>
      </c>
      <c r="D2728">
        <f>if(and(B2728&gt;0,C2728&gt;0),C2728/(B2728+C2728),"")</f>
        <v/>
      </c>
      <c r="E2728">
        <f>D2728-E2724</f>
        <v/>
      </c>
      <c r="F2728" t="n">
        <v>0.05</v>
      </c>
      <c r="G2728">
        <f>E2728/F2728*100/46.33/24</f>
        <v/>
      </c>
    </row>
    <row r="2729" spans="1:7">
      <c r="A2729" t="s">
        <v>19</v>
      </c>
      <c r="B2729" t="n">
        <v>1183562000</v>
      </c>
      <c r="C2729" t="n">
        <v>1637292000</v>
      </c>
      <c r="D2729">
        <f>if(and(B2729&gt;0,C2729&gt;0),C2729/(B2729+C2729),"")</f>
        <v/>
      </c>
      <c r="E2729">
        <f>D2729-E2724</f>
        <v/>
      </c>
      <c r="F2729" t="n">
        <v>0.05</v>
      </c>
      <c r="G2729">
        <f>E2729/F2729*100/46.33/24</f>
        <v/>
      </c>
    </row>
    <row r="2730" spans="1:7">
      <c r="A2730" t="s">
        <v>20</v>
      </c>
      <c r="B2730" t="n">
        <v>586944900</v>
      </c>
      <c r="C2730" t="n">
        <v>886396900</v>
      </c>
      <c r="D2730">
        <f>if(and(B2730&gt;0,C2730&gt;0),C2730/(B2730+C2730),"")</f>
        <v/>
      </c>
      <c r="E2730">
        <f>D2730-E2724</f>
        <v/>
      </c>
      <c r="F2730" t="n">
        <v>0.05</v>
      </c>
      <c r="G2730">
        <f>E2730/F2730*100/46.33/48</f>
        <v/>
      </c>
    </row>
    <row r="2731" spans="1:7">
      <c r="A2731" t="s">
        <v>21</v>
      </c>
      <c r="B2731" t="n">
        <v>498768500</v>
      </c>
      <c r="C2731" t="n">
        <v>743444100</v>
      </c>
      <c r="D2731">
        <f>if(and(B2731&gt;0,C2731&gt;0),C2731/(B2731+C2731),"")</f>
        <v/>
      </c>
      <c r="E2731">
        <f>D2731-E2724</f>
        <v/>
      </c>
      <c r="F2731" t="n">
        <v>0.05</v>
      </c>
      <c r="G2731">
        <f>E2731/F2731*100/46.33/48</f>
        <v/>
      </c>
    </row>
    <row r="2732" spans="1:7">
      <c r="A2732" t="s">
        <v>22</v>
      </c>
      <c r="B2732" t="n">
        <v>582132400</v>
      </c>
      <c r="C2732" t="n">
        <v>1025368000</v>
      </c>
      <c r="D2732">
        <f>if(and(B2732&gt;0,C2732&gt;0),C2732/(B2732+C2732),"")</f>
        <v/>
      </c>
      <c r="E2732">
        <f>D2732-E2724</f>
        <v/>
      </c>
      <c r="F2732" t="n">
        <v>0.05</v>
      </c>
      <c r="G2732">
        <f>E2732/F2732*100/46.33/96</f>
        <v/>
      </c>
    </row>
    <row r="2733" spans="1:7">
      <c r="A2733" t="s">
        <v>23</v>
      </c>
      <c r="B2733" t="n">
        <v>614612300</v>
      </c>
      <c r="C2733" t="n">
        <v>1090277000</v>
      </c>
      <c r="D2733">
        <f>if(and(B2733&gt;0,C2733&gt;0),C2733/(B2733+C2733),"")</f>
        <v/>
      </c>
      <c r="E2733">
        <f>D2733-E2724</f>
        <v/>
      </c>
      <c r="F2733" t="n">
        <v>0.05</v>
      </c>
      <c r="G2733">
        <f>E2733/F2733*100/46.33/96</f>
        <v/>
      </c>
    </row>
    <row r="2734" spans="1:7">
      <c r="A2734" t="s">
        <v>24</v>
      </c>
      <c r="B2734" t="n">
        <v>660425800</v>
      </c>
      <c r="C2734" t="n">
        <v>1403058000</v>
      </c>
      <c r="D2734">
        <f>if(and(B2734&gt;0,C2734&gt;0),C2734/(B2734+C2734),"")</f>
        <v/>
      </c>
      <c r="E2734">
        <f>D2734-E2724</f>
        <v/>
      </c>
      <c r="F2734" t="n">
        <v>0.05</v>
      </c>
      <c r="G2734">
        <f>E2734/F2734*100/46.33/168</f>
        <v/>
      </c>
    </row>
    <row r="2735" spans="1:7">
      <c r="A2735" t="s">
        <v>25</v>
      </c>
      <c r="B2735" t="n">
        <v>649589100</v>
      </c>
      <c r="C2735" t="n">
        <v>1364711000</v>
      </c>
      <c r="D2735">
        <f>if(and(B2735&gt;0,C2735&gt;0),C2735/(B2735+C2735),"")</f>
        <v/>
      </c>
      <c r="E2735">
        <f>D2735-E2724</f>
        <v/>
      </c>
      <c r="F2735" t="n">
        <v>0.05</v>
      </c>
      <c r="G2735">
        <f>E2735/F2735*100/46.33/168</f>
        <v/>
      </c>
    </row>
    <row r="2736" spans="1:7">
      <c r="A2736" t="s"/>
    </row>
    <row r="2737" spans="1:7">
      <c r="A2737" t="s">
        <v>0</v>
      </c>
      <c r="B2737" t="s">
        <v>1</v>
      </c>
      <c r="C2737" t="s">
        <v>2</v>
      </c>
      <c r="D2737" t="s">
        <v>3</v>
      </c>
    </row>
    <row r="2738" spans="1:7">
      <c r="A2738" t="s">
        <v>463</v>
      </c>
      <c r="B2738" t="s">
        <v>54</v>
      </c>
      <c r="C2738" t="s">
        <v>464</v>
      </c>
      <c r="D2738" t="s">
        <v>307</v>
      </c>
    </row>
    <row r="2739" spans="1:7">
      <c r="A2739" t="s"/>
      <c r="B2739" t="s">
        <v>8</v>
      </c>
      <c r="C2739" t="s">
        <v>9</v>
      </c>
      <c r="D2739" t="s">
        <v>10</v>
      </c>
      <c r="E2739" t="s">
        <v>11</v>
      </c>
      <c r="F2739" t="s">
        <v>12</v>
      </c>
      <c r="G2739" t="s">
        <v>13</v>
      </c>
    </row>
    <row r="2740" spans="1:7">
      <c r="A2740" t="s">
        <v>14</v>
      </c>
      <c r="B2740" t="n">
        <v>14707370</v>
      </c>
      <c r="C2740" t="n">
        <v>11240290</v>
      </c>
      <c r="D2740">
        <f>if(and(B2740&gt;0,C2740&gt;0),C2740/(B2740+C2740),"")</f>
        <v/>
      </c>
      <c r="E2740">
        <f>average(D2740:D2741)</f>
        <v/>
      </c>
    </row>
    <row r="2741" spans="1:7">
      <c r="A2741" t="s">
        <v>15</v>
      </c>
      <c r="B2741" t="n">
        <v>12466420</v>
      </c>
      <c r="C2741" t="n">
        <v>9053535</v>
      </c>
      <c r="D2741">
        <f>if(and(B2741&gt;0,C2741&gt;0),C2741/(B2741+C2741),"")</f>
        <v/>
      </c>
    </row>
    <row r="2742" spans="1:7">
      <c r="A2742" t="s">
        <v>16</v>
      </c>
      <c r="B2742" t="n">
        <v>12990130</v>
      </c>
      <c r="C2742" t="n">
        <v>19366670</v>
      </c>
      <c r="D2742">
        <f>if(and(B2742&gt;0,C2742&gt;0),C2742/(B2742+C2742),"")</f>
        <v/>
      </c>
      <c r="E2742">
        <f>D2742-E2740</f>
        <v/>
      </c>
      <c r="F2742" t="n">
        <v>0.05</v>
      </c>
      <c r="G2742">
        <f>E2742/F2742*100/37.96/8</f>
        <v/>
      </c>
    </row>
    <row r="2743" spans="1:7">
      <c r="A2743" t="s">
        <v>17</v>
      </c>
      <c r="B2743" t="n">
        <v>12617610</v>
      </c>
      <c r="C2743" t="n">
        <v>17752490</v>
      </c>
      <c r="D2743">
        <f>if(and(B2743&gt;0,C2743&gt;0),C2743/(B2743+C2743),"")</f>
        <v/>
      </c>
      <c r="E2743">
        <f>D2743-E2740</f>
        <v/>
      </c>
      <c r="F2743" t="n">
        <v>0.05</v>
      </c>
      <c r="G2743">
        <f>E2743/F2743*100/37.96/8</f>
        <v/>
      </c>
    </row>
    <row r="2744" spans="1:7">
      <c r="A2744" t="s">
        <v>18</v>
      </c>
      <c r="B2744" t="n">
        <v>10649610</v>
      </c>
      <c r="C2744" t="n">
        <v>17426390</v>
      </c>
      <c r="D2744">
        <f>if(and(B2744&gt;0,C2744&gt;0),C2744/(B2744+C2744),"")</f>
        <v/>
      </c>
      <c r="E2744">
        <f>D2744-E2740</f>
        <v/>
      </c>
      <c r="F2744" t="n">
        <v>0.05</v>
      </c>
      <c r="G2744">
        <f>E2744/F2744*100/37.96/24</f>
        <v/>
      </c>
    </row>
    <row r="2745" spans="1:7">
      <c r="A2745" t="s">
        <v>19</v>
      </c>
      <c r="B2745" t="n">
        <v>10307880</v>
      </c>
      <c r="C2745" t="n">
        <v>16584220</v>
      </c>
      <c r="D2745">
        <f>if(and(B2745&gt;0,C2745&gt;0),C2745/(B2745+C2745),"")</f>
        <v/>
      </c>
      <c r="E2745">
        <f>D2745-E2740</f>
        <v/>
      </c>
      <c r="F2745" t="n">
        <v>0.05</v>
      </c>
      <c r="G2745">
        <f>E2745/F2745*100/37.96/24</f>
        <v/>
      </c>
    </row>
    <row r="2746" spans="1:7">
      <c r="A2746" t="s">
        <v>20</v>
      </c>
      <c r="B2746" t="n">
        <v>16108910</v>
      </c>
      <c r="C2746" t="n">
        <v>26151400</v>
      </c>
      <c r="D2746">
        <f>if(and(B2746&gt;0,C2746&gt;0),C2746/(B2746+C2746),"")</f>
        <v/>
      </c>
      <c r="E2746">
        <f>D2746-E2740</f>
        <v/>
      </c>
      <c r="F2746" t="n">
        <v>0.05</v>
      </c>
      <c r="G2746">
        <f>E2746/F2746*100/37.96/48</f>
        <v/>
      </c>
    </row>
    <row r="2747" spans="1:7">
      <c r="A2747" t="s">
        <v>21</v>
      </c>
      <c r="B2747" t="n">
        <v>17727490</v>
      </c>
      <c r="C2747" t="n">
        <v>27995330</v>
      </c>
      <c r="D2747">
        <f>if(and(B2747&gt;0,C2747&gt;0),C2747/(B2747+C2747),"")</f>
        <v/>
      </c>
      <c r="E2747">
        <f>D2747-E2740</f>
        <v/>
      </c>
      <c r="F2747" t="n">
        <v>0.05</v>
      </c>
      <c r="G2747">
        <f>E2747/F2747*100/37.96/48</f>
        <v/>
      </c>
    </row>
    <row r="2748" spans="1:7">
      <c r="A2748" t="s">
        <v>22</v>
      </c>
      <c r="B2748" t="n">
        <v>6540219</v>
      </c>
      <c r="C2748" t="n">
        <v>13037570</v>
      </c>
      <c r="D2748">
        <f>if(and(B2748&gt;0,C2748&gt;0),C2748/(B2748+C2748),"")</f>
        <v/>
      </c>
      <c r="E2748">
        <f>D2748-E2740</f>
        <v/>
      </c>
      <c r="F2748" t="n">
        <v>0.05</v>
      </c>
      <c r="G2748">
        <f>E2748/F2748*100/37.96/96</f>
        <v/>
      </c>
    </row>
    <row r="2749" spans="1:7">
      <c r="A2749" t="s">
        <v>23</v>
      </c>
      <c r="B2749" t="n">
        <v>7901938</v>
      </c>
      <c r="C2749" t="n">
        <v>12452570</v>
      </c>
      <c r="D2749">
        <f>if(and(B2749&gt;0,C2749&gt;0),C2749/(B2749+C2749),"")</f>
        <v/>
      </c>
      <c r="E2749">
        <f>D2749-E2740</f>
        <v/>
      </c>
      <c r="F2749" t="n">
        <v>0.05</v>
      </c>
      <c r="G2749">
        <f>E2749/F2749*100/37.96/96</f>
        <v/>
      </c>
    </row>
    <row r="2750" spans="1:7">
      <c r="A2750" t="s">
        <v>24</v>
      </c>
      <c r="B2750" t="n">
        <v>16323080</v>
      </c>
      <c r="C2750" t="n">
        <v>21281120</v>
      </c>
      <c r="D2750">
        <f>if(and(B2750&gt;0,C2750&gt;0),C2750/(B2750+C2750),"")</f>
        <v/>
      </c>
      <c r="E2750">
        <f>D2750-E2740</f>
        <v/>
      </c>
      <c r="F2750" t="n">
        <v>0.05</v>
      </c>
      <c r="G2750">
        <f>E2750/F2750*100/37.96/168</f>
        <v/>
      </c>
    </row>
    <row r="2751" spans="1:7">
      <c r="A2751" t="s">
        <v>25</v>
      </c>
      <c r="B2751" t="n">
        <v>3563901</v>
      </c>
      <c r="C2751" t="n">
        <v>7302695</v>
      </c>
      <c r="D2751">
        <f>if(and(B2751&gt;0,C2751&gt;0),C2751/(B2751+C2751),"")</f>
        <v/>
      </c>
      <c r="E2751">
        <f>D2751-E2740</f>
        <v/>
      </c>
      <c r="F2751" t="n">
        <v>0.05</v>
      </c>
      <c r="G2751">
        <f>E2751/F2751*100/37.96/168</f>
        <v/>
      </c>
    </row>
    <row r="2752" spans="1:7">
      <c r="A2752" t="s"/>
    </row>
    <row r="2753" spans="1:7">
      <c r="A2753" t="s">
        <v>0</v>
      </c>
      <c r="B2753" t="s">
        <v>1</v>
      </c>
      <c r="C2753" t="s">
        <v>2</v>
      </c>
      <c r="D2753" t="s">
        <v>3</v>
      </c>
    </row>
    <row r="2754" spans="1:7">
      <c r="A2754" t="s">
        <v>465</v>
      </c>
      <c r="B2754" t="s">
        <v>54</v>
      </c>
      <c r="C2754" t="s">
        <v>466</v>
      </c>
      <c r="D2754" t="s">
        <v>467</v>
      </c>
    </row>
    <row r="2755" spans="1:7">
      <c r="A2755" t="s"/>
      <c r="B2755" t="s">
        <v>8</v>
      </c>
      <c r="C2755" t="s">
        <v>9</v>
      </c>
      <c r="D2755" t="s">
        <v>10</v>
      </c>
      <c r="E2755" t="s">
        <v>11</v>
      </c>
      <c r="F2755" t="s">
        <v>12</v>
      </c>
      <c r="G2755" t="s">
        <v>13</v>
      </c>
    </row>
    <row r="2756" spans="1:7">
      <c r="A2756" t="s">
        <v>14</v>
      </c>
      <c r="B2756" t="n">
        <v>12072510</v>
      </c>
      <c r="C2756" t="n">
        <v>18307810</v>
      </c>
      <c r="D2756">
        <f>if(and(B2756&gt;0,C2756&gt;0),C2756/(B2756+C2756),"")</f>
        <v/>
      </c>
      <c r="E2756">
        <f>average(D2756:D2757)</f>
        <v/>
      </c>
    </row>
    <row r="2757" spans="1:7">
      <c r="A2757" t="s">
        <v>15</v>
      </c>
      <c r="B2757" t="n">
        <v>9738180</v>
      </c>
      <c r="C2757" t="n">
        <v>15092380</v>
      </c>
      <c r="D2757">
        <f>if(and(B2757&gt;0,C2757&gt;0),C2757/(B2757+C2757),"")</f>
        <v/>
      </c>
    </row>
    <row r="2758" spans="1:7">
      <c r="A2758" t="s">
        <v>16</v>
      </c>
      <c r="B2758" t="n">
        <v>9001405</v>
      </c>
      <c r="C2758" t="n">
        <v>15047400</v>
      </c>
      <c r="D2758">
        <f>if(and(B2758&gt;0,C2758&gt;0),C2758/(B2758+C2758),"")</f>
        <v/>
      </c>
      <c r="E2758">
        <f>D2758-E2756</f>
        <v/>
      </c>
      <c r="F2758" t="n">
        <v>0.05</v>
      </c>
      <c r="G2758">
        <f>E2758/F2758*100/41.06/8</f>
        <v/>
      </c>
    </row>
    <row r="2759" spans="1:7">
      <c r="A2759" t="s">
        <v>17</v>
      </c>
      <c r="B2759" t="n">
        <v>10233970</v>
      </c>
      <c r="C2759" t="n">
        <v>16867790</v>
      </c>
      <c r="D2759">
        <f>if(and(B2759&gt;0,C2759&gt;0),C2759/(B2759+C2759),"")</f>
        <v/>
      </c>
      <c r="E2759">
        <f>D2759-E2756</f>
        <v/>
      </c>
      <c r="F2759" t="n">
        <v>0.05</v>
      </c>
      <c r="G2759">
        <f>E2759/F2759*100/41.06/8</f>
        <v/>
      </c>
    </row>
    <row r="2760" spans="1:7">
      <c r="A2760" t="s">
        <v>18</v>
      </c>
      <c r="B2760" t="n">
        <v>8900036</v>
      </c>
      <c r="C2760" t="n">
        <v>15381350</v>
      </c>
      <c r="D2760">
        <f>if(and(B2760&gt;0,C2760&gt;0),C2760/(B2760+C2760),"")</f>
        <v/>
      </c>
      <c r="E2760">
        <f>D2760-E2756</f>
        <v/>
      </c>
      <c r="F2760" t="n">
        <v>0.05</v>
      </c>
      <c r="G2760">
        <f>E2760/F2760*100/41.06/24</f>
        <v/>
      </c>
    </row>
    <row r="2761" spans="1:7">
      <c r="A2761" t="s">
        <v>19</v>
      </c>
      <c r="B2761" t="n">
        <v>10064860</v>
      </c>
      <c r="C2761" t="n">
        <v>16421930</v>
      </c>
      <c r="D2761">
        <f>if(and(B2761&gt;0,C2761&gt;0),C2761/(B2761+C2761),"")</f>
        <v/>
      </c>
      <c r="E2761">
        <f>D2761-E2756</f>
        <v/>
      </c>
      <c r="F2761" t="n">
        <v>0.05</v>
      </c>
      <c r="G2761">
        <f>E2761/F2761*100/41.06/24</f>
        <v/>
      </c>
    </row>
    <row r="2762" spans="1:7">
      <c r="A2762" t="s">
        <v>20</v>
      </c>
      <c r="B2762" t="n">
        <v>6549422</v>
      </c>
      <c r="C2762" t="n">
        <v>11733800</v>
      </c>
      <c r="D2762">
        <f>if(and(B2762&gt;0,C2762&gt;0),C2762/(B2762+C2762),"")</f>
        <v/>
      </c>
      <c r="E2762">
        <f>D2762-E2756</f>
        <v/>
      </c>
      <c r="F2762" t="n">
        <v>0.05</v>
      </c>
      <c r="G2762">
        <f>E2762/F2762*100/41.06/48</f>
        <v/>
      </c>
    </row>
    <row r="2763" spans="1:7">
      <c r="A2763" t="s">
        <v>21</v>
      </c>
      <c r="B2763" t="n">
        <v>7265544</v>
      </c>
      <c r="C2763" t="n">
        <v>13563400</v>
      </c>
      <c r="D2763">
        <f>if(and(B2763&gt;0,C2763&gt;0),C2763/(B2763+C2763),"")</f>
        <v/>
      </c>
      <c r="E2763">
        <f>D2763-E2756</f>
        <v/>
      </c>
      <c r="F2763" t="n">
        <v>0.05</v>
      </c>
      <c r="G2763">
        <f>E2763/F2763*100/41.06/48</f>
        <v/>
      </c>
    </row>
    <row r="2764" spans="1:7">
      <c r="A2764" t="s">
        <v>22</v>
      </c>
      <c r="B2764" t="n">
        <v>5022969</v>
      </c>
      <c r="C2764" t="n">
        <v>11471010</v>
      </c>
      <c r="D2764">
        <f>if(and(B2764&gt;0,C2764&gt;0),C2764/(B2764+C2764),"")</f>
        <v/>
      </c>
      <c r="E2764">
        <f>D2764-E2756</f>
        <v/>
      </c>
      <c r="F2764" t="n">
        <v>0.05</v>
      </c>
      <c r="G2764">
        <f>E2764/F2764*100/41.06/96</f>
        <v/>
      </c>
    </row>
    <row r="2765" spans="1:7">
      <c r="A2765" t="s">
        <v>23</v>
      </c>
      <c r="B2765" t="n">
        <v>6144429</v>
      </c>
      <c r="C2765" t="n">
        <v>11322120</v>
      </c>
      <c r="D2765">
        <f>if(and(B2765&gt;0,C2765&gt;0),C2765/(B2765+C2765),"")</f>
        <v/>
      </c>
      <c r="E2765">
        <f>D2765-E2756</f>
        <v/>
      </c>
      <c r="F2765" t="n">
        <v>0.05</v>
      </c>
      <c r="G2765">
        <f>E2765/F2765*100/41.06/96</f>
        <v/>
      </c>
    </row>
    <row r="2766" spans="1:7">
      <c r="A2766" t="s">
        <v>24</v>
      </c>
      <c r="B2766" t="n">
        <v>4087202</v>
      </c>
      <c r="C2766" t="n">
        <v>10184690</v>
      </c>
      <c r="D2766">
        <f>if(and(B2766&gt;0,C2766&gt;0),C2766/(B2766+C2766),"")</f>
        <v/>
      </c>
      <c r="E2766">
        <f>D2766-E2756</f>
        <v/>
      </c>
      <c r="F2766" t="n">
        <v>0.05</v>
      </c>
      <c r="G2766">
        <f>E2766/F2766*100/41.06/168</f>
        <v/>
      </c>
    </row>
    <row r="2767" spans="1:7">
      <c r="A2767" t="s">
        <v>25</v>
      </c>
      <c r="B2767" t="n">
        <v>4435614</v>
      </c>
      <c r="C2767" t="n">
        <v>11002340</v>
      </c>
      <c r="D2767">
        <f>if(and(B2767&gt;0,C2767&gt;0),C2767/(B2767+C2767),"")</f>
        <v/>
      </c>
      <c r="E2767">
        <f>D2767-E2756</f>
        <v/>
      </c>
      <c r="F2767" t="n">
        <v>0.05</v>
      </c>
      <c r="G2767">
        <f>E2767/F2767*100/41.06/168</f>
        <v/>
      </c>
    </row>
    <row r="2768" spans="1:7">
      <c r="A2768" t="s"/>
    </row>
    <row r="2769" spans="1:7">
      <c r="A2769" t="s">
        <v>0</v>
      </c>
      <c r="B2769" t="s">
        <v>1</v>
      </c>
      <c r="C2769" t="s">
        <v>2</v>
      </c>
      <c r="D2769" t="s">
        <v>3</v>
      </c>
    </row>
    <row r="2770" spans="1:7">
      <c r="A2770" t="s">
        <v>468</v>
      </c>
      <c r="B2770" t="s">
        <v>163</v>
      </c>
      <c r="C2770" t="s">
        <v>469</v>
      </c>
      <c r="D2770" t="s">
        <v>470</v>
      </c>
    </row>
    <row r="2771" spans="1:7">
      <c r="A2771" t="s"/>
      <c r="B2771" t="s">
        <v>8</v>
      </c>
      <c r="C2771" t="s">
        <v>9</v>
      </c>
      <c r="D2771" t="s">
        <v>10</v>
      </c>
      <c r="E2771" t="s">
        <v>11</v>
      </c>
      <c r="F2771" t="s">
        <v>12</v>
      </c>
      <c r="G2771" t="s">
        <v>13</v>
      </c>
    </row>
    <row r="2772" spans="1:7">
      <c r="A2772" t="s">
        <v>14</v>
      </c>
      <c r="B2772" t="n">
        <v>4886511</v>
      </c>
      <c r="C2772" t="n">
        <v>8965868</v>
      </c>
      <c r="D2772">
        <f>if(and(B2772&gt;0,C2772&gt;0),C2772/(B2772+C2772),"")</f>
        <v/>
      </c>
      <c r="E2772">
        <f>average(D2772:D2773)</f>
        <v/>
      </c>
    </row>
    <row r="2773" spans="1:7">
      <c r="A2773" t="s">
        <v>15</v>
      </c>
      <c r="B2773" t="n">
        <v>4948483</v>
      </c>
      <c r="C2773" t="n">
        <v>9247512</v>
      </c>
      <c r="D2773">
        <f>if(and(B2773&gt;0,C2773&gt;0),C2773/(B2773+C2773),"")</f>
        <v/>
      </c>
    </row>
    <row r="2774" spans="1:7">
      <c r="A2774" t="s">
        <v>16</v>
      </c>
      <c r="B2774" t="n">
        <v>5422988</v>
      </c>
      <c r="C2774" t="n">
        <v>9370865</v>
      </c>
      <c r="D2774">
        <f>if(and(B2774&gt;0,C2774&gt;0),C2774/(B2774+C2774),"")</f>
        <v/>
      </c>
      <c r="E2774">
        <f>D2774-E2772</f>
        <v/>
      </c>
      <c r="F2774" t="n">
        <v>0.05</v>
      </c>
      <c r="G2774">
        <f>E2774/F2774*100/69.00/8</f>
        <v/>
      </c>
    </row>
    <row r="2775" spans="1:7">
      <c r="A2775" t="s">
        <v>17</v>
      </c>
      <c r="B2775" t="n">
        <v>4905256</v>
      </c>
      <c r="C2775" t="n">
        <v>8925523</v>
      </c>
      <c r="D2775">
        <f>if(and(B2775&gt;0,C2775&gt;0),C2775/(B2775+C2775),"")</f>
        <v/>
      </c>
      <c r="E2775">
        <f>D2775-E2772</f>
        <v/>
      </c>
      <c r="F2775" t="n">
        <v>0.05</v>
      </c>
      <c r="G2775">
        <f>E2775/F2775*100/69.00/8</f>
        <v/>
      </c>
    </row>
    <row r="2776" spans="1:7">
      <c r="A2776" t="s">
        <v>18</v>
      </c>
      <c r="B2776" t="n">
        <v>4672605</v>
      </c>
      <c r="C2776" t="n">
        <v>8705959</v>
      </c>
      <c r="D2776">
        <f>if(and(B2776&gt;0,C2776&gt;0),C2776/(B2776+C2776),"")</f>
        <v/>
      </c>
      <c r="E2776">
        <f>D2776-E2772</f>
        <v/>
      </c>
      <c r="F2776" t="n">
        <v>0.05</v>
      </c>
      <c r="G2776">
        <f>E2776/F2776*100/69.00/24</f>
        <v/>
      </c>
    </row>
    <row r="2777" spans="1:7">
      <c r="A2777" t="s">
        <v>19</v>
      </c>
      <c r="B2777" t="n">
        <v>5340036</v>
      </c>
      <c r="C2777" t="n">
        <v>9735601</v>
      </c>
      <c r="D2777">
        <f>if(and(B2777&gt;0,C2777&gt;0),C2777/(B2777+C2777),"")</f>
        <v/>
      </c>
      <c r="E2777">
        <f>D2777-E2772</f>
        <v/>
      </c>
      <c r="F2777" t="n">
        <v>0.05</v>
      </c>
      <c r="G2777">
        <f>E2777/F2777*100/69.00/24</f>
        <v/>
      </c>
    </row>
    <row r="2778" spans="1:7">
      <c r="A2778" t="s">
        <v>20</v>
      </c>
      <c r="B2778" t="n">
        <v>2409981</v>
      </c>
      <c r="C2778" t="n">
        <v>5358124</v>
      </c>
      <c r="D2778">
        <f>if(and(B2778&gt;0,C2778&gt;0),C2778/(B2778+C2778),"")</f>
        <v/>
      </c>
      <c r="E2778">
        <f>D2778-E2772</f>
        <v/>
      </c>
      <c r="F2778" t="n">
        <v>0.05</v>
      </c>
      <c r="G2778">
        <f>E2778/F2778*100/69.00/48</f>
        <v/>
      </c>
    </row>
    <row r="2779" spans="1:7">
      <c r="A2779" t="s">
        <v>21</v>
      </c>
      <c r="B2779" t="n">
        <v>2091135</v>
      </c>
      <c r="C2779" t="n">
        <v>4663537</v>
      </c>
      <c r="D2779">
        <f>if(and(B2779&gt;0,C2779&gt;0),C2779/(B2779+C2779),"")</f>
        <v/>
      </c>
      <c r="E2779">
        <f>D2779-E2772</f>
        <v/>
      </c>
      <c r="F2779" t="n">
        <v>0.05</v>
      </c>
      <c r="G2779">
        <f>E2779/F2779*100/69.00/48</f>
        <v/>
      </c>
    </row>
    <row r="2780" spans="1:7">
      <c r="A2780" t="s">
        <v>22</v>
      </c>
      <c r="B2780" t="n">
        <v>3192179</v>
      </c>
      <c r="C2780" t="n">
        <v>7869346</v>
      </c>
      <c r="D2780">
        <f>if(and(B2780&gt;0,C2780&gt;0),C2780/(B2780+C2780),"")</f>
        <v/>
      </c>
      <c r="E2780">
        <f>D2780-E2772</f>
        <v/>
      </c>
      <c r="F2780" t="n">
        <v>0.05</v>
      </c>
      <c r="G2780">
        <f>E2780/F2780*100/69.00/96</f>
        <v/>
      </c>
    </row>
    <row r="2781" spans="1:7">
      <c r="A2781" t="s">
        <v>23</v>
      </c>
      <c r="B2781" t="n">
        <v>2722546</v>
      </c>
      <c r="C2781" t="n">
        <v>6123161</v>
      </c>
      <c r="D2781">
        <f>if(and(B2781&gt;0,C2781&gt;0),C2781/(B2781+C2781),"")</f>
        <v/>
      </c>
      <c r="E2781">
        <f>D2781-E2772</f>
        <v/>
      </c>
      <c r="F2781" t="n">
        <v>0.05</v>
      </c>
      <c r="G2781">
        <f>E2781/F2781*100/69.00/96</f>
        <v/>
      </c>
    </row>
    <row r="2782" spans="1:7">
      <c r="A2782" t="s">
        <v>24</v>
      </c>
      <c r="B2782" t="n">
        <v>1595935</v>
      </c>
      <c r="C2782" t="n">
        <v>5084166</v>
      </c>
      <c r="D2782">
        <f>if(and(B2782&gt;0,C2782&gt;0),C2782/(B2782+C2782),"")</f>
        <v/>
      </c>
      <c r="E2782">
        <f>D2782-E2772</f>
        <v/>
      </c>
      <c r="F2782" t="n">
        <v>0.05</v>
      </c>
      <c r="G2782">
        <f>E2782/F2782*100/69.00/168</f>
        <v/>
      </c>
    </row>
    <row r="2783" spans="1:7">
      <c r="A2783" t="s">
        <v>25</v>
      </c>
      <c r="B2783" t="n">
        <v>490406</v>
      </c>
      <c r="C2783" t="n">
        <v>1969818</v>
      </c>
      <c r="D2783">
        <f>if(and(B2783&gt;0,C2783&gt;0),C2783/(B2783+C2783),"")</f>
        <v/>
      </c>
      <c r="E2783">
        <f>D2783-E2772</f>
        <v/>
      </c>
      <c r="F2783" t="n">
        <v>0.05</v>
      </c>
      <c r="G2783">
        <f>E2783/F2783*100/69.00/168</f>
        <v/>
      </c>
    </row>
    <row r="2784" spans="1:7">
      <c r="A2784" t="s"/>
    </row>
    <row r="2785" spans="1:7">
      <c r="A2785" t="s">
        <v>0</v>
      </c>
      <c r="B2785" t="s">
        <v>1</v>
      </c>
      <c r="C2785" t="s">
        <v>2</v>
      </c>
      <c r="D2785" t="s">
        <v>3</v>
      </c>
    </row>
    <row r="2786" spans="1:7">
      <c r="A2786" t="s">
        <v>471</v>
      </c>
      <c r="B2786" t="s">
        <v>163</v>
      </c>
      <c r="C2786" t="s">
        <v>472</v>
      </c>
      <c r="D2786" t="s">
        <v>399</v>
      </c>
    </row>
    <row r="2787" spans="1:7">
      <c r="A2787" t="s"/>
      <c r="B2787" t="s">
        <v>8</v>
      </c>
      <c r="C2787" t="s">
        <v>9</v>
      </c>
      <c r="D2787" t="s">
        <v>10</v>
      </c>
      <c r="E2787" t="s">
        <v>11</v>
      </c>
      <c r="F2787" t="s">
        <v>12</v>
      </c>
      <c r="G2787" t="s">
        <v>13</v>
      </c>
    </row>
    <row r="2788" spans="1:7">
      <c r="A2788" t="s">
        <v>14</v>
      </c>
      <c r="B2788" t="n">
        <v>10361130</v>
      </c>
      <c r="C2788" t="n">
        <v>27951810</v>
      </c>
      <c r="D2788">
        <f>if(and(B2788&gt;0,C2788&gt;0),C2788/(B2788+C2788),"")</f>
        <v/>
      </c>
      <c r="E2788">
        <f>average(D2788:D2789)</f>
        <v/>
      </c>
    </row>
    <row r="2789" spans="1:7">
      <c r="A2789" t="s">
        <v>15</v>
      </c>
      <c r="B2789" t="n">
        <v>12336350</v>
      </c>
      <c r="C2789" t="n">
        <v>24690290</v>
      </c>
      <c r="D2789">
        <f>if(and(B2789&gt;0,C2789&gt;0),C2789/(B2789+C2789),"")</f>
        <v/>
      </c>
    </row>
    <row r="2790" spans="1:7">
      <c r="A2790" t="s">
        <v>16</v>
      </c>
      <c r="B2790" t="n">
        <v>19655730</v>
      </c>
      <c r="C2790" t="n">
        <v>45414930</v>
      </c>
      <c r="D2790">
        <f>if(and(B2790&gt;0,C2790&gt;0),C2790/(B2790+C2790),"")</f>
        <v/>
      </c>
      <c r="E2790">
        <f>D2790-E2788</f>
        <v/>
      </c>
      <c r="F2790" t="n">
        <v>0.05</v>
      </c>
      <c r="G2790">
        <f>E2790/F2790*100/53.27/8</f>
        <v/>
      </c>
    </row>
    <row r="2791" spans="1:7">
      <c r="A2791" t="s">
        <v>17</v>
      </c>
      <c r="B2791" t="n">
        <v>19546430</v>
      </c>
      <c r="C2791" t="n">
        <v>38459570</v>
      </c>
      <c r="D2791">
        <f>if(and(B2791&gt;0,C2791&gt;0),C2791/(B2791+C2791),"")</f>
        <v/>
      </c>
      <c r="E2791">
        <f>D2791-E2788</f>
        <v/>
      </c>
      <c r="F2791" t="n">
        <v>0.05</v>
      </c>
      <c r="G2791">
        <f>E2791/F2791*100/53.27/8</f>
        <v/>
      </c>
    </row>
    <row r="2792" spans="1:7">
      <c r="A2792" t="s">
        <v>18</v>
      </c>
      <c r="B2792" t="n">
        <v>9965986</v>
      </c>
      <c r="C2792" t="n">
        <v>25634280</v>
      </c>
      <c r="D2792">
        <f>if(and(B2792&gt;0,C2792&gt;0),C2792/(B2792+C2792),"")</f>
        <v/>
      </c>
      <c r="E2792">
        <f>D2792-E2788</f>
        <v/>
      </c>
      <c r="F2792" t="n">
        <v>0.05</v>
      </c>
      <c r="G2792">
        <f>E2792/F2792*100/53.27/24</f>
        <v/>
      </c>
    </row>
    <row r="2793" spans="1:7">
      <c r="A2793" t="s">
        <v>19</v>
      </c>
      <c r="B2793" t="n">
        <v>11055470</v>
      </c>
      <c r="C2793" t="n">
        <v>27970590</v>
      </c>
      <c r="D2793">
        <f>if(and(B2793&gt;0,C2793&gt;0),C2793/(B2793+C2793),"")</f>
        <v/>
      </c>
      <c r="E2793">
        <f>D2793-E2788</f>
        <v/>
      </c>
      <c r="F2793" t="n">
        <v>0.05</v>
      </c>
      <c r="G2793">
        <f>E2793/F2793*100/53.27/24</f>
        <v/>
      </c>
    </row>
    <row r="2794" spans="1:7">
      <c r="A2794" t="s">
        <v>20</v>
      </c>
      <c r="B2794" t="n">
        <v>15345460</v>
      </c>
      <c r="C2794" t="n">
        <v>34734000</v>
      </c>
      <c r="D2794">
        <f>if(and(B2794&gt;0,C2794&gt;0),C2794/(B2794+C2794),"")</f>
        <v/>
      </c>
      <c r="E2794">
        <f>D2794-E2788</f>
        <v/>
      </c>
      <c r="F2794" t="n">
        <v>0.05</v>
      </c>
      <c r="G2794">
        <f>E2794/F2794*100/53.27/48</f>
        <v/>
      </c>
    </row>
    <row r="2795" spans="1:7">
      <c r="A2795" t="s">
        <v>21</v>
      </c>
      <c r="B2795" t="n">
        <v>13304480</v>
      </c>
      <c r="C2795" t="n">
        <v>29104430</v>
      </c>
      <c r="D2795">
        <f>if(and(B2795&gt;0,C2795&gt;0),C2795/(B2795+C2795),"")</f>
        <v/>
      </c>
      <c r="E2795">
        <f>D2795-E2788</f>
        <v/>
      </c>
      <c r="F2795" t="n">
        <v>0.05</v>
      </c>
      <c r="G2795">
        <f>E2795/F2795*100/53.27/48</f>
        <v/>
      </c>
    </row>
    <row r="2796" spans="1:7">
      <c r="A2796" t="s">
        <v>22</v>
      </c>
      <c r="B2796" t="n">
        <v>5121980</v>
      </c>
      <c r="C2796" t="n">
        <v>15982990</v>
      </c>
      <c r="D2796">
        <f>if(and(B2796&gt;0,C2796&gt;0),C2796/(B2796+C2796),"")</f>
        <v/>
      </c>
      <c r="E2796">
        <f>D2796-E2788</f>
        <v/>
      </c>
      <c r="F2796" t="n">
        <v>0.05</v>
      </c>
      <c r="G2796">
        <f>E2796/F2796*100/53.27/96</f>
        <v/>
      </c>
    </row>
    <row r="2797" spans="1:7">
      <c r="A2797" t="s">
        <v>23</v>
      </c>
      <c r="B2797" t="n">
        <v>6328975</v>
      </c>
      <c r="C2797" t="n">
        <v>20718470</v>
      </c>
      <c r="D2797">
        <f>if(and(B2797&gt;0,C2797&gt;0),C2797/(B2797+C2797),"")</f>
        <v/>
      </c>
      <c r="E2797">
        <f>D2797-E2788</f>
        <v/>
      </c>
      <c r="F2797" t="n">
        <v>0.05</v>
      </c>
      <c r="G2797">
        <f>E2797/F2797*100/53.27/96</f>
        <v/>
      </c>
    </row>
    <row r="2798" spans="1:7">
      <c r="A2798" t="s">
        <v>24</v>
      </c>
      <c r="B2798" t="n">
        <v>8208891</v>
      </c>
      <c r="C2798" t="n">
        <v>25110190</v>
      </c>
      <c r="D2798">
        <f>if(and(B2798&gt;0,C2798&gt;0),C2798/(B2798+C2798),"")</f>
        <v/>
      </c>
      <c r="E2798">
        <f>D2798-E2788</f>
        <v/>
      </c>
      <c r="F2798" t="n">
        <v>0.05</v>
      </c>
      <c r="G2798">
        <f>E2798/F2798*100/53.27/168</f>
        <v/>
      </c>
    </row>
    <row r="2799" spans="1:7">
      <c r="A2799" t="s">
        <v>25</v>
      </c>
      <c r="B2799" t="n">
        <v>8164381</v>
      </c>
      <c r="C2799" t="n">
        <v>24450250</v>
      </c>
      <c r="D2799">
        <f>if(and(B2799&gt;0,C2799&gt;0),C2799/(B2799+C2799),"")</f>
        <v/>
      </c>
      <c r="E2799">
        <f>D2799-E2788</f>
        <v/>
      </c>
      <c r="F2799" t="n">
        <v>0.05</v>
      </c>
      <c r="G2799">
        <f>E2799/F2799*100/53.27/168</f>
        <v/>
      </c>
    </row>
    <row r="2800" spans="1:7">
      <c r="A2800" t="s"/>
    </row>
    <row r="2801" spans="1:7">
      <c r="A2801" t="s">
        <v>0</v>
      </c>
      <c r="B2801" t="s">
        <v>1</v>
      </c>
      <c r="C2801" t="s">
        <v>2</v>
      </c>
      <c r="D2801" t="s">
        <v>3</v>
      </c>
    </row>
    <row r="2802" spans="1:7">
      <c r="A2802" t="s">
        <v>473</v>
      </c>
      <c r="B2802" t="s">
        <v>163</v>
      </c>
      <c r="C2802" t="s">
        <v>474</v>
      </c>
      <c r="D2802" t="s">
        <v>455</v>
      </c>
    </row>
    <row r="2803" spans="1:7">
      <c r="A2803" t="s"/>
      <c r="B2803" t="s">
        <v>8</v>
      </c>
      <c r="C2803" t="s">
        <v>9</v>
      </c>
      <c r="D2803" t="s">
        <v>10</v>
      </c>
      <c r="E2803" t="s">
        <v>11</v>
      </c>
      <c r="F2803" t="s">
        <v>12</v>
      </c>
      <c r="G2803" t="s">
        <v>13</v>
      </c>
    </row>
    <row r="2804" spans="1:7">
      <c r="A2804" t="s">
        <v>14</v>
      </c>
      <c r="B2804" t="n">
        <v>11337170</v>
      </c>
      <c r="C2804" t="n">
        <v>34420000</v>
      </c>
      <c r="D2804">
        <f>if(and(B2804&gt;0,C2804&gt;0),C2804/(B2804+C2804),"")</f>
        <v/>
      </c>
      <c r="E2804">
        <f>average(D2804:D2805)</f>
        <v/>
      </c>
    </row>
    <row r="2805" spans="1:7">
      <c r="A2805" t="s">
        <v>15</v>
      </c>
      <c r="B2805" t="n">
        <v>11183540</v>
      </c>
      <c r="C2805" t="n">
        <v>32100950</v>
      </c>
      <c r="D2805">
        <f>if(and(B2805&gt;0,C2805&gt;0),C2805/(B2805+C2805),"")</f>
        <v/>
      </c>
    </row>
    <row r="2806" spans="1:7">
      <c r="A2806" t="s">
        <v>16</v>
      </c>
      <c r="B2806" t="n">
        <v>7924209</v>
      </c>
      <c r="C2806" t="n">
        <v>26959110</v>
      </c>
      <c r="D2806">
        <f>if(and(B2806&gt;0,C2806&gt;0),C2806/(B2806+C2806),"")</f>
        <v/>
      </c>
      <c r="E2806">
        <f>D2806-E2804</f>
        <v/>
      </c>
      <c r="F2806" t="n">
        <v>0.05</v>
      </c>
      <c r="G2806">
        <f>E2806/F2806*100/74.19/8</f>
        <v/>
      </c>
    </row>
    <row r="2807" spans="1:7">
      <c r="A2807" t="s">
        <v>17</v>
      </c>
      <c r="B2807" t="n">
        <v>9849331</v>
      </c>
      <c r="C2807" t="n">
        <v>27402640</v>
      </c>
      <c r="D2807">
        <f>if(and(B2807&gt;0,C2807&gt;0),C2807/(B2807+C2807),"")</f>
        <v/>
      </c>
      <c r="E2807">
        <f>D2807-E2804</f>
        <v/>
      </c>
      <c r="F2807" t="n">
        <v>0.05</v>
      </c>
      <c r="G2807">
        <f>E2807/F2807*100/74.19/8</f>
        <v/>
      </c>
    </row>
    <row r="2808" spans="1:7">
      <c r="A2808" t="s">
        <v>18</v>
      </c>
      <c r="B2808" t="n">
        <v>9109373</v>
      </c>
      <c r="C2808" t="n">
        <v>27901640</v>
      </c>
      <c r="D2808">
        <f>if(and(B2808&gt;0,C2808&gt;0),C2808/(B2808+C2808),"")</f>
        <v/>
      </c>
      <c r="E2808">
        <f>D2808-E2804</f>
        <v/>
      </c>
      <c r="F2808" t="n">
        <v>0.05</v>
      </c>
      <c r="G2808">
        <f>E2808/F2808*100/74.19/24</f>
        <v/>
      </c>
    </row>
    <row r="2809" spans="1:7">
      <c r="A2809" t="s">
        <v>19</v>
      </c>
      <c r="B2809" t="n">
        <v>10436940</v>
      </c>
      <c r="C2809" t="n">
        <v>31768990</v>
      </c>
      <c r="D2809">
        <f>if(and(B2809&gt;0,C2809&gt;0),C2809/(B2809+C2809),"")</f>
        <v/>
      </c>
      <c r="E2809">
        <f>D2809-E2804</f>
        <v/>
      </c>
      <c r="F2809" t="n">
        <v>0.05</v>
      </c>
      <c r="G2809">
        <f>E2809/F2809*100/74.19/24</f>
        <v/>
      </c>
    </row>
    <row r="2810" spans="1:7">
      <c r="A2810" t="s">
        <v>20</v>
      </c>
      <c r="B2810" t="n">
        <v>5370435</v>
      </c>
      <c r="C2810" t="n">
        <v>15817530</v>
      </c>
      <c r="D2810">
        <f>if(and(B2810&gt;0,C2810&gt;0),C2810/(B2810+C2810),"")</f>
        <v/>
      </c>
      <c r="E2810">
        <f>D2810-E2804</f>
        <v/>
      </c>
      <c r="F2810" t="n">
        <v>0.05</v>
      </c>
      <c r="G2810">
        <f>E2810/F2810*100/74.19/48</f>
        <v/>
      </c>
    </row>
    <row r="2811" spans="1:7">
      <c r="A2811" t="s">
        <v>21</v>
      </c>
      <c r="B2811" t="n">
        <v>6083286</v>
      </c>
      <c r="C2811" t="n">
        <v>16887110</v>
      </c>
      <c r="D2811">
        <f>if(and(B2811&gt;0,C2811&gt;0),C2811/(B2811+C2811),"")</f>
        <v/>
      </c>
      <c r="E2811">
        <f>D2811-E2804</f>
        <v/>
      </c>
      <c r="F2811" t="n">
        <v>0.05</v>
      </c>
      <c r="G2811">
        <f>E2811/F2811*100/74.19/48</f>
        <v/>
      </c>
    </row>
    <row r="2812" spans="1:7">
      <c r="A2812" t="s">
        <v>22</v>
      </c>
      <c r="B2812" t="n">
        <v>316694</v>
      </c>
      <c r="C2812" t="n">
        <v>1394695</v>
      </c>
      <c r="D2812">
        <f>if(and(B2812&gt;0,C2812&gt;0),C2812/(B2812+C2812),"")</f>
        <v/>
      </c>
      <c r="E2812">
        <f>D2812-E2804</f>
        <v/>
      </c>
      <c r="F2812" t="n">
        <v>0.05</v>
      </c>
      <c r="G2812">
        <f>E2812/F2812*100/74.19/96</f>
        <v/>
      </c>
    </row>
    <row r="2813" spans="1:7">
      <c r="A2813" t="s">
        <v>23</v>
      </c>
      <c r="B2813" t="n">
        <v>3024541</v>
      </c>
      <c r="C2813" t="n">
        <v>9484023</v>
      </c>
      <c r="D2813">
        <f>if(and(B2813&gt;0,C2813&gt;0),C2813/(B2813+C2813),"")</f>
        <v/>
      </c>
      <c r="E2813">
        <f>D2813-E2804</f>
        <v/>
      </c>
      <c r="F2813" t="n">
        <v>0.05</v>
      </c>
      <c r="G2813">
        <f>E2813/F2813*100/74.19/96</f>
        <v/>
      </c>
    </row>
    <row r="2814" spans="1:7">
      <c r="A2814" t="s">
        <v>24</v>
      </c>
      <c r="B2814" t="n">
        <v>354797</v>
      </c>
      <c r="C2814" t="n">
        <v>1200141</v>
      </c>
      <c r="D2814">
        <f>if(and(B2814&gt;0,C2814&gt;0),C2814/(B2814+C2814),"")</f>
        <v/>
      </c>
      <c r="E2814">
        <f>D2814-E2804</f>
        <v/>
      </c>
      <c r="F2814" t="n">
        <v>0.05</v>
      </c>
      <c r="G2814">
        <f>E2814/F2814*100/74.19/168</f>
        <v/>
      </c>
    </row>
    <row r="2815" spans="1:7">
      <c r="A2815" t="s">
        <v>25</v>
      </c>
      <c r="B2815" t="n">
        <v>718886</v>
      </c>
      <c r="C2815" t="n">
        <v>1741930</v>
      </c>
      <c r="D2815">
        <f>if(and(B2815&gt;0,C2815&gt;0),C2815/(B2815+C2815),"")</f>
        <v/>
      </c>
      <c r="E2815">
        <f>D2815-E2804</f>
        <v/>
      </c>
      <c r="F2815" t="n">
        <v>0.05</v>
      </c>
      <c r="G2815">
        <f>E2815/F2815*100/74.19/168</f>
        <v/>
      </c>
    </row>
    <row r="2816" spans="1:7">
      <c r="A2816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