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<sst xmlns="http://schemas.openxmlformats.org/spreadsheetml/2006/main" uniqueCount="477">
  <si>
    <t>Peptide</t>
  </si>
  <si>
    <t>Charge</t>
  </si>
  <si>
    <t>m/z</t>
  </si>
  <si>
    <t>N</t>
  </si>
  <si>
    <t>FGERAFK5</t>
  </si>
  <si>
    <t>2</t>
  </si>
  <si>
    <t>427.72958</t>
  </si>
  <si>
    <t>14.62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</si>
  <si>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</si>
  <si>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</si>
  <si>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</si>
  <si>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</si>
  <si>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</si>
  <si>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</si>
  <si>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</si>
  <si>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</si>
  <si>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</si>
  <si>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</si>
  <si>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</si>
  <si>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</si>
  <si>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</si>
  <si>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</si>
  <si>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</si>
  <si>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</si>
  <si>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</si>
  <si>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</si>
  <si>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</si>
  <si>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</si>
  <si>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VcLLHEK6</t>
  </si>
  <si>
    <t>449.74438</t>
  </si>
  <si>
    <t>10.75</t>
  </si>
  <si>
    <t>LcAIPNLR7</t>
  </si>
  <si>
    <t>478.77094</t>
  </si>
  <si>
    <t>15.73</t>
  </si>
  <si>
    <t>QTALAELVK8</t>
  </si>
  <si>
    <t>486.78983</t>
  </si>
  <si>
    <t>18.40</t>
  </si>
  <si>
    <t>EKALVSSVR9</t>
  </si>
  <si>
    <t>494.79291</t>
  </si>
  <si>
    <t>18.86</t>
  </si>
  <si>
    <t>AFKAWAVAR10</t>
  </si>
  <si>
    <t>510.29288</t>
  </si>
  <si>
    <t>20.93</t>
  </si>
  <si>
    <t>ccSGSLVER11</t>
  </si>
  <si>
    <t>534.23407</t>
  </si>
  <si>
    <t>19.06</t>
  </si>
  <si>
    <t>KQTALAELVK12</t>
  </si>
  <si>
    <t>550.83734</t>
  </si>
  <si>
    <t>18.94</t>
  </si>
  <si>
    <t>LATDLTKVNK13</t>
  </si>
  <si>
    <t>551.82697</t>
  </si>
  <si>
    <t>11.02</t>
  </si>
  <si>
    <t>LVQEVTDFAK14</t>
  </si>
  <si>
    <t>575.31116</t>
  </si>
  <si>
    <t>16.57</t>
  </si>
  <si>
    <t>cSSMQKFGER15</t>
  </si>
  <si>
    <t>3</t>
  </si>
  <si>
    <t>410.51822</t>
  </si>
  <si>
    <t>22.21</t>
  </si>
  <si>
    <t>cSSMQKFGER16</t>
  </si>
  <si>
    <t>615.27368</t>
  </si>
  <si>
    <t>YNDLGEQHFK17</t>
  </si>
  <si>
    <t>625.79364</t>
  </si>
  <si>
    <t>18.50</t>
  </si>
  <si>
    <t>YNDLGEQHFK18</t>
  </si>
  <si>
    <t>417.53152</t>
  </si>
  <si>
    <t>kQTALAELVK19</t>
  </si>
  <si>
    <t>421.57825</t>
  </si>
  <si>
    <t>kQTALAELVK20</t>
  </si>
  <si>
    <t>631.86371</t>
  </si>
  <si>
    <t>LAKKYEATLEK21</t>
  </si>
  <si>
    <t>431.91858</t>
  </si>
  <si>
    <t>19.34</t>
  </si>
  <si>
    <t>LAKKYEATLEK22</t>
  </si>
  <si>
    <t>647.37427</t>
  </si>
  <si>
    <t>HPDYSVSLLLR23</t>
  </si>
  <si>
    <t>433.90671</t>
  </si>
  <si>
    <t>18.79</t>
  </si>
  <si>
    <t>HPDYSVSLLLR24</t>
  </si>
  <si>
    <t>650.35638</t>
  </si>
  <si>
    <t>KQTALAELVKHK25</t>
  </si>
  <si>
    <t>455.94525</t>
  </si>
  <si>
    <t>22.36</t>
  </si>
  <si>
    <t>LQTccDKPLLK26</t>
  </si>
  <si>
    <t>688.35724</t>
  </si>
  <si>
    <t>14.75</t>
  </si>
  <si>
    <t>LQTccDKPLLK27</t>
  </si>
  <si>
    <t>459.24060</t>
  </si>
  <si>
    <t>YMcENQATISSK28</t>
  </si>
  <si>
    <t>716.31573</t>
  </si>
  <si>
    <t>23.91</t>
  </si>
  <si>
    <t>APQVSTPTLVEAAR29</t>
  </si>
  <si>
    <t>480.59995</t>
  </si>
  <si>
    <t>33.24</t>
  </si>
  <si>
    <t>APQVSTPTLVEAAR30</t>
  </si>
  <si>
    <t>720.39624</t>
  </si>
  <si>
    <t>TcVADESAANcDK31</t>
  </si>
  <si>
    <t>720.79010</t>
  </si>
  <si>
    <t>28.77</t>
  </si>
  <si>
    <t>YmcENQATISSK32</t>
  </si>
  <si>
    <t>724.31323</t>
  </si>
  <si>
    <t>RHPDYSVSLLLR33</t>
  </si>
  <si>
    <t>728.40698</t>
  </si>
  <si>
    <t>22.22</t>
  </si>
  <si>
    <t>RHPDYSVSLLLR34</t>
  </si>
  <si>
    <t>485.94040</t>
  </si>
  <si>
    <t>ENYGELADccTK35</t>
  </si>
  <si>
    <t>730.29504</t>
  </si>
  <si>
    <t>22.74</t>
  </si>
  <si>
    <t>QTALAELVKHKPK36</t>
  </si>
  <si>
    <t>731.94061</t>
  </si>
  <si>
    <t>24.95</t>
  </si>
  <si>
    <t>QTALAELVKHKPK37</t>
  </si>
  <si>
    <t>488.29617</t>
  </si>
  <si>
    <t>QIKKQTALAELVK38</t>
  </si>
  <si>
    <t>735.45612</t>
  </si>
  <si>
    <t>24.43</t>
  </si>
  <si>
    <t>QIKKQTALAELVK39</t>
  </si>
  <si>
    <t>490.63983</t>
  </si>
  <si>
    <t>LGEYGFQNAILVR40</t>
  </si>
  <si>
    <t>493.93665</t>
  </si>
  <si>
    <t>24.84</t>
  </si>
  <si>
    <t>LGEYGFQNAILVR41</t>
  </si>
  <si>
    <t>740.40137</t>
  </si>
  <si>
    <t>GLVLIAFSQYLQK42</t>
  </si>
  <si>
    <t>740.43213</t>
  </si>
  <si>
    <t>21.21</t>
  </si>
  <si>
    <t>MKcSSMQKFGER43</t>
  </si>
  <si>
    <t>496.89670</t>
  </si>
  <si>
    <t>23.87</t>
  </si>
  <si>
    <t>MKcSSMQKFGER44</t>
  </si>
  <si>
    <t>744.84143</t>
  </si>
  <si>
    <t>NLVKTNcDLYEK45</t>
  </si>
  <si>
    <t>748.87433</t>
  </si>
  <si>
    <t>14.70</t>
  </si>
  <si>
    <t>NLVKTNcDLYEK46</t>
  </si>
  <si>
    <t>499.58530</t>
  </si>
  <si>
    <t>LDGVKEKALVSSVR47</t>
  </si>
  <si>
    <t>750.94086</t>
  </si>
  <si>
    <t>24.51</t>
  </si>
  <si>
    <t>LDGVKEKALVSSVR48</t>
  </si>
  <si>
    <t>500.96298</t>
  </si>
  <si>
    <t>LQTccDKPLLKK49</t>
  </si>
  <si>
    <t>752.40472</t>
  </si>
  <si>
    <t>15.29</t>
  </si>
  <si>
    <t>LQTccDKPLLKK50</t>
  </si>
  <si>
    <t>501.93890</t>
  </si>
  <si>
    <t>mKcSSMQKFGER51</t>
  </si>
  <si>
    <t>752.83887</t>
  </si>
  <si>
    <t>mKcSSMQKFGER52</t>
  </si>
  <si>
    <t>502.22836</t>
  </si>
  <si>
    <t>FGERAFKAWAVAR53</t>
  </si>
  <si>
    <t>754.90967</t>
  </si>
  <si>
    <t>30.69</t>
  </si>
  <si>
    <t>FGERAFKAWAVAR54</t>
  </si>
  <si>
    <t>503.60889</t>
  </si>
  <si>
    <t>VGTKccTLPEDQR55</t>
  </si>
  <si>
    <t>782.36633</t>
  </si>
  <si>
    <t>23.21</t>
  </si>
  <si>
    <t>VGTKccTLPEDQR56</t>
  </si>
  <si>
    <t>521.91333</t>
  </si>
  <si>
    <t>KQTALAELVKHKPK57</t>
  </si>
  <si>
    <t>795.98810</t>
  </si>
  <si>
    <t>25.49</t>
  </si>
  <si>
    <t>KQTALAELVKHKPK58</t>
  </si>
  <si>
    <t>4</t>
  </si>
  <si>
    <t>398.49768</t>
  </si>
  <si>
    <t>KQTALAELVKHKPK59</t>
  </si>
  <si>
    <t>530.99451</t>
  </si>
  <si>
    <t>DTcFSTEGPNLVTR60</t>
  </si>
  <si>
    <t>798.86975</t>
  </si>
  <si>
    <t>22.12</t>
  </si>
  <si>
    <t>DVFLGTFLYEYSR61</t>
  </si>
  <si>
    <t>805.39850</t>
  </si>
  <si>
    <t>17.38</t>
  </si>
  <si>
    <t>LSQTFPNADFAEITK62</t>
  </si>
  <si>
    <t>841.42523</t>
  </si>
  <si>
    <t>28.06</t>
  </si>
  <si>
    <t>RHPDYSVSLLLRLAK63</t>
  </si>
  <si>
    <t>442.76114</t>
  </si>
  <si>
    <t>27.36</t>
  </si>
  <si>
    <t>RHPDYSVSLLLRLAK64</t>
  </si>
  <si>
    <t>590.01245</t>
  </si>
  <si>
    <t>QRMKcSSMQKFGER65</t>
  </si>
  <si>
    <t>591.61658</t>
  </si>
  <si>
    <t>31.25</t>
  </si>
  <si>
    <t>TVMDDFAQFLDTccK66</t>
  </si>
  <si>
    <t>925.89154</t>
  </si>
  <si>
    <t>20.72</t>
  </si>
  <si>
    <t>TVMDDFAQFLDTccK67</t>
  </si>
  <si>
    <t>617.59680</t>
  </si>
  <si>
    <t>TVmDDFAQFLDTccK68</t>
  </si>
  <si>
    <t>933.88898</t>
  </si>
  <si>
    <t>TVmDDFAQFLDTccK69</t>
  </si>
  <si>
    <t>622.92841</t>
  </si>
  <si>
    <t>VcLLHEKTPVSEHVTK70</t>
  </si>
  <si>
    <t>939.00110</t>
  </si>
  <si>
    <t>VcLLHEKTPVSEHVTK71</t>
  </si>
  <si>
    <t>626.33649</t>
  </si>
  <si>
    <t>APQVSTPTLVEAARNLGR72</t>
  </si>
  <si>
    <t>627.34979</t>
  </si>
  <si>
    <t>41.22</t>
  </si>
  <si>
    <t>RPcFSALTVDETYVPK73</t>
  </si>
  <si>
    <t>941.97205</t>
  </si>
  <si>
    <t>26.08</t>
  </si>
  <si>
    <t>RPcFSALTVDETYVPK74</t>
  </si>
  <si>
    <t>628.31708</t>
  </si>
  <si>
    <t>ENPTTFMGHYLHEVAR75</t>
  </si>
  <si>
    <t>634.63696</t>
  </si>
  <si>
    <t>31.05</t>
  </si>
  <si>
    <t>ENPTTFMGHYLHEVAR76</t>
  </si>
  <si>
    <t>476.22952</t>
  </si>
  <si>
    <t>AELAKYMcENQATISSK77</t>
  </si>
  <si>
    <t>648.64490</t>
  </si>
  <si>
    <t>37.00</t>
  </si>
  <si>
    <t>SLHTLFGDKLcAIPNLR78</t>
  </si>
  <si>
    <t>489.51874</t>
  </si>
  <si>
    <t>27.43</t>
  </si>
  <si>
    <t>SLHTLFGDKLcAIPNLR79</t>
  </si>
  <si>
    <t>652.35590</t>
  </si>
  <si>
    <t>YTQKAPQVSTPTLVEAAR80</t>
  </si>
  <si>
    <t>980.52856</t>
  </si>
  <si>
    <t>38.35</t>
  </si>
  <si>
    <t>YTQKAPQVSTPTLVEAAR81</t>
  </si>
  <si>
    <t>490.76791</t>
  </si>
  <si>
    <t>YTQKAPQVSTPTLVEAAR82</t>
  </si>
  <si>
    <t>654.02142</t>
  </si>
  <si>
    <t>AADKDTcFSTEGPNLVTR83</t>
  </si>
  <si>
    <t>991.46783</t>
  </si>
  <si>
    <t>32.55</t>
  </si>
  <si>
    <t>AADKDTcFSTEGPNLVTR84</t>
  </si>
  <si>
    <t>496.23755</t>
  </si>
  <si>
    <t>AADKDTcFSTEGPNLVTR85</t>
  </si>
  <si>
    <t>661.31433</t>
  </si>
  <si>
    <t>LGEYGFQNAILVRYTQK86</t>
  </si>
  <si>
    <t>667.35815</t>
  </si>
  <si>
    <t>29.95</t>
  </si>
  <si>
    <t>TPVSEHVTKccSGSLVER87</t>
  </si>
  <si>
    <t>1023.49078</t>
  </si>
  <si>
    <t>33.15</t>
  </si>
  <si>
    <t>TPVSEHVTKccSGSLVER88</t>
  </si>
  <si>
    <t>512.24902</t>
  </si>
  <si>
    <t>TPVSEHVTKccSGSLVER89</t>
  </si>
  <si>
    <t>682.66296</t>
  </si>
  <si>
    <t>VNKEccHGDLLEcADDR90</t>
  </si>
  <si>
    <t>697.62781</t>
  </si>
  <si>
    <t>34.99</t>
  </si>
  <si>
    <t>cSYDEHAKLVQEVTDFAK91</t>
  </si>
  <si>
    <t>1070.50439</t>
  </si>
  <si>
    <t>34.48</t>
  </si>
  <si>
    <t>cSYDEHAKLVQEVTDFAK92</t>
  </si>
  <si>
    <t>535.75586</t>
  </si>
  <si>
    <t>cSYDEHAKLVQEVTDFAK93</t>
  </si>
  <si>
    <t>714.00537</t>
  </si>
  <si>
    <t>QTALAELVKHKPKATAEQLK94</t>
  </si>
  <si>
    <t>735.43024</t>
  </si>
  <si>
    <t>42.19</t>
  </si>
  <si>
    <t>EccHGDLLEcADDRAELAK95</t>
  </si>
  <si>
    <t>754.65765</t>
  </si>
  <si>
    <t>45.09</t>
  </si>
  <si>
    <t>EccHGDLLEcADDRAELAK96</t>
  </si>
  <si>
    <t>566.24506</t>
  </si>
  <si>
    <t>AADKDTcFSTEGPNLVTRcK97</t>
  </si>
  <si>
    <t>757.35620</t>
  </si>
  <si>
    <t>34.71</t>
  </si>
  <si>
    <t>AADKDTcFSTEGPNLVTRcK98</t>
  </si>
  <si>
    <t>568.26898</t>
  </si>
  <si>
    <t>RPcFSALTVDETYVPKEFK99</t>
  </si>
  <si>
    <t>763.05243</t>
  </si>
  <si>
    <t>30.89</t>
  </si>
  <si>
    <t>RPcFSALTVDETYVPKEFK100</t>
  </si>
  <si>
    <t>572.54114</t>
  </si>
  <si>
    <t>YTQKAPQVSTPTLVEAARNLGR101</t>
  </si>
  <si>
    <t>600.83032</t>
  </si>
  <si>
    <t>46.33</t>
  </si>
  <si>
    <t>LSQTFPNADFAEITKLATDLTK102</t>
  </si>
  <si>
    <t>1212.63647</t>
  </si>
  <si>
    <t>36.09</t>
  </si>
  <si>
    <t>TcVADESAANcDKSLHTLFGDK103</t>
  </si>
  <si>
    <t>610.52832</t>
  </si>
  <si>
    <t>40.47</t>
  </si>
  <si>
    <t>TcVADESAANcDKSLHTLFGDK104</t>
  </si>
  <si>
    <t>813.70203</t>
  </si>
  <si>
    <t>GLVLIAFSQYLQKcSYDEHAK105</t>
  </si>
  <si>
    <t>824.08600</t>
  </si>
  <si>
    <t>39.12</t>
  </si>
  <si>
    <t>TNcDLYEKLGEYGFQNAILVR106</t>
  </si>
  <si>
    <t>1252.11792</t>
  </si>
  <si>
    <t>35.95</t>
  </si>
  <si>
    <t>TNcDLYEKLGEYGFQNAILVR107</t>
  </si>
  <si>
    <t>626.56262</t>
  </si>
  <si>
    <t>TNcDLYEKLGEYGFQNAILVR108</t>
  </si>
  <si>
    <t>835.08105</t>
  </si>
  <si>
    <t>TNcDLYEKLGEYGFQNAILVR109</t>
  </si>
  <si>
    <t>5</t>
  </si>
  <si>
    <t>501.45154</t>
  </si>
  <si>
    <t>AETFTFHSDIcTLPEKEKQIK110</t>
  </si>
  <si>
    <t>841.42468</t>
  </si>
  <si>
    <t>36.85</t>
  </si>
  <si>
    <t>EFKAETFTFHSDIcTLPEKEK111</t>
  </si>
  <si>
    <t>640.06244</t>
  </si>
  <si>
    <t>36.17</t>
  </si>
  <si>
    <t>EFKAETFTFHSDIcTLPEKEK112</t>
  </si>
  <si>
    <t>853.08081</t>
  </si>
  <si>
    <t>LVQEVTDFAKTcVADESAANcDK113</t>
  </si>
  <si>
    <t>857.72821</t>
  </si>
  <si>
    <t>45.34</t>
  </si>
  <si>
    <t>ATAEQLKTVMDDFAQFLDTccK114</t>
  </si>
  <si>
    <t>1296.59253</t>
  </si>
  <si>
    <t>37.96</t>
  </si>
  <si>
    <t>ATAEQLKTVMDDFAQFLDTccK115</t>
  </si>
  <si>
    <t>864.73083</t>
  </si>
  <si>
    <t>ATAEQLKTVMDDFAQFLDTccK116</t>
  </si>
  <si>
    <t>648.79993</t>
  </si>
  <si>
    <t>VNKEccHGDLLEcADDRAELAK117</t>
  </si>
  <si>
    <t>868.39307</t>
  </si>
  <si>
    <t>48.08</t>
  </si>
  <si>
    <t>AADKDTcFSTEGPNLVTRcKDALA118</t>
  </si>
  <si>
    <t>880.75128</t>
  </si>
  <si>
    <t>45.20</t>
  </si>
  <si>
    <t>AADKDTcFSTEGPNLVTRcKDALA119</t>
  </si>
  <si>
    <t>660.81525</t>
  </si>
  <si>
    <t>AFKAWAVARLSQTFPNADFAEITK120</t>
  </si>
  <si>
    <t>894.80615</t>
  </si>
  <si>
    <t>48.99</t>
  </si>
  <si>
    <t>AFKAWAVARLSQTFPNADFAEITK121</t>
  </si>
  <si>
    <t>671.35638</t>
  </si>
  <si>
    <t>YNDLGEQHFKGLVLIAFSQYLQK122</t>
  </si>
  <si>
    <t>678.61023</t>
  </si>
  <si>
    <t>39.71</t>
  </si>
  <si>
    <t>YNDLGEQHFKGLVLIAFSQYLQK123</t>
  </si>
  <si>
    <t>904.47791</t>
  </si>
  <si>
    <t>YTQKAPQVSTPTLVEAARNLGRVGTK124</t>
  </si>
  <si>
    <t>697.13843</t>
  </si>
  <si>
    <t>49.69</t>
  </si>
  <si>
    <t>YMcENQATISSKLQTccDKPLLK125</t>
  </si>
  <si>
    <t>930.10938</t>
  </si>
  <si>
    <t>38.66</t>
  </si>
  <si>
    <t>YMcENQATISSKLQTccDKPLLK126</t>
  </si>
  <si>
    <t>697.83386</t>
  </si>
  <si>
    <t>YmcENQATISSKLQTccDKPLLK127</t>
  </si>
  <si>
    <t>935.44104</t>
  </si>
  <si>
    <t>YmcENQATISSKLQTccDKPLLK128</t>
  </si>
  <si>
    <t>701.83258</t>
  </si>
  <si>
    <t>ccTLPEDQRLPcVEDYLSAILNR129</t>
  </si>
  <si>
    <t>941.44720</t>
  </si>
  <si>
    <t>45.61</t>
  </si>
  <si>
    <t>YMcENQATISSKLQTccDKPLLKK130</t>
  </si>
  <si>
    <t>972.80774</t>
  </si>
  <si>
    <t>39.20</t>
  </si>
  <si>
    <t>YMcENQATISSKLQTccDKPLLKK131</t>
  </si>
  <si>
    <t>729.85760</t>
  </si>
  <si>
    <t>VcLLHEKTPVSEHVTKccSGSLVER132</t>
  </si>
  <si>
    <t>975.81750</t>
  </si>
  <si>
    <t>43.90</t>
  </si>
  <si>
    <t>VcLLHEKTPVSEHVTKccSGSLVER133</t>
  </si>
  <si>
    <t>732.11493</t>
  </si>
  <si>
    <t>YmcENQATISSKLQTccDKPLLKK134</t>
  </si>
  <si>
    <t>733.85632</t>
  </si>
  <si>
    <t>ccAEANPPAcYGTVLAEFQPLVEEPK135</t>
  </si>
  <si>
    <t>984.11884</t>
  </si>
  <si>
    <t>58.72</t>
  </si>
  <si>
    <t>NLVKTNcDLYEKLGEYGFQNAILVR136</t>
  </si>
  <si>
    <t>986.51117</t>
  </si>
  <si>
    <t>39.54</t>
  </si>
  <si>
    <t>NLVKTNcDLYEKLGEYGFQNAILVR137</t>
  </si>
  <si>
    <t>740.13519</t>
  </si>
  <si>
    <t>HKPKATAEQLKTVMDDFAQFLDTccK138</t>
  </si>
  <si>
    <t>1028.16467</t>
  </si>
  <si>
    <t>44.51</t>
  </si>
  <si>
    <t>HKPKATAEQLKTVMDDFAQFLDTccK139</t>
  </si>
  <si>
    <t>617.30170</t>
  </si>
  <si>
    <t>HKPKATAEQLKTVMDDFAQFLDTccK140</t>
  </si>
  <si>
    <t>771.37531</t>
  </si>
  <si>
    <t>VGTKccTLPEDQRLPcVEDYLSAILNR141</t>
  </si>
  <si>
    <t>1069.85803</t>
  </si>
  <si>
    <t>48.97</t>
  </si>
  <si>
    <t>VGTKccTLPEDQRLPcVEDYLSAILNR142</t>
  </si>
  <si>
    <t>802.64532</t>
  </si>
  <si>
    <t>ccAEANPPAcYGTVLAEFQPLVEEPKNLVK143</t>
  </si>
  <si>
    <t>1135.54895</t>
  </si>
  <si>
    <t>62.31</t>
  </si>
  <si>
    <t>LGEYGFQNAILVRYTQKAPQVSTPTLVEAAR144</t>
  </si>
  <si>
    <t>1140.94727</t>
  </si>
  <si>
    <t>63.19</t>
  </si>
  <si>
    <t>AHcLSEVEHDTMPADLPAIAADFVEDQEVcK145</t>
  </si>
  <si>
    <t>1166.52673</t>
  </si>
  <si>
    <t>70.16</t>
  </si>
  <si>
    <t>cSYDEHAKLVQEVTDFAKTcVADESAANcDK146</t>
  </si>
  <si>
    <t>713.11713</t>
  </si>
  <si>
    <t>63.25</t>
  </si>
  <si>
    <t>cSYDEHAKLVQEVTDFAKTcVADESAANcDK147</t>
  </si>
  <si>
    <t>891.14465</t>
  </si>
  <si>
    <t>GLVLIAFSQYLQKcSYDEHAKLVQEVTDFAK148</t>
  </si>
  <si>
    <t>900.96564</t>
  </si>
  <si>
    <t>55.69</t>
  </si>
  <si>
    <t>KAHcLSEVEHDTMPADLPAIAADFVEDQEVcK149</t>
  </si>
  <si>
    <t>907.17065</t>
  </si>
  <si>
    <t>70.70</t>
  </si>
  <si>
    <t>TVMDDFAQFLDTccKAADKDTcFSTEGPNLVTR150</t>
  </si>
  <si>
    <t>1271.90027</t>
  </si>
  <si>
    <t>53.27</t>
  </si>
  <si>
    <t>TVMDDFAQFLDTccKAADKDTcFSTEGPNLVTR151</t>
  </si>
  <si>
    <t>954.17706</t>
  </si>
  <si>
    <t>EAHKSEIAHRYNDLGEQHFKGLVLIAFSQYLQK152</t>
  </si>
  <si>
    <t>774.80750</t>
  </si>
  <si>
    <t>68.95</t>
  </si>
  <si>
    <t>EAHKSEIAHRYNDLGEQHFKGLVLIAFSQYLQK153</t>
  </si>
  <si>
    <t>6</t>
  </si>
  <si>
    <t>645.84082</t>
  </si>
  <si>
    <t>EAHKSEIAHRYNDLGEQHFKGLVLIAFSQYLQK154</t>
  </si>
  <si>
    <t>968.25757</t>
  </si>
  <si>
    <t>KYEATLEKccAEANPPAcYGTVLAEFQPLVEEPK155</t>
  </si>
  <si>
    <t>978.96777</t>
  </si>
  <si>
    <t>72.92</t>
  </si>
  <si>
    <t>VNKEccHGDLLEcADDRAELAKYMcENQATISSK156</t>
  </si>
  <si>
    <t>1004.69824</t>
  </si>
  <si>
    <t>71.99</t>
  </si>
  <si>
    <t>VNKEccHGDLLEcADDRAELAKYMcENQATISSK157</t>
  </si>
  <si>
    <t>803.96002</t>
  </si>
  <si>
    <t>AHcLSEVEHDTMPADLPAIAADFVEDQEVcKNYAEAK158</t>
  </si>
  <si>
    <t>835.58258</t>
  </si>
  <si>
    <t>84.96</t>
  </si>
  <si>
    <t>AHcLSEVEHDTMPADLPAIAADFVEDQEVcKNYAEAK159</t>
  </si>
  <si>
    <t>1044.22644</t>
  </si>
  <si>
    <t>LAKKYEATLEKccAEANPPAcYGTVLAEFQPLVEEPK160</t>
  </si>
  <si>
    <t>845.81891</t>
  </si>
  <si>
    <t>78.06</t>
  </si>
  <si>
    <t>KAHcLSEVEHDTMPADLPAIAADFVEDQEVcKNYAEAK161</t>
  </si>
  <si>
    <t>1076.25012</t>
  </si>
  <si>
    <t>85.50</t>
  </si>
  <si>
    <t>KAHcLSEVEHDTMPADLPAIAADFVEDQEVcKNYAEAK162</t>
  </si>
  <si>
    <t>861.20160</t>
  </si>
  <si>
    <t>KYEATLEKccAEANPPAcYGTVLAEFQPLVEEPKNLVK163</t>
  </si>
  <si>
    <t>1092.54041</t>
  </si>
  <si>
    <t>76.51</t>
  </si>
  <si>
    <t>TNcDLYEKLGEYGFQNAILVRYTQKAPQVSTPTLVEAAR164</t>
  </si>
  <si>
    <t>1111.82056</t>
  </si>
  <si>
    <t>74.30</t>
  </si>
  <si>
    <t>TNcDLYEKLGEYGFQNAILVRYTQKAPQVSTPTLVEAAR165</t>
  </si>
  <si>
    <t>889.65790</t>
  </si>
  <si>
    <t>ATAEQLKTVMDDFAQFLDTccKAADKDTcFSTEGPNLVTR166</t>
  </si>
  <si>
    <t>1139.52759</t>
  </si>
  <si>
    <t>70.51</t>
  </si>
  <si>
    <t>ATAEQLKTVMDDFAQFLDTccKAADKDTcFSTEGPNLVTR167</t>
  </si>
  <si>
    <t>911.82349</t>
  </si>
  <si>
    <t>ATAEQLKTVMDDFAQFLDTccKAADKDTcFSTEGPNLVTR168</t>
  </si>
  <si>
    <t>760.02081</t>
  </si>
  <si>
    <t>ATAEQLKTVmDDFAQFLDTccKAADKDTcFSTEGPNLVTR169</t>
  </si>
  <si>
    <t>1143.52625</t>
  </si>
  <si>
    <t>RHPYFYAPELLYYAEQYNEILTQccAEADKEScLTPK170</t>
  </si>
  <si>
    <t>1143.53027</t>
  </si>
  <si>
    <t>76.28</t>
  </si>
  <si>
    <t>RHPYFYAPELLYYAEQYNEILTQccAEADKEScLTPK171</t>
  </si>
  <si>
    <t>915.02563</t>
  </si>
  <si>
    <t>YNDLGEQHFKGLVLIAFSQYLQKcSYDEHAKLVQEVTDFAK172</t>
  </si>
  <si>
    <t>967.28638</t>
  </si>
  <si>
    <t>74.19</t>
  </si>
  <si>
    <t>LDGVKEKALVSSVRQR173</t>
  </si>
  <si>
    <t>447.01398</t>
  </si>
  <si>
    <t>31.89</t>
  </si>
  <si>
    <t>AELAKYMcENQATISSK174</t>
  </si>
  <si>
    <t>972.46368</t>
  </si>
  <si>
    <t>YTQKAPQVSTPTLVEAARNLGR175</t>
  </si>
  <si>
    <t>800.77130</t>
  </si>
  <si>
    <t>ATAEQLKTVmDDFAQFLDTccK176</t>
  </si>
  <si>
    <t>870.06244</t>
  </si>
  <si>
    <t>TNcDLYEKLGEYGFQNAILVRYTQK177</t>
  </si>
  <si>
    <t>1008.50256</t>
  </si>
  <si>
    <t>41.06</t>
  </si>
  <si>
    <t>EccHGDLLEcADDRAELAKYMcENQATISSK178</t>
  </si>
  <si>
    <t>919.39667</t>
  </si>
  <si>
    <t>69.00</t>
  </si>
  <si>
    <t>TVmDDFAQFLDTccKAADKDTcFSTEGPNLVTR179</t>
  </si>
  <si>
    <t>958.17578</t>
  </si>
  <si>
    <t>YNDLGEQHFKGLVLIAFSQYLQKcSYDEHAKLVQEVTDFAK180</t>
  </si>
  <si>
    <t>1208.85620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</si>
</sst>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816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190150600</v>
      </c>
      <c r="C4" t="n">
        <v>91648040</v>
      </c>
      <c r="D4" t="n">
        <v>24213850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127314300</v>
      </c>
      <c r="C5" t="n">
        <v>60838220</v>
      </c>
      <c r="D5" t="n">
        <v>16526010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144400200</v>
      </c>
      <c r="C6" t="n">
        <v>74519280</v>
      </c>
      <c r="D6" t="n">
        <v>21556460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J6/K6*100/14.62/8</f>
        <v/>
      </c>
    </row>
    <row r="7" spans="1:12">
      <c r="A7" t="s">
        <v>19</v>
      </c>
      <c r="B7" t="n">
        <v>143294500</v>
      </c>
      <c r="C7" t="n">
        <v>74893930</v>
      </c>
      <c r="D7" t="n">
        <v>21182520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J7/K7*100/14.62/8</f>
        <v/>
      </c>
    </row>
    <row r="8" spans="1:12">
      <c r="A8" t="s">
        <v>20</v>
      </c>
      <c r="B8" t="n">
        <v>217467700</v>
      </c>
      <c r="C8" t="n">
        <v>123925600</v>
      </c>
      <c r="D8" t="n">
        <v>39741350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J8/K8*100/14.62/24</f>
        <v/>
      </c>
    </row>
    <row r="9" spans="1:12">
      <c r="A9" t="s">
        <v>21</v>
      </c>
      <c r="B9" t="n">
        <v>193244900</v>
      </c>
      <c r="C9" t="n">
        <v>110006900</v>
      </c>
      <c r="D9" t="n">
        <v>36008720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J9/K9*100/14.62/24</f>
        <v/>
      </c>
    </row>
    <row r="10" spans="1:12">
      <c r="A10" t="s">
        <v>22</v>
      </c>
      <c r="B10" t="n">
        <v>137028700</v>
      </c>
      <c r="C10" t="n">
        <v>87906750</v>
      </c>
      <c r="D10" t="n">
        <v>31923240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J10/K10*100/14.62/48</f>
        <v/>
      </c>
    </row>
    <row r="11" spans="1:12">
      <c r="A11" t="s">
        <v>23</v>
      </c>
      <c r="B11" t="n">
        <v>108287800</v>
      </c>
      <c r="C11" t="n">
        <v>69625100</v>
      </c>
      <c r="D11" t="n">
        <v>24806700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J11/K11*100/14.62/48</f>
        <v/>
      </c>
    </row>
    <row r="12" spans="1:12">
      <c r="A12" t="s">
        <v>24</v>
      </c>
      <c r="B12" t="n">
        <v>163422100</v>
      </c>
      <c r="C12" t="n">
        <v>127966700</v>
      </c>
      <c r="D12" t="n">
        <v>54328420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J12/K12*100/14.62/96</f>
        <v/>
      </c>
    </row>
    <row r="13" spans="1:12">
      <c r="A13" t="s">
        <v>25</v>
      </c>
      <c r="B13" t="n">
        <v>162495400</v>
      </c>
      <c r="C13" t="n">
        <v>125587700</v>
      </c>
      <c r="D13" t="n">
        <v>54678870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J13/K13*100/14.62/96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J14/K14*100/14.62/168</f>
        <v/>
      </c>
    </row>
    <row r="15" spans="1:12">
      <c r="A15" t="s">
        <v>27</v>
      </c>
      <c r="B15" t="n">
        <v>78332600</v>
      </c>
      <c r="C15" t="n">
        <v>67987510</v>
      </c>
      <c r="D15" t="n">
        <v>31512300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J15/K15*100/14.62/168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111245100</v>
      </c>
      <c r="C20" t="n">
        <v>52346090</v>
      </c>
      <c r="D20" t="n">
        <v>16380420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77319960</v>
      </c>
      <c r="C21" t="n">
        <v>37222070</v>
      </c>
      <c r="D21" t="n">
        <v>11657590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104364100</v>
      </c>
      <c r="C22" t="n">
        <v>53829270</v>
      </c>
      <c r="D22" t="n">
        <v>17205350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J22/K22*100/10.75/8</f>
        <v/>
      </c>
    </row>
    <row r="23" spans="1:12">
      <c r="A23" t="s">
        <v>19</v>
      </c>
      <c r="B23" t="n">
        <v>93962230</v>
      </c>
      <c r="C23" t="n">
        <v>47934620</v>
      </c>
      <c r="D23" t="n">
        <v>15993440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J23/K23*100/10.75/8</f>
        <v/>
      </c>
    </row>
    <row r="24" spans="1:12">
      <c r="A24" t="s">
        <v>20</v>
      </c>
      <c r="B24" t="n">
        <v>126637700</v>
      </c>
      <c r="C24" t="n">
        <v>69752650</v>
      </c>
      <c r="D24" t="n">
        <v>23819430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J24/K24*100/10.75/24</f>
        <v/>
      </c>
    </row>
    <row r="25" spans="1:12">
      <c r="A25" t="s">
        <v>21</v>
      </c>
      <c r="B25" t="n">
        <v>112168100</v>
      </c>
      <c r="C25" t="n">
        <v>62035020</v>
      </c>
      <c r="D25" t="n">
        <v>21497340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J25/K25*100/10.75/24</f>
        <v/>
      </c>
    </row>
    <row r="26" spans="1:12">
      <c r="A26" t="s">
        <v>22</v>
      </c>
      <c r="B26" t="n">
        <v>107187700</v>
      </c>
      <c r="C26" t="n">
        <v>66076280</v>
      </c>
      <c r="D26" t="n">
        <v>24194180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J26/K26*100/10.75/48</f>
        <v/>
      </c>
    </row>
    <row r="27" spans="1:12">
      <c r="A27" t="s">
        <v>23</v>
      </c>
      <c r="B27" t="n">
        <v>90678730</v>
      </c>
      <c r="C27" t="n">
        <v>56136720</v>
      </c>
      <c r="D27" t="n">
        <v>20514870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J27/K27*100/10.75/48</f>
        <v/>
      </c>
    </row>
    <row r="28" spans="1:12">
      <c r="A28" t="s">
        <v>24</v>
      </c>
      <c r="B28" t="n">
        <v>128196700</v>
      </c>
      <c r="C28" t="n">
        <v>92424790</v>
      </c>
      <c r="D28" t="n">
        <v>36905080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J28/K28*100/10.75/96</f>
        <v/>
      </c>
    </row>
    <row r="29" spans="1:12">
      <c r="A29" t="s">
        <v>25</v>
      </c>
      <c r="B29" t="n">
        <v>114325000</v>
      </c>
      <c r="C29" t="n">
        <v>82543250</v>
      </c>
      <c r="D29" t="n">
        <v>34002700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J29/K29*100/10.75/96</f>
        <v/>
      </c>
    </row>
    <row r="30" spans="1:12">
      <c r="A30" t="s">
        <v>26</v>
      </c>
      <c r="B30" t="n">
        <v>5620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J30/K30*100/10.75/168</f>
        <v/>
      </c>
    </row>
    <row r="31" spans="1:12">
      <c r="A31" t="s">
        <v>27</v>
      </c>
      <c r="B31" t="n">
        <v>64481480</v>
      </c>
      <c r="C31" t="n">
        <v>51614980</v>
      </c>
      <c r="D31" t="n">
        <v>22466570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J31/K31*100/10.75/168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33248960</v>
      </c>
      <c r="C36" t="n">
        <v>20188520</v>
      </c>
      <c r="D36" t="n">
        <v>5236531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34574970</v>
      </c>
      <c r="C37" t="n">
        <v>23973450</v>
      </c>
      <c r="D37" t="n">
        <v>5558584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35741440</v>
      </c>
      <c r="C38" t="n">
        <v>18677790</v>
      </c>
      <c r="D38" t="n">
        <v>6432914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J38/K38*100/15.73/8</f>
        <v/>
      </c>
    </row>
    <row r="39" spans="1:12">
      <c r="A39" t="s">
        <v>19</v>
      </c>
      <c r="B39" t="n">
        <v>42716090</v>
      </c>
      <c r="C39" t="n">
        <v>26005950</v>
      </c>
      <c r="D39" t="n">
        <v>7213043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J39/K39*100/15.73/8</f>
        <v/>
      </c>
    </row>
    <row r="40" spans="1:12">
      <c r="A40" t="s">
        <v>20</v>
      </c>
      <c r="B40" t="n">
        <v>45436030</v>
      </c>
      <c r="C40" t="n">
        <v>27652390</v>
      </c>
      <c r="D40" t="n">
        <v>8809611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J40/K40*100/15.73/24</f>
        <v/>
      </c>
    </row>
    <row r="41" spans="1:12">
      <c r="A41" t="s">
        <v>21</v>
      </c>
      <c r="B41" t="n">
        <v>46145590</v>
      </c>
      <c r="C41" t="n">
        <v>25011050</v>
      </c>
      <c r="D41" t="n">
        <v>9281844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J41/K41*100/15.73/24</f>
        <v/>
      </c>
    </row>
    <row r="42" spans="1:12">
      <c r="A42" t="s">
        <v>22</v>
      </c>
      <c r="B42" t="n">
        <v>24436550</v>
      </c>
      <c r="C42" t="n">
        <v>16324950</v>
      </c>
      <c r="D42" t="n">
        <v>5968427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J42/K42*100/15.73/48</f>
        <v/>
      </c>
    </row>
    <row r="43" spans="1:12">
      <c r="A43" t="s">
        <v>23</v>
      </c>
      <c r="B43" t="n">
        <v>23963730</v>
      </c>
      <c r="C43" t="n">
        <v>19261380</v>
      </c>
      <c r="D43" t="n">
        <v>5689949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J43/K43*100/15.73/48</f>
        <v/>
      </c>
    </row>
    <row r="44" spans="1:12">
      <c r="A44" t="s">
        <v>24</v>
      </c>
      <c r="B44" t="n">
        <v>44298420</v>
      </c>
      <c r="C44" t="n">
        <v>35593950</v>
      </c>
      <c r="D44" t="n">
        <v>14674710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J44/K44*100/15.73/96</f>
        <v/>
      </c>
    </row>
    <row r="45" spans="1:12">
      <c r="A45" t="s">
        <v>25</v>
      </c>
      <c r="B45" t="n">
        <v>48231030</v>
      </c>
      <c r="C45" t="n">
        <v>43710370</v>
      </c>
      <c r="D45" t="n">
        <v>15681960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J45/K45*100/15.73/96</f>
        <v/>
      </c>
    </row>
    <row r="46" spans="1:12">
      <c r="A46" t="s">
        <v>26</v>
      </c>
      <c r="B46" t="n">
        <v>59129110</v>
      </c>
      <c r="C46" t="n">
        <v>51814900</v>
      </c>
      <c r="D46" t="n">
        <v>23932800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J46/K46*100/15.73/168</f>
        <v/>
      </c>
    </row>
    <row r="47" spans="1:12">
      <c r="A47" t="s">
        <v>27</v>
      </c>
      <c r="B47" t="n">
        <v>43477840</v>
      </c>
      <c r="C47" t="n">
        <v>42845350</v>
      </c>
      <c r="D47" t="n">
        <v>17433240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J47/K47*100/15.73/168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1950505000</v>
      </c>
      <c r="C52" t="n">
        <v>1017344000</v>
      </c>
      <c r="D52" t="n">
        <v>312968300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2069129000</v>
      </c>
      <c r="C53" t="n">
        <v>1072492000</v>
      </c>
      <c r="D53" t="n">
        <v>330876200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1632846000</v>
      </c>
      <c r="C54" t="n">
        <v>920021500</v>
      </c>
      <c r="D54" t="n">
        <v>327865400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J54/K54*100/18.40/8</f>
        <v/>
      </c>
    </row>
    <row r="55" spans="1:12">
      <c r="A55" t="s">
        <v>19</v>
      </c>
      <c r="B55" t="n">
        <v>1671727000</v>
      </c>
      <c r="C55" t="n">
        <v>957460000</v>
      </c>
      <c r="D55" t="n">
        <v>335189200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J55/K55*100/18.40/8</f>
        <v/>
      </c>
    </row>
    <row r="56" spans="1:12">
      <c r="A56" t="s">
        <v>20</v>
      </c>
      <c r="B56" t="n">
        <v>2560827000</v>
      </c>
      <c r="C56" t="n">
        <v>1595095000</v>
      </c>
      <c r="D56" t="n">
        <v>660163200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J56/K56*100/18.40/24</f>
        <v/>
      </c>
    </row>
    <row r="57" spans="1:12">
      <c r="A57" t="s">
        <v>21</v>
      </c>
      <c r="B57" t="n">
        <v>2692795000</v>
      </c>
      <c r="C57" t="n">
        <v>1678944000</v>
      </c>
      <c r="D57" t="n">
        <v>696707100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J57/K57*100/18.40/24</f>
        <v/>
      </c>
    </row>
    <row r="58" spans="1:12">
      <c r="A58" t="s">
        <v>22</v>
      </c>
      <c r="B58" t="n">
        <v>1241674000</v>
      </c>
      <c r="C58" t="n">
        <v>899958300</v>
      </c>
      <c r="D58" t="n">
        <v>428726700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J58/K58*100/18.40/48</f>
        <v/>
      </c>
    </row>
    <row r="59" spans="1:12">
      <c r="A59" t="s">
        <v>23</v>
      </c>
      <c r="B59" t="n">
        <v>1059757000</v>
      </c>
      <c r="C59" t="n">
        <v>767792700</v>
      </c>
      <c r="D59" t="n">
        <v>368781800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J59/K59*100/18.40/48</f>
        <v/>
      </c>
    </row>
    <row r="60" spans="1:12">
      <c r="A60" t="s">
        <v>24</v>
      </c>
      <c r="B60" t="n">
        <v>2432694000</v>
      </c>
      <c r="C60" t="n">
        <v>2223094000</v>
      </c>
      <c r="D60" t="n">
        <v>1264682000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J60/K60*100/18.40/96</f>
        <v/>
      </c>
    </row>
    <row r="61" spans="1:12">
      <c r="A61" t="s">
        <v>25</v>
      </c>
      <c r="B61" t="n">
        <v>2572463000</v>
      </c>
      <c r="C61" t="n">
        <v>2334882000</v>
      </c>
      <c r="D61" t="n">
        <v>1328586000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J61/K61*100/18.40/96</f>
        <v/>
      </c>
    </row>
    <row r="62" spans="1:12">
      <c r="A62" t="s">
        <v>26</v>
      </c>
      <c r="B62" t="n">
        <v>1542216000</v>
      </c>
      <c r="C62" t="n">
        <v>1669755000</v>
      </c>
      <c r="D62" t="n">
        <v>1037518000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J62/K62*100/18.40/168</f>
        <v/>
      </c>
    </row>
    <row r="63" spans="1:12">
      <c r="A63" t="s">
        <v>27</v>
      </c>
      <c r="B63" t="n">
        <v>1180099000</v>
      </c>
      <c r="C63" t="n">
        <v>1287873000</v>
      </c>
      <c r="D63" t="n">
        <v>798092700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J63/K63*100/18.40/168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22613030</v>
      </c>
      <c r="C68" t="n">
        <v>11178910</v>
      </c>
      <c r="D68" t="n">
        <v>3226188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14423960</v>
      </c>
      <c r="C69" t="n">
        <v>7079908</v>
      </c>
      <c r="D69" t="n">
        <v>2030290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21410630</v>
      </c>
      <c r="C70" t="n">
        <v>11419750</v>
      </c>
      <c r="D70" t="n">
        <v>3784138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J70/K70*100/18.86/8</f>
        <v/>
      </c>
    </row>
    <row r="71" spans="1:12">
      <c r="A71" t="s">
        <v>19</v>
      </c>
      <c r="B71" t="n">
        <v>17994010</v>
      </c>
      <c r="C71" t="n">
        <v>9944211</v>
      </c>
      <c r="D71" t="n">
        <v>3241455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J71/K71*100/18.86/8</f>
        <v/>
      </c>
    </row>
    <row r="72" spans="1:12">
      <c r="A72" t="s">
        <v>20</v>
      </c>
      <c r="B72" t="n">
        <v>28233590</v>
      </c>
      <c r="C72" t="n">
        <v>16632800</v>
      </c>
      <c r="D72" t="n">
        <v>6210134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J72/K72*100/18.86/24</f>
        <v/>
      </c>
    </row>
    <row r="73" spans="1:12">
      <c r="A73" t="s">
        <v>21</v>
      </c>
      <c r="B73" t="n">
        <v>19853720</v>
      </c>
      <c r="C73" t="n">
        <v>11975970</v>
      </c>
      <c r="D73" t="n">
        <v>4242571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J73/K73*100/18.86/24</f>
        <v/>
      </c>
    </row>
    <row r="74" spans="1:12">
      <c r="A74" t="s">
        <v>22</v>
      </c>
      <c r="B74" t="n">
        <v>19131500</v>
      </c>
      <c r="C74" t="n">
        <v>12737130</v>
      </c>
      <c r="D74" t="n">
        <v>5407175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J74/K74*100/18.86/48</f>
        <v/>
      </c>
    </row>
    <row r="75" spans="1:12">
      <c r="A75" t="s">
        <v>23</v>
      </c>
      <c r="B75" t="n">
        <v>11588500</v>
      </c>
      <c r="C75" t="n">
        <v>7853419</v>
      </c>
      <c r="D75" t="n">
        <v>3245273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J75/K75*100/18.86/48</f>
        <v/>
      </c>
    </row>
    <row r="76" spans="1:12">
      <c r="A76" t="s">
        <v>24</v>
      </c>
      <c r="B76" t="n">
        <v>20441670</v>
      </c>
      <c r="C76" t="n">
        <v>17572500</v>
      </c>
      <c r="D76" t="n">
        <v>8695426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J76/K76*100/18.86/96</f>
        <v/>
      </c>
    </row>
    <row r="77" spans="1:12">
      <c r="A77" t="s">
        <v>25</v>
      </c>
      <c r="B77" t="n">
        <v>18194740</v>
      </c>
      <c r="C77" t="n">
        <v>14936420</v>
      </c>
      <c r="D77" t="n">
        <v>7424329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J77/K77*100/18.86/96</f>
        <v/>
      </c>
    </row>
    <row r="78" spans="1:12">
      <c r="A78" t="s">
        <v>26</v>
      </c>
      <c r="B78" t="n">
        <v>0</v>
      </c>
      <c r="C78" t="n">
        <v>0</v>
      </c>
      <c r="D78" t="n">
        <v>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J78/K78*100/18.86/168</f>
        <v/>
      </c>
    </row>
    <row r="79" spans="1:12">
      <c r="A79" t="s">
        <v>27</v>
      </c>
      <c r="B79" t="n">
        <v>7617768</v>
      </c>
      <c r="C79" t="n">
        <v>7188514</v>
      </c>
      <c r="D79" t="n">
        <v>4037648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J79/K79*100/18.86/168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5</v>
      </c>
      <c r="C82" t="s">
        <v>41</v>
      </c>
      <c r="D82" t="s">
        <v>42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1889980000</v>
      </c>
      <c r="C84" t="n">
        <v>1125439000</v>
      </c>
      <c r="D84" t="n">
        <v>364670500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2245586000</v>
      </c>
      <c r="C85" t="n">
        <v>1331145000</v>
      </c>
      <c r="D85" t="n">
        <v>434519000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1692801000</v>
      </c>
      <c r="C86" t="n">
        <v>1075687000</v>
      </c>
      <c r="D86" t="n">
        <v>395079000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J86/K86*100/20.93/8</f>
        <v/>
      </c>
    </row>
    <row r="87" spans="1:12">
      <c r="A87" t="s">
        <v>19</v>
      </c>
      <c r="B87" t="n">
        <v>2204280000</v>
      </c>
      <c r="C87" t="n">
        <v>1409172000</v>
      </c>
      <c r="D87" t="n">
        <v>517712000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J87/K87*100/20.93/8</f>
        <v/>
      </c>
    </row>
    <row r="88" spans="1:12">
      <c r="A88" t="s">
        <v>20</v>
      </c>
      <c r="B88" t="n">
        <v>2975534000</v>
      </c>
      <c r="C88" t="n">
        <v>2076918000</v>
      </c>
      <c r="D88" t="n">
        <v>875235900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J88/K88*100/20.93/24</f>
        <v/>
      </c>
    </row>
    <row r="89" spans="1:12">
      <c r="A89" t="s">
        <v>21</v>
      </c>
      <c r="B89" t="n">
        <v>3056848000</v>
      </c>
      <c r="C89" t="n">
        <v>2128070000</v>
      </c>
      <c r="D89" t="n">
        <v>893468400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J89/K89*100/20.93/24</f>
        <v/>
      </c>
    </row>
    <row r="90" spans="1:12">
      <c r="A90" t="s">
        <v>22</v>
      </c>
      <c r="B90" t="n">
        <v>1474314000</v>
      </c>
      <c r="C90" t="n">
        <v>1164346000</v>
      </c>
      <c r="D90" t="n">
        <v>565591100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J90/K90*100/20.93/48</f>
        <v/>
      </c>
    </row>
    <row r="91" spans="1:12">
      <c r="A91" t="s">
        <v>23</v>
      </c>
      <c r="B91" t="n">
        <v>1477124000</v>
      </c>
      <c r="C91" t="n">
        <v>1169561000</v>
      </c>
      <c r="D91" t="n">
        <v>563683200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J91/K91*100/20.93/48</f>
        <v/>
      </c>
    </row>
    <row r="92" spans="1:12">
      <c r="A92" t="s">
        <v>24</v>
      </c>
      <c r="B92" t="n">
        <v>2034254000</v>
      </c>
      <c r="C92" t="n">
        <v>1994531000</v>
      </c>
      <c r="D92" t="n">
        <v>1148934000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J92/K92*100/20.93/96</f>
        <v/>
      </c>
    </row>
    <row r="93" spans="1:12">
      <c r="A93" t="s">
        <v>25</v>
      </c>
      <c r="B93" t="n">
        <v>2602238000</v>
      </c>
      <c r="C93" t="n">
        <v>2533499000</v>
      </c>
      <c r="D93" t="n">
        <v>1455555000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J93/K93*100/20.93/96</f>
        <v/>
      </c>
    </row>
    <row r="94" spans="1:12">
      <c r="A94" t="s">
        <v>26</v>
      </c>
      <c r="B94" t="n">
        <v>537863400</v>
      </c>
      <c r="C94" t="n">
        <v>611711100</v>
      </c>
      <c r="D94" t="n">
        <v>384227100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J94/K94*100/20.93/168</f>
        <v/>
      </c>
    </row>
    <row r="95" spans="1:12">
      <c r="A95" t="s">
        <v>27</v>
      </c>
      <c r="B95" t="n">
        <v>1608684000</v>
      </c>
      <c r="C95" t="n">
        <v>1864787000</v>
      </c>
      <c r="D95" t="n">
        <v>1193017000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J95/K95*100/20.93/168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5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145923100</v>
      </c>
      <c r="C100" t="n">
        <v>73923890</v>
      </c>
      <c r="D100" t="n">
        <v>32122660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161468800</v>
      </c>
      <c r="C101" t="n">
        <v>81547610</v>
      </c>
      <c r="D101" t="n">
        <v>35167810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183748400</v>
      </c>
      <c r="C102" t="n">
        <v>100494900</v>
      </c>
      <c r="D102" t="n">
        <v>45535650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J102/K102*100/19.06/8</f>
        <v/>
      </c>
    </row>
    <row r="103" spans="1:12">
      <c r="A103" t="s">
        <v>19</v>
      </c>
      <c r="B103" t="n">
        <v>202145000</v>
      </c>
      <c r="C103" t="n">
        <v>110593100</v>
      </c>
      <c r="D103" t="n">
        <v>50063970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J103/K103*100/19.06/8</f>
        <v/>
      </c>
    </row>
    <row r="104" spans="1:12">
      <c r="A104" t="s">
        <v>20</v>
      </c>
      <c r="B104" t="n">
        <v>213694000</v>
      </c>
      <c r="C104" t="n">
        <v>129649700</v>
      </c>
      <c r="D104" t="n">
        <v>61615300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J104/K104*100/19.06/24</f>
        <v/>
      </c>
    </row>
    <row r="105" spans="1:12">
      <c r="A105" t="s">
        <v>21</v>
      </c>
      <c r="B105" t="n">
        <v>214149600</v>
      </c>
      <c r="C105" t="n">
        <v>129025000</v>
      </c>
      <c r="D105" t="n">
        <v>62047430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J105/K105*100/19.06/24</f>
        <v/>
      </c>
    </row>
    <row r="106" spans="1:12">
      <c r="A106" t="s">
        <v>22</v>
      </c>
      <c r="B106" t="n">
        <v>165757900</v>
      </c>
      <c r="C106" t="n">
        <v>115679700</v>
      </c>
      <c r="D106" t="n">
        <v>58936990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J106/K106*100/19.06/48</f>
        <v/>
      </c>
    </row>
    <row r="107" spans="1:12">
      <c r="A107" t="s">
        <v>23</v>
      </c>
      <c r="B107" t="n">
        <v>141561000</v>
      </c>
      <c r="C107" t="n">
        <v>97782820</v>
      </c>
      <c r="D107" t="n">
        <v>50182970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J107/K107*100/19.06/48</f>
        <v/>
      </c>
    </row>
    <row r="108" spans="1:12">
      <c r="A108" t="s">
        <v>24</v>
      </c>
      <c r="B108" t="n">
        <v>153068100</v>
      </c>
      <c r="C108" t="n">
        <v>133360700</v>
      </c>
      <c r="D108" t="n">
        <v>75735730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J108/K108*100/19.06/96</f>
        <v/>
      </c>
    </row>
    <row r="109" spans="1:12">
      <c r="A109" t="s">
        <v>25</v>
      </c>
      <c r="B109" t="n">
        <v>193671900</v>
      </c>
      <c r="C109" t="n">
        <v>170022500</v>
      </c>
      <c r="D109" t="n">
        <v>96736930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J109/K109*100/19.06/96</f>
        <v/>
      </c>
    </row>
    <row r="110" spans="1:12">
      <c r="A110" t="s">
        <v>26</v>
      </c>
      <c r="B110" t="n">
        <v>52336020</v>
      </c>
      <c r="C110" t="n">
        <v>52717630</v>
      </c>
      <c r="D110" t="n">
        <v>31309610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J110/K110*100/19.06/168</f>
        <v/>
      </c>
    </row>
    <row r="111" spans="1:12">
      <c r="A111" t="s">
        <v>27</v>
      </c>
      <c r="B111" t="n">
        <v>115513000</v>
      </c>
      <c r="C111" t="n">
        <v>118840000</v>
      </c>
      <c r="D111" t="n">
        <v>72769870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J111/K111*100/19.06/168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5</v>
      </c>
      <c r="C114" t="s">
        <v>47</v>
      </c>
      <c r="D114" t="s">
        <v>48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1661196000</v>
      </c>
      <c r="C116" t="n">
        <v>979372500</v>
      </c>
      <c r="D116" t="n">
        <v>335876700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1730143000</v>
      </c>
      <c r="C117" t="n">
        <v>1027125000</v>
      </c>
      <c r="D117" t="n">
        <v>352595400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1891131000</v>
      </c>
      <c r="C118" t="n">
        <v>1215097000</v>
      </c>
      <c r="D118" t="n">
        <v>472095200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J118/K118*100/18.94/8</f>
        <v/>
      </c>
    </row>
    <row r="119" spans="1:12">
      <c r="A119" t="s">
        <v>19</v>
      </c>
      <c r="B119" t="n">
        <v>1896481000</v>
      </c>
      <c r="C119" t="n">
        <v>1213328000</v>
      </c>
      <c r="D119" t="n">
        <v>470565500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J119/K119*100/18.94/8</f>
        <v/>
      </c>
    </row>
    <row r="120" spans="1:12">
      <c r="A120" t="s">
        <v>20</v>
      </c>
      <c r="B120" t="n">
        <v>2352377000</v>
      </c>
      <c r="C120" t="n">
        <v>1653554000</v>
      </c>
      <c r="D120" t="n">
        <v>726167300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J120/K120*100/18.94/24</f>
        <v/>
      </c>
    </row>
    <row r="121" spans="1:12">
      <c r="A121" t="s">
        <v>21</v>
      </c>
      <c r="B121" t="n">
        <v>2245787000</v>
      </c>
      <c r="C121" t="n">
        <v>1574176000</v>
      </c>
      <c r="D121" t="n">
        <v>692158600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J121/K121*100/18.94/24</f>
        <v/>
      </c>
    </row>
    <row r="122" spans="1:12">
      <c r="A122" t="s">
        <v>22</v>
      </c>
      <c r="B122" t="n">
        <v>1858817000</v>
      </c>
      <c r="C122" t="n">
        <v>1491174000</v>
      </c>
      <c r="D122" t="n">
        <v>764470200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J122/K122*100/18.94/48</f>
        <v/>
      </c>
    </row>
    <row r="123" spans="1:12">
      <c r="A123" t="s">
        <v>23</v>
      </c>
      <c r="B123" t="n">
        <v>1782187000</v>
      </c>
      <c r="C123" t="n">
        <v>1444323000</v>
      </c>
      <c r="D123" t="n">
        <v>727857800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J123/K123*100/18.94/48</f>
        <v/>
      </c>
    </row>
    <row r="124" spans="1:12">
      <c r="A124" t="s">
        <v>24</v>
      </c>
      <c r="B124" t="n">
        <v>1922520000</v>
      </c>
      <c r="C124" t="n">
        <v>1906549000</v>
      </c>
      <c r="D124" t="n">
        <v>1131903000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J124/K124*100/18.94/96</f>
        <v/>
      </c>
    </row>
    <row r="125" spans="1:12">
      <c r="A125" t="s">
        <v>25</v>
      </c>
      <c r="B125" t="n">
        <v>1929569000</v>
      </c>
      <c r="C125" t="n">
        <v>1911915000</v>
      </c>
      <c r="D125" t="n">
        <v>1137557000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J125/K125*100/18.94/96</f>
        <v/>
      </c>
    </row>
    <row r="126" spans="1:12">
      <c r="A126" t="s">
        <v>26</v>
      </c>
      <c r="B126" t="n">
        <v>499248800</v>
      </c>
      <c r="C126" t="n">
        <v>586781300</v>
      </c>
      <c r="D126" t="n">
        <v>377833000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J126/K126*100/18.94/168</f>
        <v/>
      </c>
    </row>
    <row r="127" spans="1:12">
      <c r="A127" t="s">
        <v>27</v>
      </c>
      <c r="B127" t="n">
        <v>1498211000</v>
      </c>
      <c r="C127" t="n">
        <v>1733251000</v>
      </c>
      <c r="D127" t="n">
        <v>1118667000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J127/K127*100/18.94/168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49</v>
      </c>
      <c r="B130" t="s">
        <v>5</v>
      </c>
      <c r="C130" t="s">
        <v>50</v>
      </c>
      <c r="D130" t="s">
        <v>51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20935300</v>
      </c>
      <c r="C132" t="n">
        <v>11428460</v>
      </c>
      <c r="D132" t="n">
        <v>3727808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15596170</v>
      </c>
      <c r="C133" t="n">
        <v>8941714</v>
      </c>
      <c r="D133" t="n">
        <v>2784292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14164300</v>
      </c>
      <c r="C134" t="n">
        <v>8294560</v>
      </c>
      <c r="D134" t="n">
        <v>2759844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J134/K134*100/11.02/8</f>
        <v/>
      </c>
    </row>
    <row r="135" spans="1:12">
      <c r="A135" t="s">
        <v>19</v>
      </c>
      <c r="B135" t="n">
        <v>17776860</v>
      </c>
      <c r="C135" t="n">
        <v>10883790</v>
      </c>
      <c r="D135" t="n">
        <v>3594213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J135/K135*100/11.02/8</f>
        <v/>
      </c>
    </row>
    <row r="136" spans="1:12">
      <c r="A136" t="s">
        <v>20</v>
      </c>
      <c r="B136" t="n">
        <v>21678550</v>
      </c>
      <c r="C136" t="n">
        <v>13940230</v>
      </c>
      <c r="D136" t="n">
        <v>5188831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J136/K136*100/11.02/24</f>
        <v/>
      </c>
    </row>
    <row r="137" spans="1:12">
      <c r="A137" t="s">
        <v>21</v>
      </c>
      <c r="B137" t="n">
        <v>21299950</v>
      </c>
      <c r="C137" t="n">
        <v>13543270</v>
      </c>
      <c r="D137" t="n">
        <v>5021732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J137/K137*100/11.02/24</f>
        <v/>
      </c>
    </row>
    <row r="138" spans="1:12">
      <c r="A138" t="s">
        <v>22</v>
      </c>
      <c r="B138" t="n">
        <v>10077870</v>
      </c>
      <c r="C138" t="n">
        <v>6696247</v>
      </c>
      <c r="D138" t="n">
        <v>2752115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J138/K138*100/11.02/48</f>
        <v/>
      </c>
    </row>
    <row r="139" spans="1:12">
      <c r="A139" t="s">
        <v>23</v>
      </c>
      <c r="B139" t="n">
        <v>9414749</v>
      </c>
      <c r="C139" t="n">
        <v>6742333</v>
      </c>
      <c r="D139" t="n">
        <v>2646758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J139/K139*100/11.02/48</f>
        <v/>
      </c>
    </row>
    <row r="140" spans="1:12">
      <c r="A140" t="s">
        <v>24</v>
      </c>
      <c r="B140" t="n">
        <v>14014940</v>
      </c>
      <c r="C140" t="n">
        <v>11341340</v>
      </c>
      <c r="D140" t="n">
        <v>5163939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J140/K140*100/11.02/96</f>
        <v/>
      </c>
    </row>
    <row r="141" spans="1:12">
      <c r="A141" t="s">
        <v>25</v>
      </c>
      <c r="B141" t="n">
        <v>19864550</v>
      </c>
      <c r="C141" t="n">
        <v>16492880</v>
      </c>
      <c r="D141" t="n">
        <v>7651322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J141/K141*100/11.02/96</f>
        <v/>
      </c>
    </row>
    <row r="142" spans="1:12">
      <c r="A142" t="s">
        <v>26</v>
      </c>
      <c r="B142" t="n">
        <v>0</v>
      </c>
      <c r="C142" t="n">
        <v>0</v>
      </c>
      <c r="D142" t="n">
        <v>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J142/K142*100/11.02/168</f>
        <v/>
      </c>
    </row>
    <row r="143" spans="1:12">
      <c r="A143" t="s">
        <v>27</v>
      </c>
      <c r="B143" t="n">
        <v>12210760</v>
      </c>
      <c r="C143" t="n">
        <v>11415890</v>
      </c>
      <c r="D143" t="n">
        <v>5455344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J143/K143*100/11.02/168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52</v>
      </c>
      <c r="B146" t="s">
        <v>5</v>
      </c>
      <c r="C146" t="s">
        <v>53</v>
      </c>
      <c r="D146" t="s">
        <v>54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507838400</v>
      </c>
      <c r="C148" t="n">
        <v>315628400</v>
      </c>
      <c r="D148" t="n">
        <v>114336700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500301000</v>
      </c>
      <c r="C149" t="n">
        <v>312675000</v>
      </c>
      <c r="D149" t="n">
        <v>113960900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493698500</v>
      </c>
      <c r="C150" t="n">
        <v>330067700</v>
      </c>
      <c r="D150" t="n">
        <v>132509500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J150/K150*100/16.57/8</f>
        <v/>
      </c>
    </row>
    <row r="151" spans="1:12">
      <c r="A151" t="s">
        <v>19</v>
      </c>
      <c r="B151" t="n">
        <v>538782400</v>
      </c>
      <c r="C151" t="n">
        <v>359256000</v>
      </c>
      <c r="D151" t="n">
        <v>144237000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J151/K151*100/16.57/8</f>
        <v/>
      </c>
    </row>
    <row r="152" spans="1:12">
      <c r="A152" t="s">
        <v>20</v>
      </c>
      <c r="B152" t="n">
        <v>702466800</v>
      </c>
      <c r="C152" t="n">
        <v>509795100</v>
      </c>
      <c r="D152" t="n">
        <v>228133800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J152/K152*100/16.57/24</f>
        <v/>
      </c>
    </row>
    <row r="153" spans="1:12">
      <c r="A153" t="s">
        <v>21</v>
      </c>
      <c r="B153" t="n">
        <v>641526000</v>
      </c>
      <c r="C153" t="n">
        <v>465151700</v>
      </c>
      <c r="D153" t="n">
        <v>209954600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J153/K153*100/16.57/24</f>
        <v/>
      </c>
    </row>
    <row r="154" spans="1:12">
      <c r="A154" t="s">
        <v>22</v>
      </c>
      <c r="B154" t="n">
        <v>498394000</v>
      </c>
      <c r="C154" t="n">
        <v>406984000</v>
      </c>
      <c r="D154" t="n">
        <v>207584900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J154/K154*100/16.57/48</f>
        <v/>
      </c>
    </row>
    <row r="155" spans="1:12">
      <c r="A155" t="s">
        <v>23</v>
      </c>
      <c r="B155" t="n">
        <v>515493300</v>
      </c>
      <c r="C155" t="n">
        <v>425277400</v>
      </c>
      <c r="D155" t="n">
        <v>215686500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J155/K155*100/16.57/48</f>
        <v/>
      </c>
    </row>
    <row r="156" spans="1:12">
      <c r="A156" t="s">
        <v>24</v>
      </c>
      <c r="B156" t="n">
        <v>555038900</v>
      </c>
      <c r="C156" t="n">
        <v>555932000</v>
      </c>
      <c r="D156" t="n">
        <v>332778000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J156/K156*100/16.57/96</f>
        <v/>
      </c>
    </row>
    <row r="157" spans="1:12">
      <c r="A157" t="s">
        <v>25</v>
      </c>
      <c r="B157" t="n">
        <v>623631100</v>
      </c>
      <c r="C157" t="n">
        <v>630045100</v>
      </c>
      <c r="D157" t="n">
        <v>375600300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J157/K157*100/16.57/96</f>
        <v/>
      </c>
    </row>
    <row r="158" spans="1:12">
      <c r="A158" t="s">
        <v>26</v>
      </c>
      <c r="B158" t="n">
        <v>555437400</v>
      </c>
      <c r="C158" t="n">
        <v>657278600</v>
      </c>
      <c r="D158" t="n">
        <v>424779400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J158/K158*100/16.57/168</f>
        <v/>
      </c>
    </row>
    <row r="159" spans="1:12">
      <c r="A159" t="s">
        <v>27</v>
      </c>
      <c r="B159" t="n">
        <v>450289100</v>
      </c>
      <c r="C159" t="n">
        <v>533046200</v>
      </c>
      <c r="D159" t="n">
        <v>347351600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J159/K159*100/16.57/168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55</v>
      </c>
      <c r="B162" t="s">
        <v>56</v>
      </c>
      <c r="C162" t="s">
        <v>57</v>
      </c>
      <c r="D162" t="s">
        <v>58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47893010</v>
      </c>
      <c r="C164" t="n">
        <v>29097410</v>
      </c>
      <c r="D164" t="n">
        <v>13657320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29580450</v>
      </c>
      <c r="C165" t="n">
        <v>18323970</v>
      </c>
      <c r="D165" t="n">
        <v>7774467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50813620</v>
      </c>
      <c r="C166" t="n">
        <v>34030220</v>
      </c>
      <c r="D166" t="n">
        <v>15567870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J166/K166*100/22.21/8</f>
        <v/>
      </c>
    </row>
    <row r="167" spans="1:12">
      <c r="A167" t="s">
        <v>19</v>
      </c>
      <c r="B167" t="n">
        <v>28308830</v>
      </c>
      <c r="C167" t="n">
        <v>19006670</v>
      </c>
      <c r="D167" t="n">
        <v>8845941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J167/K167*100/22.21/8</f>
        <v/>
      </c>
    </row>
    <row r="168" spans="1:12">
      <c r="A168" t="s">
        <v>20</v>
      </c>
      <c r="B168" t="n">
        <v>58251750</v>
      </c>
      <c r="C168" t="n">
        <v>41768740</v>
      </c>
      <c r="D168" t="n">
        <v>21135380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J168/K168*100/22.21/24</f>
        <v/>
      </c>
    </row>
    <row r="169" spans="1:12">
      <c r="A169" t="s">
        <v>21</v>
      </c>
      <c r="B169" t="n">
        <v>45057130</v>
      </c>
      <c r="C169" t="n">
        <v>32185080</v>
      </c>
      <c r="D169" t="n">
        <v>16115360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J169/K169*100/22.21/24</f>
        <v/>
      </c>
    </row>
    <row r="170" spans="1:12">
      <c r="A170" t="s">
        <v>22</v>
      </c>
      <c r="B170" t="n">
        <v>53325360</v>
      </c>
      <c r="C170" t="n">
        <v>42397490</v>
      </c>
      <c r="D170" t="n">
        <v>24616110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J170/K170*100/22.21/48</f>
        <v/>
      </c>
    </row>
    <row r="171" spans="1:12">
      <c r="A171" t="s">
        <v>23</v>
      </c>
      <c r="B171" t="n">
        <v>38866430</v>
      </c>
      <c r="C171" t="n">
        <v>31080070</v>
      </c>
      <c r="D171" t="n">
        <v>17183720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J171/K171*100/22.21/48</f>
        <v/>
      </c>
    </row>
    <row r="172" spans="1:12">
      <c r="A172" t="s">
        <v>24</v>
      </c>
      <c r="B172" t="n">
        <v>66239550</v>
      </c>
      <c r="C172" t="n">
        <v>67877260</v>
      </c>
      <c r="D172" t="n">
        <v>42303930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J172/K172*100/22.21/96</f>
        <v/>
      </c>
    </row>
    <row r="173" spans="1:12">
      <c r="A173" t="s">
        <v>25</v>
      </c>
      <c r="B173" t="n">
        <v>35209960</v>
      </c>
      <c r="C173" t="n">
        <v>35078840</v>
      </c>
      <c r="D173" t="n">
        <v>21823870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J173/K173*100/22.21/96</f>
        <v/>
      </c>
    </row>
    <row r="174" spans="1:12">
      <c r="A174" t="s">
        <v>26</v>
      </c>
      <c r="B174" t="n">
        <v>2653</v>
      </c>
      <c r="C174" t="n">
        <v>3832</v>
      </c>
      <c r="D174" t="n">
        <v>4224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J174/K174*100/22.21/168</f>
        <v/>
      </c>
    </row>
    <row r="175" spans="1:12">
      <c r="A175" t="s">
        <v>27</v>
      </c>
      <c r="B175" t="n">
        <v>15446360</v>
      </c>
      <c r="C175" t="n">
        <v>18498390</v>
      </c>
      <c r="D175" t="n">
        <v>12445410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J175/K175*100/22.21/168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59</v>
      </c>
      <c r="B178" t="s">
        <v>5</v>
      </c>
      <c r="C178" t="s">
        <v>60</v>
      </c>
      <c r="D178" t="s">
        <v>58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58842970</v>
      </c>
      <c r="C180" t="n">
        <v>34814960</v>
      </c>
      <c r="D180" t="n">
        <v>16648880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36046420</v>
      </c>
      <c r="C181" t="n">
        <v>21934940</v>
      </c>
      <c r="D181" t="n">
        <v>10116520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34517490</v>
      </c>
      <c r="C182" t="n">
        <v>21290430</v>
      </c>
      <c r="D182" t="n">
        <v>10597320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J182/K182*100/22.21/8</f>
        <v/>
      </c>
    </row>
    <row r="183" spans="1:12">
      <c r="A183" t="s">
        <v>19</v>
      </c>
      <c r="B183" t="n">
        <v>35663680</v>
      </c>
      <c r="C183" t="n">
        <v>23118430</v>
      </c>
      <c r="D183" t="n">
        <v>11358690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J183/K183*100/22.21/8</f>
        <v/>
      </c>
    </row>
    <row r="184" spans="1:12">
      <c r="A184" t="s">
        <v>20</v>
      </c>
      <c r="B184" t="n">
        <v>70420620</v>
      </c>
      <c r="C184" t="n">
        <v>49401730</v>
      </c>
      <c r="D184" t="n">
        <v>25883680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J184/K184*100/22.21/24</f>
        <v/>
      </c>
    </row>
    <row r="185" spans="1:12">
      <c r="A185" t="s">
        <v>21</v>
      </c>
      <c r="B185" t="n">
        <v>53290910</v>
      </c>
      <c r="C185" t="n">
        <v>37910590</v>
      </c>
      <c r="D185" t="n">
        <v>19907490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J185/K185*100/22.21/24</f>
        <v/>
      </c>
    </row>
    <row r="186" spans="1:12">
      <c r="A186" t="s">
        <v>22</v>
      </c>
      <c r="B186" t="n">
        <v>36934490</v>
      </c>
      <c r="C186" t="n">
        <v>28170900</v>
      </c>
      <c r="D186" t="n">
        <v>16296920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J186/K186*100/22.21/48</f>
        <v/>
      </c>
    </row>
    <row r="187" spans="1:12">
      <c r="A187" t="s">
        <v>23</v>
      </c>
      <c r="B187" t="n">
        <v>25247510</v>
      </c>
      <c r="C187" t="n">
        <v>19542710</v>
      </c>
      <c r="D187" t="n">
        <v>11847830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J187/K187*100/22.21/48</f>
        <v/>
      </c>
    </row>
    <row r="188" spans="1:12">
      <c r="A188" t="s">
        <v>24</v>
      </c>
      <c r="B188" t="n">
        <v>46360440</v>
      </c>
      <c r="C188" t="n">
        <v>42547260</v>
      </c>
      <c r="D188" t="n">
        <v>28642170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J188/K188*100/22.21/96</f>
        <v/>
      </c>
    </row>
    <row r="189" spans="1:12">
      <c r="A189" t="s">
        <v>25</v>
      </c>
      <c r="B189" t="n">
        <v>42883870</v>
      </c>
      <c r="C189" t="n">
        <v>41545360</v>
      </c>
      <c r="D189" t="n">
        <v>26964370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J189/K189*100/22.21/96</f>
        <v/>
      </c>
    </row>
    <row r="190" spans="1:12">
      <c r="A190" t="s">
        <v>26</v>
      </c>
      <c r="B190" t="n">
        <v>0</v>
      </c>
      <c r="C190" t="n">
        <v>0</v>
      </c>
      <c r="D190" t="n">
        <v>0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J190/K190*100/22.21/168</f>
        <v/>
      </c>
    </row>
    <row r="191" spans="1:12">
      <c r="A191" t="s">
        <v>27</v>
      </c>
      <c r="B191" t="n">
        <v>9627699</v>
      </c>
      <c r="C191" t="n">
        <v>10885090</v>
      </c>
      <c r="D191" t="n">
        <v>7847697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J191/K191*100/22.21/168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61</v>
      </c>
      <c r="B194" t="s">
        <v>5</v>
      </c>
      <c r="C194" t="s">
        <v>62</v>
      </c>
      <c r="D194" t="s">
        <v>63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298839400</v>
      </c>
      <c r="C196" t="n">
        <v>202815500</v>
      </c>
      <c r="D196" t="n">
        <v>77460800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285933100</v>
      </c>
      <c r="C197" t="n">
        <v>194097000</v>
      </c>
      <c r="D197" t="n">
        <v>72414520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262529800</v>
      </c>
      <c r="C198" t="n">
        <v>187771000</v>
      </c>
      <c r="D198" t="n">
        <v>77242380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J198/K198*100/18.50/8</f>
        <v/>
      </c>
    </row>
    <row r="199" spans="1:12">
      <c r="A199" t="s">
        <v>19</v>
      </c>
      <c r="B199" t="n">
        <v>274776000</v>
      </c>
      <c r="C199" t="n">
        <v>195775200</v>
      </c>
      <c r="D199" t="n">
        <v>81453890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J199/K199*100/18.50/8</f>
        <v/>
      </c>
    </row>
    <row r="200" spans="1:12">
      <c r="A200" t="s">
        <v>20</v>
      </c>
      <c r="B200" t="n">
        <v>298216400</v>
      </c>
      <c r="C200" t="n">
        <v>232365900</v>
      </c>
      <c r="D200" t="n">
        <v>108806000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J200/K200*100/18.50/24</f>
        <v/>
      </c>
    </row>
    <row r="201" spans="1:12">
      <c r="A201" t="s">
        <v>21</v>
      </c>
      <c r="B201" t="n">
        <v>341252600</v>
      </c>
      <c r="C201" t="n">
        <v>264443700</v>
      </c>
      <c r="D201" t="n">
        <v>122714000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J201/K201*100/18.50/24</f>
        <v/>
      </c>
    </row>
    <row r="202" spans="1:12">
      <c r="A202" t="s">
        <v>22</v>
      </c>
      <c r="B202" t="n">
        <v>178485200</v>
      </c>
      <c r="C202" t="n">
        <v>155812700</v>
      </c>
      <c r="D202" t="n">
        <v>82758790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J202/K202*100/18.50/48</f>
        <v/>
      </c>
    </row>
    <row r="203" spans="1:12">
      <c r="A203" t="s">
        <v>23</v>
      </c>
      <c r="B203" t="n">
        <v>197268600</v>
      </c>
      <c r="C203" t="n">
        <v>170071900</v>
      </c>
      <c r="D203" t="n">
        <v>89353400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J203/K203*100/18.50/48</f>
        <v/>
      </c>
    </row>
    <row r="204" spans="1:12">
      <c r="A204" t="s">
        <v>24</v>
      </c>
      <c r="B204" t="n">
        <v>291819100</v>
      </c>
      <c r="C204" t="n">
        <v>312314900</v>
      </c>
      <c r="D204" t="n">
        <v>193954700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J204/K204*100/18.50/96</f>
        <v/>
      </c>
    </row>
    <row r="205" spans="1:12">
      <c r="A205" t="s">
        <v>25</v>
      </c>
      <c r="B205" t="n">
        <v>274998700</v>
      </c>
      <c r="C205" t="n">
        <v>292302000</v>
      </c>
      <c r="D205" t="n">
        <v>180259300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J205/K205*100/18.50/96</f>
        <v/>
      </c>
    </row>
    <row r="206" spans="1:12">
      <c r="A206" t="s">
        <v>26</v>
      </c>
      <c r="B206" t="n">
        <v>1202298</v>
      </c>
      <c r="C206" t="n">
        <v>1341057</v>
      </c>
      <c r="D206" t="n">
        <v>960587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J206/K206*100/18.50/168</f>
        <v/>
      </c>
    </row>
    <row r="207" spans="1:12">
      <c r="A207" t="s">
        <v>27</v>
      </c>
      <c r="B207" t="n">
        <v>206524900</v>
      </c>
      <c r="C207" t="n">
        <v>253229100</v>
      </c>
      <c r="D207" t="n">
        <v>172466000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J207/K207*100/18.50/168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64</v>
      </c>
      <c r="B210" t="s">
        <v>56</v>
      </c>
      <c r="C210" t="s">
        <v>65</v>
      </c>
      <c r="D210" t="s">
        <v>63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253325300</v>
      </c>
      <c r="C212" t="n">
        <v>171254900</v>
      </c>
      <c r="D212" t="n">
        <v>65423440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245756100</v>
      </c>
      <c r="C213" t="n">
        <v>166432600</v>
      </c>
      <c r="D213" t="n">
        <v>61835380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318769300</v>
      </c>
      <c r="C214" t="n">
        <v>225449600</v>
      </c>
      <c r="D214" t="n">
        <v>94110150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J214/K214*100/18.50/8</f>
        <v/>
      </c>
    </row>
    <row r="215" spans="1:12">
      <c r="A215" t="s">
        <v>19</v>
      </c>
      <c r="B215" t="n">
        <v>235639000</v>
      </c>
      <c r="C215" t="n">
        <v>170392500</v>
      </c>
      <c r="D215" t="n">
        <v>70278920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J215/K215*100/18.50/8</f>
        <v/>
      </c>
    </row>
    <row r="216" spans="1:12">
      <c r="A216" t="s">
        <v>20</v>
      </c>
      <c r="B216" t="n">
        <v>254478000</v>
      </c>
      <c r="C216" t="n">
        <v>197450100</v>
      </c>
      <c r="D216" t="n">
        <v>90813920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J216/K216*100/18.50/24</f>
        <v/>
      </c>
    </row>
    <row r="217" spans="1:12">
      <c r="A217" t="s">
        <v>21</v>
      </c>
      <c r="B217" t="n">
        <v>300813100</v>
      </c>
      <c r="C217" t="n">
        <v>233392800</v>
      </c>
      <c r="D217" t="n">
        <v>109585800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J217/K217*100/18.50/24</f>
        <v/>
      </c>
    </row>
    <row r="218" spans="1:12">
      <c r="A218" t="s">
        <v>22</v>
      </c>
      <c r="B218" t="n">
        <v>221777600</v>
      </c>
      <c r="C218" t="n">
        <v>192711900</v>
      </c>
      <c r="D218" t="n">
        <v>104149300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J218/K218*100/18.50/48</f>
        <v/>
      </c>
    </row>
    <row r="219" spans="1:12">
      <c r="A219" t="s">
        <v>23</v>
      </c>
      <c r="B219" t="n">
        <v>243764300</v>
      </c>
      <c r="C219" t="n">
        <v>214496000</v>
      </c>
      <c r="D219" t="n">
        <v>112017400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J219/K219*100/18.50/48</f>
        <v/>
      </c>
    </row>
    <row r="220" spans="1:12">
      <c r="A220" t="s">
        <v>24</v>
      </c>
      <c r="B220" t="n">
        <v>315812500</v>
      </c>
      <c r="C220" t="n">
        <v>335679800</v>
      </c>
      <c r="D220" t="n">
        <v>209967500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J220/K220*100/18.50/96</f>
        <v/>
      </c>
    </row>
    <row r="221" spans="1:12">
      <c r="A221" t="s">
        <v>25</v>
      </c>
      <c r="B221" t="n">
        <v>240688800</v>
      </c>
      <c r="C221" t="n">
        <v>253825200</v>
      </c>
      <c r="D221" t="n">
        <v>159497000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J221/K221*100/18.50/96</f>
        <v/>
      </c>
    </row>
    <row r="222" spans="1:12">
      <c r="A222" t="s">
        <v>26</v>
      </c>
      <c r="B222" t="n">
        <v>0</v>
      </c>
      <c r="C222" t="n">
        <v>0</v>
      </c>
      <c r="D222" t="n">
        <v>0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J222/K222*100/18.50/168</f>
        <v/>
      </c>
    </row>
    <row r="223" spans="1:12">
      <c r="A223" t="s">
        <v>27</v>
      </c>
      <c r="B223" t="n">
        <v>260242200</v>
      </c>
      <c r="C223" t="n">
        <v>324063600</v>
      </c>
      <c r="D223" t="n">
        <v>221116300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J223/K223*100/18.50/168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66</v>
      </c>
      <c r="B226" t="s">
        <v>56</v>
      </c>
      <c r="C226" t="s">
        <v>67</v>
      </c>
      <c r="D226" t="s">
        <v>48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8741016</v>
      </c>
      <c r="C228" t="n">
        <v>5827519</v>
      </c>
      <c r="D228" t="n">
        <v>1799855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11224260</v>
      </c>
      <c r="C229" t="n">
        <v>7338467</v>
      </c>
      <c r="D229" t="n">
        <v>2499082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15481760</v>
      </c>
      <c r="C230" t="n">
        <v>9947413</v>
      </c>
      <c r="D230" t="n">
        <v>3387824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J230/K230*100/18.94/8</f>
        <v/>
      </c>
    </row>
    <row r="231" spans="1:12">
      <c r="A231" t="s">
        <v>19</v>
      </c>
      <c r="B231" t="n">
        <v>11676440</v>
      </c>
      <c r="C231" t="n">
        <v>7311872</v>
      </c>
      <c r="D231" t="n">
        <v>2748607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J231/K231*100/18.94/8</f>
        <v/>
      </c>
    </row>
    <row r="232" spans="1:12">
      <c r="A232" t="s">
        <v>20</v>
      </c>
      <c r="B232" t="n">
        <v>13947470</v>
      </c>
      <c r="C232" t="n">
        <v>9824093</v>
      </c>
      <c r="D232" t="n">
        <v>3468456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J232/K232*100/18.94/24</f>
        <v/>
      </c>
    </row>
    <row r="233" spans="1:12">
      <c r="A233" t="s">
        <v>21</v>
      </c>
      <c r="B233" t="n">
        <v>15228040</v>
      </c>
      <c r="C233" t="n">
        <v>10141960</v>
      </c>
      <c r="D233" t="n">
        <v>3490700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J233/K233*100/18.94/24</f>
        <v/>
      </c>
    </row>
    <row r="234" spans="1:12">
      <c r="A234" t="s">
        <v>22</v>
      </c>
      <c r="B234" t="n">
        <v>12058220</v>
      </c>
      <c r="C234" t="n">
        <v>8092816</v>
      </c>
      <c r="D234" t="n">
        <v>3021765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J234/K234*100/18.94/48</f>
        <v/>
      </c>
    </row>
    <row r="235" spans="1:12">
      <c r="A235" t="s">
        <v>23</v>
      </c>
      <c r="B235" t="n">
        <v>13270550</v>
      </c>
      <c r="C235" t="n">
        <v>9256680</v>
      </c>
      <c r="D235" t="n">
        <v>3497898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J235/K235*100/18.94/48</f>
        <v/>
      </c>
    </row>
    <row r="236" spans="1:12">
      <c r="A236" t="s">
        <v>24</v>
      </c>
      <c r="B236" t="n">
        <v>11310090</v>
      </c>
      <c r="C236" t="n">
        <v>9473374</v>
      </c>
      <c r="D236" t="n">
        <v>4496240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J236/K236*100/18.94/96</f>
        <v/>
      </c>
    </row>
    <row r="237" spans="1:12">
      <c r="A237" t="s">
        <v>25</v>
      </c>
      <c r="B237" t="n">
        <v>14116510</v>
      </c>
      <c r="C237" t="n">
        <v>11150860</v>
      </c>
      <c r="D237" t="n">
        <v>5155605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J237/K237*100/18.94/96</f>
        <v/>
      </c>
    </row>
    <row r="238" spans="1:12">
      <c r="A238" t="s">
        <v>26</v>
      </c>
      <c r="B238" t="n">
        <v>4340880</v>
      </c>
      <c r="C238" t="n">
        <v>4584750</v>
      </c>
      <c r="D238" t="n">
        <v>2837247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J238/K238*100/18.94/168</f>
        <v/>
      </c>
    </row>
    <row r="239" spans="1:12">
      <c r="A239" t="s">
        <v>27</v>
      </c>
      <c r="B239" t="n">
        <v>10794720</v>
      </c>
      <c r="C239" t="n">
        <v>11267300</v>
      </c>
      <c r="D239" t="n">
        <v>6500470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J239/K239*100/18.94/168</f>
        <v/>
      </c>
    </row>
    <row r="240" spans="1:12">
      <c r="A240" t="s"/>
    </row>
    <row r="241" spans="1:12">
      <c r="A241" t="s">
        <v>0</v>
      </c>
      <c r="B241" t="s">
        <v>1</v>
      </c>
      <c r="C241" t="s">
        <v>2</v>
      </c>
      <c r="D241" t="s">
        <v>3</v>
      </c>
    </row>
    <row r="242" spans="1:12">
      <c r="A242" t="s">
        <v>68</v>
      </c>
      <c r="B242" t="s">
        <v>5</v>
      </c>
      <c r="C242" t="s">
        <v>69</v>
      </c>
      <c r="D242" t="s">
        <v>48</v>
      </c>
    </row>
    <row r="243" spans="1:12">
      <c r="A243" t="s"/>
      <c r="B243" t="s">
        <v>8</v>
      </c>
      <c r="C243" t="s">
        <v>9</v>
      </c>
      <c r="D243" t="s">
        <v>10</v>
      </c>
      <c r="E243" t="s">
        <v>11</v>
      </c>
      <c r="F243" t="s">
        <v>8</v>
      </c>
      <c r="G243" t="s">
        <v>9</v>
      </c>
      <c r="H243" t="s">
        <v>10</v>
      </c>
      <c r="I243" t="s">
        <v>12</v>
      </c>
      <c r="J243" t="s">
        <v>13</v>
      </c>
      <c r="K243" t="s">
        <v>14</v>
      </c>
      <c r="L243" t="s">
        <v>15</v>
      </c>
    </row>
    <row r="244" spans="1:12">
      <c r="A244" t="s">
        <v>16</v>
      </c>
      <c r="B244" t="n">
        <v>32825170</v>
      </c>
      <c r="C244" t="n">
        <v>20694270</v>
      </c>
      <c r="D244" t="n">
        <v>8084315</v>
      </c>
      <c r="E244">
        <f>sum(B244:D244)</f>
        <v/>
      </c>
      <c r="F244">
        <f>B244/E244</f>
        <v/>
      </c>
      <c r="G244">
        <f>C244/E244</f>
        <v/>
      </c>
      <c r="H244">
        <f>D244/E244</f>
        <v/>
      </c>
      <c r="I244">
        <f>G244+H244*2</f>
        <v/>
      </c>
      <c r="J244">
        <f>average(I244:I245)</f>
        <v/>
      </c>
    </row>
    <row r="245" spans="1:12">
      <c r="A245" t="s">
        <v>17</v>
      </c>
      <c r="B245" t="n">
        <v>34403300</v>
      </c>
      <c r="C245" t="n">
        <v>22152300</v>
      </c>
      <c r="D245" t="n">
        <v>8369741</v>
      </c>
      <c r="E245">
        <f>sum(B245:D245)</f>
        <v/>
      </c>
      <c r="F245">
        <f>B245/E245</f>
        <v/>
      </c>
      <c r="G245">
        <f>C245/E245</f>
        <v/>
      </c>
      <c r="H245">
        <f>D245/E245</f>
        <v/>
      </c>
      <c r="I245">
        <f>G245+H245*2</f>
        <v/>
      </c>
    </row>
    <row r="246" spans="1:12">
      <c r="A246" t="s">
        <v>18</v>
      </c>
      <c r="B246" t="n">
        <v>34547550</v>
      </c>
      <c r="C246" t="n">
        <v>23789830</v>
      </c>
      <c r="D246" t="n">
        <v>8906181</v>
      </c>
      <c r="E246">
        <f>sum(B246:D246)</f>
        <v/>
      </c>
      <c r="F246">
        <f>B246/E246</f>
        <v/>
      </c>
      <c r="G246">
        <f>C246/E246</f>
        <v/>
      </c>
      <c r="H246">
        <f>D246/E246</f>
        <v/>
      </c>
      <c r="I246">
        <f>G246+H246*2</f>
        <v/>
      </c>
      <c r="J246">
        <f>I246-J244</f>
        <v/>
      </c>
      <c r="K246" t="n">
        <v>5</v>
      </c>
      <c r="L246">
        <f>J246/K246*100/18.94/8</f>
        <v/>
      </c>
    </row>
    <row r="247" spans="1:12">
      <c r="A247" t="s">
        <v>19</v>
      </c>
      <c r="B247" t="n">
        <v>33454130</v>
      </c>
      <c r="C247" t="n">
        <v>22690000</v>
      </c>
      <c r="D247" t="n">
        <v>8646153</v>
      </c>
      <c r="E247">
        <f>sum(B247:D247)</f>
        <v/>
      </c>
      <c r="F247">
        <f>B247/E247</f>
        <v/>
      </c>
      <c r="G247">
        <f>C247/E247</f>
        <v/>
      </c>
      <c r="H247">
        <f>D247/E247</f>
        <v/>
      </c>
      <c r="I247">
        <f>G247+H247*2</f>
        <v/>
      </c>
      <c r="J247">
        <f>I247-J244</f>
        <v/>
      </c>
      <c r="K247" t="n">
        <v>5</v>
      </c>
      <c r="L247">
        <f>J247/K247*100/18.94/8</f>
        <v/>
      </c>
    </row>
    <row r="248" spans="1:12">
      <c r="A248" t="s">
        <v>20</v>
      </c>
      <c r="B248" t="n">
        <v>40989680</v>
      </c>
      <c r="C248" t="n">
        <v>27372760</v>
      </c>
      <c r="D248" t="n">
        <v>10719920</v>
      </c>
      <c r="E248">
        <f>sum(B248:D248)</f>
        <v/>
      </c>
      <c r="F248">
        <f>B248/E248</f>
        <v/>
      </c>
      <c r="G248">
        <f>C248/E248</f>
        <v/>
      </c>
      <c r="H248">
        <f>D248/E248</f>
        <v/>
      </c>
      <c r="I248">
        <f>G248+H248*2</f>
        <v/>
      </c>
      <c r="J248">
        <f>I248-J244</f>
        <v/>
      </c>
      <c r="K248" t="n">
        <v>5</v>
      </c>
      <c r="L248">
        <f>J248/K248*100/18.94/24</f>
        <v/>
      </c>
    </row>
    <row r="249" spans="1:12">
      <c r="A249" t="s">
        <v>21</v>
      </c>
      <c r="B249" t="n">
        <v>42410610</v>
      </c>
      <c r="C249" t="n">
        <v>29769360</v>
      </c>
      <c r="D249" t="n">
        <v>11714750</v>
      </c>
      <c r="E249">
        <f>sum(B249:D249)</f>
        <v/>
      </c>
      <c r="F249">
        <f>B249/E249</f>
        <v/>
      </c>
      <c r="G249">
        <f>C249/E249</f>
        <v/>
      </c>
      <c r="H249">
        <f>D249/E249</f>
        <v/>
      </c>
      <c r="I249">
        <f>G249+H249*2</f>
        <v/>
      </c>
      <c r="J249">
        <f>I249-J244</f>
        <v/>
      </c>
      <c r="K249" t="n">
        <v>5</v>
      </c>
      <c r="L249">
        <f>J249/K249*100/18.94/24</f>
        <v/>
      </c>
    </row>
    <row r="250" spans="1:12">
      <c r="A250" t="s">
        <v>22</v>
      </c>
      <c r="B250" t="n">
        <v>32733260</v>
      </c>
      <c r="C250" t="n">
        <v>23093680</v>
      </c>
      <c r="D250" t="n">
        <v>9662500</v>
      </c>
      <c r="E250">
        <f>sum(B250:D250)</f>
        <v/>
      </c>
      <c r="F250">
        <f>B250/E250</f>
        <v/>
      </c>
      <c r="G250">
        <f>C250/E250</f>
        <v/>
      </c>
      <c r="H250">
        <f>D250/E250</f>
        <v/>
      </c>
      <c r="I250">
        <f>G250+H250*2</f>
        <v/>
      </c>
      <c r="J250">
        <f>I250-J244</f>
        <v/>
      </c>
      <c r="K250" t="n">
        <v>5</v>
      </c>
      <c r="L250">
        <f>J250/K250*100/18.94/48</f>
        <v/>
      </c>
    </row>
    <row r="251" spans="1:12">
      <c r="A251" t="s">
        <v>23</v>
      </c>
      <c r="B251" t="n">
        <v>30844580</v>
      </c>
      <c r="C251" t="n">
        <v>23302700</v>
      </c>
      <c r="D251" t="n">
        <v>9648178</v>
      </c>
      <c r="E251">
        <f>sum(B251:D251)</f>
        <v/>
      </c>
      <c r="F251">
        <f>B251/E251</f>
        <v/>
      </c>
      <c r="G251">
        <f>C251/E251</f>
        <v/>
      </c>
      <c r="H251">
        <f>D251/E251</f>
        <v/>
      </c>
      <c r="I251">
        <f>G251+H251*2</f>
        <v/>
      </c>
      <c r="J251">
        <f>I251-J244</f>
        <v/>
      </c>
      <c r="K251" t="n">
        <v>5</v>
      </c>
      <c r="L251">
        <f>J251/K251*100/18.94/48</f>
        <v/>
      </c>
    </row>
    <row r="252" spans="1:12">
      <c r="A252" t="s">
        <v>24</v>
      </c>
      <c r="B252" t="n">
        <v>31664050</v>
      </c>
      <c r="C252" t="n">
        <v>26266430</v>
      </c>
      <c r="D252" t="n">
        <v>13206030</v>
      </c>
      <c r="E252">
        <f>sum(B252:D252)</f>
        <v/>
      </c>
      <c r="F252">
        <f>B252/E252</f>
        <v/>
      </c>
      <c r="G252">
        <f>C252/E252</f>
        <v/>
      </c>
      <c r="H252">
        <f>D252/E252</f>
        <v/>
      </c>
      <c r="I252">
        <f>G252+H252*2</f>
        <v/>
      </c>
      <c r="J252">
        <f>I252-J244</f>
        <v/>
      </c>
      <c r="K252" t="n">
        <v>5</v>
      </c>
      <c r="L252">
        <f>J252/K252*100/18.94/96</f>
        <v/>
      </c>
    </row>
    <row r="253" spans="1:12">
      <c r="A253" t="s">
        <v>25</v>
      </c>
      <c r="B253" t="n">
        <v>35860080</v>
      </c>
      <c r="C253" t="n">
        <v>29142730</v>
      </c>
      <c r="D253" t="n">
        <v>14516860</v>
      </c>
      <c r="E253">
        <f>sum(B253:D253)</f>
        <v/>
      </c>
      <c r="F253">
        <f>B253/E253</f>
        <v/>
      </c>
      <c r="G253">
        <f>C253/E253</f>
        <v/>
      </c>
      <c r="H253">
        <f>D253/E253</f>
        <v/>
      </c>
      <c r="I253">
        <f>G253+H253*2</f>
        <v/>
      </c>
      <c r="J253">
        <f>I253-J244</f>
        <v/>
      </c>
      <c r="K253" t="n">
        <v>5</v>
      </c>
      <c r="L253">
        <f>J253/K253*100/18.94/96</f>
        <v/>
      </c>
    </row>
    <row r="254" spans="1:12">
      <c r="A254" t="s">
        <v>26</v>
      </c>
      <c r="B254" t="n">
        <v>6470442</v>
      </c>
      <c r="C254" t="n">
        <v>6503852</v>
      </c>
      <c r="D254" t="n">
        <v>4116175</v>
      </c>
      <c r="E254">
        <f>sum(B254:D254)</f>
        <v/>
      </c>
      <c r="F254">
        <f>B254/E254</f>
        <v/>
      </c>
      <c r="G254">
        <f>C254/E254</f>
        <v/>
      </c>
      <c r="H254">
        <f>D254/E254</f>
        <v/>
      </c>
      <c r="I254">
        <f>G254+H254*2</f>
        <v/>
      </c>
      <c r="J254">
        <f>I254-J244</f>
        <v/>
      </c>
      <c r="K254" t="n">
        <v>5</v>
      </c>
      <c r="L254">
        <f>J254/K254*100/18.94/168</f>
        <v/>
      </c>
    </row>
    <row r="255" spans="1:12">
      <c r="A255" t="s">
        <v>27</v>
      </c>
      <c r="B255" t="n">
        <v>26044230</v>
      </c>
      <c r="C255" t="n">
        <v>26206800</v>
      </c>
      <c r="D255" t="n">
        <v>16413880</v>
      </c>
      <c r="E255">
        <f>sum(B255:D255)</f>
        <v/>
      </c>
      <c r="F255">
        <f>B255/E255</f>
        <v/>
      </c>
      <c r="G255">
        <f>C255/E255</f>
        <v/>
      </c>
      <c r="H255">
        <f>D255/E255</f>
        <v/>
      </c>
      <c r="I255">
        <f>G255+H255*2</f>
        <v/>
      </c>
      <c r="J255">
        <f>I255-J244</f>
        <v/>
      </c>
      <c r="K255" t="n">
        <v>5</v>
      </c>
      <c r="L255">
        <f>J255/K255*100/18.94/168</f>
        <v/>
      </c>
    </row>
    <row r="256" spans="1:12">
      <c r="A256" t="s"/>
    </row>
    <row r="257" spans="1:12">
      <c r="A257" t="s">
        <v>0</v>
      </c>
      <c r="B257" t="s">
        <v>1</v>
      </c>
      <c r="C257" t="s">
        <v>2</v>
      </c>
      <c r="D257" t="s">
        <v>3</v>
      </c>
    </row>
    <row r="258" spans="1:12">
      <c r="A258" t="s">
        <v>70</v>
      </c>
      <c r="B258" t="s">
        <v>56</v>
      </c>
      <c r="C258" t="s">
        <v>71</v>
      </c>
      <c r="D258" t="s">
        <v>72</v>
      </c>
    </row>
    <row r="259" spans="1:12">
      <c r="A259" t="s"/>
      <c r="B259" t="s">
        <v>8</v>
      </c>
      <c r="C259" t="s">
        <v>9</v>
      </c>
      <c r="D259" t="s">
        <v>10</v>
      </c>
      <c r="E259" t="s">
        <v>11</v>
      </c>
      <c r="F259" t="s">
        <v>8</v>
      </c>
      <c r="G259" t="s">
        <v>9</v>
      </c>
      <c r="H259" t="s">
        <v>10</v>
      </c>
      <c r="I259" t="s">
        <v>12</v>
      </c>
      <c r="J259" t="s">
        <v>13</v>
      </c>
      <c r="K259" t="s">
        <v>14</v>
      </c>
      <c r="L259" t="s">
        <v>15</v>
      </c>
    </row>
    <row r="260" spans="1:12">
      <c r="A260" t="s">
        <v>16</v>
      </c>
      <c r="B260" t="n">
        <v>225601500</v>
      </c>
      <c r="C260" t="n">
        <v>158440100</v>
      </c>
      <c r="D260" t="n">
        <v>64129370</v>
      </c>
      <c r="E260">
        <f>sum(B260:D260)</f>
        <v/>
      </c>
      <c r="F260">
        <f>B260/E260</f>
        <v/>
      </c>
      <c r="G260">
        <f>C260/E260</f>
        <v/>
      </c>
      <c r="H260">
        <f>D260/E260</f>
        <v/>
      </c>
      <c r="I260">
        <f>G260+H260*2</f>
        <v/>
      </c>
      <c r="J260">
        <f>average(I260:I261)</f>
        <v/>
      </c>
    </row>
    <row r="261" spans="1:12">
      <c r="A261" t="s">
        <v>17</v>
      </c>
      <c r="B261" t="n">
        <v>182620100</v>
      </c>
      <c r="C261" t="n">
        <v>130198300</v>
      </c>
      <c r="D261" t="n">
        <v>51113380</v>
      </c>
      <c r="E261">
        <f>sum(B261:D261)</f>
        <v/>
      </c>
      <c r="F261">
        <f>B261/E261</f>
        <v/>
      </c>
      <c r="G261">
        <f>C261/E261</f>
        <v/>
      </c>
      <c r="H261">
        <f>D261/E261</f>
        <v/>
      </c>
      <c r="I261">
        <f>G261+H261*2</f>
        <v/>
      </c>
    </row>
    <row r="262" spans="1:12">
      <c r="A262" t="s">
        <v>18</v>
      </c>
      <c r="B262" t="n">
        <v>253784000</v>
      </c>
      <c r="C262" t="n">
        <v>193048400</v>
      </c>
      <c r="D262" t="n">
        <v>85402780</v>
      </c>
      <c r="E262">
        <f>sum(B262:D262)</f>
        <v/>
      </c>
      <c r="F262">
        <f>B262/E262</f>
        <v/>
      </c>
      <c r="G262">
        <f>C262/E262</f>
        <v/>
      </c>
      <c r="H262">
        <f>D262/E262</f>
        <v/>
      </c>
      <c r="I262">
        <f>G262+H262*2</f>
        <v/>
      </c>
      <c r="J262">
        <f>I262-J260</f>
        <v/>
      </c>
      <c r="K262" t="n">
        <v>5</v>
      </c>
      <c r="L262">
        <f>J262/K262*100/19.34/8</f>
        <v/>
      </c>
    </row>
    <row r="263" spans="1:12">
      <c r="A263" t="s">
        <v>19</v>
      </c>
      <c r="B263" t="n">
        <v>187114000</v>
      </c>
      <c r="C263" t="n">
        <v>142271300</v>
      </c>
      <c r="D263" t="n">
        <v>62380270</v>
      </c>
      <c r="E263">
        <f>sum(B263:D263)</f>
        <v/>
      </c>
      <c r="F263">
        <f>B263/E263</f>
        <v/>
      </c>
      <c r="G263">
        <f>C263/E263</f>
        <v/>
      </c>
      <c r="H263">
        <f>D263/E263</f>
        <v/>
      </c>
      <c r="I263">
        <f>G263+H263*2</f>
        <v/>
      </c>
      <c r="J263">
        <f>I263-J260</f>
        <v/>
      </c>
      <c r="K263" t="n">
        <v>5</v>
      </c>
      <c r="L263">
        <f>J263/K263*100/19.34/8</f>
        <v/>
      </c>
    </row>
    <row r="264" spans="1:12">
      <c r="A264" t="s">
        <v>20</v>
      </c>
      <c r="B264" t="n">
        <v>232324200</v>
      </c>
      <c r="C264" t="n">
        <v>189024900</v>
      </c>
      <c r="D264" t="n">
        <v>92518590</v>
      </c>
      <c r="E264">
        <f>sum(B264:D264)</f>
        <v/>
      </c>
      <c r="F264">
        <f>B264/E264</f>
        <v/>
      </c>
      <c r="G264">
        <f>C264/E264</f>
        <v/>
      </c>
      <c r="H264">
        <f>D264/E264</f>
        <v/>
      </c>
      <c r="I264">
        <f>G264+H264*2</f>
        <v/>
      </c>
      <c r="J264">
        <f>I264-J260</f>
        <v/>
      </c>
      <c r="K264" t="n">
        <v>5</v>
      </c>
      <c r="L264">
        <f>J264/K264*100/19.34/24</f>
        <v/>
      </c>
    </row>
    <row r="265" spans="1:12">
      <c r="A265" t="s">
        <v>21</v>
      </c>
      <c r="B265" t="n">
        <v>234513800</v>
      </c>
      <c r="C265" t="n">
        <v>190645900</v>
      </c>
      <c r="D265" t="n">
        <v>92884020</v>
      </c>
      <c r="E265">
        <f>sum(B265:D265)</f>
        <v/>
      </c>
      <c r="F265">
        <f>B265/E265</f>
        <v/>
      </c>
      <c r="G265">
        <f>C265/E265</f>
        <v/>
      </c>
      <c r="H265">
        <f>D265/E265</f>
        <v/>
      </c>
      <c r="I265">
        <f>G265+H265*2</f>
        <v/>
      </c>
      <c r="J265">
        <f>I265-J260</f>
        <v/>
      </c>
      <c r="K265" t="n">
        <v>5</v>
      </c>
      <c r="L265">
        <f>J265/K265*100/19.34/24</f>
        <v/>
      </c>
    </row>
    <row r="266" spans="1:12">
      <c r="A266" t="s">
        <v>22</v>
      </c>
      <c r="B266" t="n">
        <v>257859000</v>
      </c>
      <c r="C266" t="n">
        <v>236085400</v>
      </c>
      <c r="D266" t="n">
        <v>131359700</v>
      </c>
      <c r="E266">
        <f>sum(B266:D266)</f>
        <v/>
      </c>
      <c r="F266">
        <f>B266/E266</f>
        <v/>
      </c>
      <c r="G266">
        <f>C266/E266</f>
        <v/>
      </c>
      <c r="H266">
        <f>D266/E266</f>
        <v/>
      </c>
      <c r="I266">
        <f>G266+H266*2</f>
        <v/>
      </c>
      <c r="J266">
        <f>I266-J260</f>
        <v/>
      </c>
      <c r="K266" t="n">
        <v>5</v>
      </c>
      <c r="L266">
        <f>J266/K266*100/19.34/48</f>
        <v/>
      </c>
    </row>
    <row r="267" spans="1:12">
      <c r="A267" t="s">
        <v>23</v>
      </c>
      <c r="B267" t="n">
        <v>251269900</v>
      </c>
      <c r="C267" t="n">
        <v>227199100</v>
      </c>
      <c r="D267" t="n">
        <v>126560600</v>
      </c>
      <c r="E267">
        <f>sum(B267:D267)</f>
        <v/>
      </c>
      <c r="F267">
        <f>B267/E267</f>
        <v/>
      </c>
      <c r="G267">
        <f>C267/E267</f>
        <v/>
      </c>
      <c r="H267">
        <f>D267/E267</f>
        <v/>
      </c>
      <c r="I267">
        <f>G267+H267*2</f>
        <v/>
      </c>
      <c r="J267">
        <f>I267-J260</f>
        <v/>
      </c>
      <c r="K267" t="n">
        <v>5</v>
      </c>
      <c r="L267">
        <f>J267/K267*100/19.34/48</f>
        <v/>
      </c>
    </row>
    <row r="268" spans="1:12">
      <c r="A268" t="s">
        <v>24</v>
      </c>
      <c r="B268" t="n">
        <v>309733000</v>
      </c>
      <c r="C268" t="n">
        <v>338701200</v>
      </c>
      <c r="D268" t="n">
        <v>220618300</v>
      </c>
      <c r="E268">
        <f>sum(B268:D268)</f>
        <v/>
      </c>
      <c r="F268">
        <f>B268/E268</f>
        <v/>
      </c>
      <c r="G268">
        <f>C268/E268</f>
        <v/>
      </c>
      <c r="H268">
        <f>D268/E268</f>
        <v/>
      </c>
      <c r="I268">
        <f>G268+H268*2</f>
        <v/>
      </c>
      <c r="J268">
        <f>I268-J260</f>
        <v/>
      </c>
      <c r="K268" t="n">
        <v>5</v>
      </c>
      <c r="L268">
        <f>J268/K268*100/19.34/96</f>
        <v/>
      </c>
    </row>
    <row r="269" spans="1:12">
      <c r="A269" t="s">
        <v>25</v>
      </c>
      <c r="B269" t="n">
        <v>215019500</v>
      </c>
      <c r="C269" t="n">
        <v>237131400</v>
      </c>
      <c r="D269" t="n">
        <v>153688300</v>
      </c>
      <c r="E269">
        <f>sum(B269:D269)</f>
        <v/>
      </c>
      <c r="F269">
        <f>B269/E269</f>
        <v/>
      </c>
      <c r="G269">
        <f>C269/E269</f>
        <v/>
      </c>
      <c r="H269">
        <f>D269/E269</f>
        <v/>
      </c>
      <c r="I269">
        <f>G269+H269*2</f>
        <v/>
      </c>
      <c r="J269">
        <f>I269-J260</f>
        <v/>
      </c>
      <c r="K269" t="n">
        <v>5</v>
      </c>
      <c r="L269">
        <f>J269/K269*100/19.34/96</f>
        <v/>
      </c>
    </row>
    <row r="270" spans="1:12">
      <c r="A270" t="s">
        <v>26</v>
      </c>
      <c r="B270" t="n">
        <v>15551280</v>
      </c>
      <c r="C270" t="n">
        <v>3870447</v>
      </c>
      <c r="D270" t="n">
        <v>2394047</v>
      </c>
      <c r="E270">
        <f>sum(B270:D270)</f>
        <v/>
      </c>
      <c r="F270">
        <f>B270/E270</f>
        <v/>
      </c>
      <c r="G270">
        <f>C270/E270</f>
        <v/>
      </c>
      <c r="H270">
        <f>D270/E270</f>
        <v/>
      </c>
      <c r="I270">
        <f>G270+H270*2</f>
        <v/>
      </c>
      <c r="J270">
        <f>I270-J260</f>
        <v/>
      </c>
      <c r="K270" t="n">
        <v>5</v>
      </c>
      <c r="L270">
        <f>J270/K270*100/19.34/168</f>
        <v/>
      </c>
    </row>
    <row r="271" spans="1:12">
      <c r="A271" t="s">
        <v>27</v>
      </c>
      <c r="B271" t="n">
        <v>204564100</v>
      </c>
      <c r="C271" t="n">
        <v>260506900</v>
      </c>
      <c r="D271" t="n">
        <v>184962300</v>
      </c>
      <c r="E271">
        <f>sum(B271:D271)</f>
        <v/>
      </c>
      <c r="F271">
        <f>B271/E271</f>
        <v/>
      </c>
      <c r="G271">
        <f>C271/E271</f>
        <v/>
      </c>
      <c r="H271">
        <f>D271/E271</f>
        <v/>
      </c>
      <c r="I271">
        <f>G271+H271*2</f>
        <v/>
      </c>
      <c r="J271">
        <f>I271-J260</f>
        <v/>
      </c>
      <c r="K271" t="n">
        <v>5</v>
      </c>
      <c r="L271">
        <f>J271/K271*100/19.34/168</f>
        <v/>
      </c>
    </row>
    <row r="272" spans="1:12">
      <c r="A272" t="s"/>
    </row>
    <row r="273" spans="1:12">
      <c r="A273" t="s">
        <v>0</v>
      </c>
      <c r="B273" t="s">
        <v>1</v>
      </c>
      <c r="C273" t="s">
        <v>2</v>
      </c>
      <c r="D273" t="s">
        <v>3</v>
      </c>
    </row>
    <row r="274" spans="1:12">
      <c r="A274" t="s">
        <v>73</v>
      </c>
      <c r="B274" t="s">
        <v>5</v>
      </c>
      <c r="C274" t="s">
        <v>74</v>
      </c>
      <c r="D274" t="s">
        <v>72</v>
      </c>
    </row>
    <row r="275" spans="1:12">
      <c r="A275" t="s"/>
      <c r="B275" t="s">
        <v>8</v>
      </c>
      <c r="C275" t="s">
        <v>9</v>
      </c>
      <c r="D275" t="s">
        <v>10</v>
      </c>
      <c r="E275" t="s">
        <v>11</v>
      </c>
      <c r="F275" t="s">
        <v>8</v>
      </c>
      <c r="G275" t="s">
        <v>9</v>
      </c>
      <c r="H275" t="s">
        <v>10</v>
      </c>
      <c r="I275" t="s">
        <v>12</v>
      </c>
      <c r="J275" t="s">
        <v>13</v>
      </c>
      <c r="K275" t="s">
        <v>14</v>
      </c>
      <c r="L275" t="s">
        <v>15</v>
      </c>
    </row>
    <row r="276" spans="1:12">
      <c r="A276" t="s">
        <v>16</v>
      </c>
      <c r="B276" t="n">
        <v>215410600</v>
      </c>
      <c r="C276" t="n">
        <v>152918900</v>
      </c>
      <c r="D276" t="n">
        <v>60153810</v>
      </c>
      <c r="E276">
        <f>sum(B276:D276)</f>
        <v/>
      </c>
      <c r="F276">
        <f>B276/E276</f>
        <v/>
      </c>
      <c r="G276">
        <f>C276/E276</f>
        <v/>
      </c>
      <c r="H276">
        <f>D276/E276</f>
        <v/>
      </c>
      <c r="I276">
        <f>G276+H276*2</f>
        <v/>
      </c>
      <c r="J276">
        <f>average(I276:I277)</f>
        <v/>
      </c>
    </row>
    <row r="277" spans="1:12">
      <c r="A277" t="s">
        <v>17</v>
      </c>
      <c r="B277" t="n">
        <v>164088300</v>
      </c>
      <c r="C277" t="n">
        <v>115471600</v>
      </c>
      <c r="D277" t="n">
        <v>46057380</v>
      </c>
      <c r="E277">
        <f>sum(B277:D277)</f>
        <v/>
      </c>
      <c r="F277">
        <f>B277/E277</f>
        <v/>
      </c>
      <c r="G277">
        <f>C277/E277</f>
        <v/>
      </c>
      <c r="H277">
        <f>D277/E277</f>
        <v/>
      </c>
      <c r="I277">
        <f>G277+H277*2</f>
        <v/>
      </c>
    </row>
    <row r="278" spans="1:12">
      <c r="A278" t="s">
        <v>18</v>
      </c>
      <c r="B278" t="n">
        <v>122692500</v>
      </c>
      <c r="C278" t="n">
        <v>94145480</v>
      </c>
      <c r="D278" t="n">
        <v>40980560</v>
      </c>
      <c r="E278">
        <f>sum(B278:D278)</f>
        <v/>
      </c>
      <c r="F278">
        <f>B278/E278</f>
        <v/>
      </c>
      <c r="G278">
        <f>C278/E278</f>
        <v/>
      </c>
      <c r="H278">
        <f>D278/E278</f>
        <v/>
      </c>
      <c r="I278">
        <f>G278+H278*2</f>
        <v/>
      </c>
      <c r="J278">
        <f>I278-J276</f>
        <v/>
      </c>
      <c r="K278" t="n">
        <v>5</v>
      </c>
      <c r="L278">
        <f>J278/K278*100/19.34/8</f>
        <v/>
      </c>
    </row>
    <row r="279" spans="1:12">
      <c r="A279" t="s">
        <v>19</v>
      </c>
      <c r="B279" t="n">
        <v>177802000</v>
      </c>
      <c r="C279" t="n">
        <v>135820000</v>
      </c>
      <c r="D279" t="n">
        <v>58383470</v>
      </c>
      <c r="E279">
        <f>sum(B279:D279)</f>
        <v/>
      </c>
      <c r="F279">
        <f>B279/E279</f>
        <v/>
      </c>
      <c r="G279">
        <f>C279/E279</f>
        <v/>
      </c>
      <c r="H279">
        <f>D279/E279</f>
        <v/>
      </c>
      <c r="I279">
        <f>G279+H279*2</f>
        <v/>
      </c>
      <c r="J279">
        <f>I279-J276</f>
        <v/>
      </c>
      <c r="K279" t="n">
        <v>5</v>
      </c>
      <c r="L279">
        <f>J279/K279*100/19.34/8</f>
        <v/>
      </c>
    </row>
    <row r="280" spans="1:12">
      <c r="A280" t="s">
        <v>20</v>
      </c>
      <c r="B280" t="n">
        <v>215374900</v>
      </c>
      <c r="C280" t="n">
        <v>173821900</v>
      </c>
      <c r="D280" t="n">
        <v>83599960</v>
      </c>
      <c r="E280">
        <f>sum(B280:D280)</f>
        <v/>
      </c>
      <c r="F280">
        <f>B280/E280</f>
        <v/>
      </c>
      <c r="G280">
        <f>C280/E280</f>
        <v/>
      </c>
      <c r="H280">
        <f>D280/E280</f>
        <v/>
      </c>
      <c r="I280">
        <f>G280+H280*2</f>
        <v/>
      </c>
      <c r="J280">
        <f>I280-J276</f>
        <v/>
      </c>
      <c r="K280" t="n">
        <v>5</v>
      </c>
      <c r="L280">
        <f>J280/K280*100/19.34/24</f>
        <v/>
      </c>
    </row>
    <row r="281" spans="1:12">
      <c r="A281" t="s">
        <v>21</v>
      </c>
      <c r="B281" t="n">
        <v>211986300</v>
      </c>
      <c r="C281" t="n">
        <v>172291000</v>
      </c>
      <c r="D281" t="n">
        <v>82470530</v>
      </c>
      <c r="E281">
        <f>sum(B281:D281)</f>
        <v/>
      </c>
      <c r="F281">
        <f>B281/E281</f>
        <v/>
      </c>
      <c r="G281">
        <f>C281/E281</f>
        <v/>
      </c>
      <c r="H281">
        <f>D281/E281</f>
        <v/>
      </c>
      <c r="I281">
        <f>G281+H281*2</f>
        <v/>
      </c>
      <c r="J281">
        <f>I281-J276</f>
        <v/>
      </c>
      <c r="K281" t="n">
        <v>5</v>
      </c>
      <c r="L281">
        <f>J281/K281*100/19.34/24</f>
        <v/>
      </c>
    </row>
    <row r="282" spans="1:12">
      <c r="A282" t="s">
        <v>22</v>
      </c>
      <c r="B282" t="n">
        <v>114745000</v>
      </c>
      <c r="C282" t="n">
        <v>104232100</v>
      </c>
      <c r="D282" t="n">
        <v>56629620</v>
      </c>
      <c r="E282">
        <f>sum(B282:D282)</f>
        <v/>
      </c>
      <c r="F282">
        <f>B282/E282</f>
        <v/>
      </c>
      <c r="G282">
        <f>C282/E282</f>
        <v/>
      </c>
      <c r="H282">
        <f>D282/E282</f>
        <v/>
      </c>
      <c r="I282">
        <f>G282+H282*2</f>
        <v/>
      </c>
      <c r="J282">
        <f>I282-J276</f>
        <v/>
      </c>
      <c r="K282" t="n">
        <v>5</v>
      </c>
      <c r="L282">
        <f>J282/K282*100/19.34/48</f>
        <v/>
      </c>
    </row>
    <row r="283" spans="1:12">
      <c r="A283" t="s">
        <v>23</v>
      </c>
      <c r="B283" t="n">
        <v>109605200</v>
      </c>
      <c r="C283" t="n">
        <v>99279940</v>
      </c>
      <c r="D283" t="n">
        <v>53999760</v>
      </c>
      <c r="E283">
        <f>sum(B283:D283)</f>
        <v/>
      </c>
      <c r="F283">
        <f>B283/E283</f>
        <v/>
      </c>
      <c r="G283">
        <f>C283/E283</f>
        <v/>
      </c>
      <c r="H283">
        <f>D283/E283</f>
        <v/>
      </c>
      <c r="I283">
        <f>G283+H283*2</f>
        <v/>
      </c>
      <c r="J283">
        <f>I283-J276</f>
        <v/>
      </c>
      <c r="K283" t="n">
        <v>5</v>
      </c>
      <c r="L283">
        <f>J283/K283*100/19.34/48</f>
        <v/>
      </c>
    </row>
    <row r="284" spans="1:12">
      <c r="A284" t="s">
        <v>24</v>
      </c>
      <c r="B284" t="n">
        <v>142285200</v>
      </c>
      <c r="C284" t="n">
        <v>157412000</v>
      </c>
      <c r="D284" t="n">
        <v>99275040</v>
      </c>
      <c r="E284">
        <f>sum(B284:D284)</f>
        <v/>
      </c>
      <c r="F284">
        <f>B284/E284</f>
        <v/>
      </c>
      <c r="G284">
        <f>C284/E284</f>
        <v/>
      </c>
      <c r="H284">
        <f>D284/E284</f>
        <v/>
      </c>
      <c r="I284">
        <f>G284+H284*2</f>
        <v/>
      </c>
      <c r="J284">
        <f>I284-J276</f>
        <v/>
      </c>
      <c r="K284" t="n">
        <v>5</v>
      </c>
      <c r="L284">
        <f>J284/K284*100/19.34/96</f>
        <v/>
      </c>
    </row>
    <row r="285" spans="1:12">
      <c r="A285" t="s">
        <v>25</v>
      </c>
      <c r="B285" t="n">
        <v>200323600</v>
      </c>
      <c r="C285" t="n">
        <v>220121000</v>
      </c>
      <c r="D285" t="n">
        <v>140927200</v>
      </c>
      <c r="E285">
        <f>sum(B285:D285)</f>
        <v/>
      </c>
      <c r="F285">
        <f>B285/E285</f>
        <v/>
      </c>
      <c r="G285">
        <f>C285/E285</f>
        <v/>
      </c>
      <c r="H285">
        <f>D285/E285</f>
        <v/>
      </c>
      <c r="I285">
        <f>G285+H285*2</f>
        <v/>
      </c>
      <c r="J285">
        <f>I285-J276</f>
        <v/>
      </c>
      <c r="K285" t="n">
        <v>5</v>
      </c>
      <c r="L285">
        <f>J285/K285*100/19.34/96</f>
        <v/>
      </c>
    </row>
    <row r="286" spans="1:12">
      <c r="A286" t="s">
        <v>26</v>
      </c>
      <c r="B286" t="n">
        <v>406593</v>
      </c>
      <c r="C286" t="n">
        <v>494906</v>
      </c>
      <c r="D286" t="n">
        <v>301176</v>
      </c>
      <c r="E286">
        <f>sum(B286:D286)</f>
        <v/>
      </c>
      <c r="F286">
        <f>B286/E286</f>
        <v/>
      </c>
      <c r="G286">
        <f>C286/E286</f>
        <v/>
      </c>
      <c r="H286">
        <f>D286/E286</f>
        <v/>
      </c>
      <c r="I286">
        <f>G286+H286*2</f>
        <v/>
      </c>
      <c r="J286">
        <f>I286-J276</f>
        <v/>
      </c>
      <c r="K286" t="n">
        <v>5</v>
      </c>
      <c r="L286">
        <f>J286/K286*100/19.34/168</f>
        <v/>
      </c>
    </row>
    <row r="287" spans="1:12">
      <c r="A287" t="s">
        <v>27</v>
      </c>
      <c r="B287" t="n">
        <v>90106380</v>
      </c>
      <c r="C287" t="n">
        <v>115818000</v>
      </c>
      <c r="D287" t="n">
        <v>80154640</v>
      </c>
      <c r="E287">
        <f>sum(B287:D287)</f>
        <v/>
      </c>
      <c r="F287">
        <f>B287/E287</f>
        <v/>
      </c>
      <c r="G287">
        <f>C287/E287</f>
        <v/>
      </c>
      <c r="H287">
        <f>D287/E287</f>
        <v/>
      </c>
      <c r="I287">
        <f>G287+H287*2</f>
        <v/>
      </c>
      <c r="J287">
        <f>I287-J276</f>
        <v/>
      </c>
      <c r="K287" t="n">
        <v>5</v>
      </c>
      <c r="L287">
        <f>J287/K287*100/19.34/168</f>
        <v/>
      </c>
    </row>
    <row r="288" spans="1:12">
      <c r="A288" t="s"/>
    </row>
    <row r="289" spans="1:12">
      <c r="A289" t="s">
        <v>0</v>
      </c>
      <c r="B289" t="s">
        <v>1</v>
      </c>
      <c r="C289" t="s">
        <v>2</v>
      </c>
      <c r="D289" t="s">
        <v>3</v>
      </c>
    </row>
    <row r="290" spans="1:12">
      <c r="A290" t="s">
        <v>75</v>
      </c>
      <c r="B290" t="s">
        <v>56</v>
      </c>
      <c r="C290" t="s">
        <v>76</v>
      </c>
      <c r="D290" t="s">
        <v>77</v>
      </c>
    </row>
    <row r="291" spans="1:12">
      <c r="A291" t="s"/>
      <c r="B291" t="s">
        <v>8</v>
      </c>
      <c r="C291" t="s">
        <v>9</v>
      </c>
      <c r="D291" t="s">
        <v>10</v>
      </c>
      <c r="E291" t="s">
        <v>11</v>
      </c>
      <c r="F291" t="s">
        <v>8</v>
      </c>
      <c r="G291" t="s">
        <v>9</v>
      </c>
      <c r="H291" t="s">
        <v>10</v>
      </c>
      <c r="I291" t="s">
        <v>12</v>
      </c>
      <c r="J291" t="s">
        <v>13</v>
      </c>
      <c r="K291" t="s">
        <v>14</v>
      </c>
      <c r="L291" t="s">
        <v>15</v>
      </c>
    </row>
    <row r="292" spans="1:12">
      <c r="A292" t="s">
        <v>16</v>
      </c>
      <c r="B292" t="n">
        <v>14750780</v>
      </c>
      <c r="C292" t="n">
        <v>9710520</v>
      </c>
      <c r="D292" t="n">
        <v>3808346</v>
      </c>
      <c r="E292">
        <f>sum(B292:D292)</f>
        <v/>
      </c>
      <c r="F292">
        <f>B292/E292</f>
        <v/>
      </c>
      <c r="G292">
        <f>C292/E292</f>
        <v/>
      </c>
      <c r="H292">
        <f>D292/E292</f>
        <v/>
      </c>
      <c r="I292">
        <f>G292+H292*2</f>
        <v/>
      </c>
      <c r="J292">
        <f>average(I292:I293)</f>
        <v/>
      </c>
    </row>
    <row r="293" spans="1:12">
      <c r="A293" t="s">
        <v>17</v>
      </c>
      <c r="B293" t="n">
        <v>15041280</v>
      </c>
      <c r="C293" t="n">
        <v>10475590</v>
      </c>
      <c r="D293" t="n">
        <v>3718546</v>
      </c>
      <c r="E293">
        <f>sum(B293:D293)</f>
        <v/>
      </c>
      <c r="F293">
        <f>B293/E293</f>
        <v/>
      </c>
      <c r="G293">
        <f>C293/E293</f>
        <v/>
      </c>
      <c r="H293">
        <f>D293/E293</f>
        <v/>
      </c>
      <c r="I293">
        <f>G293+H293*2</f>
        <v/>
      </c>
    </row>
    <row r="294" spans="1:12">
      <c r="A294" t="s">
        <v>18</v>
      </c>
      <c r="B294" t="n">
        <v>22537180</v>
      </c>
      <c r="C294" t="n">
        <v>16936680</v>
      </c>
      <c r="D294" t="n">
        <v>7056915</v>
      </c>
      <c r="E294">
        <f>sum(B294:D294)</f>
        <v/>
      </c>
      <c r="F294">
        <f>B294/E294</f>
        <v/>
      </c>
      <c r="G294">
        <f>C294/E294</f>
        <v/>
      </c>
      <c r="H294">
        <f>D294/E294</f>
        <v/>
      </c>
      <c r="I294">
        <f>G294+H294*2</f>
        <v/>
      </c>
      <c r="J294">
        <f>I294-J292</f>
        <v/>
      </c>
      <c r="K294" t="n">
        <v>5</v>
      </c>
      <c r="L294">
        <f>J294/K294*100/18.79/8</f>
        <v/>
      </c>
    </row>
    <row r="295" spans="1:12">
      <c r="A295" t="s">
        <v>19</v>
      </c>
      <c r="B295" t="n">
        <v>21339600</v>
      </c>
      <c r="C295" t="n">
        <v>15609220</v>
      </c>
      <c r="D295" t="n">
        <v>6367562</v>
      </c>
      <c r="E295">
        <f>sum(B295:D295)</f>
        <v/>
      </c>
      <c r="F295">
        <f>B295/E295</f>
        <v/>
      </c>
      <c r="G295">
        <f>C295/E295</f>
        <v/>
      </c>
      <c r="H295">
        <f>D295/E295</f>
        <v/>
      </c>
      <c r="I295">
        <f>G295+H295*2</f>
        <v/>
      </c>
      <c r="J295">
        <f>I295-J292</f>
        <v/>
      </c>
      <c r="K295" t="n">
        <v>5</v>
      </c>
      <c r="L295">
        <f>J295/K295*100/18.79/8</f>
        <v/>
      </c>
    </row>
    <row r="296" spans="1:12">
      <c r="A296" t="s">
        <v>20</v>
      </c>
      <c r="B296" t="n">
        <v>28412400</v>
      </c>
      <c r="C296" t="n">
        <v>23665120</v>
      </c>
      <c r="D296" t="n">
        <v>10444450</v>
      </c>
      <c r="E296">
        <f>sum(B296:D296)</f>
        <v/>
      </c>
      <c r="F296">
        <f>B296/E296</f>
        <v/>
      </c>
      <c r="G296">
        <f>C296/E296</f>
        <v/>
      </c>
      <c r="H296">
        <f>D296/E296</f>
        <v/>
      </c>
      <c r="I296">
        <f>G296+H296*2</f>
        <v/>
      </c>
      <c r="J296">
        <f>I296-J292</f>
        <v/>
      </c>
      <c r="K296" t="n">
        <v>5</v>
      </c>
      <c r="L296">
        <f>J296/K296*100/18.79/24</f>
        <v/>
      </c>
    </row>
    <row r="297" spans="1:12">
      <c r="A297" t="s">
        <v>21</v>
      </c>
      <c r="B297" t="n">
        <v>28659150</v>
      </c>
      <c r="C297" t="n">
        <v>22708960</v>
      </c>
      <c r="D297" t="n">
        <v>9721039</v>
      </c>
      <c r="E297">
        <f>sum(B297:D297)</f>
        <v/>
      </c>
      <c r="F297">
        <f>B297/E297</f>
        <v/>
      </c>
      <c r="G297">
        <f>C297/E297</f>
        <v/>
      </c>
      <c r="H297">
        <f>D297/E297</f>
        <v/>
      </c>
      <c r="I297">
        <f>G297+H297*2</f>
        <v/>
      </c>
      <c r="J297">
        <f>I297-J292</f>
        <v/>
      </c>
      <c r="K297" t="n">
        <v>5</v>
      </c>
      <c r="L297">
        <f>J297/K297*100/18.79/24</f>
        <v/>
      </c>
    </row>
    <row r="298" spans="1:12">
      <c r="A298" t="s">
        <v>22</v>
      </c>
      <c r="B298" t="n">
        <v>20103510</v>
      </c>
      <c r="C298" t="n">
        <v>18212160</v>
      </c>
      <c r="D298" t="n">
        <v>8504476</v>
      </c>
      <c r="E298">
        <f>sum(B298:D298)</f>
        <v/>
      </c>
      <c r="F298">
        <f>B298/E298</f>
        <v/>
      </c>
      <c r="G298">
        <f>C298/E298</f>
        <v/>
      </c>
      <c r="H298">
        <f>D298/E298</f>
        <v/>
      </c>
      <c r="I298">
        <f>G298+H298*2</f>
        <v/>
      </c>
      <c r="J298">
        <f>I298-J292</f>
        <v/>
      </c>
      <c r="K298" t="n">
        <v>5</v>
      </c>
      <c r="L298">
        <f>J298/K298*100/18.79/48</f>
        <v/>
      </c>
    </row>
    <row r="299" spans="1:12">
      <c r="A299" t="s">
        <v>23</v>
      </c>
      <c r="B299" t="n">
        <v>18957070</v>
      </c>
      <c r="C299" t="n">
        <v>17494720</v>
      </c>
      <c r="D299" t="n">
        <v>8413280</v>
      </c>
      <c r="E299">
        <f>sum(B299:D299)</f>
        <v/>
      </c>
      <c r="F299">
        <f>B299/E299</f>
        <v/>
      </c>
      <c r="G299">
        <f>C299/E299</f>
        <v/>
      </c>
      <c r="H299">
        <f>D299/E299</f>
        <v/>
      </c>
      <c r="I299">
        <f>G299+H299*2</f>
        <v/>
      </c>
      <c r="J299">
        <f>I299-J292</f>
        <v/>
      </c>
      <c r="K299" t="n">
        <v>5</v>
      </c>
      <c r="L299">
        <f>J299/K299*100/18.79/48</f>
        <v/>
      </c>
    </row>
    <row r="300" spans="1:12">
      <c r="A300" t="s">
        <v>24</v>
      </c>
      <c r="B300" t="n">
        <v>30418010</v>
      </c>
      <c r="C300" t="n">
        <v>32262570</v>
      </c>
      <c r="D300" t="n">
        <v>18082370</v>
      </c>
      <c r="E300">
        <f>sum(B300:D300)</f>
        <v/>
      </c>
      <c r="F300">
        <f>B300/E300</f>
        <v/>
      </c>
      <c r="G300">
        <f>C300/E300</f>
        <v/>
      </c>
      <c r="H300">
        <f>D300/E300</f>
        <v/>
      </c>
      <c r="I300">
        <f>G300+H300*2</f>
        <v/>
      </c>
      <c r="J300">
        <f>I300-J292</f>
        <v/>
      </c>
      <c r="K300" t="n">
        <v>5</v>
      </c>
      <c r="L300">
        <f>J300/K300*100/18.79/96</f>
        <v/>
      </c>
    </row>
    <row r="301" spans="1:12">
      <c r="A301" t="s">
        <v>25</v>
      </c>
      <c r="B301" t="n">
        <v>30360050</v>
      </c>
      <c r="C301" t="n">
        <v>33248970</v>
      </c>
      <c r="D301" t="n">
        <v>18772810</v>
      </c>
      <c r="E301">
        <f>sum(B301:D301)</f>
        <v/>
      </c>
      <c r="F301">
        <f>B301/E301</f>
        <v/>
      </c>
      <c r="G301">
        <f>C301/E301</f>
        <v/>
      </c>
      <c r="H301">
        <f>D301/E301</f>
        <v/>
      </c>
      <c r="I301">
        <f>G301+H301*2</f>
        <v/>
      </c>
      <c r="J301">
        <f>I301-J292</f>
        <v/>
      </c>
      <c r="K301" t="n">
        <v>5</v>
      </c>
      <c r="L301">
        <f>J301/K301*100/18.79/96</f>
        <v/>
      </c>
    </row>
    <row r="302" spans="1:12">
      <c r="A302" t="s">
        <v>26</v>
      </c>
      <c r="B302" t="n">
        <v>27815470</v>
      </c>
      <c r="C302" t="n">
        <v>34668230</v>
      </c>
      <c r="D302" t="n">
        <v>22076660</v>
      </c>
      <c r="E302">
        <f>sum(B302:D302)</f>
        <v/>
      </c>
      <c r="F302">
        <f>B302/E302</f>
        <v/>
      </c>
      <c r="G302">
        <f>C302/E302</f>
        <v/>
      </c>
      <c r="H302">
        <f>D302/E302</f>
        <v/>
      </c>
      <c r="I302">
        <f>G302+H302*2</f>
        <v/>
      </c>
      <c r="J302">
        <f>I302-J292</f>
        <v/>
      </c>
      <c r="K302" t="n">
        <v>5</v>
      </c>
      <c r="L302">
        <f>J302/K302*100/18.79/168</f>
        <v/>
      </c>
    </row>
    <row r="303" spans="1:12">
      <c r="A303" t="s">
        <v>27</v>
      </c>
      <c r="B303" t="n">
        <v>23767900</v>
      </c>
      <c r="C303" t="n">
        <v>29372920</v>
      </c>
      <c r="D303" t="n">
        <v>18771510</v>
      </c>
      <c r="E303">
        <f>sum(B303:D303)</f>
        <v/>
      </c>
      <c r="F303">
        <f>B303/E303</f>
        <v/>
      </c>
      <c r="G303">
        <f>C303/E303</f>
        <v/>
      </c>
      <c r="H303">
        <f>D303/E303</f>
        <v/>
      </c>
      <c r="I303">
        <f>G303+H303*2</f>
        <v/>
      </c>
      <c r="J303">
        <f>I303-J292</f>
        <v/>
      </c>
      <c r="K303" t="n">
        <v>5</v>
      </c>
      <c r="L303">
        <f>J303/K303*100/18.79/168</f>
        <v/>
      </c>
    </row>
    <row r="304" spans="1:12">
      <c r="A304" t="s"/>
    </row>
    <row r="305" spans="1:12">
      <c r="A305" t="s">
        <v>0</v>
      </c>
      <c r="B305" t="s">
        <v>1</v>
      </c>
      <c r="C305" t="s">
        <v>2</v>
      </c>
      <c r="D305" t="s">
        <v>3</v>
      </c>
    </row>
    <row r="306" spans="1:12">
      <c r="A306" t="s">
        <v>78</v>
      </c>
      <c r="B306" t="s">
        <v>5</v>
      </c>
      <c r="C306" t="s">
        <v>79</v>
      </c>
      <c r="D306" t="s">
        <v>77</v>
      </c>
    </row>
    <row r="307" spans="1:12">
      <c r="A307" t="s"/>
      <c r="B307" t="s">
        <v>8</v>
      </c>
      <c r="C307" t="s">
        <v>9</v>
      </c>
      <c r="D307" t="s">
        <v>10</v>
      </c>
      <c r="E307" t="s">
        <v>11</v>
      </c>
      <c r="F307" t="s">
        <v>8</v>
      </c>
      <c r="G307" t="s">
        <v>9</v>
      </c>
      <c r="H307" t="s">
        <v>10</v>
      </c>
      <c r="I307" t="s">
        <v>12</v>
      </c>
      <c r="J307" t="s">
        <v>13</v>
      </c>
      <c r="K307" t="s">
        <v>14</v>
      </c>
      <c r="L307" t="s">
        <v>15</v>
      </c>
    </row>
    <row r="308" spans="1:12">
      <c r="A308" t="s">
        <v>16</v>
      </c>
      <c r="B308" t="n">
        <v>65522290</v>
      </c>
      <c r="C308" t="n">
        <v>46682410</v>
      </c>
      <c r="D308" t="n">
        <v>18784930</v>
      </c>
      <c r="E308">
        <f>sum(B308:D308)</f>
        <v/>
      </c>
      <c r="F308">
        <f>B308/E308</f>
        <v/>
      </c>
      <c r="G308">
        <f>C308/E308</f>
        <v/>
      </c>
      <c r="H308">
        <f>D308/E308</f>
        <v/>
      </c>
      <c r="I308">
        <f>G308+H308*2</f>
        <v/>
      </c>
      <c r="J308">
        <f>average(I308:I309)</f>
        <v/>
      </c>
    </row>
    <row r="309" spans="1:12">
      <c r="A309" t="s">
        <v>17</v>
      </c>
      <c r="B309" t="n">
        <v>65365070</v>
      </c>
      <c r="C309" t="n">
        <v>47428500</v>
      </c>
      <c r="D309" t="n">
        <v>18772950</v>
      </c>
      <c r="E309">
        <f>sum(B309:D309)</f>
        <v/>
      </c>
      <c r="F309">
        <f>B309/E309</f>
        <v/>
      </c>
      <c r="G309">
        <f>C309/E309</f>
        <v/>
      </c>
      <c r="H309">
        <f>D309/E309</f>
        <v/>
      </c>
      <c r="I309">
        <f>G309+H309*2</f>
        <v/>
      </c>
    </row>
    <row r="310" spans="1:12">
      <c r="A310" t="s">
        <v>18</v>
      </c>
      <c r="B310" t="n">
        <v>73991150</v>
      </c>
      <c r="C310" t="n">
        <v>55053460</v>
      </c>
      <c r="D310" t="n">
        <v>22365480</v>
      </c>
      <c r="E310">
        <f>sum(B310:D310)</f>
        <v/>
      </c>
      <c r="F310">
        <f>B310/E310</f>
        <v/>
      </c>
      <c r="G310">
        <f>C310/E310</f>
        <v/>
      </c>
      <c r="H310">
        <f>D310/E310</f>
        <v/>
      </c>
      <c r="I310">
        <f>G310+H310*2</f>
        <v/>
      </c>
      <c r="J310">
        <f>I310-J308</f>
        <v/>
      </c>
      <c r="K310" t="n">
        <v>5</v>
      </c>
      <c r="L310">
        <f>J310/K310*100/18.79/8</f>
        <v/>
      </c>
    </row>
    <row r="311" spans="1:12">
      <c r="A311" t="s">
        <v>19</v>
      </c>
      <c r="B311" t="n">
        <v>71638140</v>
      </c>
      <c r="C311" t="n">
        <v>52938710</v>
      </c>
      <c r="D311" t="n">
        <v>22765510</v>
      </c>
      <c r="E311">
        <f>sum(B311:D311)</f>
        <v/>
      </c>
      <c r="F311">
        <f>B311/E311</f>
        <v/>
      </c>
      <c r="G311">
        <f>C311/E311</f>
        <v/>
      </c>
      <c r="H311">
        <f>D311/E311</f>
        <v/>
      </c>
      <c r="I311">
        <f>G311+H311*2</f>
        <v/>
      </c>
      <c r="J311">
        <f>I311-J308</f>
        <v/>
      </c>
      <c r="K311" t="n">
        <v>5</v>
      </c>
      <c r="L311">
        <f>J311/K311*100/18.79/8</f>
        <v/>
      </c>
    </row>
    <row r="312" spans="1:12">
      <c r="A312" t="s">
        <v>20</v>
      </c>
      <c r="B312" t="n">
        <v>95529810</v>
      </c>
      <c r="C312" t="n">
        <v>76028100</v>
      </c>
      <c r="D312" t="n">
        <v>34010990</v>
      </c>
      <c r="E312">
        <f>sum(B312:D312)</f>
        <v/>
      </c>
      <c r="F312">
        <f>B312/E312</f>
        <v/>
      </c>
      <c r="G312">
        <f>C312/E312</f>
        <v/>
      </c>
      <c r="H312">
        <f>D312/E312</f>
        <v/>
      </c>
      <c r="I312">
        <f>G312+H312*2</f>
        <v/>
      </c>
      <c r="J312">
        <f>I312-J308</f>
        <v/>
      </c>
      <c r="K312" t="n">
        <v>5</v>
      </c>
      <c r="L312">
        <f>J312/K312*100/18.79/24</f>
        <v/>
      </c>
    </row>
    <row r="313" spans="1:12">
      <c r="A313" t="s">
        <v>21</v>
      </c>
      <c r="B313" t="n">
        <v>101347200</v>
      </c>
      <c r="C313" t="n">
        <v>80595980</v>
      </c>
      <c r="D313" t="n">
        <v>36679920</v>
      </c>
      <c r="E313">
        <f>sum(B313:D313)</f>
        <v/>
      </c>
      <c r="F313">
        <f>B313/E313</f>
        <v/>
      </c>
      <c r="G313">
        <f>C313/E313</f>
        <v/>
      </c>
      <c r="H313">
        <f>D313/E313</f>
        <v/>
      </c>
      <c r="I313">
        <f>G313+H313*2</f>
        <v/>
      </c>
      <c r="J313">
        <f>I313-J308</f>
        <v/>
      </c>
      <c r="K313" t="n">
        <v>5</v>
      </c>
      <c r="L313">
        <f>J313/K313*100/18.79/24</f>
        <v/>
      </c>
    </row>
    <row r="314" spans="1:12">
      <c r="A314" t="s">
        <v>22</v>
      </c>
      <c r="B314" t="n">
        <v>63764260</v>
      </c>
      <c r="C314" t="n">
        <v>55435060</v>
      </c>
      <c r="D314" t="n">
        <v>28495190</v>
      </c>
      <c r="E314">
        <f>sum(B314:D314)</f>
        <v/>
      </c>
      <c r="F314">
        <f>B314/E314</f>
        <v/>
      </c>
      <c r="G314">
        <f>C314/E314</f>
        <v/>
      </c>
      <c r="H314">
        <f>D314/E314</f>
        <v/>
      </c>
      <c r="I314">
        <f>G314+H314*2</f>
        <v/>
      </c>
      <c r="J314">
        <f>I314-J308</f>
        <v/>
      </c>
      <c r="K314" t="n">
        <v>5</v>
      </c>
      <c r="L314">
        <f>J314/K314*100/18.79/48</f>
        <v/>
      </c>
    </row>
    <row r="315" spans="1:12">
      <c r="A315" t="s">
        <v>23</v>
      </c>
      <c r="B315" t="n">
        <v>64711730</v>
      </c>
      <c r="C315" t="n">
        <v>57288020</v>
      </c>
      <c r="D315" t="n">
        <v>29091920</v>
      </c>
      <c r="E315">
        <f>sum(B315:D315)</f>
        <v/>
      </c>
      <c r="F315">
        <f>B315/E315</f>
        <v/>
      </c>
      <c r="G315">
        <f>C315/E315</f>
        <v/>
      </c>
      <c r="H315">
        <f>D315/E315</f>
        <v/>
      </c>
      <c r="I315">
        <f>G315+H315*2</f>
        <v/>
      </c>
      <c r="J315">
        <f>I315-J308</f>
        <v/>
      </c>
      <c r="K315" t="n">
        <v>5</v>
      </c>
      <c r="L315">
        <f>J315/K315*100/18.79/48</f>
        <v/>
      </c>
    </row>
    <row r="316" spans="1:12">
      <c r="A316" t="s">
        <v>24</v>
      </c>
      <c r="B316" t="n">
        <v>96307450</v>
      </c>
      <c r="C316" t="n">
        <v>101680800</v>
      </c>
      <c r="D316" t="n">
        <v>59963890</v>
      </c>
      <c r="E316">
        <f>sum(B316:D316)</f>
        <v/>
      </c>
      <c r="F316">
        <f>B316/E316</f>
        <v/>
      </c>
      <c r="G316">
        <f>C316/E316</f>
        <v/>
      </c>
      <c r="H316">
        <f>D316/E316</f>
        <v/>
      </c>
      <c r="I316">
        <f>G316+H316*2</f>
        <v/>
      </c>
      <c r="J316">
        <f>I316-J308</f>
        <v/>
      </c>
      <c r="K316" t="n">
        <v>5</v>
      </c>
      <c r="L316">
        <f>J316/K316*100/18.79/96</f>
        <v/>
      </c>
    </row>
    <row r="317" spans="1:12">
      <c r="A317" t="s">
        <v>25</v>
      </c>
      <c r="B317" t="n">
        <v>97150890</v>
      </c>
      <c r="C317" t="n">
        <v>102859000</v>
      </c>
      <c r="D317" t="n">
        <v>61308360</v>
      </c>
      <c r="E317">
        <f>sum(B317:D317)</f>
        <v/>
      </c>
      <c r="F317">
        <f>B317/E317</f>
        <v/>
      </c>
      <c r="G317">
        <f>C317/E317</f>
        <v/>
      </c>
      <c r="H317">
        <f>D317/E317</f>
        <v/>
      </c>
      <c r="I317">
        <f>G317+H317*2</f>
        <v/>
      </c>
      <c r="J317">
        <f>I317-J308</f>
        <v/>
      </c>
      <c r="K317" t="n">
        <v>5</v>
      </c>
      <c r="L317">
        <f>J317/K317*100/18.79/96</f>
        <v/>
      </c>
    </row>
    <row r="318" spans="1:12">
      <c r="A318" t="s">
        <v>26</v>
      </c>
      <c r="B318" t="n">
        <v>74669640</v>
      </c>
      <c r="C318" t="n">
        <v>88364950</v>
      </c>
      <c r="D318" t="n">
        <v>56425630</v>
      </c>
      <c r="E318">
        <f>sum(B318:D318)</f>
        <v/>
      </c>
      <c r="F318">
        <f>B318/E318</f>
        <v/>
      </c>
      <c r="G318">
        <f>C318/E318</f>
        <v/>
      </c>
      <c r="H318">
        <f>D318/E318</f>
        <v/>
      </c>
      <c r="I318">
        <f>G318+H318*2</f>
        <v/>
      </c>
      <c r="J318">
        <f>I318-J308</f>
        <v/>
      </c>
      <c r="K318" t="n">
        <v>5</v>
      </c>
      <c r="L318">
        <f>J318/K318*100/18.79/168</f>
        <v/>
      </c>
    </row>
    <row r="319" spans="1:12">
      <c r="A319" t="s">
        <v>27</v>
      </c>
      <c r="B319" t="n">
        <v>83872830</v>
      </c>
      <c r="C319" t="n">
        <v>101033400</v>
      </c>
      <c r="D319" t="n">
        <v>64088050</v>
      </c>
      <c r="E319">
        <f>sum(B319:D319)</f>
        <v/>
      </c>
      <c r="F319">
        <f>B319/E319</f>
        <v/>
      </c>
      <c r="G319">
        <f>C319/E319</f>
        <v/>
      </c>
      <c r="H319">
        <f>D319/E319</f>
        <v/>
      </c>
      <c r="I319">
        <f>G319+H319*2</f>
        <v/>
      </c>
      <c r="J319">
        <f>I319-J308</f>
        <v/>
      </c>
      <c r="K319" t="n">
        <v>5</v>
      </c>
      <c r="L319">
        <f>J319/K319*100/18.79/168</f>
        <v/>
      </c>
    </row>
    <row r="320" spans="1:12">
      <c r="A320" t="s"/>
    </row>
    <row r="321" spans="1:12">
      <c r="A321" t="s">
        <v>0</v>
      </c>
      <c r="B321" t="s">
        <v>1</v>
      </c>
      <c r="C321" t="s">
        <v>2</v>
      </c>
      <c r="D321" t="s">
        <v>3</v>
      </c>
    </row>
    <row r="322" spans="1:12">
      <c r="A322" t="s">
        <v>80</v>
      </c>
      <c r="B322" t="s">
        <v>56</v>
      </c>
      <c r="C322" t="s">
        <v>81</v>
      </c>
      <c r="D322" t="s">
        <v>82</v>
      </c>
    </row>
    <row r="323" spans="1:12">
      <c r="A323" t="s"/>
      <c r="B323" t="s">
        <v>8</v>
      </c>
      <c r="C323" t="s">
        <v>9</v>
      </c>
      <c r="D323" t="s">
        <v>10</v>
      </c>
      <c r="E323" t="s">
        <v>11</v>
      </c>
      <c r="F323" t="s">
        <v>8</v>
      </c>
      <c r="G323" t="s">
        <v>9</v>
      </c>
      <c r="H323" t="s">
        <v>10</v>
      </c>
      <c r="I323" t="s">
        <v>12</v>
      </c>
      <c r="J323" t="s">
        <v>13</v>
      </c>
      <c r="K323" t="s">
        <v>14</v>
      </c>
      <c r="L323" t="s">
        <v>15</v>
      </c>
    </row>
    <row r="324" spans="1:12">
      <c r="A324" t="s">
        <v>16</v>
      </c>
      <c r="B324" t="n">
        <v>11605570</v>
      </c>
      <c r="C324" t="n">
        <v>8595878</v>
      </c>
      <c r="D324" t="n">
        <v>3434988</v>
      </c>
      <c r="E324">
        <f>sum(B324:D324)</f>
        <v/>
      </c>
      <c r="F324">
        <f>B324/E324</f>
        <v/>
      </c>
      <c r="G324">
        <f>C324/E324</f>
        <v/>
      </c>
      <c r="H324">
        <f>D324/E324</f>
        <v/>
      </c>
      <c r="I324">
        <f>G324+H324*2</f>
        <v/>
      </c>
      <c r="J324">
        <f>average(I324:I325)</f>
        <v/>
      </c>
    </row>
    <row r="325" spans="1:12">
      <c r="A325" t="s">
        <v>17</v>
      </c>
      <c r="B325" t="n">
        <v>9414711</v>
      </c>
      <c r="C325" t="n">
        <v>7341799</v>
      </c>
      <c r="D325" t="n">
        <v>2791196</v>
      </c>
      <c r="E325">
        <f>sum(B325:D325)</f>
        <v/>
      </c>
      <c r="F325">
        <f>B325/E325</f>
        <v/>
      </c>
      <c r="G325">
        <f>C325/E325</f>
        <v/>
      </c>
      <c r="H325">
        <f>D325/E325</f>
        <v/>
      </c>
      <c r="I325">
        <f>G325+H325*2</f>
        <v/>
      </c>
    </row>
    <row r="326" spans="1:12">
      <c r="A326" t="s">
        <v>18</v>
      </c>
      <c r="B326" t="n">
        <v>12128380</v>
      </c>
      <c r="C326" t="n">
        <v>9391660</v>
      </c>
      <c r="D326" t="n">
        <v>4099293</v>
      </c>
      <c r="E326">
        <f>sum(B326:D326)</f>
        <v/>
      </c>
      <c r="F326">
        <f>B326/E326</f>
        <v/>
      </c>
      <c r="G326">
        <f>C326/E326</f>
        <v/>
      </c>
      <c r="H326">
        <f>D326/E326</f>
        <v/>
      </c>
      <c r="I326">
        <f>G326+H326*2</f>
        <v/>
      </c>
      <c r="J326">
        <f>I326-J324</f>
        <v/>
      </c>
      <c r="K326" t="n">
        <v>5</v>
      </c>
      <c r="L326">
        <f>J326/K326*100/22.36/8</f>
        <v/>
      </c>
    </row>
    <row r="327" spans="1:12">
      <c r="A327" t="s">
        <v>19</v>
      </c>
      <c r="B327" t="n">
        <v>9418386</v>
      </c>
      <c r="C327" t="n">
        <v>7447523</v>
      </c>
      <c r="D327" t="n">
        <v>3341910</v>
      </c>
      <c r="E327">
        <f>sum(B327:D327)</f>
        <v/>
      </c>
      <c r="F327">
        <f>B327/E327</f>
        <v/>
      </c>
      <c r="G327">
        <f>C327/E327</f>
        <v/>
      </c>
      <c r="H327">
        <f>D327/E327</f>
        <v/>
      </c>
      <c r="I327">
        <f>G327+H327*2</f>
        <v/>
      </c>
      <c r="J327">
        <f>I327-J324</f>
        <v/>
      </c>
      <c r="K327" t="n">
        <v>5</v>
      </c>
      <c r="L327">
        <f>J327/K327*100/22.36/8</f>
        <v/>
      </c>
    </row>
    <row r="328" spans="1:12">
      <c r="A328" t="s">
        <v>20</v>
      </c>
      <c r="B328" t="n">
        <v>6376519</v>
      </c>
      <c r="C328" t="n">
        <v>5465717</v>
      </c>
      <c r="D328" t="n">
        <v>2696203</v>
      </c>
      <c r="E328">
        <f>sum(B328:D328)</f>
        <v/>
      </c>
      <c r="F328">
        <f>B328/E328</f>
        <v/>
      </c>
      <c r="G328">
        <f>C328/E328</f>
        <v/>
      </c>
      <c r="H328">
        <f>D328/E328</f>
        <v/>
      </c>
      <c r="I328">
        <f>G328+H328*2</f>
        <v/>
      </c>
      <c r="J328">
        <f>I328-J324</f>
        <v/>
      </c>
      <c r="K328" t="n">
        <v>5</v>
      </c>
      <c r="L328">
        <f>J328/K328*100/22.36/24</f>
        <v/>
      </c>
    </row>
    <row r="329" spans="1:12">
      <c r="A329" t="s">
        <v>21</v>
      </c>
      <c r="B329" t="n">
        <v>6873667</v>
      </c>
      <c r="C329" t="n">
        <v>5847658</v>
      </c>
      <c r="D329" t="n">
        <v>2892367</v>
      </c>
      <c r="E329">
        <f>sum(B329:D329)</f>
        <v/>
      </c>
      <c r="F329">
        <f>B329/E329</f>
        <v/>
      </c>
      <c r="G329">
        <f>C329/E329</f>
        <v/>
      </c>
      <c r="H329">
        <f>D329/E329</f>
        <v/>
      </c>
      <c r="I329">
        <f>G329+H329*2</f>
        <v/>
      </c>
      <c r="J329">
        <f>I329-J324</f>
        <v/>
      </c>
      <c r="K329" t="n">
        <v>5</v>
      </c>
      <c r="L329">
        <f>J329/K329*100/22.36/24</f>
        <v/>
      </c>
    </row>
    <row r="330" spans="1:12">
      <c r="A330" t="s">
        <v>22</v>
      </c>
      <c r="B330" t="n">
        <v>7806826</v>
      </c>
      <c r="C330" t="n">
        <v>7355990</v>
      </c>
      <c r="D330" t="n">
        <v>4183736</v>
      </c>
      <c r="E330">
        <f>sum(B330:D330)</f>
        <v/>
      </c>
      <c r="F330">
        <f>B330/E330</f>
        <v/>
      </c>
      <c r="G330">
        <f>C330/E330</f>
        <v/>
      </c>
      <c r="H330">
        <f>D330/E330</f>
        <v/>
      </c>
      <c r="I330">
        <f>G330+H330*2</f>
        <v/>
      </c>
      <c r="J330">
        <f>I330-J324</f>
        <v/>
      </c>
      <c r="K330" t="n">
        <v>5</v>
      </c>
      <c r="L330">
        <f>J330/K330*100/22.36/48</f>
        <v/>
      </c>
    </row>
    <row r="331" spans="1:12">
      <c r="A331" t="s">
        <v>23</v>
      </c>
      <c r="B331" t="n">
        <v>8172450</v>
      </c>
      <c r="C331" t="n">
        <v>7853577</v>
      </c>
      <c r="D331" t="n">
        <v>4231719</v>
      </c>
      <c r="E331">
        <f>sum(B331:D331)</f>
        <v/>
      </c>
      <c r="F331">
        <f>B331/E331</f>
        <v/>
      </c>
      <c r="G331">
        <f>C331/E331</f>
        <v/>
      </c>
      <c r="H331">
        <f>D331/E331</f>
        <v/>
      </c>
      <c r="I331">
        <f>G331+H331*2</f>
        <v/>
      </c>
      <c r="J331">
        <f>I331-J324</f>
        <v/>
      </c>
      <c r="K331" t="n">
        <v>5</v>
      </c>
      <c r="L331">
        <f>J331/K331*100/22.36/48</f>
        <v/>
      </c>
    </row>
    <row r="332" spans="1:12">
      <c r="A332" t="s">
        <v>24</v>
      </c>
      <c r="B332" t="n">
        <v>7611012</v>
      </c>
      <c r="C332" t="n">
        <v>8566869</v>
      </c>
      <c r="D332" t="n">
        <v>5798642</v>
      </c>
      <c r="E332">
        <f>sum(B332:D332)</f>
        <v/>
      </c>
      <c r="F332">
        <f>B332/E332</f>
        <v/>
      </c>
      <c r="G332">
        <f>C332/E332</f>
        <v/>
      </c>
      <c r="H332">
        <f>D332/E332</f>
        <v/>
      </c>
      <c r="I332">
        <f>G332+H332*2</f>
        <v/>
      </c>
      <c r="J332">
        <f>I332-J324</f>
        <v/>
      </c>
      <c r="K332" t="n">
        <v>5</v>
      </c>
      <c r="L332">
        <f>J332/K332*100/22.36/96</f>
        <v/>
      </c>
    </row>
    <row r="333" spans="1:12">
      <c r="A333" t="s">
        <v>25</v>
      </c>
      <c r="B333" t="n">
        <v>5923225</v>
      </c>
      <c r="C333" t="n">
        <v>6614839</v>
      </c>
      <c r="D333" t="n">
        <v>4316968</v>
      </c>
      <c r="E333">
        <f>sum(B333:D333)</f>
        <v/>
      </c>
      <c r="F333">
        <f>B333/E333</f>
        <v/>
      </c>
      <c r="G333">
        <f>C333/E333</f>
        <v/>
      </c>
      <c r="H333">
        <f>D333/E333</f>
        <v/>
      </c>
      <c r="I333">
        <f>G333+H333*2</f>
        <v/>
      </c>
      <c r="J333">
        <f>I333-J324</f>
        <v/>
      </c>
      <c r="K333" t="n">
        <v>5</v>
      </c>
      <c r="L333">
        <f>J333/K333*100/22.36/96</f>
        <v/>
      </c>
    </row>
    <row r="334" spans="1:12">
      <c r="A334" t="s">
        <v>26</v>
      </c>
      <c r="B334" t="n">
        <v>0</v>
      </c>
      <c r="C334" t="n">
        <v>0</v>
      </c>
      <c r="D334" t="n">
        <v>0</v>
      </c>
      <c r="E334">
        <f>sum(B334:D334)</f>
        <v/>
      </c>
      <c r="F334">
        <f>B334/E334</f>
        <v/>
      </c>
      <c r="G334">
        <f>C334/E334</f>
        <v/>
      </c>
      <c r="H334">
        <f>D334/E334</f>
        <v/>
      </c>
      <c r="I334">
        <f>G334+H334*2</f>
        <v/>
      </c>
      <c r="J334">
        <f>I334-J324</f>
        <v/>
      </c>
      <c r="K334" t="n">
        <v>5</v>
      </c>
      <c r="L334">
        <f>J334/K334*100/22.36/168</f>
        <v/>
      </c>
    </row>
    <row r="335" spans="1:12">
      <c r="A335" t="s">
        <v>27</v>
      </c>
      <c r="B335" t="n">
        <v>4400275</v>
      </c>
      <c r="C335" t="n">
        <v>6038598</v>
      </c>
      <c r="D335" t="n">
        <v>4484940</v>
      </c>
      <c r="E335">
        <f>sum(B335:D335)</f>
        <v/>
      </c>
      <c r="F335">
        <f>B335/E335</f>
        <v/>
      </c>
      <c r="G335">
        <f>C335/E335</f>
        <v/>
      </c>
      <c r="H335">
        <f>D335/E335</f>
        <v/>
      </c>
      <c r="I335">
        <f>G335+H335*2</f>
        <v/>
      </c>
      <c r="J335">
        <f>I335-J324</f>
        <v/>
      </c>
      <c r="K335" t="n">
        <v>5</v>
      </c>
      <c r="L335">
        <f>J335/K335*100/22.36/168</f>
        <v/>
      </c>
    </row>
    <row r="336" spans="1:12">
      <c r="A336" t="s"/>
    </row>
    <row r="337" spans="1:12">
      <c r="A337" t="s">
        <v>0</v>
      </c>
      <c r="B337" t="s">
        <v>1</v>
      </c>
      <c r="C337" t="s">
        <v>2</v>
      </c>
      <c r="D337" t="s">
        <v>3</v>
      </c>
    </row>
    <row r="338" spans="1:12">
      <c r="A338" t="s">
        <v>83</v>
      </c>
      <c r="B338" t="s">
        <v>5</v>
      </c>
      <c r="C338" t="s">
        <v>84</v>
      </c>
      <c r="D338" t="s">
        <v>85</v>
      </c>
    </row>
    <row r="339" spans="1:12">
      <c r="A339" t="s"/>
      <c r="B339" t="s">
        <v>8</v>
      </c>
      <c r="C339" t="s">
        <v>9</v>
      </c>
      <c r="D339" t="s">
        <v>10</v>
      </c>
      <c r="E339" t="s">
        <v>11</v>
      </c>
      <c r="F339" t="s">
        <v>8</v>
      </c>
      <c r="G339" t="s">
        <v>9</v>
      </c>
      <c r="H339" t="s">
        <v>10</v>
      </c>
      <c r="I339" t="s">
        <v>12</v>
      </c>
      <c r="J339" t="s">
        <v>13</v>
      </c>
      <c r="K339" t="s">
        <v>14</v>
      </c>
      <c r="L339" t="s">
        <v>15</v>
      </c>
    </row>
    <row r="340" spans="1:12">
      <c r="A340" t="s">
        <v>16</v>
      </c>
      <c r="B340" t="n">
        <v>2095504000</v>
      </c>
      <c r="C340" t="n">
        <v>1474835000</v>
      </c>
      <c r="D340" t="n">
        <v>784477800</v>
      </c>
      <c r="E340">
        <f>sum(B340:D340)</f>
        <v/>
      </c>
      <c r="F340">
        <f>B340/E340</f>
        <v/>
      </c>
      <c r="G340">
        <f>C340/E340</f>
        <v/>
      </c>
      <c r="H340">
        <f>D340/E340</f>
        <v/>
      </c>
      <c r="I340">
        <f>G340+H340*2</f>
        <v/>
      </c>
      <c r="J340">
        <f>average(I340:I341)</f>
        <v/>
      </c>
    </row>
    <row r="341" spans="1:12">
      <c r="A341" t="s">
        <v>17</v>
      </c>
      <c r="B341" t="n">
        <v>1775042000</v>
      </c>
      <c r="C341" t="n">
        <v>1282918000</v>
      </c>
      <c r="D341" t="n">
        <v>671973800</v>
      </c>
      <c r="E341">
        <f>sum(B341:D341)</f>
        <v/>
      </c>
      <c r="F341">
        <f>B341/E341</f>
        <v/>
      </c>
      <c r="G341">
        <f>C341/E341</f>
        <v/>
      </c>
      <c r="H341">
        <f>D341/E341</f>
        <v/>
      </c>
      <c r="I341">
        <f>G341+H341*2</f>
        <v/>
      </c>
    </row>
    <row r="342" spans="1:12">
      <c r="A342" t="s">
        <v>18</v>
      </c>
      <c r="B342" t="n">
        <v>1304568000</v>
      </c>
      <c r="C342" t="n">
        <v>994057900</v>
      </c>
      <c r="D342" t="n">
        <v>539332000</v>
      </c>
      <c r="E342">
        <f>sum(B342:D342)</f>
        <v/>
      </c>
      <c r="F342">
        <f>B342/E342</f>
        <v/>
      </c>
      <c r="G342">
        <f>C342/E342</f>
        <v/>
      </c>
      <c r="H342">
        <f>D342/E342</f>
        <v/>
      </c>
      <c r="I342">
        <f>G342+H342*2</f>
        <v/>
      </c>
      <c r="J342">
        <f>I342-J340</f>
        <v/>
      </c>
      <c r="K342" t="n">
        <v>5</v>
      </c>
      <c r="L342">
        <f>J342/K342*100/14.75/8</f>
        <v/>
      </c>
    </row>
    <row r="343" spans="1:12">
      <c r="A343" t="s">
        <v>19</v>
      </c>
      <c r="B343" t="n">
        <v>1941976000</v>
      </c>
      <c r="C343" t="n">
        <v>1473653000</v>
      </c>
      <c r="D343" t="n">
        <v>811014600</v>
      </c>
      <c r="E343">
        <f>sum(B343:D343)</f>
        <v/>
      </c>
      <c r="F343">
        <f>B343/E343</f>
        <v/>
      </c>
      <c r="G343">
        <f>C343/E343</f>
        <v/>
      </c>
      <c r="H343">
        <f>D343/E343</f>
        <v/>
      </c>
      <c r="I343">
        <f>G343+H343*2</f>
        <v/>
      </c>
      <c r="J343">
        <f>I343-J340</f>
        <v/>
      </c>
      <c r="K343" t="n">
        <v>5</v>
      </c>
      <c r="L343">
        <f>J343/K343*100/14.75/8</f>
        <v/>
      </c>
    </row>
    <row r="344" spans="1:12">
      <c r="A344" t="s">
        <v>20</v>
      </c>
      <c r="B344" t="n">
        <v>1494478000</v>
      </c>
      <c r="C344" t="n">
        <v>1213500000</v>
      </c>
      <c r="D344" t="n">
        <v>691385700</v>
      </c>
      <c r="E344">
        <f>sum(B344:D344)</f>
        <v/>
      </c>
      <c r="F344">
        <f>B344/E344</f>
        <v/>
      </c>
      <c r="G344">
        <f>C344/E344</f>
        <v/>
      </c>
      <c r="H344">
        <f>D344/E344</f>
        <v/>
      </c>
      <c r="I344">
        <f>G344+H344*2</f>
        <v/>
      </c>
      <c r="J344">
        <f>I344-J340</f>
        <v/>
      </c>
      <c r="K344" t="n">
        <v>5</v>
      </c>
      <c r="L344">
        <f>J344/K344*100/14.75/24</f>
        <v/>
      </c>
    </row>
    <row r="345" spans="1:12">
      <c r="A345" t="s">
        <v>21</v>
      </c>
      <c r="B345" t="n">
        <v>1425645000</v>
      </c>
      <c r="C345" t="n">
        <v>1156509000</v>
      </c>
      <c r="D345" t="n">
        <v>657322000</v>
      </c>
      <c r="E345">
        <f>sum(B345:D345)</f>
        <v/>
      </c>
      <c r="F345">
        <f>B345/E345</f>
        <v/>
      </c>
      <c r="G345">
        <f>C345/E345</f>
        <v/>
      </c>
      <c r="H345">
        <f>D345/E345</f>
        <v/>
      </c>
      <c r="I345">
        <f>G345+H345*2</f>
        <v/>
      </c>
      <c r="J345">
        <f>I345-J340</f>
        <v/>
      </c>
      <c r="K345" t="n">
        <v>5</v>
      </c>
      <c r="L345">
        <f>J345/K345*100/14.75/24</f>
        <v/>
      </c>
    </row>
    <row r="346" spans="1:12">
      <c r="A346" t="s">
        <v>22</v>
      </c>
      <c r="B346" t="n">
        <v>871864700</v>
      </c>
      <c r="C346" t="n">
        <v>776960300</v>
      </c>
      <c r="D346" t="n">
        <v>467076700</v>
      </c>
      <c r="E346">
        <f>sum(B346:D346)</f>
        <v/>
      </c>
      <c r="F346">
        <f>B346/E346</f>
        <v/>
      </c>
      <c r="G346">
        <f>C346/E346</f>
        <v/>
      </c>
      <c r="H346">
        <f>D346/E346</f>
        <v/>
      </c>
      <c r="I346">
        <f>G346+H346*2</f>
        <v/>
      </c>
      <c r="J346">
        <f>I346-J340</f>
        <v/>
      </c>
      <c r="K346" t="n">
        <v>5</v>
      </c>
      <c r="L346">
        <f>J346/K346*100/14.75/48</f>
        <v/>
      </c>
    </row>
    <row r="347" spans="1:12">
      <c r="A347" t="s">
        <v>23</v>
      </c>
      <c r="B347" t="n">
        <v>821021300</v>
      </c>
      <c r="C347" t="n">
        <v>735835300</v>
      </c>
      <c r="D347" t="n">
        <v>441298300</v>
      </c>
      <c r="E347">
        <f>sum(B347:D347)</f>
        <v/>
      </c>
      <c r="F347">
        <f>B347/E347</f>
        <v/>
      </c>
      <c r="G347">
        <f>C347/E347</f>
        <v/>
      </c>
      <c r="H347">
        <f>D347/E347</f>
        <v/>
      </c>
      <c r="I347">
        <f>G347+H347*2</f>
        <v/>
      </c>
      <c r="J347">
        <f>I347-J340</f>
        <v/>
      </c>
      <c r="K347" t="n">
        <v>5</v>
      </c>
      <c r="L347">
        <f>J347/K347*100/14.75/48</f>
        <v/>
      </c>
    </row>
    <row r="348" spans="1:12">
      <c r="A348" t="s">
        <v>24</v>
      </c>
      <c r="B348" t="n">
        <v>1119597000</v>
      </c>
      <c r="C348" t="n">
        <v>1163287000</v>
      </c>
      <c r="D348" t="n">
        <v>772876200</v>
      </c>
      <c r="E348">
        <f>sum(B348:D348)</f>
        <v/>
      </c>
      <c r="F348">
        <f>B348/E348</f>
        <v/>
      </c>
      <c r="G348">
        <f>C348/E348</f>
        <v/>
      </c>
      <c r="H348">
        <f>D348/E348</f>
        <v/>
      </c>
      <c r="I348">
        <f>G348+H348*2</f>
        <v/>
      </c>
      <c r="J348">
        <f>I348-J340</f>
        <v/>
      </c>
      <c r="K348" t="n">
        <v>5</v>
      </c>
      <c r="L348">
        <f>J348/K348*100/14.75/96</f>
        <v/>
      </c>
    </row>
    <row r="349" spans="1:12">
      <c r="A349" t="s">
        <v>25</v>
      </c>
      <c r="B349" t="n">
        <v>1463011000</v>
      </c>
      <c r="C349" t="n">
        <v>1522937000</v>
      </c>
      <c r="D349" t="n">
        <v>1022746000</v>
      </c>
      <c r="E349">
        <f>sum(B349:D349)</f>
        <v/>
      </c>
      <c r="F349">
        <f>B349/E349</f>
        <v/>
      </c>
      <c r="G349">
        <f>C349/E349</f>
        <v/>
      </c>
      <c r="H349">
        <f>D349/E349</f>
        <v/>
      </c>
      <c r="I349">
        <f>G349+H349*2</f>
        <v/>
      </c>
      <c r="J349">
        <f>I349-J340</f>
        <v/>
      </c>
      <c r="K349" t="n">
        <v>5</v>
      </c>
      <c r="L349">
        <f>J349/K349*100/14.75/96</f>
        <v/>
      </c>
    </row>
    <row r="350" spans="1:12">
      <c r="A350" t="s">
        <v>26</v>
      </c>
      <c r="B350" t="n">
        <v>55977810</v>
      </c>
      <c r="C350" t="n">
        <v>60656750</v>
      </c>
      <c r="D350" t="n">
        <v>41142750</v>
      </c>
      <c r="E350">
        <f>sum(B350:D350)</f>
        <v/>
      </c>
      <c r="F350">
        <f>B350/E350</f>
        <v/>
      </c>
      <c r="G350">
        <f>C350/E350</f>
        <v/>
      </c>
      <c r="H350">
        <f>D350/E350</f>
        <v/>
      </c>
      <c r="I350">
        <f>G350+H350*2</f>
        <v/>
      </c>
      <c r="J350">
        <f>I350-J340</f>
        <v/>
      </c>
      <c r="K350" t="n">
        <v>5</v>
      </c>
      <c r="L350">
        <f>J350/K350*100/14.75/168</f>
        <v/>
      </c>
    </row>
    <row r="351" spans="1:12">
      <c r="A351" t="s">
        <v>27</v>
      </c>
      <c r="B351" t="n">
        <v>967064600</v>
      </c>
      <c r="C351" t="n">
        <v>1128315000</v>
      </c>
      <c r="D351" t="n">
        <v>792346200</v>
      </c>
      <c r="E351">
        <f>sum(B351:D351)</f>
        <v/>
      </c>
      <c r="F351">
        <f>B351/E351</f>
        <v/>
      </c>
      <c r="G351">
        <f>C351/E351</f>
        <v/>
      </c>
      <c r="H351">
        <f>D351/E351</f>
        <v/>
      </c>
      <c r="I351">
        <f>G351+H351*2</f>
        <v/>
      </c>
      <c r="J351">
        <f>I351-J340</f>
        <v/>
      </c>
      <c r="K351" t="n">
        <v>5</v>
      </c>
      <c r="L351">
        <f>J351/K351*100/14.75/168</f>
        <v/>
      </c>
    </row>
    <row r="352" spans="1:12">
      <c r="A352" t="s"/>
    </row>
    <row r="353" spans="1:12">
      <c r="A353" t="s">
        <v>0</v>
      </c>
      <c r="B353" t="s">
        <v>1</v>
      </c>
      <c r="C353" t="s">
        <v>2</v>
      </c>
      <c r="D353" t="s">
        <v>3</v>
      </c>
    </row>
    <row r="354" spans="1:12">
      <c r="A354" t="s">
        <v>86</v>
      </c>
      <c r="B354" t="s">
        <v>56</v>
      </c>
      <c r="C354" t="s">
        <v>87</v>
      </c>
      <c r="D354" t="s">
        <v>85</v>
      </c>
    </row>
    <row r="355" spans="1:12">
      <c r="A355" t="s"/>
      <c r="B355" t="s">
        <v>8</v>
      </c>
      <c r="C355" t="s">
        <v>9</v>
      </c>
      <c r="D355" t="s">
        <v>10</v>
      </c>
      <c r="E355" t="s">
        <v>11</v>
      </c>
      <c r="F355" t="s">
        <v>8</v>
      </c>
      <c r="G355" t="s">
        <v>9</v>
      </c>
      <c r="H355" t="s">
        <v>10</v>
      </c>
      <c r="I355" t="s">
        <v>12</v>
      </c>
      <c r="J355" t="s">
        <v>13</v>
      </c>
      <c r="K355" t="s">
        <v>14</v>
      </c>
      <c r="L355" t="s">
        <v>15</v>
      </c>
    </row>
    <row r="356" spans="1:12">
      <c r="A356" t="s">
        <v>16</v>
      </c>
      <c r="B356" t="n">
        <v>2767124000</v>
      </c>
      <c r="C356" t="n">
        <v>1988745000</v>
      </c>
      <c r="D356" t="n">
        <v>1045918000</v>
      </c>
      <c r="E356">
        <f>sum(B356:D356)</f>
        <v/>
      </c>
      <c r="F356">
        <f>B356/E356</f>
        <v/>
      </c>
      <c r="G356">
        <f>C356/E356</f>
        <v/>
      </c>
      <c r="H356">
        <f>D356/E356</f>
        <v/>
      </c>
      <c r="I356">
        <f>G356+H356*2</f>
        <v/>
      </c>
      <c r="J356">
        <f>average(I356:I357)</f>
        <v/>
      </c>
    </row>
    <row r="357" spans="1:12">
      <c r="A357" t="s">
        <v>17</v>
      </c>
      <c r="B357" t="n">
        <v>2525282000</v>
      </c>
      <c r="C357" t="n">
        <v>1799770000</v>
      </c>
      <c r="D357" t="n">
        <v>953970300</v>
      </c>
      <c r="E357">
        <f>sum(B357:D357)</f>
        <v/>
      </c>
      <c r="F357">
        <f>B357/E357</f>
        <v/>
      </c>
      <c r="G357">
        <f>C357/E357</f>
        <v/>
      </c>
      <c r="H357">
        <f>D357/E357</f>
        <v/>
      </c>
      <c r="I357">
        <f>G357+H357*2</f>
        <v/>
      </c>
    </row>
    <row r="358" spans="1:12">
      <c r="A358" t="s">
        <v>18</v>
      </c>
      <c r="B358" t="n">
        <v>3395986000</v>
      </c>
      <c r="C358" t="n">
        <v>2544313000</v>
      </c>
      <c r="D358" t="n">
        <v>1405752000</v>
      </c>
      <c r="E358">
        <f>sum(B358:D358)</f>
        <v/>
      </c>
      <c r="F358">
        <f>B358/E358</f>
        <v/>
      </c>
      <c r="G358">
        <f>C358/E358</f>
        <v/>
      </c>
      <c r="H358">
        <f>D358/E358</f>
        <v/>
      </c>
      <c r="I358">
        <f>G358+H358*2</f>
        <v/>
      </c>
      <c r="J358">
        <f>I358-J356</f>
        <v/>
      </c>
      <c r="K358" t="n">
        <v>5</v>
      </c>
      <c r="L358">
        <f>J358/K358*100/14.75/8</f>
        <v/>
      </c>
    </row>
    <row r="359" spans="1:12">
      <c r="A359" t="s">
        <v>19</v>
      </c>
      <c r="B359" t="n">
        <v>2771307000</v>
      </c>
      <c r="C359" t="n">
        <v>2067332000</v>
      </c>
      <c r="D359" t="n">
        <v>1152289000</v>
      </c>
      <c r="E359">
        <f>sum(B359:D359)</f>
        <v/>
      </c>
      <c r="F359">
        <f>B359/E359</f>
        <v/>
      </c>
      <c r="G359">
        <f>C359/E359</f>
        <v/>
      </c>
      <c r="H359">
        <f>D359/E359</f>
        <v/>
      </c>
      <c r="I359">
        <f>G359+H359*2</f>
        <v/>
      </c>
      <c r="J359">
        <f>I359-J356</f>
        <v/>
      </c>
      <c r="K359" t="n">
        <v>5</v>
      </c>
      <c r="L359">
        <f>J359/K359*100/14.75/8</f>
        <v/>
      </c>
    </row>
    <row r="360" spans="1:12">
      <c r="A360" t="s">
        <v>20</v>
      </c>
      <c r="B360" t="n">
        <v>2087432000</v>
      </c>
      <c r="C360" t="n">
        <v>1691199000</v>
      </c>
      <c r="D360" t="n">
        <v>980594300</v>
      </c>
      <c r="E360">
        <f>sum(B360:D360)</f>
        <v/>
      </c>
      <c r="F360">
        <f>B360/E360</f>
        <v/>
      </c>
      <c r="G360">
        <f>C360/E360</f>
        <v/>
      </c>
      <c r="H360">
        <f>D360/E360</f>
        <v/>
      </c>
      <c r="I360">
        <f>G360+H360*2</f>
        <v/>
      </c>
      <c r="J360">
        <f>I360-J356</f>
        <v/>
      </c>
      <c r="K360" t="n">
        <v>5</v>
      </c>
      <c r="L360">
        <f>J360/K360*100/14.75/24</f>
        <v/>
      </c>
    </row>
    <row r="361" spans="1:12">
      <c r="A361" t="s">
        <v>21</v>
      </c>
      <c r="B361" t="n">
        <v>2084925000</v>
      </c>
      <c r="C361" t="n">
        <v>1678536000</v>
      </c>
      <c r="D361" t="n">
        <v>973124100</v>
      </c>
      <c r="E361">
        <f>sum(B361:D361)</f>
        <v/>
      </c>
      <c r="F361">
        <f>B361/E361</f>
        <v/>
      </c>
      <c r="G361">
        <f>C361/E361</f>
        <v/>
      </c>
      <c r="H361">
        <f>D361/E361</f>
        <v/>
      </c>
      <c r="I361">
        <f>G361+H361*2</f>
        <v/>
      </c>
      <c r="J361">
        <f>I361-J356</f>
        <v/>
      </c>
      <c r="K361" t="n">
        <v>5</v>
      </c>
      <c r="L361">
        <f>J361/K361*100/14.75/24</f>
        <v/>
      </c>
    </row>
    <row r="362" spans="1:12">
      <c r="A362" t="s">
        <v>22</v>
      </c>
      <c r="B362" t="n">
        <v>2442015000</v>
      </c>
      <c r="C362" t="n">
        <v>2159792000</v>
      </c>
      <c r="D362" t="n">
        <v>1335806000</v>
      </c>
      <c r="E362">
        <f>sum(B362:D362)</f>
        <v/>
      </c>
      <c r="F362">
        <f>B362/E362</f>
        <v/>
      </c>
      <c r="G362">
        <f>C362/E362</f>
        <v/>
      </c>
      <c r="H362">
        <f>D362/E362</f>
        <v/>
      </c>
      <c r="I362">
        <f>G362+H362*2</f>
        <v/>
      </c>
      <c r="J362">
        <f>I362-J356</f>
        <v/>
      </c>
      <c r="K362" t="n">
        <v>5</v>
      </c>
      <c r="L362">
        <f>J362/K362*100/14.75/48</f>
        <v/>
      </c>
    </row>
    <row r="363" spans="1:12">
      <c r="A363" t="s">
        <v>23</v>
      </c>
      <c r="B363" t="n">
        <v>2556230000</v>
      </c>
      <c r="C363" t="n">
        <v>2300837000</v>
      </c>
      <c r="D363" t="n">
        <v>1428305000</v>
      </c>
      <c r="E363">
        <f>sum(B363:D363)</f>
        <v/>
      </c>
      <c r="F363">
        <f>B363/E363</f>
        <v/>
      </c>
      <c r="G363">
        <f>C363/E363</f>
        <v/>
      </c>
      <c r="H363">
        <f>D363/E363</f>
        <v/>
      </c>
      <c r="I363">
        <f>G363+H363*2</f>
        <v/>
      </c>
      <c r="J363">
        <f>I363-J356</f>
        <v/>
      </c>
      <c r="K363" t="n">
        <v>5</v>
      </c>
      <c r="L363">
        <f>J363/K363*100/14.75/48</f>
        <v/>
      </c>
    </row>
    <row r="364" spans="1:12">
      <c r="A364" t="s">
        <v>24</v>
      </c>
      <c r="B364" t="n">
        <v>2779378000</v>
      </c>
      <c r="C364" t="n">
        <v>2894104000</v>
      </c>
      <c r="D364" t="n">
        <v>1952520000</v>
      </c>
      <c r="E364">
        <f>sum(B364:D364)</f>
        <v/>
      </c>
      <c r="F364">
        <f>B364/E364</f>
        <v/>
      </c>
      <c r="G364">
        <f>C364/E364</f>
        <v/>
      </c>
      <c r="H364">
        <f>D364/E364</f>
        <v/>
      </c>
      <c r="I364">
        <f>G364+H364*2</f>
        <v/>
      </c>
      <c r="J364">
        <f>I364-J356</f>
        <v/>
      </c>
      <c r="K364" t="n">
        <v>5</v>
      </c>
      <c r="L364">
        <f>J364/K364*100/14.75/96</f>
        <v/>
      </c>
    </row>
    <row r="365" spans="1:12">
      <c r="A365" t="s">
        <v>25</v>
      </c>
      <c r="B365" t="n">
        <v>2050575000</v>
      </c>
      <c r="C365" t="n">
        <v>2146132000</v>
      </c>
      <c r="D365" t="n">
        <v>1447710000</v>
      </c>
      <c r="E365">
        <f>sum(B365:D365)</f>
        <v/>
      </c>
      <c r="F365">
        <f>B365/E365</f>
        <v/>
      </c>
      <c r="G365">
        <f>C365/E365</f>
        <v/>
      </c>
      <c r="H365">
        <f>D365/E365</f>
        <v/>
      </c>
      <c r="I365">
        <f>G365+H365*2</f>
        <v/>
      </c>
      <c r="J365">
        <f>I365-J356</f>
        <v/>
      </c>
      <c r="K365" t="n">
        <v>5</v>
      </c>
      <c r="L365">
        <f>J365/K365*100/14.75/96</f>
        <v/>
      </c>
    </row>
    <row r="366" spans="1:12">
      <c r="A366" t="s">
        <v>26</v>
      </c>
      <c r="B366" t="n">
        <v>422317900</v>
      </c>
      <c r="C366" t="n">
        <v>493311400</v>
      </c>
      <c r="D366" t="n">
        <v>348226900</v>
      </c>
      <c r="E366">
        <f>sum(B366:D366)</f>
        <v/>
      </c>
      <c r="F366">
        <f>B366/E366</f>
        <v/>
      </c>
      <c r="G366">
        <f>C366/E366</f>
        <v/>
      </c>
      <c r="H366">
        <f>D366/E366</f>
        <v/>
      </c>
      <c r="I366">
        <f>G366+H366*2</f>
        <v/>
      </c>
      <c r="J366">
        <f>I366-J356</f>
        <v/>
      </c>
      <c r="K366" t="n">
        <v>5</v>
      </c>
      <c r="L366">
        <f>J366/K366*100/14.75/168</f>
        <v/>
      </c>
    </row>
    <row r="367" spans="1:12">
      <c r="A367" t="s">
        <v>27</v>
      </c>
      <c r="B367" t="n">
        <v>2832959000</v>
      </c>
      <c r="C367" t="n">
        <v>3309526000</v>
      </c>
      <c r="D367" t="n">
        <v>2349470000</v>
      </c>
      <c r="E367">
        <f>sum(B367:D367)</f>
        <v/>
      </c>
      <c r="F367">
        <f>B367/E367</f>
        <v/>
      </c>
      <c r="G367">
        <f>C367/E367</f>
        <v/>
      </c>
      <c r="H367">
        <f>D367/E367</f>
        <v/>
      </c>
      <c r="I367">
        <f>G367+H367*2</f>
        <v/>
      </c>
      <c r="J367">
        <f>I367-J356</f>
        <v/>
      </c>
      <c r="K367" t="n">
        <v>5</v>
      </c>
      <c r="L367">
        <f>J367/K367*100/14.75/168</f>
        <v/>
      </c>
    </row>
    <row r="368" spans="1:12">
      <c r="A368" t="s"/>
    </row>
    <row r="369" spans="1:12">
      <c r="A369" t="s">
        <v>0</v>
      </c>
      <c r="B369" t="s">
        <v>1</v>
      </c>
      <c r="C369" t="s">
        <v>2</v>
      </c>
      <c r="D369" t="s">
        <v>3</v>
      </c>
    </row>
    <row r="370" spans="1:12">
      <c r="A370" t="s">
        <v>88</v>
      </c>
      <c r="B370" t="s">
        <v>5</v>
      </c>
      <c r="C370" t="s">
        <v>89</v>
      </c>
      <c r="D370" t="s">
        <v>90</v>
      </c>
    </row>
    <row r="371" spans="1:12">
      <c r="A371" t="s"/>
      <c r="B371" t="s">
        <v>8</v>
      </c>
      <c r="C371" t="s">
        <v>9</v>
      </c>
      <c r="D371" t="s">
        <v>10</v>
      </c>
      <c r="E371" t="s">
        <v>11</v>
      </c>
      <c r="F371" t="s">
        <v>8</v>
      </c>
      <c r="G371" t="s">
        <v>9</v>
      </c>
      <c r="H371" t="s">
        <v>10</v>
      </c>
      <c r="I371" t="s">
        <v>12</v>
      </c>
      <c r="J371" t="s">
        <v>13</v>
      </c>
      <c r="K371" t="s">
        <v>14</v>
      </c>
      <c r="L371" t="s">
        <v>15</v>
      </c>
    </row>
    <row r="372" spans="1:12">
      <c r="A372" t="s">
        <v>16</v>
      </c>
      <c r="B372" t="n">
        <v>2903238000</v>
      </c>
      <c r="C372" t="n">
        <v>2106464000</v>
      </c>
      <c r="D372" t="n">
        <v>1133966000</v>
      </c>
      <c r="E372">
        <f>sum(B372:D372)</f>
        <v/>
      </c>
      <c r="F372">
        <f>B372/E372</f>
        <v/>
      </c>
      <c r="G372">
        <f>C372/E372</f>
        <v/>
      </c>
      <c r="H372">
        <f>D372/E372</f>
        <v/>
      </c>
      <c r="I372">
        <f>G372+H372*2</f>
        <v/>
      </c>
      <c r="J372">
        <f>average(I372:I373)</f>
        <v/>
      </c>
    </row>
    <row r="373" spans="1:12">
      <c r="A373" t="s">
        <v>17</v>
      </c>
      <c r="B373" t="n">
        <v>2375986000</v>
      </c>
      <c r="C373" t="n">
        <v>1713850000</v>
      </c>
      <c r="D373" t="n">
        <v>925175000</v>
      </c>
      <c r="E373">
        <f>sum(B373:D373)</f>
        <v/>
      </c>
      <c r="F373">
        <f>B373/E373</f>
        <v/>
      </c>
      <c r="G373">
        <f>C373/E373</f>
        <v/>
      </c>
      <c r="H373">
        <f>D373/E373</f>
        <v/>
      </c>
      <c r="I373">
        <f>G373+H373*2</f>
        <v/>
      </c>
    </row>
    <row r="374" spans="1:12">
      <c r="A374" t="s">
        <v>18</v>
      </c>
      <c r="B374" t="n">
        <v>3109082000</v>
      </c>
      <c r="C374" t="n">
        <v>2400842000</v>
      </c>
      <c r="D374" t="n">
        <v>1373577000</v>
      </c>
      <c r="E374">
        <f>sum(B374:D374)</f>
        <v/>
      </c>
      <c r="F374">
        <f>B374/E374</f>
        <v/>
      </c>
      <c r="G374">
        <f>C374/E374</f>
        <v/>
      </c>
      <c r="H374">
        <f>D374/E374</f>
        <v/>
      </c>
      <c r="I374">
        <f>G374+H374*2</f>
        <v/>
      </c>
      <c r="J374">
        <f>I374-J372</f>
        <v/>
      </c>
      <c r="K374" t="n">
        <v>5</v>
      </c>
      <c r="L374">
        <f>J374/K374*100/23.91/8</f>
        <v/>
      </c>
    </row>
    <row r="375" spans="1:12">
      <c r="A375" t="s">
        <v>19</v>
      </c>
      <c r="B375" t="n">
        <v>2714642000</v>
      </c>
      <c r="C375" t="n">
        <v>2094468000</v>
      </c>
      <c r="D375" t="n">
        <v>1206274000</v>
      </c>
      <c r="E375">
        <f>sum(B375:D375)</f>
        <v/>
      </c>
      <c r="F375">
        <f>B375/E375</f>
        <v/>
      </c>
      <c r="G375">
        <f>C375/E375</f>
        <v/>
      </c>
      <c r="H375">
        <f>D375/E375</f>
        <v/>
      </c>
      <c r="I375">
        <f>G375+H375*2</f>
        <v/>
      </c>
      <c r="J375">
        <f>I375-J372</f>
        <v/>
      </c>
      <c r="K375" t="n">
        <v>5</v>
      </c>
      <c r="L375">
        <f>J375/K375*100/23.91/8</f>
        <v/>
      </c>
    </row>
    <row r="376" spans="1:12">
      <c r="A376" t="s">
        <v>20</v>
      </c>
      <c r="B376" t="n">
        <v>2878657000</v>
      </c>
      <c r="C376" t="n">
        <v>2391663000</v>
      </c>
      <c r="D376" t="n">
        <v>1475767000</v>
      </c>
      <c r="E376">
        <f>sum(B376:D376)</f>
        <v/>
      </c>
      <c r="F376">
        <f>B376/E376</f>
        <v/>
      </c>
      <c r="G376">
        <f>C376/E376</f>
        <v/>
      </c>
      <c r="H376">
        <f>D376/E376</f>
        <v/>
      </c>
      <c r="I376">
        <f>G376+H376*2</f>
        <v/>
      </c>
      <c r="J376">
        <f>I376-J372</f>
        <v/>
      </c>
      <c r="K376" t="n">
        <v>5</v>
      </c>
      <c r="L376">
        <f>J376/K376*100/23.91/24</f>
        <v/>
      </c>
    </row>
    <row r="377" spans="1:12">
      <c r="A377" t="s">
        <v>21</v>
      </c>
      <c r="B377" t="n">
        <v>2717458000</v>
      </c>
      <c r="C377" t="n">
        <v>2259470000</v>
      </c>
      <c r="D377" t="n">
        <v>1395125000</v>
      </c>
      <c r="E377">
        <f>sum(B377:D377)</f>
        <v/>
      </c>
      <c r="F377">
        <f>B377/E377</f>
        <v/>
      </c>
      <c r="G377">
        <f>C377/E377</f>
        <v/>
      </c>
      <c r="H377">
        <f>D377/E377</f>
        <v/>
      </c>
      <c r="I377">
        <f>G377+H377*2</f>
        <v/>
      </c>
      <c r="J377">
        <f>I377-J372</f>
        <v/>
      </c>
      <c r="K377" t="n">
        <v>5</v>
      </c>
      <c r="L377">
        <f>J377/K377*100/23.91/24</f>
        <v/>
      </c>
    </row>
    <row r="378" spans="1:12">
      <c r="A378" t="s">
        <v>22</v>
      </c>
      <c r="B378" t="n">
        <v>1936051000</v>
      </c>
      <c r="C378" t="n">
        <v>1820677000</v>
      </c>
      <c r="D378" t="n">
        <v>1241463000</v>
      </c>
      <c r="E378">
        <f>sum(B378:D378)</f>
        <v/>
      </c>
      <c r="F378">
        <f>B378/E378</f>
        <v/>
      </c>
      <c r="G378">
        <f>C378/E378</f>
        <v/>
      </c>
      <c r="H378">
        <f>D378/E378</f>
        <v/>
      </c>
      <c r="I378">
        <f>G378+H378*2</f>
        <v/>
      </c>
      <c r="J378">
        <f>I378-J372</f>
        <v/>
      </c>
      <c r="K378" t="n">
        <v>5</v>
      </c>
      <c r="L378">
        <f>J378/K378*100/23.91/48</f>
        <v/>
      </c>
    </row>
    <row r="379" spans="1:12">
      <c r="A379" t="s">
        <v>23</v>
      </c>
      <c r="B379" t="n">
        <v>1916201000</v>
      </c>
      <c r="C379" t="n">
        <v>1805891000</v>
      </c>
      <c r="D379" t="n">
        <v>1229450000</v>
      </c>
      <c r="E379">
        <f>sum(B379:D379)</f>
        <v/>
      </c>
      <c r="F379">
        <f>B379/E379</f>
        <v/>
      </c>
      <c r="G379">
        <f>C379/E379</f>
        <v/>
      </c>
      <c r="H379">
        <f>D379/E379</f>
        <v/>
      </c>
      <c r="I379">
        <f>G379+H379*2</f>
        <v/>
      </c>
      <c r="J379">
        <f>I379-J372</f>
        <v/>
      </c>
      <c r="K379" t="n">
        <v>5</v>
      </c>
      <c r="L379">
        <f>J379/K379*100/23.91/48</f>
        <v/>
      </c>
    </row>
    <row r="380" spans="1:12">
      <c r="A380" t="s">
        <v>24</v>
      </c>
      <c r="B380" t="n">
        <v>2747686000</v>
      </c>
      <c r="C380" t="n">
        <v>3167605000</v>
      </c>
      <c r="D380" t="n">
        <v>2440130000</v>
      </c>
      <c r="E380">
        <f>sum(B380:D380)</f>
        <v/>
      </c>
      <c r="F380">
        <f>B380/E380</f>
        <v/>
      </c>
      <c r="G380">
        <f>C380/E380</f>
        <v/>
      </c>
      <c r="H380">
        <f>D380/E380</f>
        <v/>
      </c>
      <c r="I380">
        <f>G380+H380*2</f>
        <v/>
      </c>
      <c r="J380">
        <f>I380-J372</f>
        <v/>
      </c>
      <c r="K380" t="n">
        <v>5</v>
      </c>
      <c r="L380">
        <f>J380/K380*100/23.91/96</f>
        <v/>
      </c>
    </row>
    <row r="381" spans="1:12">
      <c r="A381" t="s">
        <v>25</v>
      </c>
      <c r="B381" t="n">
        <v>1891389000</v>
      </c>
      <c r="C381" t="n">
        <v>2172106000</v>
      </c>
      <c r="D381" t="n">
        <v>1677303000</v>
      </c>
      <c r="E381">
        <f>sum(B381:D381)</f>
        <v/>
      </c>
      <c r="F381">
        <f>B381/E381</f>
        <v/>
      </c>
      <c r="G381">
        <f>C381/E381</f>
        <v/>
      </c>
      <c r="H381">
        <f>D381/E381</f>
        <v/>
      </c>
      <c r="I381">
        <f>G381+H381*2</f>
        <v/>
      </c>
      <c r="J381">
        <f>I381-J372</f>
        <v/>
      </c>
      <c r="K381" t="n">
        <v>5</v>
      </c>
      <c r="L381">
        <f>J381/K381*100/23.91/96</f>
        <v/>
      </c>
    </row>
    <row r="382" spans="1:12">
      <c r="A382" t="s">
        <v>26</v>
      </c>
      <c r="B382" t="n">
        <v>20001850</v>
      </c>
      <c r="C382" t="n">
        <v>27368260</v>
      </c>
      <c r="D382" t="n">
        <v>22126190</v>
      </c>
      <c r="E382">
        <f>sum(B382:D382)</f>
        <v/>
      </c>
      <c r="F382">
        <f>B382/E382</f>
        <v/>
      </c>
      <c r="G382">
        <f>C382/E382</f>
        <v/>
      </c>
      <c r="H382">
        <f>D382/E382</f>
        <v/>
      </c>
      <c r="I382">
        <f>G382+H382*2</f>
        <v/>
      </c>
      <c r="J382">
        <f>I382-J372</f>
        <v/>
      </c>
      <c r="K382" t="n">
        <v>5</v>
      </c>
      <c r="L382">
        <f>J382/K382*100/23.91/168</f>
        <v/>
      </c>
    </row>
    <row r="383" spans="1:12">
      <c r="A383" t="s">
        <v>27</v>
      </c>
      <c r="B383" t="n">
        <v>1524332000</v>
      </c>
      <c r="C383" t="n">
        <v>2074233000</v>
      </c>
      <c r="D383" t="n">
        <v>1721199000</v>
      </c>
      <c r="E383">
        <f>sum(B383:D383)</f>
        <v/>
      </c>
      <c r="F383">
        <f>B383/E383</f>
        <v/>
      </c>
      <c r="G383">
        <f>C383/E383</f>
        <v/>
      </c>
      <c r="H383">
        <f>D383/E383</f>
        <v/>
      </c>
      <c r="I383">
        <f>G383+H383*2</f>
        <v/>
      </c>
      <c r="J383">
        <f>I383-J372</f>
        <v/>
      </c>
      <c r="K383" t="n">
        <v>5</v>
      </c>
      <c r="L383">
        <f>J383/K383*100/23.91/168</f>
        <v/>
      </c>
    </row>
    <row r="384" spans="1:12">
      <c r="A384" t="s"/>
    </row>
    <row r="385" spans="1:12">
      <c r="A385" t="s">
        <v>0</v>
      </c>
      <c r="B385" t="s">
        <v>1</v>
      </c>
      <c r="C385" t="s">
        <v>2</v>
      </c>
      <c r="D385" t="s">
        <v>3</v>
      </c>
    </row>
    <row r="386" spans="1:12">
      <c r="A386" t="s">
        <v>91</v>
      </c>
      <c r="B386" t="s">
        <v>56</v>
      </c>
      <c r="C386" t="s">
        <v>92</v>
      </c>
      <c r="D386" t="s">
        <v>93</v>
      </c>
    </row>
    <row r="387" spans="1:12">
      <c r="A387" t="s"/>
      <c r="B387" t="s">
        <v>8</v>
      </c>
      <c r="C387" t="s">
        <v>9</v>
      </c>
      <c r="D387" t="s">
        <v>10</v>
      </c>
      <c r="E387" t="s">
        <v>11</v>
      </c>
      <c r="F387" t="s">
        <v>8</v>
      </c>
      <c r="G387" t="s">
        <v>9</v>
      </c>
      <c r="H387" t="s">
        <v>10</v>
      </c>
      <c r="I387" t="s">
        <v>12</v>
      </c>
      <c r="J387" t="s">
        <v>13</v>
      </c>
      <c r="K387" t="s">
        <v>14</v>
      </c>
      <c r="L387" t="s">
        <v>15</v>
      </c>
    </row>
    <row r="388" spans="1:12">
      <c r="A388" t="s">
        <v>16</v>
      </c>
      <c r="B388" t="n">
        <v>20991960</v>
      </c>
      <c r="C388" t="n">
        <v>16607740</v>
      </c>
      <c r="D388" t="n">
        <v>7779103</v>
      </c>
      <c r="E388">
        <f>sum(B388:D388)</f>
        <v/>
      </c>
      <c r="F388">
        <f>B388/E388</f>
        <v/>
      </c>
      <c r="G388">
        <f>C388/E388</f>
        <v/>
      </c>
      <c r="H388">
        <f>D388/E388</f>
        <v/>
      </c>
      <c r="I388">
        <f>G388+H388*2</f>
        <v/>
      </c>
      <c r="J388">
        <f>average(I388:I389)</f>
        <v/>
      </c>
    </row>
    <row r="389" spans="1:12">
      <c r="A389" t="s">
        <v>17</v>
      </c>
      <c r="B389" t="n">
        <v>24790860</v>
      </c>
      <c r="C389" t="n">
        <v>18926640</v>
      </c>
      <c r="D389" t="n">
        <v>9000180</v>
      </c>
      <c r="E389">
        <f>sum(B389:D389)</f>
        <v/>
      </c>
      <c r="F389">
        <f>B389/E389</f>
        <v/>
      </c>
      <c r="G389">
        <f>C389/E389</f>
        <v/>
      </c>
      <c r="H389">
        <f>D389/E389</f>
        <v/>
      </c>
      <c r="I389">
        <f>G389+H389*2</f>
        <v/>
      </c>
    </row>
    <row r="390" spans="1:12">
      <c r="A390" t="s">
        <v>18</v>
      </c>
      <c r="B390" t="n">
        <v>21681410</v>
      </c>
      <c r="C390" t="n">
        <v>16935700</v>
      </c>
      <c r="D390" t="n">
        <v>8379479</v>
      </c>
      <c r="E390">
        <f>sum(B390:D390)</f>
        <v/>
      </c>
      <c r="F390">
        <f>B390/E390</f>
        <v/>
      </c>
      <c r="G390">
        <f>C390/E390</f>
        <v/>
      </c>
      <c r="H390">
        <f>D390/E390</f>
        <v/>
      </c>
      <c r="I390">
        <f>G390+H390*2</f>
        <v/>
      </c>
      <c r="J390">
        <f>I390-J388</f>
        <v/>
      </c>
      <c r="K390" t="n">
        <v>5</v>
      </c>
      <c r="L390">
        <f>J390/K390*100/33.24/8</f>
        <v/>
      </c>
    </row>
    <row r="391" spans="1:12">
      <c r="A391" t="s">
        <v>19</v>
      </c>
      <c r="B391" t="n">
        <v>22625550</v>
      </c>
      <c r="C391" t="n">
        <v>17769040</v>
      </c>
      <c r="D391" t="n">
        <v>9340020</v>
      </c>
      <c r="E391">
        <f>sum(B391:D391)</f>
        <v/>
      </c>
      <c r="F391">
        <f>B391/E391</f>
        <v/>
      </c>
      <c r="G391">
        <f>C391/E391</f>
        <v/>
      </c>
      <c r="H391">
        <f>D391/E391</f>
        <v/>
      </c>
      <c r="I391">
        <f>G391+H391*2</f>
        <v/>
      </c>
      <c r="J391">
        <f>I391-J388</f>
        <v/>
      </c>
      <c r="K391" t="n">
        <v>5</v>
      </c>
      <c r="L391">
        <f>J391/K391*100/33.24/8</f>
        <v/>
      </c>
    </row>
    <row r="392" spans="1:12">
      <c r="A392" t="s">
        <v>20</v>
      </c>
      <c r="B392" t="n">
        <v>32258830</v>
      </c>
      <c r="C392" t="n">
        <v>28007480</v>
      </c>
      <c r="D392" t="n">
        <v>15366710</v>
      </c>
      <c r="E392">
        <f>sum(B392:D392)</f>
        <v/>
      </c>
      <c r="F392">
        <f>B392/E392</f>
        <v/>
      </c>
      <c r="G392">
        <f>C392/E392</f>
        <v/>
      </c>
      <c r="H392">
        <f>D392/E392</f>
        <v/>
      </c>
      <c r="I392">
        <f>G392+H392*2</f>
        <v/>
      </c>
      <c r="J392">
        <f>I392-J388</f>
        <v/>
      </c>
      <c r="K392" t="n">
        <v>5</v>
      </c>
      <c r="L392">
        <f>J392/K392*100/33.24/24</f>
        <v/>
      </c>
    </row>
    <row r="393" spans="1:12">
      <c r="A393" t="s">
        <v>21</v>
      </c>
      <c r="B393" t="n">
        <v>30117220</v>
      </c>
      <c r="C393" t="n">
        <v>26190850</v>
      </c>
      <c r="D393" t="n">
        <v>14447650</v>
      </c>
      <c r="E393">
        <f>sum(B393:D393)</f>
        <v/>
      </c>
      <c r="F393">
        <f>B393/E393</f>
        <v/>
      </c>
      <c r="G393">
        <f>C393/E393</f>
        <v/>
      </c>
      <c r="H393">
        <f>D393/E393</f>
        <v/>
      </c>
      <c r="I393">
        <f>G393+H393*2</f>
        <v/>
      </c>
      <c r="J393">
        <f>I393-J388</f>
        <v/>
      </c>
      <c r="K393" t="n">
        <v>5</v>
      </c>
      <c r="L393">
        <f>J393/K393*100/33.24/24</f>
        <v/>
      </c>
    </row>
    <row r="394" spans="1:12">
      <c r="A394" t="s">
        <v>22</v>
      </c>
      <c r="B394" t="n">
        <v>18075040</v>
      </c>
      <c r="C394" t="n">
        <v>17552480</v>
      </c>
      <c r="D394" t="n">
        <v>11772150</v>
      </c>
      <c r="E394">
        <f>sum(B394:D394)</f>
        <v/>
      </c>
      <c r="F394">
        <f>B394/E394</f>
        <v/>
      </c>
      <c r="G394">
        <f>C394/E394</f>
        <v/>
      </c>
      <c r="H394">
        <f>D394/E394</f>
        <v/>
      </c>
      <c r="I394">
        <f>G394+H394*2</f>
        <v/>
      </c>
      <c r="J394">
        <f>I394-J388</f>
        <v/>
      </c>
      <c r="K394" t="n">
        <v>5</v>
      </c>
      <c r="L394">
        <f>J394/K394*100/33.24/48</f>
        <v/>
      </c>
    </row>
    <row r="395" spans="1:12">
      <c r="A395" t="s">
        <v>23</v>
      </c>
      <c r="B395" t="n">
        <v>17655750</v>
      </c>
      <c r="C395" t="n">
        <v>16874540</v>
      </c>
      <c r="D395" t="n">
        <v>10918890</v>
      </c>
      <c r="E395">
        <f>sum(B395:D395)</f>
        <v/>
      </c>
      <c r="F395">
        <f>B395/E395</f>
        <v/>
      </c>
      <c r="G395">
        <f>C395/E395</f>
        <v/>
      </c>
      <c r="H395">
        <f>D395/E395</f>
        <v/>
      </c>
      <c r="I395">
        <f>G395+H395*2</f>
        <v/>
      </c>
      <c r="J395">
        <f>I395-J388</f>
        <v/>
      </c>
      <c r="K395" t="n">
        <v>5</v>
      </c>
      <c r="L395">
        <f>J395/K395*100/33.24/48</f>
        <v/>
      </c>
    </row>
    <row r="396" spans="1:12">
      <c r="A396" t="s">
        <v>24</v>
      </c>
      <c r="B396" t="n">
        <v>19578050</v>
      </c>
      <c r="C396" t="n">
        <v>23194480</v>
      </c>
      <c r="D396" t="n">
        <v>18100130</v>
      </c>
      <c r="E396">
        <f>sum(B396:D396)</f>
        <v/>
      </c>
      <c r="F396">
        <f>B396/E396</f>
        <v/>
      </c>
      <c r="G396">
        <f>C396/E396</f>
        <v/>
      </c>
      <c r="H396">
        <f>D396/E396</f>
        <v/>
      </c>
      <c r="I396">
        <f>G396+H396*2</f>
        <v/>
      </c>
      <c r="J396">
        <f>I396-J388</f>
        <v/>
      </c>
      <c r="K396" t="n">
        <v>5</v>
      </c>
      <c r="L396">
        <f>J396/K396*100/33.24/96</f>
        <v/>
      </c>
    </row>
    <row r="397" spans="1:12">
      <c r="A397" t="s">
        <v>25</v>
      </c>
      <c r="B397" t="n">
        <v>20388160</v>
      </c>
      <c r="C397" t="n">
        <v>24990820</v>
      </c>
      <c r="D397" t="n">
        <v>19382410</v>
      </c>
      <c r="E397">
        <f>sum(B397:D397)</f>
        <v/>
      </c>
      <c r="F397">
        <f>B397/E397</f>
        <v/>
      </c>
      <c r="G397">
        <f>C397/E397</f>
        <v/>
      </c>
      <c r="H397">
        <f>D397/E397</f>
        <v/>
      </c>
      <c r="I397">
        <f>G397+H397*2</f>
        <v/>
      </c>
      <c r="J397">
        <f>I397-J388</f>
        <v/>
      </c>
      <c r="K397" t="n">
        <v>5</v>
      </c>
      <c r="L397">
        <f>J397/K397*100/33.24/96</f>
        <v/>
      </c>
    </row>
    <row r="398" spans="1:12">
      <c r="A398" t="s">
        <v>26</v>
      </c>
      <c r="B398" t="n">
        <v>17789400</v>
      </c>
      <c r="C398" t="n">
        <v>25517450</v>
      </c>
      <c r="D398" t="n">
        <v>22153930</v>
      </c>
      <c r="E398">
        <f>sum(B398:D398)</f>
        <v/>
      </c>
      <c r="F398">
        <f>B398/E398</f>
        <v/>
      </c>
      <c r="G398">
        <f>C398/E398</f>
        <v/>
      </c>
      <c r="H398">
        <f>D398/E398</f>
        <v/>
      </c>
      <c r="I398">
        <f>G398+H398*2</f>
        <v/>
      </c>
      <c r="J398">
        <f>I398-J388</f>
        <v/>
      </c>
      <c r="K398" t="n">
        <v>5</v>
      </c>
      <c r="L398">
        <f>J398/K398*100/33.24/168</f>
        <v/>
      </c>
    </row>
    <row r="399" spans="1:12">
      <c r="A399" t="s">
        <v>27</v>
      </c>
      <c r="B399" t="n">
        <v>16159200</v>
      </c>
      <c r="C399" t="n">
        <v>23878980</v>
      </c>
      <c r="D399" t="n">
        <v>21941400</v>
      </c>
      <c r="E399">
        <f>sum(B399:D399)</f>
        <v/>
      </c>
      <c r="F399">
        <f>B399/E399</f>
        <v/>
      </c>
      <c r="G399">
        <f>C399/E399</f>
        <v/>
      </c>
      <c r="H399">
        <f>D399/E399</f>
        <v/>
      </c>
      <c r="I399">
        <f>G399+H399*2</f>
        <v/>
      </c>
      <c r="J399">
        <f>I399-J388</f>
        <v/>
      </c>
      <c r="K399" t="n">
        <v>5</v>
      </c>
      <c r="L399">
        <f>J399/K399*100/33.24/168</f>
        <v/>
      </c>
    </row>
    <row r="400" spans="1:12">
      <c r="A400" t="s"/>
    </row>
    <row r="401" spans="1:12">
      <c r="A401" t="s">
        <v>0</v>
      </c>
      <c r="B401" t="s">
        <v>1</v>
      </c>
      <c r="C401" t="s">
        <v>2</v>
      </c>
      <c r="D401" t="s">
        <v>3</v>
      </c>
    </row>
    <row r="402" spans="1:12">
      <c r="A402" t="s">
        <v>94</v>
      </c>
      <c r="B402" t="s">
        <v>5</v>
      </c>
      <c r="C402" t="s">
        <v>95</v>
      </c>
      <c r="D402" t="s">
        <v>93</v>
      </c>
    </row>
    <row r="403" spans="1:12">
      <c r="A403" t="s"/>
      <c r="B403" t="s">
        <v>8</v>
      </c>
      <c r="C403" t="s">
        <v>9</v>
      </c>
      <c r="D403" t="s">
        <v>10</v>
      </c>
      <c r="E403" t="s">
        <v>11</v>
      </c>
      <c r="F403" t="s">
        <v>8</v>
      </c>
      <c r="G403" t="s">
        <v>9</v>
      </c>
      <c r="H403" t="s">
        <v>10</v>
      </c>
      <c r="I403" t="s">
        <v>12</v>
      </c>
      <c r="J403" t="s">
        <v>13</v>
      </c>
      <c r="K403" t="s">
        <v>14</v>
      </c>
      <c r="L403" t="s">
        <v>15</v>
      </c>
    </row>
    <row r="404" spans="1:12">
      <c r="A404" t="s">
        <v>16</v>
      </c>
      <c r="B404" t="n">
        <v>470610700</v>
      </c>
      <c r="C404" t="n">
        <v>358461000</v>
      </c>
      <c r="D404" t="n">
        <v>153225300</v>
      </c>
      <c r="E404">
        <f>sum(B404:D404)</f>
        <v/>
      </c>
      <c r="F404">
        <f>B404/E404</f>
        <v/>
      </c>
      <c r="G404">
        <f>C404/E404</f>
        <v/>
      </c>
      <c r="H404">
        <f>D404/E404</f>
        <v/>
      </c>
      <c r="I404">
        <f>G404+H404*2</f>
        <v/>
      </c>
      <c r="J404">
        <f>average(I404:I405)</f>
        <v/>
      </c>
    </row>
    <row r="405" spans="1:12">
      <c r="A405" t="s">
        <v>17</v>
      </c>
      <c r="B405" t="n">
        <v>509670100</v>
      </c>
      <c r="C405" t="n">
        <v>389724800</v>
      </c>
      <c r="D405" t="n">
        <v>167043000</v>
      </c>
      <c r="E405">
        <f>sum(B405:D405)</f>
        <v/>
      </c>
      <c r="F405">
        <f>B405/E405</f>
        <v/>
      </c>
      <c r="G405">
        <f>C405/E405</f>
        <v/>
      </c>
      <c r="H405">
        <f>D405/E405</f>
        <v/>
      </c>
      <c r="I405">
        <f>G405+H405*2</f>
        <v/>
      </c>
    </row>
    <row r="406" spans="1:12">
      <c r="A406" t="s">
        <v>18</v>
      </c>
      <c r="B406" t="n">
        <v>475473900</v>
      </c>
      <c r="C406" t="n">
        <v>385866100</v>
      </c>
      <c r="D406" t="n">
        <v>183166400</v>
      </c>
      <c r="E406">
        <f>sum(B406:D406)</f>
        <v/>
      </c>
      <c r="F406">
        <f>B406/E406</f>
        <v/>
      </c>
      <c r="G406">
        <f>C406/E406</f>
        <v/>
      </c>
      <c r="H406">
        <f>D406/E406</f>
        <v/>
      </c>
      <c r="I406">
        <f>G406+H406*2</f>
        <v/>
      </c>
      <c r="J406">
        <f>I406-J404</f>
        <v/>
      </c>
      <c r="K406" t="n">
        <v>5</v>
      </c>
      <c r="L406">
        <f>J406/K406*100/33.24/8</f>
        <v/>
      </c>
    </row>
    <row r="407" spans="1:12">
      <c r="A407" t="s">
        <v>19</v>
      </c>
      <c r="B407" t="n">
        <v>478302100</v>
      </c>
      <c r="C407" t="n">
        <v>386504700</v>
      </c>
      <c r="D407" t="n">
        <v>183133200</v>
      </c>
      <c r="E407">
        <f>sum(B407:D407)</f>
        <v/>
      </c>
      <c r="F407">
        <f>B407/E407</f>
        <v/>
      </c>
      <c r="G407">
        <f>C407/E407</f>
        <v/>
      </c>
      <c r="H407">
        <f>D407/E407</f>
        <v/>
      </c>
      <c r="I407">
        <f>G407+H407*2</f>
        <v/>
      </c>
      <c r="J407">
        <f>I407-J404</f>
        <v/>
      </c>
      <c r="K407" t="n">
        <v>5</v>
      </c>
      <c r="L407">
        <f>J407/K407*100/33.24/8</f>
        <v/>
      </c>
    </row>
    <row r="408" spans="1:12">
      <c r="A408" t="s">
        <v>20</v>
      </c>
      <c r="B408" t="n">
        <v>675634200</v>
      </c>
      <c r="C408" t="n">
        <v>588937400</v>
      </c>
      <c r="D408" t="n">
        <v>321728600</v>
      </c>
      <c r="E408">
        <f>sum(B408:D408)</f>
        <v/>
      </c>
      <c r="F408">
        <f>B408/E408</f>
        <v/>
      </c>
      <c r="G408">
        <f>C408/E408</f>
        <v/>
      </c>
      <c r="H408">
        <f>D408/E408</f>
        <v/>
      </c>
      <c r="I408">
        <f>G408+H408*2</f>
        <v/>
      </c>
      <c r="J408">
        <f>I408-J404</f>
        <v/>
      </c>
      <c r="K408" t="n">
        <v>5</v>
      </c>
      <c r="L408">
        <f>J408/K408*100/33.24/24</f>
        <v/>
      </c>
    </row>
    <row r="409" spans="1:12">
      <c r="A409" t="s">
        <v>21</v>
      </c>
      <c r="B409" t="n">
        <v>635477300</v>
      </c>
      <c r="C409" t="n">
        <v>554427400</v>
      </c>
      <c r="D409" t="n">
        <v>302101600</v>
      </c>
      <c r="E409">
        <f>sum(B409:D409)</f>
        <v/>
      </c>
      <c r="F409">
        <f>B409/E409</f>
        <v/>
      </c>
      <c r="G409">
        <f>C409/E409</f>
        <v/>
      </c>
      <c r="H409">
        <f>D409/E409</f>
        <v/>
      </c>
      <c r="I409">
        <f>G409+H409*2</f>
        <v/>
      </c>
      <c r="J409">
        <f>I409-J404</f>
        <v/>
      </c>
      <c r="K409" t="n">
        <v>5</v>
      </c>
      <c r="L409">
        <f>J409/K409*100/33.24/24</f>
        <v/>
      </c>
    </row>
    <row r="410" spans="1:12">
      <c r="A410" t="s">
        <v>22</v>
      </c>
      <c r="B410" t="n">
        <v>383767500</v>
      </c>
      <c r="C410" t="n">
        <v>376187500</v>
      </c>
      <c r="D410" t="n">
        <v>239115500</v>
      </c>
      <c r="E410">
        <f>sum(B410:D410)</f>
        <v/>
      </c>
      <c r="F410">
        <f>B410/E410</f>
        <v/>
      </c>
      <c r="G410">
        <f>C410/E410</f>
        <v/>
      </c>
      <c r="H410">
        <f>D410/E410</f>
        <v/>
      </c>
      <c r="I410">
        <f>G410+H410*2</f>
        <v/>
      </c>
      <c r="J410">
        <f>I410-J404</f>
        <v/>
      </c>
      <c r="K410" t="n">
        <v>5</v>
      </c>
      <c r="L410">
        <f>J410/K410*100/33.24/48</f>
        <v/>
      </c>
    </row>
    <row r="411" spans="1:12">
      <c r="A411" t="s">
        <v>23</v>
      </c>
      <c r="B411" t="n">
        <v>372367400</v>
      </c>
      <c r="C411" t="n">
        <v>363800500</v>
      </c>
      <c r="D411" t="n">
        <v>231618500</v>
      </c>
      <c r="E411">
        <f>sum(B411:D411)</f>
        <v/>
      </c>
      <c r="F411">
        <f>B411/E411</f>
        <v/>
      </c>
      <c r="G411">
        <f>C411/E411</f>
        <v/>
      </c>
      <c r="H411">
        <f>D411/E411</f>
        <v/>
      </c>
      <c r="I411">
        <f>G411+H411*2</f>
        <v/>
      </c>
      <c r="J411">
        <f>I411-J404</f>
        <v/>
      </c>
      <c r="K411" t="n">
        <v>5</v>
      </c>
      <c r="L411">
        <f>J411/K411*100/33.24/48</f>
        <v/>
      </c>
    </row>
    <row r="412" spans="1:12">
      <c r="A412" t="s">
        <v>24</v>
      </c>
      <c r="B412" t="n">
        <v>446620200</v>
      </c>
      <c r="C412" t="n">
        <v>540776900</v>
      </c>
      <c r="D412" t="n">
        <v>416791500</v>
      </c>
      <c r="E412">
        <f>sum(B412:D412)</f>
        <v/>
      </c>
      <c r="F412">
        <f>B412/E412</f>
        <v/>
      </c>
      <c r="G412">
        <f>C412/E412</f>
        <v/>
      </c>
      <c r="H412">
        <f>D412/E412</f>
        <v/>
      </c>
      <c r="I412">
        <f>G412+H412*2</f>
        <v/>
      </c>
      <c r="J412">
        <f>I412-J404</f>
        <v/>
      </c>
      <c r="K412" t="n">
        <v>5</v>
      </c>
      <c r="L412">
        <f>J412/K412*100/33.24/96</f>
        <v/>
      </c>
    </row>
    <row r="413" spans="1:12">
      <c r="A413" t="s">
        <v>25</v>
      </c>
      <c r="B413" t="n">
        <v>449966700</v>
      </c>
      <c r="C413" t="n">
        <v>549002200</v>
      </c>
      <c r="D413" t="n">
        <v>423371200</v>
      </c>
      <c r="E413">
        <f>sum(B413:D413)</f>
        <v/>
      </c>
      <c r="F413">
        <f>B413/E413</f>
        <v/>
      </c>
      <c r="G413">
        <f>C413/E413</f>
        <v/>
      </c>
      <c r="H413">
        <f>D413/E413</f>
        <v/>
      </c>
      <c r="I413">
        <f>G413+H413*2</f>
        <v/>
      </c>
      <c r="J413">
        <f>I413-J404</f>
        <v/>
      </c>
      <c r="K413" t="n">
        <v>5</v>
      </c>
      <c r="L413">
        <f>J413/K413*100/33.24/96</f>
        <v/>
      </c>
    </row>
    <row r="414" spans="1:12">
      <c r="A414" t="s">
        <v>26</v>
      </c>
      <c r="B414" t="n">
        <v>384662800</v>
      </c>
      <c r="C414" t="n">
        <v>568044800</v>
      </c>
      <c r="D414" t="n">
        <v>493562700</v>
      </c>
      <c r="E414">
        <f>sum(B414:D414)</f>
        <v/>
      </c>
      <c r="F414">
        <f>B414/E414</f>
        <v/>
      </c>
      <c r="G414">
        <f>C414/E414</f>
        <v/>
      </c>
      <c r="H414">
        <f>D414/E414</f>
        <v/>
      </c>
      <c r="I414">
        <f>G414+H414*2</f>
        <v/>
      </c>
      <c r="J414">
        <f>I414-J404</f>
        <v/>
      </c>
      <c r="K414" t="n">
        <v>5</v>
      </c>
      <c r="L414">
        <f>J414/K414*100/33.24/168</f>
        <v/>
      </c>
    </row>
    <row r="415" spans="1:12">
      <c r="A415" t="s">
        <v>27</v>
      </c>
      <c r="B415" t="n">
        <v>326963700</v>
      </c>
      <c r="C415" t="n">
        <v>478789300</v>
      </c>
      <c r="D415" t="n">
        <v>417438300</v>
      </c>
      <c r="E415">
        <f>sum(B415:D415)</f>
        <v/>
      </c>
      <c r="F415">
        <f>B415/E415</f>
        <v/>
      </c>
      <c r="G415">
        <f>C415/E415</f>
        <v/>
      </c>
      <c r="H415">
        <f>D415/E415</f>
        <v/>
      </c>
      <c r="I415">
        <f>G415+H415*2</f>
        <v/>
      </c>
      <c r="J415">
        <f>I415-J404</f>
        <v/>
      </c>
      <c r="K415" t="n">
        <v>5</v>
      </c>
      <c r="L415">
        <f>J415/K415*100/33.24/168</f>
        <v/>
      </c>
    </row>
    <row r="416" spans="1:12">
      <c r="A416" t="s"/>
    </row>
    <row r="417" spans="1:12">
      <c r="A417" t="s">
        <v>0</v>
      </c>
      <c r="B417" t="s">
        <v>1</v>
      </c>
      <c r="C417" t="s">
        <v>2</v>
      </c>
      <c r="D417" t="s">
        <v>3</v>
      </c>
    </row>
    <row r="418" spans="1:12">
      <c r="A418" t="s">
        <v>96</v>
      </c>
      <c r="B418" t="s">
        <v>5</v>
      </c>
      <c r="C418" t="s">
        <v>97</v>
      </c>
      <c r="D418" t="s">
        <v>98</v>
      </c>
    </row>
    <row r="419" spans="1:12">
      <c r="A419" t="s"/>
      <c r="B419" t="s">
        <v>8</v>
      </c>
      <c r="C419" t="s">
        <v>9</v>
      </c>
      <c r="D419" t="s">
        <v>10</v>
      </c>
      <c r="E419" t="s">
        <v>11</v>
      </c>
      <c r="F419" t="s">
        <v>8</v>
      </c>
      <c r="G419" t="s">
        <v>9</v>
      </c>
      <c r="H419" t="s">
        <v>10</v>
      </c>
      <c r="I419" t="s">
        <v>12</v>
      </c>
      <c r="J419" t="s">
        <v>13</v>
      </c>
      <c r="K419" t="s">
        <v>14</v>
      </c>
      <c r="L419" t="s">
        <v>15</v>
      </c>
    </row>
    <row r="420" spans="1:12">
      <c r="A420" t="s">
        <v>16</v>
      </c>
      <c r="B420" t="n">
        <v>5420865</v>
      </c>
      <c r="C420" t="n">
        <v>4162759</v>
      </c>
      <c r="D420" t="n">
        <v>2166326</v>
      </c>
      <c r="E420">
        <f>sum(B420:D420)</f>
        <v/>
      </c>
      <c r="F420">
        <f>B420/E420</f>
        <v/>
      </c>
      <c r="G420">
        <f>C420/E420</f>
        <v/>
      </c>
      <c r="H420">
        <f>D420/E420</f>
        <v/>
      </c>
      <c r="I420">
        <f>G420+H420*2</f>
        <v/>
      </c>
      <c r="J420">
        <f>average(I420:I421)</f>
        <v/>
      </c>
    </row>
    <row r="421" spans="1:12">
      <c r="A421" t="s">
        <v>17</v>
      </c>
      <c r="B421" t="n">
        <v>2855518</v>
      </c>
      <c r="C421" t="n">
        <v>2261591</v>
      </c>
      <c r="D421" t="n">
        <v>1074405</v>
      </c>
      <c r="E421">
        <f>sum(B421:D421)</f>
        <v/>
      </c>
      <c r="F421">
        <f>B421/E421</f>
        <v/>
      </c>
      <c r="G421">
        <f>C421/E421</f>
        <v/>
      </c>
      <c r="H421">
        <f>D421/E421</f>
        <v/>
      </c>
      <c r="I421">
        <f>G421+H421*2</f>
        <v/>
      </c>
    </row>
    <row r="422" spans="1:12">
      <c r="A422" t="s">
        <v>18</v>
      </c>
      <c r="B422" t="n">
        <v>2406064</v>
      </c>
      <c r="C422" t="n">
        <v>1389070</v>
      </c>
      <c r="D422" t="n">
        <v>632502</v>
      </c>
      <c r="E422">
        <f>sum(B422:D422)</f>
        <v/>
      </c>
      <c r="F422">
        <f>B422/E422</f>
        <v/>
      </c>
      <c r="G422">
        <f>C422/E422</f>
        <v/>
      </c>
      <c r="H422">
        <f>D422/E422</f>
        <v/>
      </c>
      <c r="I422">
        <f>G422+H422*2</f>
        <v/>
      </c>
      <c r="J422">
        <f>I422-J420</f>
        <v/>
      </c>
      <c r="K422" t="n">
        <v>5</v>
      </c>
      <c r="L422">
        <f>J422/K422*100/28.77/8</f>
        <v/>
      </c>
    </row>
    <row r="423" spans="1:12">
      <c r="A423" t="s">
        <v>19</v>
      </c>
      <c r="B423" t="n">
        <v>1230477</v>
      </c>
      <c r="C423" t="n">
        <v>755183</v>
      </c>
      <c r="D423" t="n">
        <v>283826</v>
      </c>
      <c r="E423">
        <f>sum(B423:D423)</f>
        <v/>
      </c>
      <c r="F423">
        <f>B423/E423</f>
        <v/>
      </c>
      <c r="G423">
        <f>C423/E423</f>
        <v/>
      </c>
      <c r="H423">
        <f>D423/E423</f>
        <v/>
      </c>
      <c r="I423">
        <f>G423+H423*2</f>
        <v/>
      </c>
      <c r="J423">
        <f>I423-J420</f>
        <v/>
      </c>
      <c r="K423" t="n">
        <v>5</v>
      </c>
      <c r="L423">
        <f>J423/K423*100/28.77/8</f>
        <v/>
      </c>
    </row>
    <row r="424" spans="1:12">
      <c r="A424" t="s">
        <v>20</v>
      </c>
      <c r="B424" t="n">
        <v>3417294</v>
      </c>
      <c r="C424" t="n">
        <v>2755420</v>
      </c>
      <c r="D424" t="n">
        <v>1544246</v>
      </c>
      <c r="E424">
        <f>sum(B424:D424)</f>
        <v/>
      </c>
      <c r="F424">
        <f>B424/E424</f>
        <v/>
      </c>
      <c r="G424">
        <f>C424/E424</f>
        <v/>
      </c>
      <c r="H424">
        <f>D424/E424</f>
        <v/>
      </c>
      <c r="I424">
        <f>G424+H424*2</f>
        <v/>
      </c>
      <c r="J424">
        <f>I424-J420</f>
        <v/>
      </c>
      <c r="K424" t="n">
        <v>5</v>
      </c>
      <c r="L424">
        <f>J424/K424*100/28.77/24</f>
        <v/>
      </c>
    </row>
    <row r="425" spans="1:12">
      <c r="A425" t="s">
        <v>21</v>
      </c>
      <c r="B425" t="n">
        <v>2520540</v>
      </c>
      <c r="C425" t="n">
        <v>2095338</v>
      </c>
      <c r="D425" t="n">
        <v>1088512</v>
      </c>
      <c r="E425">
        <f>sum(B425:D425)</f>
        <v/>
      </c>
      <c r="F425">
        <f>B425/E425</f>
        <v/>
      </c>
      <c r="G425">
        <f>C425/E425</f>
        <v/>
      </c>
      <c r="H425">
        <f>D425/E425</f>
        <v/>
      </c>
      <c r="I425">
        <f>G425+H425*2</f>
        <v/>
      </c>
      <c r="J425">
        <f>I425-J420</f>
        <v/>
      </c>
      <c r="K425" t="n">
        <v>5</v>
      </c>
      <c r="L425">
        <f>J425/K425*100/28.77/24</f>
        <v/>
      </c>
    </row>
    <row r="426" spans="1:12">
      <c r="A426" t="s">
        <v>22</v>
      </c>
      <c r="B426" t="n">
        <v>2505273</v>
      </c>
      <c r="C426" t="n">
        <v>1619841</v>
      </c>
      <c r="D426" t="n">
        <v>1138639</v>
      </c>
      <c r="E426">
        <f>sum(B426:D426)</f>
        <v/>
      </c>
      <c r="F426">
        <f>B426/E426</f>
        <v/>
      </c>
      <c r="G426">
        <f>C426/E426</f>
        <v/>
      </c>
      <c r="H426">
        <f>D426/E426</f>
        <v/>
      </c>
      <c r="I426">
        <f>G426+H426*2</f>
        <v/>
      </c>
      <c r="J426">
        <f>I426-J420</f>
        <v/>
      </c>
      <c r="K426" t="n">
        <v>5</v>
      </c>
      <c r="L426">
        <f>J426/K426*100/28.77/48</f>
        <v/>
      </c>
    </row>
    <row r="427" spans="1:12">
      <c r="A427" t="s">
        <v>23</v>
      </c>
      <c r="B427" t="n">
        <v>1965167</v>
      </c>
      <c r="C427" t="n">
        <v>912734</v>
      </c>
      <c r="D427" t="n">
        <v>499599</v>
      </c>
      <c r="E427">
        <f>sum(B427:D427)</f>
        <v/>
      </c>
      <c r="F427">
        <f>B427/E427</f>
        <v/>
      </c>
      <c r="G427">
        <f>C427/E427</f>
        <v/>
      </c>
      <c r="H427">
        <f>D427/E427</f>
        <v/>
      </c>
      <c r="I427">
        <f>G427+H427*2</f>
        <v/>
      </c>
      <c r="J427">
        <f>I427-J420</f>
        <v/>
      </c>
      <c r="K427" t="n">
        <v>5</v>
      </c>
      <c r="L427">
        <f>J427/K427*100/28.77/48</f>
        <v/>
      </c>
    </row>
    <row r="428" spans="1:12">
      <c r="A428" t="s">
        <v>24</v>
      </c>
      <c r="B428" t="n">
        <v>9084541</v>
      </c>
      <c r="C428" t="n">
        <v>10166800</v>
      </c>
      <c r="D428" t="n">
        <v>8712279</v>
      </c>
      <c r="E428">
        <f>sum(B428:D428)</f>
        <v/>
      </c>
      <c r="F428">
        <f>B428/E428</f>
        <v/>
      </c>
      <c r="G428">
        <f>C428/E428</f>
        <v/>
      </c>
      <c r="H428">
        <f>D428/E428</f>
        <v/>
      </c>
      <c r="I428">
        <f>G428+H428*2</f>
        <v/>
      </c>
      <c r="J428">
        <f>I428-J420</f>
        <v/>
      </c>
      <c r="K428" t="n">
        <v>5</v>
      </c>
      <c r="L428">
        <f>J428/K428*100/28.77/96</f>
        <v/>
      </c>
    </row>
    <row r="429" spans="1:12">
      <c r="A429" t="s">
        <v>25</v>
      </c>
      <c r="B429" t="n">
        <v>7313237</v>
      </c>
      <c r="C429" t="n">
        <v>8816921</v>
      </c>
      <c r="D429" t="n">
        <v>7479440</v>
      </c>
      <c r="E429">
        <f>sum(B429:D429)</f>
        <v/>
      </c>
      <c r="F429">
        <f>B429/E429</f>
        <v/>
      </c>
      <c r="G429">
        <f>C429/E429</f>
        <v/>
      </c>
      <c r="H429">
        <f>D429/E429</f>
        <v/>
      </c>
      <c r="I429">
        <f>G429+H429*2</f>
        <v/>
      </c>
      <c r="J429">
        <f>I429-J420</f>
        <v/>
      </c>
      <c r="K429" t="n">
        <v>5</v>
      </c>
      <c r="L429">
        <f>J429/K429*100/28.77/96</f>
        <v/>
      </c>
    </row>
    <row r="430" spans="1:12">
      <c r="A430" t="s">
        <v>26</v>
      </c>
      <c r="B430" t="n">
        <v>415299</v>
      </c>
      <c r="C430" t="n">
        <v>361393</v>
      </c>
      <c r="D430" t="n">
        <v>307667</v>
      </c>
      <c r="E430">
        <f>sum(B430:D430)</f>
        <v/>
      </c>
      <c r="F430">
        <f>B430/E430</f>
        <v/>
      </c>
      <c r="G430">
        <f>C430/E430</f>
        <v/>
      </c>
      <c r="H430">
        <f>D430/E430</f>
        <v/>
      </c>
      <c r="I430">
        <f>G430+H430*2</f>
        <v/>
      </c>
      <c r="J430">
        <f>I430-J420</f>
        <v/>
      </c>
      <c r="K430" t="n">
        <v>5</v>
      </c>
      <c r="L430">
        <f>J430/K430*100/28.77/168</f>
        <v/>
      </c>
    </row>
    <row r="431" spans="1:12">
      <c r="A431" t="s">
        <v>27</v>
      </c>
      <c r="B431" t="n">
        <v>495971</v>
      </c>
      <c r="C431" t="n">
        <v>456865</v>
      </c>
      <c r="D431" t="n">
        <v>459697</v>
      </c>
      <c r="E431">
        <f>sum(B431:D431)</f>
        <v/>
      </c>
      <c r="F431">
        <f>B431/E431</f>
        <v/>
      </c>
      <c r="G431">
        <f>C431/E431</f>
        <v/>
      </c>
      <c r="H431">
        <f>D431/E431</f>
        <v/>
      </c>
      <c r="I431">
        <f>G431+H431*2</f>
        <v/>
      </c>
      <c r="J431">
        <f>I431-J420</f>
        <v/>
      </c>
      <c r="K431" t="n">
        <v>5</v>
      </c>
      <c r="L431">
        <f>J431/K431*100/28.77/168</f>
        <v/>
      </c>
    </row>
    <row r="432" spans="1:12">
      <c r="A432" t="s"/>
    </row>
    <row r="433" spans="1:12">
      <c r="A433" t="s">
        <v>0</v>
      </c>
      <c r="B433" t="s">
        <v>1</v>
      </c>
      <c r="C433" t="s">
        <v>2</v>
      </c>
      <c r="D433" t="s">
        <v>3</v>
      </c>
    </row>
    <row r="434" spans="1:12">
      <c r="A434" t="s">
        <v>99</v>
      </c>
      <c r="B434" t="s">
        <v>5</v>
      </c>
      <c r="C434" t="s">
        <v>100</v>
      </c>
      <c r="D434" t="s">
        <v>90</v>
      </c>
    </row>
    <row r="435" spans="1:12">
      <c r="A435" t="s"/>
      <c r="B435" t="s">
        <v>8</v>
      </c>
      <c r="C435" t="s">
        <v>9</v>
      </c>
      <c r="D435" t="s">
        <v>10</v>
      </c>
      <c r="E435" t="s">
        <v>11</v>
      </c>
      <c r="F435" t="s">
        <v>8</v>
      </c>
      <c r="G435" t="s">
        <v>9</v>
      </c>
      <c r="H435" t="s">
        <v>10</v>
      </c>
      <c r="I435" t="s">
        <v>12</v>
      </c>
      <c r="J435" t="s">
        <v>13</v>
      </c>
      <c r="K435" t="s">
        <v>14</v>
      </c>
      <c r="L435" t="s">
        <v>15</v>
      </c>
    </row>
    <row r="436" spans="1:12">
      <c r="A436" t="s">
        <v>16</v>
      </c>
      <c r="B436" t="n">
        <v>2026859000</v>
      </c>
      <c r="C436" t="n">
        <v>1489106000</v>
      </c>
      <c r="D436" t="n">
        <v>779619100</v>
      </c>
      <c r="E436">
        <f>sum(B436:D436)</f>
        <v/>
      </c>
      <c r="F436">
        <f>B436/E436</f>
        <v/>
      </c>
      <c r="G436">
        <f>C436/E436</f>
        <v/>
      </c>
      <c r="H436">
        <f>D436/E436</f>
        <v/>
      </c>
      <c r="I436">
        <f>G436+H436*2</f>
        <v/>
      </c>
      <c r="J436">
        <f>average(I436:I437)</f>
        <v/>
      </c>
    </row>
    <row r="437" spans="1:12">
      <c r="A437" t="s">
        <v>17</v>
      </c>
      <c r="B437" t="n">
        <v>1511884000</v>
      </c>
      <c r="C437" t="n">
        <v>1087234000</v>
      </c>
      <c r="D437" t="n">
        <v>568709500</v>
      </c>
      <c r="E437">
        <f>sum(B437:D437)</f>
        <v/>
      </c>
      <c r="F437">
        <f>B437/E437</f>
        <v/>
      </c>
      <c r="G437">
        <f>C437/E437</f>
        <v/>
      </c>
      <c r="H437">
        <f>D437/E437</f>
        <v/>
      </c>
      <c r="I437">
        <f>G437+H437*2</f>
        <v/>
      </c>
    </row>
    <row r="438" spans="1:12">
      <c r="A438" t="s">
        <v>18</v>
      </c>
      <c r="B438" t="n">
        <v>2023662000</v>
      </c>
      <c r="C438" t="n">
        <v>1598726000</v>
      </c>
      <c r="D438" t="n">
        <v>899080800</v>
      </c>
      <c r="E438">
        <f>sum(B438:D438)</f>
        <v/>
      </c>
      <c r="F438">
        <f>B438/E438</f>
        <v/>
      </c>
      <c r="G438">
        <f>C438/E438</f>
        <v/>
      </c>
      <c r="H438">
        <f>D438/E438</f>
        <v/>
      </c>
      <c r="I438">
        <f>G438+H438*2</f>
        <v/>
      </c>
      <c r="J438">
        <f>I438-J436</f>
        <v/>
      </c>
      <c r="K438" t="n">
        <v>5</v>
      </c>
      <c r="L438">
        <f>J438/K438*100/23.91/8</f>
        <v/>
      </c>
    </row>
    <row r="439" spans="1:12">
      <c r="A439" t="s">
        <v>19</v>
      </c>
      <c r="B439" t="n">
        <v>1551570000</v>
      </c>
      <c r="C439" t="n">
        <v>1208785000</v>
      </c>
      <c r="D439" t="n">
        <v>678157400</v>
      </c>
      <c r="E439">
        <f>sum(B439:D439)</f>
        <v/>
      </c>
      <c r="F439">
        <f>B439/E439</f>
        <v/>
      </c>
      <c r="G439">
        <f>C439/E439</f>
        <v/>
      </c>
      <c r="H439">
        <f>D439/E439</f>
        <v/>
      </c>
      <c r="I439">
        <f>G439+H439*2</f>
        <v/>
      </c>
      <c r="J439">
        <f>I439-J436</f>
        <v/>
      </c>
      <c r="K439" t="n">
        <v>5</v>
      </c>
      <c r="L439">
        <f>J439/K439*100/23.91/8</f>
        <v/>
      </c>
    </row>
    <row r="440" spans="1:12">
      <c r="A440" t="s">
        <v>20</v>
      </c>
      <c r="B440" t="n">
        <v>1872788000</v>
      </c>
      <c r="C440" t="n">
        <v>1567791000</v>
      </c>
      <c r="D440" t="n">
        <v>935215200</v>
      </c>
      <c r="E440">
        <f>sum(B440:D440)</f>
        <v/>
      </c>
      <c r="F440">
        <f>B440/E440</f>
        <v/>
      </c>
      <c r="G440">
        <f>C440/E440</f>
        <v/>
      </c>
      <c r="H440">
        <f>D440/E440</f>
        <v/>
      </c>
      <c r="I440">
        <f>G440+H440*2</f>
        <v/>
      </c>
      <c r="J440">
        <f>I440-J436</f>
        <v/>
      </c>
      <c r="K440" t="n">
        <v>5</v>
      </c>
      <c r="L440">
        <f>J440/K440*100/23.91/24</f>
        <v/>
      </c>
    </row>
    <row r="441" spans="1:12">
      <c r="A441" t="s">
        <v>21</v>
      </c>
      <c r="B441" t="n">
        <v>1594739000</v>
      </c>
      <c r="C441" t="n">
        <v>1335488000</v>
      </c>
      <c r="D441" t="n">
        <v>791795100</v>
      </c>
      <c r="E441">
        <f>sum(B441:D441)</f>
        <v/>
      </c>
      <c r="F441">
        <f>B441/E441</f>
        <v/>
      </c>
      <c r="G441">
        <f>C441/E441</f>
        <v/>
      </c>
      <c r="H441">
        <f>D441/E441</f>
        <v/>
      </c>
      <c r="I441">
        <f>G441+H441*2</f>
        <v/>
      </c>
      <c r="J441">
        <f>I441-J436</f>
        <v/>
      </c>
      <c r="K441" t="n">
        <v>5</v>
      </c>
      <c r="L441">
        <f>J441/K441*100/23.91/24</f>
        <v/>
      </c>
    </row>
    <row r="442" spans="1:12">
      <c r="A442" t="s">
        <v>22</v>
      </c>
      <c r="B442" t="n">
        <v>1096927000</v>
      </c>
      <c r="C442" t="n">
        <v>1060983000</v>
      </c>
      <c r="D442" t="n">
        <v>706458700</v>
      </c>
      <c r="E442">
        <f>sum(B442:D442)</f>
        <v/>
      </c>
      <c r="F442">
        <f>B442/E442</f>
        <v/>
      </c>
      <c r="G442">
        <f>C442/E442</f>
        <v/>
      </c>
      <c r="H442">
        <f>D442/E442</f>
        <v/>
      </c>
      <c r="I442">
        <f>G442+H442*2</f>
        <v/>
      </c>
      <c r="J442">
        <f>I442-J436</f>
        <v/>
      </c>
      <c r="K442" t="n">
        <v>5</v>
      </c>
      <c r="L442">
        <f>J442/K442*100/23.91/48</f>
        <v/>
      </c>
    </row>
    <row r="443" spans="1:12">
      <c r="A443" t="s">
        <v>23</v>
      </c>
      <c r="B443" t="n">
        <v>864718400</v>
      </c>
      <c r="C443" t="n">
        <v>838291900</v>
      </c>
      <c r="D443" t="n">
        <v>556467800</v>
      </c>
      <c r="E443">
        <f>sum(B443:D443)</f>
        <v/>
      </c>
      <c r="F443">
        <f>B443/E443</f>
        <v/>
      </c>
      <c r="G443">
        <f>C443/E443</f>
        <v/>
      </c>
      <c r="H443">
        <f>D443/E443</f>
        <v/>
      </c>
      <c r="I443">
        <f>G443+H443*2</f>
        <v/>
      </c>
      <c r="J443">
        <f>I443-J436</f>
        <v/>
      </c>
      <c r="K443" t="n">
        <v>5</v>
      </c>
      <c r="L443">
        <f>J443/K443*100/23.91/48</f>
        <v/>
      </c>
    </row>
    <row r="444" spans="1:12">
      <c r="A444" t="s">
        <v>24</v>
      </c>
      <c r="B444" t="n">
        <v>1465877000</v>
      </c>
      <c r="C444" t="n">
        <v>1718507000</v>
      </c>
      <c r="D444" t="n">
        <v>1295466000</v>
      </c>
      <c r="E444">
        <f>sum(B444:D444)</f>
        <v/>
      </c>
      <c r="F444">
        <f>B444/E444</f>
        <v/>
      </c>
      <c r="G444">
        <f>C444/E444</f>
        <v/>
      </c>
      <c r="H444">
        <f>D444/E444</f>
        <v/>
      </c>
      <c r="I444">
        <f>G444+H444*2</f>
        <v/>
      </c>
      <c r="J444">
        <f>I444-J436</f>
        <v/>
      </c>
      <c r="K444" t="n">
        <v>5</v>
      </c>
      <c r="L444">
        <f>J444/K444*100/23.91/96</f>
        <v/>
      </c>
    </row>
    <row r="445" spans="1:12">
      <c r="A445" t="s">
        <v>25</v>
      </c>
      <c r="B445" t="n">
        <v>1188721000</v>
      </c>
      <c r="C445" t="n">
        <v>1351678000</v>
      </c>
      <c r="D445" t="n">
        <v>1001219000</v>
      </c>
      <c r="E445">
        <f>sum(B445:D445)</f>
        <v/>
      </c>
      <c r="F445">
        <f>B445/E445</f>
        <v/>
      </c>
      <c r="G445">
        <f>C445/E445</f>
        <v/>
      </c>
      <c r="H445">
        <f>D445/E445</f>
        <v/>
      </c>
      <c r="I445">
        <f>G445+H445*2</f>
        <v/>
      </c>
      <c r="J445">
        <f>I445-J436</f>
        <v/>
      </c>
      <c r="K445" t="n">
        <v>5</v>
      </c>
      <c r="L445">
        <f>J445/K445*100/23.91/96</f>
        <v/>
      </c>
    </row>
    <row r="446" spans="1:12">
      <c r="A446" t="s">
        <v>26</v>
      </c>
      <c r="B446" t="n">
        <v>13411710</v>
      </c>
      <c r="C446" t="n">
        <v>18656910</v>
      </c>
      <c r="D446" t="n">
        <v>15010920</v>
      </c>
      <c r="E446">
        <f>sum(B446:D446)</f>
        <v/>
      </c>
      <c r="F446">
        <f>B446/E446</f>
        <v/>
      </c>
      <c r="G446">
        <f>C446/E446</f>
        <v/>
      </c>
      <c r="H446">
        <f>D446/E446</f>
        <v/>
      </c>
      <c r="I446">
        <f>G446+H446*2</f>
        <v/>
      </c>
      <c r="J446">
        <f>I446-J436</f>
        <v/>
      </c>
      <c r="K446" t="n">
        <v>5</v>
      </c>
      <c r="L446">
        <f>J446/K446*100/23.91/168</f>
        <v/>
      </c>
    </row>
    <row r="447" spans="1:12">
      <c r="A447" t="s">
        <v>27</v>
      </c>
      <c r="B447" t="n">
        <v>752313000</v>
      </c>
      <c r="C447" t="n">
        <v>1050195000</v>
      </c>
      <c r="D447" t="n">
        <v>870135300</v>
      </c>
      <c r="E447">
        <f>sum(B447:D447)</f>
        <v/>
      </c>
      <c r="F447">
        <f>B447/E447</f>
        <v/>
      </c>
      <c r="G447">
        <f>C447/E447</f>
        <v/>
      </c>
      <c r="H447">
        <f>D447/E447</f>
        <v/>
      </c>
      <c r="I447">
        <f>G447+H447*2</f>
        <v/>
      </c>
      <c r="J447">
        <f>I447-J436</f>
        <v/>
      </c>
      <c r="K447" t="n">
        <v>5</v>
      </c>
      <c r="L447">
        <f>J447/K447*100/23.91/168</f>
        <v/>
      </c>
    </row>
    <row r="448" spans="1:12">
      <c r="A448" t="s"/>
    </row>
    <row r="449" spans="1:12">
      <c r="A449" t="s">
        <v>0</v>
      </c>
      <c r="B449" t="s">
        <v>1</v>
      </c>
      <c r="C449" t="s">
        <v>2</v>
      </c>
      <c r="D449" t="s">
        <v>3</v>
      </c>
    </row>
    <row r="450" spans="1:12">
      <c r="A450" t="s">
        <v>101</v>
      </c>
      <c r="B450" t="s">
        <v>5</v>
      </c>
      <c r="C450" t="s">
        <v>102</v>
      </c>
      <c r="D450" t="s">
        <v>103</v>
      </c>
    </row>
    <row r="451" spans="1:12">
      <c r="A451" t="s"/>
      <c r="B451" t="s">
        <v>8</v>
      </c>
      <c r="C451" t="s">
        <v>9</v>
      </c>
      <c r="D451" t="s">
        <v>10</v>
      </c>
      <c r="E451" t="s">
        <v>11</v>
      </c>
      <c r="F451" t="s">
        <v>8</v>
      </c>
      <c r="G451" t="s">
        <v>9</v>
      </c>
      <c r="H451" t="s">
        <v>10</v>
      </c>
      <c r="I451" t="s">
        <v>12</v>
      </c>
      <c r="J451" t="s">
        <v>13</v>
      </c>
      <c r="K451" t="s">
        <v>14</v>
      </c>
      <c r="L451" t="s">
        <v>15</v>
      </c>
    </row>
    <row r="452" spans="1:12">
      <c r="A452" t="s">
        <v>16</v>
      </c>
      <c r="B452" t="n">
        <v>173477500</v>
      </c>
      <c r="C452" t="n">
        <v>132027000</v>
      </c>
      <c r="D452" t="n">
        <v>57738970</v>
      </c>
      <c r="E452">
        <f>sum(B452:D452)</f>
        <v/>
      </c>
      <c r="F452">
        <f>B452/E452</f>
        <v/>
      </c>
      <c r="G452">
        <f>C452/E452</f>
        <v/>
      </c>
      <c r="H452">
        <f>D452/E452</f>
        <v/>
      </c>
      <c r="I452">
        <f>G452+H452*2</f>
        <v/>
      </c>
      <c r="J452">
        <f>average(I452:I453)</f>
        <v/>
      </c>
    </row>
    <row r="453" spans="1:12">
      <c r="A453" t="s">
        <v>17</v>
      </c>
      <c r="B453" t="n">
        <v>158980100</v>
      </c>
      <c r="C453" t="n">
        <v>126900900</v>
      </c>
      <c r="D453" t="n">
        <v>53849620</v>
      </c>
      <c r="E453">
        <f>sum(B453:D453)</f>
        <v/>
      </c>
      <c r="F453">
        <f>B453/E453</f>
        <v/>
      </c>
      <c r="G453">
        <f>C453/E453</f>
        <v/>
      </c>
      <c r="H453">
        <f>D453/E453</f>
        <v/>
      </c>
      <c r="I453">
        <f>G453+H453*2</f>
        <v/>
      </c>
    </row>
    <row r="454" spans="1:12">
      <c r="A454" t="s">
        <v>18</v>
      </c>
      <c r="B454" t="n">
        <v>162824300</v>
      </c>
      <c r="C454" t="n">
        <v>134587400</v>
      </c>
      <c r="D454" t="n">
        <v>61266170</v>
      </c>
      <c r="E454">
        <f>sum(B454:D454)</f>
        <v/>
      </c>
      <c r="F454">
        <f>B454/E454</f>
        <v/>
      </c>
      <c r="G454">
        <f>C454/E454</f>
        <v/>
      </c>
      <c r="H454">
        <f>D454/E454</f>
        <v/>
      </c>
      <c r="I454">
        <f>G454+H454*2</f>
        <v/>
      </c>
      <c r="J454">
        <f>I454-J452</f>
        <v/>
      </c>
      <c r="K454" t="n">
        <v>5</v>
      </c>
      <c r="L454">
        <f>J454/K454*100/22.22/8</f>
        <v/>
      </c>
    </row>
    <row r="455" spans="1:12">
      <c r="A455" t="s">
        <v>19</v>
      </c>
      <c r="B455" t="n">
        <v>166088600</v>
      </c>
      <c r="C455" t="n">
        <v>136167800</v>
      </c>
      <c r="D455" t="n">
        <v>62860190</v>
      </c>
      <c r="E455">
        <f>sum(B455:D455)</f>
        <v/>
      </c>
      <c r="F455">
        <f>B455/E455</f>
        <v/>
      </c>
      <c r="G455">
        <f>C455/E455</f>
        <v/>
      </c>
      <c r="H455">
        <f>D455/E455</f>
        <v/>
      </c>
      <c r="I455">
        <f>G455+H455*2</f>
        <v/>
      </c>
      <c r="J455">
        <f>I455-J452</f>
        <v/>
      </c>
      <c r="K455" t="n">
        <v>5</v>
      </c>
      <c r="L455">
        <f>J455/K455*100/22.22/8</f>
        <v/>
      </c>
    </row>
    <row r="456" spans="1:12">
      <c r="A456" t="s">
        <v>20</v>
      </c>
      <c r="B456" t="n">
        <v>248764700</v>
      </c>
      <c r="C456" t="n">
        <v>223943400</v>
      </c>
      <c r="D456" t="n">
        <v>112593500</v>
      </c>
      <c r="E456">
        <f>sum(B456:D456)</f>
        <v/>
      </c>
      <c r="F456">
        <f>B456/E456</f>
        <v/>
      </c>
      <c r="G456">
        <f>C456/E456</f>
        <v/>
      </c>
      <c r="H456">
        <f>D456/E456</f>
        <v/>
      </c>
      <c r="I456">
        <f>G456+H456*2</f>
        <v/>
      </c>
      <c r="J456">
        <f>I456-J452</f>
        <v/>
      </c>
      <c r="K456" t="n">
        <v>5</v>
      </c>
      <c r="L456">
        <f>J456/K456*100/22.22/24</f>
        <v/>
      </c>
    </row>
    <row r="457" spans="1:12">
      <c r="A457" t="s">
        <v>21</v>
      </c>
      <c r="B457" t="n">
        <v>261110100</v>
      </c>
      <c r="C457" t="n">
        <v>234320700</v>
      </c>
      <c r="D457" t="n">
        <v>115252200</v>
      </c>
      <c r="E457">
        <f>sum(B457:D457)</f>
        <v/>
      </c>
      <c r="F457">
        <f>B457/E457</f>
        <v/>
      </c>
      <c r="G457">
        <f>C457/E457</f>
        <v/>
      </c>
      <c r="H457">
        <f>D457/E457</f>
        <v/>
      </c>
      <c r="I457">
        <f>G457+H457*2</f>
        <v/>
      </c>
      <c r="J457">
        <f>I457-J452</f>
        <v/>
      </c>
      <c r="K457" t="n">
        <v>5</v>
      </c>
      <c r="L457">
        <f>J457/K457*100/22.22/24</f>
        <v/>
      </c>
    </row>
    <row r="458" spans="1:12">
      <c r="A458" t="s">
        <v>22</v>
      </c>
      <c r="B458" t="n">
        <v>176996000</v>
      </c>
      <c r="C458" t="n">
        <v>175204400</v>
      </c>
      <c r="D458" t="n">
        <v>96836800</v>
      </c>
      <c r="E458">
        <f>sum(B458:D458)</f>
        <v/>
      </c>
      <c r="F458">
        <f>B458/E458</f>
        <v/>
      </c>
      <c r="G458">
        <f>C458/E458</f>
        <v/>
      </c>
      <c r="H458">
        <f>D458/E458</f>
        <v/>
      </c>
      <c r="I458">
        <f>G458+H458*2</f>
        <v/>
      </c>
      <c r="J458">
        <f>I458-J452</f>
        <v/>
      </c>
      <c r="K458" t="n">
        <v>5</v>
      </c>
      <c r="L458">
        <f>J458/K458*100/22.22/48</f>
        <v/>
      </c>
    </row>
    <row r="459" spans="1:12">
      <c r="A459" t="s">
        <v>23</v>
      </c>
      <c r="B459" t="n">
        <v>182719600</v>
      </c>
      <c r="C459" t="n">
        <v>180245400</v>
      </c>
      <c r="D459" t="n">
        <v>99522270</v>
      </c>
      <c r="E459">
        <f>sum(B459:D459)</f>
        <v/>
      </c>
      <c r="F459">
        <f>B459/E459</f>
        <v/>
      </c>
      <c r="G459">
        <f>C459/E459</f>
        <v/>
      </c>
      <c r="H459">
        <f>D459/E459</f>
        <v/>
      </c>
      <c r="I459">
        <f>G459+H459*2</f>
        <v/>
      </c>
      <c r="J459">
        <f>I459-J452</f>
        <v/>
      </c>
      <c r="K459" t="n">
        <v>5</v>
      </c>
      <c r="L459">
        <f>J459/K459*100/22.22/48</f>
        <v/>
      </c>
    </row>
    <row r="460" spans="1:12">
      <c r="A460" t="s">
        <v>24</v>
      </c>
      <c r="B460" t="n">
        <v>300888100</v>
      </c>
      <c r="C460" t="n">
        <v>346861200</v>
      </c>
      <c r="D460" t="n">
        <v>225692900</v>
      </c>
      <c r="E460">
        <f>sum(B460:D460)</f>
        <v/>
      </c>
      <c r="F460">
        <f>B460/E460</f>
        <v/>
      </c>
      <c r="G460">
        <f>C460/E460</f>
        <v/>
      </c>
      <c r="H460">
        <f>D460/E460</f>
        <v/>
      </c>
      <c r="I460">
        <f>G460+H460*2</f>
        <v/>
      </c>
      <c r="J460">
        <f>I460-J452</f>
        <v/>
      </c>
      <c r="K460" t="n">
        <v>5</v>
      </c>
      <c r="L460">
        <f>J460/K460*100/22.22/96</f>
        <v/>
      </c>
    </row>
    <row r="461" spans="1:12">
      <c r="A461" t="s">
        <v>25</v>
      </c>
      <c r="B461" t="n">
        <v>297897900</v>
      </c>
      <c r="C461" t="n">
        <v>348219000</v>
      </c>
      <c r="D461" t="n">
        <v>224761300</v>
      </c>
      <c r="E461">
        <f>sum(B461:D461)</f>
        <v/>
      </c>
      <c r="F461">
        <f>B461/E461</f>
        <v/>
      </c>
      <c r="G461">
        <f>C461/E461</f>
        <v/>
      </c>
      <c r="H461">
        <f>D461/E461</f>
        <v/>
      </c>
      <c r="I461">
        <f>G461+H461*2</f>
        <v/>
      </c>
      <c r="J461">
        <f>I461-J452</f>
        <v/>
      </c>
      <c r="K461" t="n">
        <v>5</v>
      </c>
      <c r="L461">
        <f>J461/K461*100/22.22/96</f>
        <v/>
      </c>
    </row>
    <row r="462" spans="1:12">
      <c r="A462" t="s">
        <v>26</v>
      </c>
      <c r="B462" t="n">
        <v>266715900</v>
      </c>
      <c r="C462" t="n">
        <v>354947000</v>
      </c>
      <c r="D462" t="n">
        <v>256191800</v>
      </c>
      <c r="E462">
        <f>sum(B462:D462)</f>
        <v/>
      </c>
      <c r="F462">
        <f>B462/E462</f>
        <v/>
      </c>
      <c r="G462">
        <f>C462/E462</f>
        <v/>
      </c>
      <c r="H462">
        <f>D462/E462</f>
        <v/>
      </c>
      <c r="I462">
        <f>G462+H462*2</f>
        <v/>
      </c>
      <c r="J462">
        <f>I462-J452</f>
        <v/>
      </c>
      <c r="K462" t="n">
        <v>5</v>
      </c>
      <c r="L462">
        <f>J462/K462*100/22.22/168</f>
        <v/>
      </c>
    </row>
    <row r="463" spans="1:12">
      <c r="A463" t="s">
        <v>27</v>
      </c>
      <c r="B463" t="n">
        <v>231654000</v>
      </c>
      <c r="C463" t="n">
        <v>308343000</v>
      </c>
      <c r="D463" t="n">
        <v>220527500</v>
      </c>
      <c r="E463">
        <f>sum(B463:D463)</f>
        <v/>
      </c>
      <c r="F463">
        <f>B463/E463</f>
        <v/>
      </c>
      <c r="G463">
        <f>C463/E463</f>
        <v/>
      </c>
      <c r="H463">
        <f>D463/E463</f>
        <v/>
      </c>
      <c r="I463">
        <f>G463+H463*2</f>
        <v/>
      </c>
      <c r="J463">
        <f>I463-J452</f>
        <v/>
      </c>
      <c r="K463" t="n">
        <v>5</v>
      </c>
      <c r="L463">
        <f>J463/K463*100/22.22/168</f>
        <v/>
      </c>
    </row>
    <row r="464" spans="1:12">
      <c r="A464" t="s"/>
    </row>
    <row r="465" spans="1:12">
      <c r="A465" t="s">
        <v>0</v>
      </c>
      <c r="B465" t="s">
        <v>1</v>
      </c>
      <c r="C465" t="s">
        <v>2</v>
      </c>
      <c r="D465" t="s">
        <v>3</v>
      </c>
    </row>
    <row r="466" spans="1:12">
      <c r="A466" t="s">
        <v>104</v>
      </c>
      <c r="B466" t="s">
        <v>56</v>
      </c>
      <c r="C466" t="s">
        <v>105</v>
      </c>
      <c r="D466" t="s">
        <v>103</v>
      </c>
    </row>
    <row r="467" spans="1:12">
      <c r="A467" t="s"/>
      <c r="B467" t="s">
        <v>8</v>
      </c>
      <c r="C467" t="s">
        <v>9</v>
      </c>
      <c r="D467" t="s">
        <v>10</v>
      </c>
      <c r="E467" t="s">
        <v>11</v>
      </c>
      <c r="F467" t="s">
        <v>8</v>
      </c>
      <c r="G467" t="s">
        <v>9</v>
      </c>
      <c r="H467" t="s">
        <v>10</v>
      </c>
      <c r="I467" t="s">
        <v>12</v>
      </c>
      <c r="J467" t="s">
        <v>13</v>
      </c>
      <c r="K467" t="s">
        <v>14</v>
      </c>
      <c r="L467" t="s">
        <v>15</v>
      </c>
    </row>
    <row r="468" spans="1:12">
      <c r="A468" t="s">
        <v>16</v>
      </c>
      <c r="B468" t="n">
        <v>1493471000</v>
      </c>
      <c r="C468" t="n">
        <v>1196100000</v>
      </c>
      <c r="D468" t="n">
        <v>519051300</v>
      </c>
      <c r="E468">
        <f>sum(B468:D468)</f>
        <v/>
      </c>
      <c r="F468">
        <f>B468/E468</f>
        <v/>
      </c>
      <c r="G468">
        <f>C468/E468</f>
        <v/>
      </c>
      <c r="H468">
        <f>D468/E468</f>
        <v/>
      </c>
      <c r="I468">
        <f>G468+H468*2</f>
        <v/>
      </c>
      <c r="J468">
        <f>average(I468:I469)</f>
        <v/>
      </c>
    </row>
    <row r="469" spans="1:12">
      <c r="A469" t="s">
        <v>17</v>
      </c>
      <c r="B469" t="n">
        <v>1439361000</v>
      </c>
      <c r="C469" t="n">
        <v>1146749000</v>
      </c>
      <c r="D469" t="n">
        <v>503799300</v>
      </c>
      <c r="E469">
        <f>sum(B469:D469)</f>
        <v/>
      </c>
      <c r="F469">
        <f>B469/E469</f>
        <v/>
      </c>
      <c r="G469">
        <f>C469/E469</f>
        <v/>
      </c>
      <c r="H469">
        <f>D469/E469</f>
        <v/>
      </c>
      <c r="I469">
        <f>G469+H469*2</f>
        <v/>
      </c>
    </row>
    <row r="470" spans="1:12">
      <c r="A470" t="s">
        <v>18</v>
      </c>
      <c r="B470" t="n">
        <v>1512139000</v>
      </c>
      <c r="C470" t="n">
        <v>1266195000</v>
      </c>
      <c r="D470" t="n">
        <v>601829700</v>
      </c>
      <c r="E470">
        <f>sum(B470:D470)</f>
        <v/>
      </c>
      <c r="F470">
        <f>B470/E470</f>
        <v/>
      </c>
      <c r="G470">
        <f>C470/E470</f>
        <v/>
      </c>
      <c r="H470">
        <f>D470/E470</f>
        <v/>
      </c>
      <c r="I470">
        <f>G470+H470*2</f>
        <v/>
      </c>
      <c r="J470">
        <f>I470-J468</f>
        <v/>
      </c>
      <c r="K470" t="n">
        <v>5</v>
      </c>
      <c r="L470">
        <f>J470/K470*100/22.22/8</f>
        <v/>
      </c>
    </row>
    <row r="471" spans="1:12">
      <c r="A471" t="s">
        <v>19</v>
      </c>
      <c r="B471" t="n">
        <v>1562684000</v>
      </c>
      <c r="C471" t="n">
        <v>1303029000</v>
      </c>
      <c r="D471" t="n">
        <v>614613100</v>
      </c>
      <c r="E471">
        <f>sum(B471:D471)</f>
        <v/>
      </c>
      <c r="F471">
        <f>B471/E471</f>
        <v/>
      </c>
      <c r="G471">
        <f>C471/E471</f>
        <v/>
      </c>
      <c r="H471">
        <f>D471/E471</f>
        <v/>
      </c>
      <c r="I471">
        <f>G471+H471*2</f>
        <v/>
      </c>
      <c r="J471">
        <f>I471-J468</f>
        <v/>
      </c>
      <c r="K471" t="n">
        <v>5</v>
      </c>
      <c r="L471">
        <f>J471/K471*100/22.22/8</f>
        <v/>
      </c>
    </row>
    <row r="472" spans="1:12">
      <c r="A472" t="s">
        <v>20</v>
      </c>
      <c r="B472" t="n">
        <v>1979576000</v>
      </c>
      <c r="C472" t="n">
        <v>1773503000</v>
      </c>
      <c r="D472" t="n">
        <v>907561500</v>
      </c>
      <c r="E472">
        <f>sum(B472:D472)</f>
        <v/>
      </c>
      <c r="F472">
        <f>B472/E472</f>
        <v/>
      </c>
      <c r="G472">
        <f>C472/E472</f>
        <v/>
      </c>
      <c r="H472">
        <f>D472/E472</f>
        <v/>
      </c>
      <c r="I472">
        <f>G472+H472*2</f>
        <v/>
      </c>
      <c r="J472">
        <f>I472-J468</f>
        <v/>
      </c>
      <c r="K472" t="n">
        <v>5</v>
      </c>
      <c r="L472">
        <f>J472/K472*100/22.22/24</f>
        <v/>
      </c>
    </row>
    <row r="473" spans="1:12">
      <c r="A473" t="s">
        <v>21</v>
      </c>
      <c r="B473" t="n">
        <v>2065238000</v>
      </c>
      <c r="C473" t="n">
        <v>1842589000</v>
      </c>
      <c r="D473" t="n">
        <v>947655800</v>
      </c>
      <c r="E473">
        <f>sum(B473:D473)</f>
        <v/>
      </c>
      <c r="F473">
        <f>B473/E473</f>
        <v/>
      </c>
      <c r="G473">
        <f>C473/E473</f>
        <v/>
      </c>
      <c r="H473">
        <f>D473/E473</f>
        <v/>
      </c>
      <c r="I473">
        <f>G473+H473*2</f>
        <v/>
      </c>
      <c r="J473">
        <f>I473-J468</f>
        <v/>
      </c>
      <c r="K473" t="n">
        <v>5</v>
      </c>
      <c r="L473">
        <f>J473/K473*100/22.22/24</f>
        <v/>
      </c>
    </row>
    <row r="474" spans="1:12">
      <c r="A474" t="s">
        <v>22</v>
      </c>
      <c r="B474" t="n">
        <v>1400032000</v>
      </c>
      <c r="C474" t="n">
        <v>1368218000</v>
      </c>
      <c r="D474" t="n">
        <v>782870100</v>
      </c>
      <c r="E474">
        <f>sum(B474:D474)</f>
        <v/>
      </c>
      <c r="F474">
        <f>B474/E474</f>
        <v/>
      </c>
      <c r="G474">
        <f>C474/E474</f>
        <v/>
      </c>
      <c r="H474">
        <f>D474/E474</f>
        <v/>
      </c>
      <c r="I474">
        <f>G474+H474*2</f>
        <v/>
      </c>
      <c r="J474">
        <f>I474-J468</f>
        <v/>
      </c>
      <c r="K474" t="n">
        <v>5</v>
      </c>
      <c r="L474">
        <f>J474/K474*100/22.22/48</f>
        <v/>
      </c>
    </row>
    <row r="475" spans="1:12">
      <c r="A475" t="s">
        <v>23</v>
      </c>
      <c r="B475" t="n">
        <v>1516758000</v>
      </c>
      <c r="C475" t="n">
        <v>1487640000</v>
      </c>
      <c r="D475" t="n">
        <v>848085900</v>
      </c>
      <c r="E475">
        <f>sum(B475:D475)</f>
        <v/>
      </c>
      <c r="F475">
        <f>B475/E475</f>
        <v/>
      </c>
      <c r="G475">
        <f>C475/E475</f>
        <v/>
      </c>
      <c r="H475">
        <f>D475/E475</f>
        <v/>
      </c>
      <c r="I475">
        <f>G475+H475*2</f>
        <v/>
      </c>
      <c r="J475">
        <f>I475-J468</f>
        <v/>
      </c>
      <c r="K475" t="n">
        <v>5</v>
      </c>
      <c r="L475">
        <f>J475/K475*100/22.22/48</f>
        <v/>
      </c>
    </row>
    <row r="476" spans="1:12">
      <c r="A476" t="s">
        <v>24</v>
      </c>
      <c r="B476" t="n">
        <v>2342266000</v>
      </c>
      <c r="C476" t="n">
        <v>2713201000</v>
      </c>
      <c r="D476" t="n">
        <v>1784216000</v>
      </c>
      <c r="E476">
        <f>sum(B476:D476)</f>
        <v/>
      </c>
      <c r="F476">
        <f>B476/E476</f>
        <v/>
      </c>
      <c r="G476">
        <f>C476/E476</f>
        <v/>
      </c>
      <c r="H476">
        <f>D476/E476</f>
        <v/>
      </c>
      <c r="I476">
        <f>G476+H476*2</f>
        <v/>
      </c>
      <c r="J476">
        <f>I476-J468</f>
        <v/>
      </c>
      <c r="K476" t="n">
        <v>5</v>
      </c>
      <c r="L476">
        <f>J476/K476*100/22.22/96</f>
        <v/>
      </c>
    </row>
    <row r="477" spans="1:12">
      <c r="A477" t="s">
        <v>25</v>
      </c>
      <c r="B477" t="n">
        <v>2409525000</v>
      </c>
      <c r="C477" t="n">
        <v>2785318000</v>
      </c>
      <c r="D477" t="n">
        <v>1838895000</v>
      </c>
      <c r="E477">
        <f>sum(B477:D477)</f>
        <v/>
      </c>
      <c r="F477">
        <f>B477/E477</f>
        <v/>
      </c>
      <c r="G477">
        <f>C477/E477</f>
        <v/>
      </c>
      <c r="H477">
        <f>D477/E477</f>
        <v/>
      </c>
      <c r="I477">
        <f>G477+H477*2</f>
        <v/>
      </c>
      <c r="J477">
        <f>I477-J468</f>
        <v/>
      </c>
      <c r="K477" t="n">
        <v>5</v>
      </c>
      <c r="L477">
        <f>J477/K477*100/22.22/96</f>
        <v/>
      </c>
    </row>
    <row r="478" spans="1:12">
      <c r="A478" t="s">
        <v>26</v>
      </c>
      <c r="B478" t="n">
        <v>2383284000</v>
      </c>
      <c r="C478" t="n">
        <v>3151916000</v>
      </c>
      <c r="D478" t="n">
        <v>2294133000</v>
      </c>
      <c r="E478">
        <f>sum(B478:D478)</f>
        <v/>
      </c>
      <c r="F478">
        <f>B478/E478</f>
        <v/>
      </c>
      <c r="G478">
        <f>C478/E478</f>
        <v/>
      </c>
      <c r="H478">
        <f>D478/E478</f>
        <v/>
      </c>
      <c r="I478">
        <f>G478+H478*2</f>
        <v/>
      </c>
      <c r="J478">
        <f>I478-J468</f>
        <v/>
      </c>
      <c r="K478" t="n">
        <v>5</v>
      </c>
      <c r="L478">
        <f>J478/K478*100/22.22/168</f>
        <v/>
      </c>
    </row>
    <row r="479" spans="1:12">
      <c r="A479" t="s">
        <v>27</v>
      </c>
      <c r="B479" t="n">
        <v>1904163000</v>
      </c>
      <c r="C479" t="n">
        <v>2503362000</v>
      </c>
      <c r="D479" t="n">
        <v>1806699000</v>
      </c>
      <c r="E479">
        <f>sum(B479:D479)</f>
        <v/>
      </c>
      <c r="F479">
        <f>B479/E479</f>
        <v/>
      </c>
      <c r="G479">
        <f>C479/E479</f>
        <v/>
      </c>
      <c r="H479">
        <f>D479/E479</f>
        <v/>
      </c>
      <c r="I479">
        <f>G479+H479*2</f>
        <v/>
      </c>
      <c r="J479">
        <f>I479-J468</f>
        <v/>
      </c>
      <c r="K479" t="n">
        <v>5</v>
      </c>
      <c r="L479">
        <f>J479/K479*100/22.22/168</f>
        <v/>
      </c>
    </row>
    <row r="480" spans="1:12">
      <c r="A480" t="s"/>
    </row>
    <row r="481" spans="1:12">
      <c r="A481" t="s">
        <v>0</v>
      </c>
      <c r="B481" t="s">
        <v>1</v>
      </c>
      <c r="C481" t="s">
        <v>2</v>
      </c>
      <c r="D481" t="s">
        <v>3</v>
      </c>
    </row>
    <row r="482" spans="1:12">
      <c r="A482" t="s">
        <v>106</v>
      </c>
      <c r="B482" t="s">
        <v>5</v>
      </c>
      <c r="C482" t="s">
        <v>107</v>
      </c>
      <c r="D482" t="s">
        <v>108</v>
      </c>
    </row>
    <row r="483" spans="1:12">
      <c r="A483" t="s"/>
      <c r="B483" t="s">
        <v>8</v>
      </c>
      <c r="C483" t="s">
        <v>9</v>
      </c>
      <c r="D483" t="s">
        <v>10</v>
      </c>
      <c r="E483" t="s">
        <v>11</v>
      </c>
      <c r="F483" t="s">
        <v>8</v>
      </c>
      <c r="G483" t="s">
        <v>9</v>
      </c>
      <c r="H483" t="s">
        <v>10</v>
      </c>
      <c r="I483" t="s">
        <v>12</v>
      </c>
      <c r="J483" t="s">
        <v>13</v>
      </c>
      <c r="K483" t="s">
        <v>14</v>
      </c>
      <c r="L483" t="s">
        <v>15</v>
      </c>
    </row>
    <row r="484" spans="1:12">
      <c r="A484" t="s">
        <v>16</v>
      </c>
      <c r="B484" t="n">
        <v>50180500</v>
      </c>
      <c r="C484" t="n">
        <v>36674770</v>
      </c>
      <c r="D484" t="n">
        <v>17040480</v>
      </c>
      <c r="E484">
        <f>sum(B484:D484)</f>
        <v/>
      </c>
      <c r="F484">
        <f>B484/E484</f>
        <v/>
      </c>
      <c r="G484">
        <f>C484/E484</f>
        <v/>
      </c>
      <c r="H484">
        <f>D484/E484</f>
        <v/>
      </c>
      <c r="I484">
        <f>G484+H484*2</f>
        <v/>
      </c>
      <c r="J484">
        <f>average(I484:I485)</f>
        <v/>
      </c>
    </row>
    <row r="485" spans="1:12">
      <c r="A485" t="s">
        <v>17</v>
      </c>
      <c r="B485" t="n">
        <v>63105100</v>
      </c>
      <c r="C485" t="n">
        <v>45644670</v>
      </c>
      <c r="D485" t="n">
        <v>20376440</v>
      </c>
      <c r="E485">
        <f>sum(B485:D485)</f>
        <v/>
      </c>
      <c r="F485">
        <f>B485/E485</f>
        <v/>
      </c>
      <c r="G485">
        <f>C485/E485</f>
        <v/>
      </c>
      <c r="H485">
        <f>D485/E485</f>
        <v/>
      </c>
      <c r="I485">
        <f>G485+H485*2</f>
        <v/>
      </c>
    </row>
    <row r="486" spans="1:12">
      <c r="A486" t="s">
        <v>18</v>
      </c>
      <c r="B486" t="n">
        <v>78128190</v>
      </c>
      <c r="C486" t="n">
        <v>59065790</v>
      </c>
      <c r="D486" t="n">
        <v>31193380</v>
      </c>
      <c r="E486">
        <f>sum(B486:D486)</f>
        <v/>
      </c>
      <c r="F486">
        <f>B486/E486</f>
        <v/>
      </c>
      <c r="G486">
        <f>C486/E486</f>
        <v/>
      </c>
      <c r="H486">
        <f>D486/E486</f>
        <v/>
      </c>
      <c r="I486">
        <f>G486+H486*2</f>
        <v/>
      </c>
      <c r="J486">
        <f>I486-J484</f>
        <v/>
      </c>
      <c r="K486" t="n">
        <v>5</v>
      </c>
      <c r="L486">
        <f>J486/K486*100/22.74/8</f>
        <v/>
      </c>
    </row>
    <row r="487" spans="1:12">
      <c r="A487" t="s">
        <v>19</v>
      </c>
      <c r="B487" t="n">
        <v>86147290</v>
      </c>
      <c r="C487" t="n">
        <v>68489880</v>
      </c>
      <c r="D487" t="n">
        <v>34815510</v>
      </c>
      <c r="E487">
        <f>sum(B487:D487)</f>
        <v/>
      </c>
      <c r="F487">
        <f>B487/E487</f>
        <v/>
      </c>
      <c r="G487">
        <f>C487/E487</f>
        <v/>
      </c>
      <c r="H487">
        <f>D487/E487</f>
        <v/>
      </c>
      <c r="I487">
        <f>G487+H487*2</f>
        <v/>
      </c>
      <c r="J487">
        <f>I487-J484</f>
        <v/>
      </c>
      <c r="K487" t="n">
        <v>5</v>
      </c>
      <c r="L487">
        <f>J487/K487*100/22.74/8</f>
        <v/>
      </c>
    </row>
    <row r="488" spans="1:12">
      <c r="A488" t="s">
        <v>20</v>
      </c>
      <c r="B488" t="n">
        <v>63802350</v>
      </c>
      <c r="C488" t="n">
        <v>49662990</v>
      </c>
      <c r="D488" t="n">
        <v>28654980</v>
      </c>
      <c r="E488">
        <f>sum(B488:D488)</f>
        <v/>
      </c>
      <c r="F488">
        <f>B488/E488</f>
        <v/>
      </c>
      <c r="G488">
        <f>C488/E488</f>
        <v/>
      </c>
      <c r="H488">
        <f>D488/E488</f>
        <v/>
      </c>
      <c r="I488">
        <f>G488+H488*2</f>
        <v/>
      </c>
      <c r="J488">
        <f>I488-J484</f>
        <v/>
      </c>
      <c r="K488" t="n">
        <v>5</v>
      </c>
      <c r="L488">
        <f>J488/K488*100/22.74/24</f>
        <v/>
      </c>
    </row>
    <row r="489" spans="1:12">
      <c r="A489" t="s">
        <v>21</v>
      </c>
      <c r="B489" t="n">
        <v>61269180</v>
      </c>
      <c r="C489" t="n">
        <v>50864770</v>
      </c>
      <c r="D489" t="n">
        <v>27628870</v>
      </c>
      <c r="E489">
        <f>sum(B489:D489)</f>
        <v/>
      </c>
      <c r="F489">
        <f>B489/E489</f>
        <v/>
      </c>
      <c r="G489">
        <f>C489/E489</f>
        <v/>
      </c>
      <c r="H489">
        <f>D489/E489</f>
        <v/>
      </c>
      <c r="I489">
        <f>G489+H489*2</f>
        <v/>
      </c>
      <c r="J489">
        <f>I489-J484</f>
        <v/>
      </c>
      <c r="K489" t="n">
        <v>5</v>
      </c>
      <c r="L489">
        <f>J489/K489*100/22.74/24</f>
        <v/>
      </c>
    </row>
    <row r="490" spans="1:12">
      <c r="A490" t="s">
        <v>22</v>
      </c>
      <c r="B490" t="n">
        <v>53198350</v>
      </c>
      <c r="C490" t="n">
        <v>49575990</v>
      </c>
      <c r="D490" t="n">
        <v>33466140</v>
      </c>
      <c r="E490">
        <f>sum(B490:D490)</f>
        <v/>
      </c>
      <c r="F490">
        <f>B490/E490</f>
        <v/>
      </c>
      <c r="G490">
        <f>C490/E490</f>
        <v/>
      </c>
      <c r="H490">
        <f>D490/E490</f>
        <v/>
      </c>
      <c r="I490">
        <f>G490+H490*2</f>
        <v/>
      </c>
      <c r="J490">
        <f>I490-J484</f>
        <v/>
      </c>
      <c r="K490" t="n">
        <v>5</v>
      </c>
      <c r="L490">
        <f>J490/K490*100/22.74/48</f>
        <v/>
      </c>
    </row>
    <row r="491" spans="1:12">
      <c r="A491" t="s">
        <v>23</v>
      </c>
      <c r="B491" t="n">
        <v>46777840</v>
      </c>
      <c r="C491" t="n">
        <v>45114060</v>
      </c>
      <c r="D491" t="n">
        <v>28661480</v>
      </c>
      <c r="E491">
        <f>sum(B491:D491)</f>
        <v/>
      </c>
      <c r="F491">
        <f>B491/E491</f>
        <v/>
      </c>
      <c r="G491">
        <f>C491/E491</f>
        <v/>
      </c>
      <c r="H491">
        <f>D491/E491</f>
        <v/>
      </c>
      <c r="I491">
        <f>G491+H491*2</f>
        <v/>
      </c>
      <c r="J491">
        <f>I491-J484</f>
        <v/>
      </c>
      <c r="K491" t="n">
        <v>5</v>
      </c>
      <c r="L491">
        <f>J491/K491*100/22.74/48</f>
        <v/>
      </c>
    </row>
    <row r="492" spans="1:12">
      <c r="A492" t="s">
        <v>24</v>
      </c>
      <c r="B492" t="n">
        <v>43075730</v>
      </c>
      <c r="C492" t="n">
        <v>49008850</v>
      </c>
      <c r="D492" t="n">
        <v>38347710</v>
      </c>
      <c r="E492">
        <f>sum(B492:D492)</f>
        <v/>
      </c>
      <c r="F492">
        <f>B492/E492</f>
        <v/>
      </c>
      <c r="G492">
        <f>C492/E492</f>
        <v/>
      </c>
      <c r="H492">
        <f>D492/E492</f>
        <v/>
      </c>
      <c r="I492">
        <f>G492+H492*2</f>
        <v/>
      </c>
      <c r="J492">
        <f>I492-J484</f>
        <v/>
      </c>
      <c r="K492" t="n">
        <v>5</v>
      </c>
      <c r="L492">
        <f>J492/K492*100/22.74/96</f>
        <v/>
      </c>
    </row>
    <row r="493" spans="1:12">
      <c r="A493" t="s">
        <v>25</v>
      </c>
      <c r="B493" t="n">
        <v>52309700</v>
      </c>
      <c r="C493" t="n">
        <v>62238330</v>
      </c>
      <c r="D493" t="n">
        <v>43616840</v>
      </c>
      <c r="E493">
        <f>sum(B493:D493)</f>
        <v/>
      </c>
      <c r="F493">
        <f>B493/E493</f>
        <v/>
      </c>
      <c r="G493">
        <f>C493/E493</f>
        <v/>
      </c>
      <c r="H493">
        <f>D493/E493</f>
        <v/>
      </c>
      <c r="I493">
        <f>G493+H493*2</f>
        <v/>
      </c>
      <c r="J493">
        <f>I493-J484</f>
        <v/>
      </c>
      <c r="K493" t="n">
        <v>5</v>
      </c>
      <c r="L493">
        <f>J493/K493*100/22.74/96</f>
        <v/>
      </c>
    </row>
    <row r="494" spans="1:12">
      <c r="A494" t="s">
        <v>26</v>
      </c>
      <c r="B494" t="n">
        <v>7685571</v>
      </c>
      <c r="C494" t="n">
        <v>11140740</v>
      </c>
      <c r="D494" t="n">
        <v>9347772</v>
      </c>
      <c r="E494">
        <f>sum(B494:D494)</f>
        <v/>
      </c>
      <c r="F494">
        <f>B494/E494</f>
        <v/>
      </c>
      <c r="G494">
        <f>C494/E494</f>
        <v/>
      </c>
      <c r="H494">
        <f>D494/E494</f>
        <v/>
      </c>
      <c r="I494">
        <f>G494+H494*2</f>
        <v/>
      </c>
      <c r="J494">
        <f>I494-J484</f>
        <v/>
      </c>
      <c r="K494" t="n">
        <v>5</v>
      </c>
      <c r="L494">
        <f>J494/K494*100/22.74/168</f>
        <v/>
      </c>
    </row>
    <row r="495" spans="1:12">
      <c r="A495" t="s">
        <v>27</v>
      </c>
      <c r="B495" t="n">
        <v>38820630</v>
      </c>
      <c r="C495" t="n">
        <v>55473750</v>
      </c>
      <c r="D495" t="n">
        <v>45862960</v>
      </c>
      <c r="E495">
        <f>sum(B495:D495)</f>
        <v/>
      </c>
      <c r="F495">
        <f>B495/E495</f>
        <v/>
      </c>
      <c r="G495">
        <f>C495/E495</f>
        <v/>
      </c>
      <c r="H495">
        <f>D495/E495</f>
        <v/>
      </c>
      <c r="I495">
        <f>G495+H495*2</f>
        <v/>
      </c>
      <c r="J495">
        <f>I495-J484</f>
        <v/>
      </c>
      <c r="K495" t="n">
        <v>5</v>
      </c>
      <c r="L495">
        <f>J495/K495*100/22.74/168</f>
        <v/>
      </c>
    </row>
    <row r="496" spans="1:12">
      <c r="A496" t="s"/>
    </row>
    <row r="497" spans="1:12">
      <c r="A497" t="s">
        <v>0</v>
      </c>
      <c r="B497" t="s">
        <v>1</v>
      </c>
      <c r="C497" t="s">
        <v>2</v>
      </c>
      <c r="D497" t="s">
        <v>3</v>
      </c>
    </row>
    <row r="498" spans="1:12">
      <c r="A498" t="s">
        <v>109</v>
      </c>
      <c r="B498" t="s">
        <v>5</v>
      </c>
      <c r="C498" t="s">
        <v>110</v>
      </c>
      <c r="D498" t="s">
        <v>111</v>
      </c>
    </row>
    <row r="499" spans="1:12">
      <c r="A499" t="s"/>
      <c r="B499" t="s">
        <v>8</v>
      </c>
      <c r="C499" t="s">
        <v>9</v>
      </c>
      <c r="D499" t="s">
        <v>10</v>
      </c>
      <c r="E499" t="s">
        <v>11</v>
      </c>
      <c r="F499" t="s">
        <v>8</v>
      </c>
      <c r="G499" t="s">
        <v>9</v>
      </c>
      <c r="H499" t="s">
        <v>10</v>
      </c>
      <c r="I499" t="s">
        <v>12</v>
      </c>
      <c r="J499" t="s">
        <v>13</v>
      </c>
      <c r="K499" t="s">
        <v>14</v>
      </c>
      <c r="L499" t="s">
        <v>15</v>
      </c>
    </row>
    <row r="500" spans="1:12">
      <c r="A500" t="s">
        <v>16</v>
      </c>
      <c r="B500" t="n">
        <v>74280840</v>
      </c>
      <c r="C500" t="n">
        <v>59550980</v>
      </c>
      <c r="D500" t="n">
        <v>25627970</v>
      </c>
      <c r="E500">
        <f>sum(B500:D500)</f>
        <v/>
      </c>
      <c r="F500">
        <f>B500/E500</f>
        <v/>
      </c>
      <c r="G500">
        <f>C500/E500</f>
        <v/>
      </c>
      <c r="H500">
        <f>D500/E500</f>
        <v/>
      </c>
      <c r="I500">
        <f>G500+H500*2</f>
        <v/>
      </c>
      <c r="J500">
        <f>average(I500:I501)</f>
        <v/>
      </c>
    </row>
    <row r="501" spans="1:12">
      <c r="A501" t="s">
        <v>17</v>
      </c>
      <c r="B501" t="n">
        <v>59841260</v>
      </c>
      <c r="C501" t="n">
        <v>47279680</v>
      </c>
      <c r="D501" t="n">
        <v>20772800</v>
      </c>
      <c r="E501">
        <f>sum(B501:D501)</f>
        <v/>
      </c>
      <c r="F501">
        <f>B501/E501</f>
        <v/>
      </c>
      <c r="G501">
        <f>C501/E501</f>
        <v/>
      </c>
      <c r="H501">
        <f>D501/E501</f>
        <v/>
      </c>
      <c r="I501">
        <f>G501+H501*2</f>
        <v/>
      </c>
    </row>
    <row r="502" spans="1:12">
      <c r="A502" t="s">
        <v>18</v>
      </c>
      <c r="B502" t="n">
        <v>14520060</v>
      </c>
      <c r="C502" t="n">
        <v>12335140</v>
      </c>
      <c r="D502" t="n">
        <v>5857512</v>
      </c>
      <c r="E502">
        <f>sum(B502:D502)</f>
        <v/>
      </c>
      <c r="F502">
        <f>B502/E502</f>
        <v/>
      </c>
      <c r="G502">
        <f>C502/E502</f>
        <v/>
      </c>
      <c r="H502">
        <f>D502/E502</f>
        <v/>
      </c>
      <c r="I502">
        <f>G502+H502*2</f>
        <v/>
      </c>
      <c r="J502">
        <f>I502-J500</f>
        <v/>
      </c>
      <c r="K502" t="n">
        <v>5</v>
      </c>
      <c r="L502">
        <f>J502/K502*100/24.95/8</f>
        <v/>
      </c>
    </row>
    <row r="503" spans="1:12">
      <c r="A503" t="s">
        <v>19</v>
      </c>
      <c r="B503" t="n">
        <v>44591270</v>
      </c>
      <c r="C503" t="n">
        <v>37362690</v>
      </c>
      <c r="D503" t="n">
        <v>18238430</v>
      </c>
      <c r="E503">
        <f>sum(B503:D503)</f>
        <v/>
      </c>
      <c r="F503">
        <f>B503/E503</f>
        <v/>
      </c>
      <c r="G503">
        <f>C503/E503</f>
        <v/>
      </c>
      <c r="H503">
        <f>D503/E503</f>
        <v/>
      </c>
      <c r="I503">
        <f>G503+H503*2</f>
        <v/>
      </c>
      <c r="J503">
        <f>I503-J500</f>
        <v/>
      </c>
      <c r="K503" t="n">
        <v>5</v>
      </c>
      <c r="L503">
        <f>J503/K503*100/24.95/8</f>
        <v/>
      </c>
    </row>
    <row r="504" spans="1:12">
      <c r="A504" t="s">
        <v>20</v>
      </c>
      <c r="B504" t="n">
        <v>63648870</v>
      </c>
      <c r="C504" t="n">
        <v>58416970</v>
      </c>
      <c r="D504" t="n">
        <v>30564540</v>
      </c>
      <c r="E504">
        <f>sum(B504:D504)</f>
        <v/>
      </c>
      <c r="F504">
        <f>B504/E504</f>
        <v/>
      </c>
      <c r="G504">
        <f>C504/E504</f>
        <v/>
      </c>
      <c r="H504">
        <f>D504/E504</f>
        <v/>
      </c>
      <c r="I504">
        <f>G504+H504*2</f>
        <v/>
      </c>
      <c r="J504">
        <f>I504-J500</f>
        <v/>
      </c>
      <c r="K504" t="n">
        <v>5</v>
      </c>
      <c r="L504">
        <f>J504/K504*100/24.95/24</f>
        <v/>
      </c>
    </row>
    <row r="505" spans="1:12">
      <c r="A505" t="s">
        <v>21</v>
      </c>
      <c r="B505" t="n">
        <v>66101360</v>
      </c>
      <c r="C505" t="n">
        <v>60423810</v>
      </c>
      <c r="D505" t="n">
        <v>31893440</v>
      </c>
      <c r="E505">
        <f>sum(B505:D505)</f>
        <v/>
      </c>
      <c r="F505">
        <f>B505/E505</f>
        <v/>
      </c>
      <c r="G505">
        <f>C505/E505</f>
        <v/>
      </c>
      <c r="H505">
        <f>D505/E505</f>
        <v/>
      </c>
      <c r="I505">
        <f>G505+H505*2</f>
        <v/>
      </c>
      <c r="J505">
        <f>I505-J500</f>
        <v/>
      </c>
      <c r="K505" t="n">
        <v>5</v>
      </c>
      <c r="L505">
        <f>J505/K505*100/24.95/24</f>
        <v/>
      </c>
    </row>
    <row r="506" spans="1:12">
      <c r="A506" t="s">
        <v>22</v>
      </c>
      <c r="B506" t="n">
        <v>6698519</v>
      </c>
      <c r="C506" t="n">
        <v>7066034</v>
      </c>
      <c r="D506" t="n">
        <v>4194268</v>
      </c>
      <c r="E506">
        <f>sum(B506:D506)</f>
        <v/>
      </c>
      <c r="F506">
        <f>B506/E506</f>
        <v/>
      </c>
      <c r="G506">
        <f>C506/E506</f>
        <v/>
      </c>
      <c r="H506">
        <f>D506/E506</f>
        <v/>
      </c>
      <c r="I506">
        <f>G506+H506*2</f>
        <v/>
      </c>
      <c r="J506">
        <f>I506-J500</f>
        <v/>
      </c>
      <c r="K506" t="n">
        <v>5</v>
      </c>
      <c r="L506">
        <f>J506/K506*100/24.95/48</f>
        <v/>
      </c>
    </row>
    <row r="507" spans="1:12">
      <c r="A507" t="s">
        <v>23</v>
      </c>
      <c r="B507" t="n">
        <v>5703249</v>
      </c>
      <c r="C507" t="n">
        <v>6021794</v>
      </c>
      <c r="D507" t="n">
        <v>3511197</v>
      </c>
      <c r="E507">
        <f>sum(B507:D507)</f>
        <v/>
      </c>
      <c r="F507">
        <f>B507/E507</f>
        <v/>
      </c>
      <c r="G507">
        <f>C507/E507</f>
        <v/>
      </c>
      <c r="H507">
        <f>D507/E507</f>
        <v/>
      </c>
      <c r="I507">
        <f>G507+H507*2</f>
        <v/>
      </c>
      <c r="J507">
        <f>I507-J500</f>
        <v/>
      </c>
      <c r="K507" t="n">
        <v>5</v>
      </c>
      <c r="L507">
        <f>J507/K507*100/24.95/48</f>
        <v/>
      </c>
    </row>
    <row r="508" spans="1:12">
      <c r="A508" t="s">
        <v>24</v>
      </c>
      <c r="B508" t="n">
        <v>19866000</v>
      </c>
      <c r="C508" t="n">
        <v>24342210</v>
      </c>
      <c r="D508" t="n">
        <v>17376020</v>
      </c>
      <c r="E508">
        <f>sum(B508:D508)</f>
        <v/>
      </c>
      <c r="F508">
        <f>B508/E508</f>
        <v/>
      </c>
      <c r="G508">
        <f>C508/E508</f>
        <v/>
      </c>
      <c r="H508">
        <f>D508/E508</f>
        <v/>
      </c>
      <c r="I508">
        <f>G508+H508*2</f>
        <v/>
      </c>
      <c r="J508">
        <f>I508-J500</f>
        <v/>
      </c>
      <c r="K508" t="n">
        <v>5</v>
      </c>
      <c r="L508">
        <f>J508/K508*100/24.95/96</f>
        <v/>
      </c>
    </row>
    <row r="509" spans="1:12">
      <c r="A509" t="s">
        <v>25</v>
      </c>
      <c r="B509" t="n">
        <v>60282930</v>
      </c>
      <c r="C509" t="n">
        <v>75003650</v>
      </c>
      <c r="D509" t="n">
        <v>53024870</v>
      </c>
      <c r="E509">
        <f>sum(B509:D509)</f>
        <v/>
      </c>
      <c r="F509">
        <f>B509/E509</f>
        <v/>
      </c>
      <c r="G509">
        <f>C509/E509</f>
        <v/>
      </c>
      <c r="H509">
        <f>D509/E509</f>
        <v/>
      </c>
      <c r="I509">
        <f>G509+H509*2</f>
        <v/>
      </c>
      <c r="J509">
        <f>I509-J500</f>
        <v/>
      </c>
      <c r="K509" t="n">
        <v>5</v>
      </c>
      <c r="L509">
        <f>J509/K509*100/24.95/96</f>
        <v/>
      </c>
    </row>
    <row r="510" spans="1:12">
      <c r="A510" t="s">
        <v>26</v>
      </c>
      <c r="B510" t="n">
        <v>3976997</v>
      </c>
      <c r="C510" t="n">
        <v>5694131</v>
      </c>
      <c r="D510" t="n">
        <v>4425377</v>
      </c>
      <c r="E510">
        <f>sum(B510:D510)</f>
        <v/>
      </c>
      <c r="F510">
        <f>B510/E510</f>
        <v/>
      </c>
      <c r="G510">
        <f>C510/E510</f>
        <v/>
      </c>
      <c r="H510">
        <f>D510/E510</f>
        <v/>
      </c>
      <c r="I510">
        <f>G510+H510*2</f>
        <v/>
      </c>
      <c r="J510">
        <f>I510-J500</f>
        <v/>
      </c>
      <c r="K510" t="n">
        <v>5</v>
      </c>
      <c r="L510">
        <f>J510/K510*100/24.95/168</f>
        <v/>
      </c>
    </row>
    <row r="511" spans="1:12">
      <c r="A511" t="s">
        <v>27</v>
      </c>
      <c r="B511" t="n">
        <v>9777357</v>
      </c>
      <c r="C511" t="n">
        <v>13788460</v>
      </c>
      <c r="D511" t="n">
        <v>10861930</v>
      </c>
      <c r="E511">
        <f>sum(B511:D511)</f>
        <v/>
      </c>
      <c r="F511">
        <f>B511/E511</f>
        <v/>
      </c>
      <c r="G511">
        <f>C511/E511</f>
        <v/>
      </c>
      <c r="H511">
        <f>D511/E511</f>
        <v/>
      </c>
      <c r="I511">
        <f>G511+H511*2</f>
        <v/>
      </c>
      <c r="J511">
        <f>I511-J500</f>
        <v/>
      </c>
      <c r="K511" t="n">
        <v>5</v>
      </c>
      <c r="L511">
        <f>J511/K511*100/24.95/168</f>
        <v/>
      </c>
    </row>
    <row r="512" spans="1:12">
      <c r="A512" t="s"/>
    </row>
    <row r="513" spans="1:12">
      <c r="A513" t="s">
        <v>0</v>
      </c>
      <c r="B513" t="s">
        <v>1</v>
      </c>
      <c r="C513" t="s">
        <v>2</v>
      </c>
      <c r="D513" t="s">
        <v>3</v>
      </c>
    </row>
    <row r="514" spans="1:12">
      <c r="A514" t="s">
        <v>112</v>
      </c>
      <c r="B514" t="s">
        <v>56</v>
      </c>
      <c r="C514" t="s">
        <v>113</v>
      </c>
      <c r="D514" t="s">
        <v>111</v>
      </c>
    </row>
    <row r="515" spans="1:12">
      <c r="A515" t="s"/>
      <c r="B515" t="s">
        <v>8</v>
      </c>
      <c r="C515" t="s">
        <v>9</v>
      </c>
      <c r="D515" t="s">
        <v>10</v>
      </c>
      <c r="E515" t="s">
        <v>11</v>
      </c>
      <c r="F515" t="s">
        <v>8</v>
      </c>
      <c r="G515" t="s">
        <v>9</v>
      </c>
      <c r="H515" t="s">
        <v>10</v>
      </c>
      <c r="I515" t="s">
        <v>12</v>
      </c>
      <c r="J515" t="s">
        <v>13</v>
      </c>
      <c r="K515" t="s">
        <v>14</v>
      </c>
      <c r="L515" t="s">
        <v>15</v>
      </c>
    </row>
    <row r="516" spans="1:12">
      <c r="A516" t="s">
        <v>16</v>
      </c>
      <c r="B516" t="n">
        <v>744439800</v>
      </c>
      <c r="C516" t="n">
        <v>602072900</v>
      </c>
      <c r="D516" t="n">
        <v>265438700</v>
      </c>
      <c r="E516">
        <f>sum(B516:D516)</f>
        <v/>
      </c>
      <c r="F516">
        <f>B516/E516</f>
        <v/>
      </c>
      <c r="G516">
        <f>C516/E516</f>
        <v/>
      </c>
      <c r="H516">
        <f>D516/E516</f>
        <v/>
      </c>
      <c r="I516">
        <f>G516+H516*2</f>
        <v/>
      </c>
      <c r="J516">
        <f>average(I516:I517)</f>
        <v/>
      </c>
    </row>
    <row r="517" spans="1:12">
      <c r="A517" t="s">
        <v>17</v>
      </c>
      <c r="B517" t="n">
        <v>473687900</v>
      </c>
      <c r="C517" t="n">
        <v>378214300</v>
      </c>
      <c r="D517" t="n">
        <v>169943800</v>
      </c>
      <c r="E517">
        <f>sum(B517:D517)</f>
        <v/>
      </c>
      <c r="F517">
        <f>B517/E517</f>
        <v/>
      </c>
      <c r="G517">
        <f>C517/E517</f>
        <v/>
      </c>
      <c r="H517">
        <f>D517/E517</f>
        <v/>
      </c>
      <c r="I517">
        <f>G517+H517*2</f>
        <v/>
      </c>
    </row>
    <row r="518" spans="1:12">
      <c r="A518" t="s">
        <v>18</v>
      </c>
      <c r="B518" t="n">
        <v>509180700</v>
      </c>
      <c r="C518" t="n">
        <v>434713700</v>
      </c>
      <c r="D518" t="n">
        <v>212383400</v>
      </c>
      <c r="E518">
        <f>sum(B518:D518)</f>
        <v/>
      </c>
      <c r="F518">
        <f>B518/E518</f>
        <v/>
      </c>
      <c r="G518">
        <f>C518/E518</f>
        <v/>
      </c>
      <c r="H518">
        <f>D518/E518</f>
        <v/>
      </c>
      <c r="I518">
        <f>G518+H518*2</f>
        <v/>
      </c>
      <c r="J518">
        <f>I518-J516</f>
        <v/>
      </c>
      <c r="K518" t="n">
        <v>5</v>
      </c>
      <c r="L518">
        <f>J518/K518*100/24.95/8</f>
        <v/>
      </c>
    </row>
    <row r="519" spans="1:12">
      <c r="A519" t="s">
        <v>19</v>
      </c>
      <c r="B519" t="n">
        <v>367344500</v>
      </c>
      <c r="C519" t="n">
        <v>310975300</v>
      </c>
      <c r="D519" t="n">
        <v>151693500</v>
      </c>
      <c r="E519">
        <f>sum(B519:D519)</f>
        <v/>
      </c>
      <c r="F519">
        <f>B519/E519</f>
        <v/>
      </c>
      <c r="G519">
        <f>C519/E519</f>
        <v/>
      </c>
      <c r="H519">
        <f>D519/E519</f>
        <v/>
      </c>
      <c r="I519">
        <f>G519+H519*2</f>
        <v/>
      </c>
      <c r="J519">
        <f>I519-J516</f>
        <v/>
      </c>
      <c r="K519" t="n">
        <v>5</v>
      </c>
      <c r="L519">
        <f>J519/K519*100/24.95/8</f>
        <v/>
      </c>
    </row>
    <row r="520" spans="1:12">
      <c r="A520" t="s">
        <v>20</v>
      </c>
      <c r="B520" t="n">
        <v>477968900</v>
      </c>
      <c r="C520" t="n">
        <v>438573800</v>
      </c>
      <c r="D520" t="n">
        <v>238966900</v>
      </c>
      <c r="E520">
        <f>sum(B520:D520)</f>
        <v/>
      </c>
      <c r="F520">
        <f>B520/E520</f>
        <v/>
      </c>
      <c r="G520">
        <f>C520/E520</f>
        <v/>
      </c>
      <c r="H520">
        <f>D520/E520</f>
        <v/>
      </c>
      <c r="I520">
        <f>G520+H520*2</f>
        <v/>
      </c>
      <c r="J520">
        <f>I520-J516</f>
        <v/>
      </c>
      <c r="K520" t="n">
        <v>5</v>
      </c>
      <c r="L520">
        <f>J520/K520*100/24.95/24</f>
        <v/>
      </c>
    </row>
    <row r="521" spans="1:12">
      <c r="A521" t="s">
        <v>21</v>
      </c>
      <c r="B521" t="n">
        <v>510659700</v>
      </c>
      <c r="C521" t="n">
        <v>464587700</v>
      </c>
      <c r="D521" t="n">
        <v>250310600</v>
      </c>
      <c r="E521">
        <f>sum(B521:D521)</f>
        <v/>
      </c>
      <c r="F521">
        <f>B521/E521</f>
        <v/>
      </c>
      <c r="G521">
        <f>C521/E521</f>
        <v/>
      </c>
      <c r="H521">
        <f>D521/E521</f>
        <v/>
      </c>
      <c r="I521">
        <f>G521+H521*2</f>
        <v/>
      </c>
      <c r="J521">
        <f>I521-J516</f>
        <v/>
      </c>
      <c r="K521" t="n">
        <v>5</v>
      </c>
      <c r="L521">
        <f>J521/K521*100/24.95/24</f>
        <v/>
      </c>
    </row>
    <row r="522" spans="1:12">
      <c r="A522" t="s">
        <v>22</v>
      </c>
      <c r="B522" t="n">
        <v>302902600</v>
      </c>
      <c r="C522" t="n">
        <v>312316300</v>
      </c>
      <c r="D522" t="n">
        <v>192777600</v>
      </c>
      <c r="E522">
        <f>sum(B522:D522)</f>
        <v/>
      </c>
      <c r="F522">
        <f>B522/E522</f>
        <v/>
      </c>
      <c r="G522">
        <f>C522/E522</f>
        <v/>
      </c>
      <c r="H522">
        <f>D522/E522</f>
        <v/>
      </c>
      <c r="I522">
        <f>G522+H522*2</f>
        <v/>
      </c>
      <c r="J522">
        <f>I522-J516</f>
        <v/>
      </c>
      <c r="K522" t="n">
        <v>5</v>
      </c>
      <c r="L522">
        <f>J522/K522*100/24.95/48</f>
        <v/>
      </c>
    </row>
    <row r="523" spans="1:12">
      <c r="A523" t="s">
        <v>23</v>
      </c>
      <c r="B523" t="n">
        <v>277867200</v>
      </c>
      <c r="C523" t="n">
        <v>288934500</v>
      </c>
      <c r="D523" t="n">
        <v>176532700</v>
      </c>
      <c r="E523">
        <f>sum(B523:D523)</f>
        <v/>
      </c>
      <c r="F523">
        <f>B523/E523</f>
        <v/>
      </c>
      <c r="G523">
        <f>C523/E523</f>
        <v/>
      </c>
      <c r="H523">
        <f>D523/E523</f>
        <v/>
      </c>
      <c r="I523">
        <f>G523+H523*2</f>
        <v/>
      </c>
      <c r="J523">
        <f>I523-J516</f>
        <v/>
      </c>
      <c r="K523" t="n">
        <v>5</v>
      </c>
      <c r="L523">
        <f>J523/K523*100/24.95/48</f>
        <v/>
      </c>
    </row>
    <row r="524" spans="1:12">
      <c r="A524" t="s">
        <v>24</v>
      </c>
      <c r="B524" t="n">
        <v>644681000</v>
      </c>
      <c r="C524" t="n">
        <v>805428600</v>
      </c>
      <c r="D524" t="n">
        <v>576858800</v>
      </c>
      <c r="E524">
        <f>sum(B524:D524)</f>
        <v/>
      </c>
      <c r="F524">
        <f>B524/E524</f>
        <v/>
      </c>
      <c r="G524">
        <f>C524/E524</f>
        <v/>
      </c>
      <c r="H524">
        <f>D524/E524</f>
        <v/>
      </c>
      <c r="I524">
        <f>G524+H524*2</f>
        <v/>
      </c>
      <c r="J524">
        <f>I524-J516</f>
        <v/>
      </c>
      <c r="K524" t="n">
        <v>5</v>
      </c>
      <c r="L524">
        <f>J524/K524*100/24.95/96</f>
        <v/>
      </c>
    </row>
    <row r="525" spans="1:12">
      <c r="A525" t="s">
        <v>25</v>
      </c>
      <c r="B525" t="n">
        <v>486174800</v>
      </c>
      <c r="C525" t="n">
        <v>595087400</v>
      </c>
      <c r="D525" t="n">
        <v>428600300</v>
      </c>
      <c r="E525">
        <f>sum(B525:D525)</f>
        <v/>
      </c>
      <c r="F525">
        <f>B525/E525</f>
        <v/>
      </c>
      <c r="G525">
        <f>C525/E525</f>
        <v/>
      </c>
      <c r="H525">
        <f>D525/E525</f>
        <v/>
      </c>
      <c r="I525">
        <f>G525+H525*2</f>
        <v/>
      </c>
      <c r="J525">
        <f>I525-J516</f>
        <v/>
      </c>
      <c r="K525" t="n">
        <v>5</v>
      </c>
      <c r="L525">
        <f>J525/K525*100/24.95/96</f>
        <v/>
      </c>
    </row>
    <row r="526" spans="1:12">
      <c r="A526" t="s">
        <v>26</v>
      </c>
      <c r="B526" t="n">
        <v>306020200</v>
      </c>
      <c r="C526" t="n">
        <v>440508400</v>
      </c>
      <c r="D526" t="n">
        <v>348328000</v>
      </c>
      <c r="E526">
        <f>sum(B526:D526)</f>
        <v/>
      </c>
      <c r="F526">
        <f>B526/E526</f>
        <v/>
      </c>
      <c r="G526">
        <f>C526/E526</f>
        <v/>
      </c>
      <c r="H526">
        <f>D526/E526</f>
        <v/>
      </c>
      <c r="I526">
        <f>G526+H526*2</f>
        <v/>
      </c>
      <c r="J526">
        <f>I526-J516</f>
        <v/>
      </c>
      <c r="K526" t="n">
        <v>5</v>
      </c>
      <c r="L526">
        <f>J526/K526*100/24.95/168</f>
        <v/>
      </c>
    </row>
    <row r="527" spans="1:12">
      <c r="A527" t="s">
        <v>27</v>
      </c>
      <c r="B527" t="n">
        <v>419535300</v>
      </c>
      <c r="C527" t="n">
        <v>614187000</v>
      </c>
      <c r="D527" t="n">
        <v>483348400</v>
      </c>
      <c r="E527">
        <f>sum(B527:D527)</f>
        <v/>
      </c>
      <c r="F527">
        <f>B527/E527</f>
        <v/>
      </c>
      <c r="G527">
        <f>C527/E527</f>
        <v/>
      </c>
      <c r="H527">
        <f>D527/E527</f>
        <v/>
      </c>
      <c r="I527">
        <f>G527+H527*2</f>
        <v/>
      </c>
      <c r="J527">
        <f>I527-J516</f>
        <v/>
      </c>
      <c r="K527" t="n">
        <v>5</v>
      </c>
      <c r="L527">
        <f>J527/K527*100/24.95/168</f>
        <v/>
      </c>
    </row>
    <row r="528" spans="1:12">
      <c r="A528" t="s"/>
    </row>
    <row r="529" spans="1:12">
      <c r="A529" t="s">
        <v>0</v>
      </c>
      <c r="B529" t="s">
        <v>1</v>
      </c>
      <c r="C529" t="s">
        <v>2</v>
      </c>
      <c r="D529" t="s">
        <v>3</v>
      </c>
    </row>
    <row r="530" spans="1:12">
      <c r="A530" t="s">
        <v>114</v>
      </c>
      <c r="B530" t="s">
        <v>5</v>
      </c>
      <c r="C530" t="s">
        <v>115</v>
      </c>
      <c r="D530" t="s">
        <v>116</v>
      </c>
    </row>
    <row r="531" spans="1:12">
      <c r="A531" t="s"/>
      <c r="B531" t="s">
        <v>8</v>
      </c>
      <c r="C531" t="s">
        <v>9</v>
      </c>
      <c r="D531" t="s">
        <v>10</v>
      </c>
      <c r="E531" t="s">
        <v>11</v>
      </c>
      <c r="F531" t="s">
        <v>8</v>
      </c>
      <c r="G531" t="s">
        <v>9</v>
      </c>
      <c r="H531" t="s">
        <v>10</v>
      </c>
      <c r="I531" t="s">
        <v>12</v>
      </c>
      <c r="J531" t="s">
        <v>13</v>
      </c>
      <c r="K531" t="s">
        <v>14</v>
      </c>
      <c r="L531" t="s">
        <v>15</v>
      </c>
    </row>
    <row r="532" spans="1:12">
      <c r="A532" t="s">
        <v>16</v>
      </c>
      <c r="B532" t="n">
        <v>195665800</v>
      </c>
      <c r="C532" t="n">
        <v>156868200</v>
      </c>
      <c r="D532" t="n">
        <v>68019580</v>
      </c>
      <c r="E532">
        <f>sum(B532:D532)</f>
        <v/>
      </c>
      <c r="F532">
        <f>B532/E532</f>
        <v/>
      </c>
      <c r="G532">
        <f>C532/E532</f>
        <v/>
      </c>
      <c r="H532">
        <f>D532/E532</f>
        <v/>
      </c>
      <c r="I532">
        <f>G532+H532*2</f>
        <v/>
      </c>
      <c r="J532">
        <f>average(I532:I533)</f>
        <v/>
      </c>
    </row>
    <row r="533" spans="1:12">
      <c r="A533" t="s">
        <v>17</v>
      </c>
      <c r="B533" t="n">
        <v>158479700</v>
      </c>
      <c r="C533" t="n">
        <v>127200900</v>
      </c>
      <c r="D533" t="n">
        <v>54502420</v>
      </c>
      <c r="E533">
        <f>sum(B533:D533)</f>
        <v/>
      </c>
      <c r="F533">
        <f>B533/E533</f>
        <v/>
      </c>
      <c r="G533">
        <f>C533/E533</f>
        <v/>
      </c>
      <c r="H533">
        <f>D533/E533</f>
        <v/>
      </c>
      <c r="I533">
        <f>G533+H533*2</f>
        <v/>
      </c>
    </row>
    <row r="534" spans="1:12">
      <c r="A534" t="s">
        <v>18</v>
      </c>
      <c r="B534" t="n">
        <v>62473510</v>
      </c>
      <c r="C534" t="n">
        <v>52404000</v>
      </c>
      <c r="D534" t="n">
        <v>25201730</v>
      </c>
      <c r="E534">
        <f>sum(B534:D534)</f>
        <v/>
      </c>
      <c r="F534">
        <f>B534/E534</f>
        <v/>
      </c>
      <c r="G534">
        <f>C534/E534</f>
        <v/>
      </c>
      <c r="H534">
        <f>D534/E534</f>
        <v/>
      </c>
      <c r="I534">
        <f>G534+H534*2</f>
        <v/>
      </c>
      <c r="J534">
        <f>I534-J532</f>
        <v/>
      </c>
      <c r="K534" t="n">
        <v>5</v>
      </c>
      <c r="L534">
        <f>J534/K534*100/24.43/8</f>
        <v/>
      </c>
    </row>
    <row r="535" spans="1:12">
      <c r="A535" t="s">
        <v>19</v>
      </c>
      <c r="B535" t="n">
        <v>135524200</v>
      </c>
      <c r="C535" t="n">
        <v>114250800</v>
      </c>
      <c r="D535" t="n">
        <v>53944840</v>
      </c>
      <c r="E535">
        <f>sum(B535:D535)</f>
        <v/>
      </c>
      <c r="F535">
        <f>B535/E535</f>
        <v/>
      </c>
      <c r="G535">
        <f>C535/E535</f>
        <v/>
      </c>
      <c r="H535">
        <f>D535/E535</f>
        <v/>
      </c>
      <c r="I535">
        <f>G535+H535*2</f>
        <v/>
      </c>
      <c r="J535">
        <f>I535-J532</f>
        <v/>
      </c>
      <c r="K535" t="n">
        <v>5</v>
      </c>
      <c r="L535">
        <f>J535/K535*100/24.43/8</f>
        <v/>
      </c>
    </row>
    <row r="536" spans="1:12">
      <c r="A536" t="s">
        <v>20</v>
      </c>
      <c r="B536" t="n">
        <v>209823200</v>
      </c>
      <c r="C536" t="n">
        <v>191811600</v>
      </c>
      <c r="D536" t="n">
        <v>104023000</v>
      </c>
      <c r="E536">
        <f>sum(B536:D536)</f>
        <v/>
      </c>
      <c r="F536">
        <f>B536/E536</f>
        <v/>
      </c>
      <c r="G536">
        <f>C536/E536</f>
        <v/>
      </c>
      <c r="H536">
        <f>D536/E536</f>
        <v/>
      </c>
      <c r="I536">
        <f>G536+H536*2</f>
        <v/>
      </c>
      <c r="J536">
        <f>I536-J532</f>
        <v/>
      </c>
      <c r="K536" t="n">
        <v>5</v>
      </c>
      <c r="L536">
        <f>J536/K536*100/24.43/24</f>
        <v/>
      </c>
    </row>
    <row r="537" spans="1:12">
      <c r="A537" t="s">
        <v>21</v>
      </c>
      <c r="B537" t="n">
        <v>183182400</v>
      </c>
      <c r="C537" t="n">
        <v>167178200</v>
      </c>
      <c r="D537" t="n">
        <v>90499830</v>
      </c>
      <c r="E537">
        <f>sum(B537:D537)</f>
        <v/>
      </c>
      <c r="F537">
        <f>B537/E537</f>
        <v/>
      </c>
      <c r="G537">
        <f>C537/E537</f>
        <v/>
      </c>
      <c r="H537">
        <f>D537/E537</f>
        <v/>
      </c>
      <c r="I537">
        <f>G537+H537*2</f>
        <v/>
      </c>
      <c r="J537">
        <f>I537-J532</f>
        <v/>
      </c>
      <c r="K537" t="n">
        <v>5</v>
      </c>
      <c r="L537">
        <f>J537/K537*100/24.43/24</f>
        <v/>
      </c>
    </row>
    <row r="538" spans="1:12">
      <c r="A538" t="s">
        <v>22</v>
      </c>
      <c r="B538" t="n">
        <v>42459760</v>
      </c>
      <c r="C538" t="n">
        <v>43351040</v>
      </c>
      <c r="D538" t="n">
        <v>26398930</v>
      </c>
      <c r="E538">
        <f>sum(B538:D538)</f>
        <v/>
      </c>
      <c r="F538">
        <f>B538/E538</f>
        <v/>
      </c>
      <c r="G538">
        <f>C538/E538</f>
        <v/>
      </c>
      <c r="H538">
        <f>D538/E538</f>
        <v/>
      </c>
      <c r="I538">
        <f>G538+H538*2</f>
        <v/>
      </c>
      <c r="J538">
        <f>I538-J532</f>
        <v/>
      </c>
      <c r="K538" t="n">
        <v>5</v>
      </c>
      <c r="L538">
        <f>J538/K538*100/24.43/48</f>
        <v/>
      </c>
    </row>
    <row r="539" spans="1:12">
      <c r="A539" t="s">
        <v>23</v>
      </c>
      <c r="B539" t="n">
        <v>41498150</v>
      </c>
      <c r="C539" t="n">
        <v>42257530</v>
      </c>
      <c r="D539" t="n">
        <v>26954070</v>
      </c>
      <c r="E539">
        <f>sum(B539:D539)</f>
        <v/>
      </c>
      <c r="F539">
        <f>B539/E539</f>
        <v/>
      </c>
      <c r="G539">
        <f>C539/E539</f>
        <v/>
      </c>
      <c r="H539">
        <f>D539/E539</f>
        <v/>
      </c>
      <c r="I539">
        <f>G539+H539*2</f>
        <v/>
      </c>
      <c r="J539">
        <f>I539-J532</f>
        <v/>
      </c>
      <c r="K539" t="n">
        <v>5</v>
      </c>
      <c r="L539">
        <f>J539/K539*100/24.43/48</f>
        <v/>
      </c>
    </row>
    <row r="540" spans="1:12">
      <c r="A540" t="s">
        <v>24</v>
      </c>
      <c r="B540" t="n">
        <v>76683770</v>
      </c>
      <c r="C540" t="n">
        <v>96327210</v>
      </c>
      <c r="D540" t="n">
        <v>68970600</v>
      </c>
      <c r="E540">
        <f>sum(B540:D540)</f>
        <v/>
      </c>
      <c r="F540">
        <f>B540/E540</f>
        <v/>
      </c>
      <c r="G540">
        <f>C540/E540</f>
        <v/>
      </c>
      <c r="H540">
        <f>D540/E540</f>
        <v/>
      </c>
      <c r="I540">
        <f>G540+H540*2</f>
        <v/>
      </c>
      <c r="J540">
        <f>I540-J532</f>
        <v/>
      </c>
      <c r="K540" t="n">
        <v>5</v>
      </c>
      <c r="L540">
        <f>J540/K540*100/24.43/96</f>
        <v/>
      </c>
    </row>
    <row r="541" spans="1:12">
      <c r="A541" t="s">
        <v>25</v>
      </c>
      <c r="B541" t="n">
        <v>181679100</v>
      </c>
      <c r="C541" t="n">
        <v>228869600</v>
      </c>
      <c r="D541" t="n">
        <v>168482000</v>
      </c>
      <c r="E541">
        <f>sum(B541:D541)</f>
        <v/>
      </c>
      <c r="F541">
        <f>B541/E541</f>
        <v/>
      </c>
      <c r="G541">
        <f>C541/E541</f>
        <v/>
      </c>
      <c r="H541">
        <f>D541/E541</f>
        <v/>
      </c>
      <c r="I541">
        <f>G541+H541*2</f>
        <v/>
      </c>
      <c r="J541">
        <f>I541-J532</f>
        <v/>
      </c>
      <c r="K541" t="n">
        <v>5</v>
      </c>
      <c r="L541">
        <f>J541/K541*100/24.43/96</f>
        <v/>
      </c>
    </row>
    <row r="542" spans="1:12">
      <c r="A542" t="s">
        <v>26</v>
      </c>
      <c r="B542" t="n">
        <v>20496260</v>
      </c>
      <c r="C542" t="n">
        <v>30266880</v>
      </c>
      <c r="D542" t="n">
        <v>24668190</v>
      </c>
      <c r="E542">
        <f>sum(B542:D542)</f>
        <v/>
      </c>
      <c r="F542">
        <f>B542/E542</f>
        <v/>
      </c>
      <c r="G542">
        <f>C542/E542</f>
        <v/>
      </c>
      <c r="H542">
        <f>D542/E542</f>
        <v/>
      </c>
      <c r="I542">
        <f>G542+H542*2</f>
        <v/>
      </c>
      <c r="J542">
        <f>I542-J532</f>
        <v/>
      </c>
      <c r="K542" t="n">
        <v>5</v>
      </c>
      <c r="L542">
        <f>J542/K542*100/24.43/168</f>
        <v/>
      </c>
    </row>
    <row r="543" spans="1:12">
      <c r="A543" t="s">
        <v>27</v>
      </c>
      <c r="B543" t="n">
        <v>37613600</v>
      </c>
      <c r="C543" t="n">
        <v>55885510</v>
      </c>
      <c r="D543" t="n">
        <v>44756770</v>
      </c>
      <c r="E543">
        <f>sum(B543:D543)</f>
        <v/>
      </c>
      <c r="F543">
        <f>B543/E543</f>
        <v/>
      </c>
      <c r="G543">
        <f>C543/E543</f>
        <v/>
      </c>
      <c r="H543">
        <f>D543/E543</f>
        <v/>
      </c>
      <c r="I543">
        <f>G543+H543*2</f>
        <v/>
      </c>
      <c r="J543">
        <f>I543-J532</f>
        <v/>
      </c>
      <c r="K543" t="n">
        <v>5</v>
      </c>
      <c r="L543">
        <f>J543/K543*100/24.43/168</f>
        <v/>
      </c>
    </row>
    <row r="544" spans="1:12">
      <c r="A544" t="s"/>
    </row>
    <row r="545" spans="1:12">
      <c r="A545" t="s">
        <v>0</v>
      </c>
      <c r="B545" t="s">
        <v>1</v>
      </c>
      <c r="C545" t="s">
        <v>2</v>
      </c>
      <c r="D545" t="s">
        <v>3</v>
      </c>
    </row>
    <row r="546" spans="1:12">
      <c r="A546" t="s">
        <v>117</v>
      </c>
      <c r="B546" t="s">
        <v>56</v>
      </c>
      <c r="C546" t="s">
        <v>118</v>
      </c>
      <c r="D546" t="s">
        <v>116</v>
      </c>
    </row>
    <row r="547" spans="1:12">
      <c r="A547" t="s"/>
      <c r="B547" t="s">
        <v>8</v>
      </c>
      <c r="C547" t="s">
        <v>9</v>
      </c>
      <c r="D547" t="s">
        <v>10</v>
      </c>
      <c r="E547" t="s">
        <v>11</v>
      </c>
      <c r="F547" t="s">
        <v>8</v>
      </c>
      <c r="G547" t="s">
        <v>9</v>
      </c>
      <c r="H547" t="s">
        <v>10</v>
      </c>
      <c r="I547" t="s">
        <v>12</v>
      </c>
      <c r="J547" t="s">
        <v>13</v>
      </c>
      <c r="K547" t="s">
        <v>14</v>
      </c>
      <c r="L547" t="s">
        <v>15</v>
      </c>
    </row>
    <row r="548" spans="1:12">
      <c r="A548" t="s">
        <v>16</v>
      </c>
      <c r="B548" t="n">
        <v>845122700</v>
      </c>
      <c r="C548" t="n">
        <v>676799300</v>
      </c>
      <c r="D548" t="n">
        <v>301287600</v>
      </c>
      <c r="E548">
        <f>sum(B548:D548)</f>
        <v/>
      </c>
      <c r="F548">
        <f>B548/E548</f>
        <v/>
      </c>
      <c r="G548">
        <f>C548/E548</f>
        <v/>
      </c>
      <c r="H548">
        <f>D548/E548</f>
        <v/>
      </c>
      <c r="I548">
        <f>G548+H548*2</f>
        <v/>
      </c>
      <c r="J548">
        <f>average(I548:I549)</f>
        <v/>
      </c>
    </row>
    <row r="549" spans="1:12">
      <c r="A549" t="s">
        <v>17</v>
      </c>
      <c r="B549" t="n">
        <v>645273600</v>
      </c>
      <c r="C549" t="n">
        <v>512506900</v>
      </c>
      <c r="D549" t="n">
        <v>226301900</v>
      </c>
      <c r="E549">
        <f>sum(B549:D549)</f>
        <v/>
      </c>
      <c r="F549">
        <f>B549/E549</f>
        <v/>
      </c>
      <c r="G549">
        <f>C549/E549</f>
        <v/>
      </c>
      <c r="H549">
        <f>D549/E549</f>
        <v/>
      </c>
      <c r="I549">
        <f>G549+H549*2</f>
        <v/>
      </c>
    </row>
    <row r="550" spans="1:12">
      <c r="A550" t="s">
        <v>18</v>
      </c>
      <c r="B550" t="n">
        <v>733403800</v>
      </c>
      <c r="C550" t="n">
        <v>624025500</v>
      </c>
      <c r="D550" t="n">
        <v>304388000</v>
      </c>
      <c r="E550">
        <f>sum(B550:D550)</f>
        <v/>
      </c>
      <c r="F550">
        <f>B550/E550</f>
        <v/>
      </c>
      <c r="G550">
        <f>C550/E550</f>
        <v/>
      </c>
      <c r="H550">
        <f>D550/E550</f>
        <v/>
      </c>
      <c r="I550">
        <f>G550+H550*2</f>
        <v/>
      </c>
      <c r="J550">
        <f>I550-J548</f>
        <v/>
      </c>
      <c r="K550" t="n">
        <v>5</v>
      </c>
      <c r="L550">
        <f>J550/K550*100/24.43/8</f>
        <v/>
      </c>
    </row>
    <row r="551" spans="1:12">
      <c r="A551" t="s">
        <v>19</v>
      </c>
      <c r="B551" t="n">
        <v>540162300</v>
      </c>
      <c r="C551" t="n">
        <v>453586800</v>
      </c>
      <c r="D551" t="n">
        <v>224126900</v>
      </c>
      <c r="E551">
        <f>sum(B551:D551)</f>
        <v/>
      </c>
      <c r="F551">
        <f>B551/E551</f>
        <v/>
      </c>
      <c r="G551">
        <f>C551/E551</f>
        <v/>
      </c>
      <c r="H551">
        <f>D551/E551</f>
        <v/>
      </c>
      <c r="I551">
        <f>G551+H551*2</f>
        <v/>
      </c>
      <c r="J551">
        <f>I551-J548</f>
        <v/>
      </c>
      <c r="K551" t="n">
        <v>5</v>
      </c>
      <c r="L551">
        <f>J551/K551*100/24.43/8</f>
        <v/>
      </c>
    </row>
    <row r="552" spans="1:12">
      <c r="A552" t="s">
        <v>20</v>
      </c>
      <c r="B552" t="n">
        <v>809656200</v>
      </c>
      <c r="C552" t="n">
        <v>737058000</v>
      </c>
      <c r="D552" t="n">
        <v>402689200</v>
      </c>
      <c r="E552">
        <f>sum(B552:D552)</f>
        <v/>
      </c>
      <c r="F552">
        <f>B552/E552</f>
        <v/>
      </c>
      <c r="G552">
        <f>C552/E552</f>
        <v/>
      </c>
      <c r="H552">
        <f>D552/E552</f>
        <v/>
      </c>
      <c r="I552">
        <f>G552+H552*2</f>
        <v/>
      </c>
      <c r="J552">
        <f>I552-J548</f>
        <v/>
      </c>
      <c r="K552" t="n">
        <v>5</v>
      </c>
      <c r="L552">
        <f>J552/K552*100/24.43/24</f>
        <v/>
      </c>
    </row>
    <row r="553" spans="1:12">
      <c r="A553" t="s">
        <v>21</v>
      </c>
      <c r="B553" t="n">
        <v>764699000</v>
      </c>
      <c r="C553" t="n">
        <v>700426500</v>
      </c>
      <c r="D553" t="n">
        <v>380751100</v>
      </c>
      <c r="E553">
        <f>sum(B553:D553)</f>
        <v/>
      </c>
      <c r="F553">
        <f>B553/E553</f>
        <v/>
      </c>
      <c r="G553">
        <f>C553/E553</f>
        <v/>
      </c>
      <c r="H553">
        <f>D553/E553</f>
        <v/>
      </c>
      <c r="I553">
        <f>G553+H553*2</f>
        <v/>
      </c>
      <c r="J553">
        <f>I553-J548</f>
        <v/>
      </c>
      <c r="K553" t="n">
        <v>5</v>
      </c>
      <c r="L553">
        <f>J553/K553*100/24.43/24</f>
        <v/>
      </c>
    </row>
    <row r="554" spans="1:12">
      <c r="A554" t="s">
        <v>22</v>
      </c>
      <c r="B554" t="n">
        <v>541712200</v>
      </c>
      <c r="C554" t="n">
        <v>561378600</v>
      </c>
      <c r="D554" t="n">
        <v>351763600</v>
      </c>
      <c r="E554">
        <f>sum(B554:D554)</f>
        <v/>
      </c>
      <c r="F554">
        <f>B554/E554</f>
        <v/>
      </c>
      <c r="G554">
        <f>C554/E554</f>
        <v/>
      </c>
      <c r="H554">
        <f>D554/E554</f>
        <v/>
      </c>
      <c r="I554">
        <f>G554+H554*2</f>
        <v/>
      </c>
      <c r="J554">
        <f>I554-J548</f>
        <v/>
      </c>
      <c r="K554" t="n">
        <v>5</v>
      </c>
      <c r="L554">
        <f>J554/K554*100/24.43/48</f>
        <v/>
      </c>
    </row>
    <row r="555" spans="1:12">
      <c r="A555" t="s">
        <v>23</v>
      </c>
      <c r="B555" t="n">
        <v>560905600</v>
      </c>
      <c r="C555" t="n">
        <v>584475400</v>
      </c>
      <c r="D555" t="n">
        <v>365253600</v>
      </c>
      <c r="E555">
        <f>sum(B555:D555)</f>
        <v/>
      </c>
      <c r="F555">
        <f>B555/E555</f>
        <v/>
      </c>
      <c r="G555">
        <f>C555/E555</f>
        <v/>
      </c>
      <c r="H555">
        <f>D555/E555</f>
        <v/>
      </c>
      <c r="I555">
        <f>G555+H555*2</f>
        <v/>
      </c>
      <c r="J555">
        <f>I555-J548</f>
        <v/>
      </c>
      <c r="K555" t="n">
        <v>5</v>
      </c>
      <c r="L555">
        <f>J555/K555*100/24.43/48</f>
        <v/>
      </c>
    </row>
    <row r="556" spans="1:12">
      <c r="A556" t="s">
        <v>24</v>
      </c>
      <c r="B556" t="n">
        <v>829943700</v>
      </c>
      <c r="C556" t="n">
        <v>1048005000</v>
      </c>
      <c r="D556" t="n">
        <v>780671200</v>
      </c>
      <c r="E556">
        <f>sum(B556:D556)</f>
        <v/>
      </c>
      <c r="F556">
        <f>B556/E556</f>
        <v/>
      </c>
      <c r="G556">
        <f>C556/E556</f>
        <v/>
      </c>
      <c r="H556">
        <f>D556/E556</f>
        <v/>
      </c>
      <c r="I556">
        <f>G556+H556*2</f>
        <v/>
      </c>
      <c r="J556">
        <f>I556-J548</f>
        <v/>
      </c>
      <c r="K556" t="n">
        <v>5</v>
      </c>
      <c r="L556">
        <f>J556/K556*100/24.43/96</f>
        <v/>
      </c>
    </row>
    <row r="557" spans="1:12">
      <c r="A557" t="s">
        <v>25</v>
      </c>
      <c r="B557" t="n">
        <v>710188400</v>
      </c>
      <c r="C557" t="n">
        <v>889707600</v>
      </c>
      <c r="D557" t="n">
        <v>660360600</v>
      </c>
      <c r="E557">
        <f>sum(B557:D557)</f>
        <v/>
      </c>
      <c r="F557">
        <f>B557/E557</f>
        <v/>
      </c>
      <c r="G557">
        <f>C557/E557</f>
        <v/>
      </c>
      <c r="H557">
        <f>D557/E557</f>
        <v/>
      </c>
      <c r="I557">
        <f>G557+H557*2</f>
        <v/>
      </c>
      <c r="J557">
        <f>I557-J548</f>
        <v/>
      </c>
      <c r="K557" t="n">
        <v>5</v>
      </c>
      <c r="L557">
        <f>J557/K557*100/24.43/96</f>
        <v/>
      </c>
    </row>
    <row r="558" spans="1:12">
      <c r="A558" t="s">
        <v>26</v>
      </c>
      <c r="B558" t="n">
        <v>422739500</v>
      </c>
      <c r="C558" t="n">
        <v>620819700</v>
      </c>
      <c r="D558" t="n">
        <v>518770000</v>
      </c>
      <c r="E558">
        <f>sum(B558:D558)</f>
        <v/>
      </c>
      <c r="F558">
        <f>B558/E558</f>
        <v/>
      </c>
      <c r="G558">
        <f>C558/E558</f>
        <v/>
      </c>
      <c r="H558">
        <f>D558/E558</f>
        <v/>
      </c>
      <c r="I558">
        <f>G558+H558*2</f>
        <v/>
      </c>
      <c r="J558">
        <f>I558-J548</f>
        <v/>
      </c>
      <c r="K558" t="n">
        <v>5</v>
      </c>
      <c r="L558">
        <f>J558/K558*100/24.43/168</f>
        <v/>
      </c>
    </row>
    <row r="559" spans="1:12">
      <c r="A559" t="s">
        <v>27</v>
      </c>
      <c r="B559" t="n">
        <v>492374600</v>
      </c>
      <c r="C559" t="n">
        <v>726747700</v>
      </c>
      <c r="D559" t="n">
        <v>596459700</v>
      </c>
      <c r="E559">
        <f>sum(B559:D559)</f>
        <v/>
      </c>
      <c r="F559">
        <f>B559/E559</f>
        <v/>
      </c>
      <c r="G559">
        <f>C559/E559</f>
        <v/>
      </c>
      <c r="H559">
        <f>D559/E559</f>
        <v/>
      </c>
      <c r="I559">
        <f>G559+H559*2</f>
        <v/>
      </c>
      <c r="J559">
        <f>I559-J548</f>
        <v/>
      </c>
      <c r="K559" t="n">
        <v>5</v>
      </c>
      <c r="L559">
        <f>J559/K559*100/24.43/168</f>
        <v/>
      </c>
    </row>
    <row r="560" spans="1:12">
      <c r="A560" t="s"/>
    </row>
    <row r="561" spans="1:12">
      <c r="A561" t="s">
        <v>0</v>
      </c>
      <c r="B561" t="s">
        <v>1</v>
      </c>
      <c r="C561" t="s">
        <v>2</v>
      </c>
      <c r="D561" t="s">
        <v>3</v>
      </c>
    </row>
    <row r="562" spans="1:12">
      <c r="A562" t="s">
        <v>119</v>
      </c>
      <c r="B562" t="s">
        <v>56</v>
      </c>
      <c r="C562" t="s">
        <v>120</v>
      </c>
      <c r="D562" t="s">
        <v>121</v>
      </c>
    </row>
    <row r="563" spans="1:12">
      <c r="A563" t="s"/>
      <c r="B563" t="s">
        <v>8</v>
      </c>
      <c r="C563" t="s">
        <v>9</v>
      </c>
      <c r="D563" t="s">
        <v>10</v>
      </c>
      <c r="E563" t="s">
        <v>11</v>
      </c>
      <c r="F563" t="s">
        <v>8</v>
      </c>
      <c r="G563" t="s">
        <v>9</v>
      </c>
      <c r="H563" t="s">
        <v>10</v>
      </c>
      <c r="I563" t="s">
        <v>12</v>
      </c>
      <c r="J563" t="s">
        <v>13</v>
      </c>
      <c r="K563" t="s">
        <v>14</v>
      </c>
      <c r="L563" t="s">
        <v>15</v>
      </c>
    </row>
    <row r="564" spans="1:12">
      <c r="A564" t="s">
        <v>16</v>
      </c>
      <c r="B564" t="n">
        <v>52406640</v>
      </c>
      <c r="C564" t="n">
        <v>41293330</v>
      </c>
      <c r="D564" t="n">
        <v>19321390</v>
      </c>
      <c r="E564">
        <f>sum(B564:D564)</f>
        <v/>
      </c>
      <c r="F564">
        <f>B564/E564</f>
        <v/>
      </c>
      <c r="G564">
        <f>C564/E564</f>
        <v/>
      </c>
      <c r="H564">
        <f>D564/E564</f>
        <v/>
      </c>
      <c r="I564">
        <f>G564+H564*2</f>
        <v/>
      </c>
      <c r="J564">
        <f>average(I564:I565)</f>
        <v/>
      </c>
    </row>
    <row r="565" spans="1:12">
      <c r="A565" t="s">
        <v>17</v>
      </c>
      <c r="B565" t="n">
        <v>48213650</v>
      </c>
      <c r="C565" t="n">
        <v>40125330</v>
      </c>
      <c r="D565" t="n">
        <v>17495120</v>
      </c>
      <c r="E565">
        <f>sum(B565:D565)</f>
        <v/>
      </c>
      <c r="F565">
        <f>B565/E565</f>
        <v/>
      </c>
      <c r="G565">
        <f>C565/E565</f>
        <v/>
      </c>
      <c r="H565">
        <f>D565/E565</f>
        <v/>
      </c>
      <c r="I565">
        <f>G565+H565*2</f>
        <v/>
      </c>
    </row>
    <row r="566" spans="1:12">
      <c r="A566" t="s">
        <v>18</v>
      </c>
      <c r="B566" t="n">
        <v>45566550</v>
      </c>
      <c r="C566" t="n">
        <v>40464640</v>
      </c>
      <c r="D566" t="n">
        <v>19622550</v>
      </c>
      <c r="E566">
        <f>sum(B566:D566)</f>
        <v/>
      </c>
      <c r="F566">
        <f>B566/E566</f>
        <v/>
      </c>
      <c r="G566">
        <f>C566/E566</f>
        <v/>
      </c>
      <c r="H566">
        <f>D566/E566</f>
        <v/>
      </c>
      <c r="I566">
        <f>G566+H566*2</f>
        <v/>
      </c>
      <c r="J566">
        <f>I566-J564</f>
        <v/>
      </c>
      <c r="K566" t="n">
        <v>5</v>
      </c>
      <c r="L566">
        <f>J566/K566*100/24.84/8</f>
        <v/>
      </c>
    </row>
    <row r="567" spans="1:12">
      <c r="A567" t="s">
        <v>19</v>
      </c>
      <c r="B567" t="n">
        <v>50744790</v>
      </c>
      <c r="C567" t="n">
        <v>43180060</v>
      </c>
      <c r="D567" t="n">
        <v>20714700</v>
      </c>
      <c r="E567">
        <f>sum(B567:D567)</f>
        <v/>
      </c>
      <c r="F567">
        <f>B567/E567</f>
        <v/>
      </c>
      <c r="G567">
        <f>C567/E567</f>
        <v/>
      </c>
      <c r="H567">
        <f>D567/E567</f>
        <v/>
      </c>
      <c r="I567">
        <f>G567+H567*2</f>
        <v/>
      </c>
      <c r="J567">
        <f>I567-J564</f>
        <v/>
      </c>
      <c r="K567" t="n">
        <v>5</v>
      </c>
      <c r="L567">
        <f>J567/K567*100/24.84/8</f>
        <v/>
      </c>
    </row>
    <row r="568" spans="1:12">
      <c r="A568" t="s">
        <v>20</v>
      </c>
      <c r="B568" t="n">
        <v>66614930</v>
      </c>
      <c r="C568" t="n">
        <v>62577780</v>
      </c>
      <c r="D568" t="n">
        <v>33445800</v>
      </c>
      <c r="E568">
        <f>sum(B568:D568)</f>
        <v/>
      </c>
      <c r="F568">
        <f>B568/E568</f>
        <v/>
      </c>
      <c r="G568">
        <f>C568/E568</f>
        <v/>
      </c>
      <c r="H568">
        <f>D568/E568</f>
        <v/>
      </c>
      <c r="I568">
        <f>G568+H568*2</f>
        <v/>
      </c>
      <c r="J568">
        <f>I568-J564</f>
        <v/>
      </c>
      <c r="K568" t="n">
        <v>5</v>
      </c>
      <c r="L568">
        <f>J568/K568*100/24.84/24</f>
        <v/>
      </c>
    </row>
    <row r="569" spans="1:12">
      <c r="A569" t="s">
        <v>21</v>
      </c>
      <c r="B569" t="n">
        <v>61869280</v>
      </c>
      <c r="C569" t="n">
        <v>57718620</v>
      </c>
      <c r="D569" t="n">
        <v>30730710</v>
      </c>
      <c r="E569">
        <f>sum(B569:D569)</f>
        <v/>
      </c>
      <c r="F569">
        <f>B569/E569</f>
        <v/>
      </c>
      <c r="G569">
        <f>C569/E569</f>
        <v/>
      </c>
      <c r="H569">
        <f>D569/E569</f>
        <v/>
      </c>
      <c r="I569">
        <f>G569+H569*2</f>
        <v/>
      </c>
      <c r="J569">
        <f>I569-J564</f>
        <v/>
      </c>
      <c r="K569" t="n">
        <v>5</v>
      </c>
      <c r="L569">
        <f>J569/K569*100/24.84/24</f>
        <v/>
      </c>
    </row>
    <row r="570" spans="1:12">
      <c r="A570" t="s">
        <v>22</v>
      </c>
      <c r="B570" t="n">
        <v>24393650</v>
      </c>
      <c r="C570" t="n">
        <v>24424140</v>
      </c>
      <c r="D570" t="n">
        <v>15380030</v>
      </c>
      <c r="E570">
        <f>sum(B570:D570)</f>
        <v/>
      </c>
      <c r="F570">
        <f>B570/E570</f>
        <v/>
      </c>
      <c r="G570">
        <f>C570/E570</f>
        <v/>
      </c>
      <c r="H570">
        <f>D570/E570</f>
        <v/>
      </c>
      <c r="I570">
        <f>G570+H570*2</f>
        <v/>
      </c>
      <c r="J570">
        <f>I570-J564</f>
        <v/>
      </c>
      <c r="K570" t="n">
        <v>5</v>
      </c>
      <c r="L570">
        <f>J570/K570*100/24.84/48</f>
        <v/>
      </c>
    </row>
    <row r="571" spans="1:12">
      <c r="A571" t="s">
        <v>23</v>
      </c>
      <c r="B571" t="n">
        <v>26449650</v>
      </c>
      <c r="C571" t="n">
        <v>26954410</v>
      </c>
      <c r="D571" t="n">
        <v>16477790</v>
      </c>
      <c r="E571">
        <f>sum(B571:D571)</f>
        <v/>
      </c>
      <c r="F571">
        <f>B571/E571</f>
        <v/>
      </c>
      <c r="G571">
        <f>C571/E571</f>
        <v/>
      </c>
      <c r="H571">
        <f>D571/E571</f>
        <v/>
      </c>
      <c r="I571">
        <f>G571+H571*2</f>
        <v/>
      </c>
      <c r="J571">
        <f>I571-J564</f>
        <v/>
      </c>
      <c r="K571" t="n">
        <v>5</v>
      </c>
      <c r="L571">
        <f>J571/K571*100/24.84/48</f>
        <v/>
      </c>
    </row>
    <row r="572" spans="1:12">
      <c r="A572" t="s">
        <v>24</v>
      </c>
      <c r="B572" t="n">
        <v>36693880</v>
      </c>
      <c r="C572" t="n">
        <v>46462120</v>
      </c>
      <c r="D572" t="n">
        <v>32857280</v>
      </c>
      <c r="E572">
        <f>sum(B572:D572)</f>
        <v/>
      </c>
      <c r="F572">
        <f>B572/E572</f>
        <v/>
      </c>
      <c r="G572">
        <f>C572/E572</f>
        <v/>
      </c>
      <c r="H572">
        <f>D572/E572</f>
        <v/>
      </c>
      <c r="I572">
        <f>G572+H572*2</f>
        <v/>
      </c>
      <c r="J572">
        <f>I572-J564</f>
        <v/>
      </c>
      <c r="K572" t="n">
        <v>5</v>
      </c>
      <c r="L572">
        <f>J572/K572*100/24.84/96</f>
        <v/>
      </c>
    </row>
    <row r="573" spans="1:12">
      <c r="A573" t="s">
        <v>25</v>
      </c>
      <c r="B573" t="n">
        <v>34251700</v>
      </c>
      <c r="C573" t="n">
        <v>44227820</v>
      </c>
      <c r="D573" t="n">
        <v>31063210</v>
      </c>
      <c r="E573">
        <f>sum(B573:D573)</f>
        <v/>
      </c>
      <c r="F573">
        <f>B573/E573</f>
        <v/>
      </c>
      <c r="G573">
        <f>C573/E573</f>
        <v/>
      </c>
      <c r="H573">
        <f>D573/E573</f>
        <v/>
      </c>
      <c r="I573">
        <f>G573+H573*2</f>
        <v/>
      </c>
      <c r="J573">
        <f>I573-J564</f>
        <v/>
      </c>
      <c r="K573" t="n">
        <v>5</v>
      </c>
      <c r="L573">
        <f>J573/K573*100/24.84/96</f>
        <v/>
      </c>
    </row>
    <row r="574" spans="1:12">
      <c r="A574" t="s">
        <v>26</v>
      </c>
      <c r="B574" t="n">
        <v>40391610</v>
      </c>
      <c r="C574" t="n">
        <v>58338130</v>
      </c>
      <c r="D574" t="n">
        <v>47814660</v>
      </c>
      <c r="E574">
        <f>sum(B574:D574)</f>
        <v/>
      </c>
      <c r="F574">
        <f>B574/E574</f>
        <v/>
      </c>
      <c r="G574">
        <f>C574/E574</f>
        <v/>
      </c>
      <c r="H574">
        <f>D574/E574</f>
        <v/>
      </c>
      <c r="I574">
        <f>G574+H574*2</f>
        <v/>
      </c>
      <c r="J574">
        <f>I574-J564</f>
        <v/>
      </c>
      <c r="K574" t="n">
        <v>5</v>
      </c>
      <c r="L574">
        <f>J574/K574*100/24.84/168</f>
        <v/>
      </c>
    </row>
    <row r="575" spans="1:12">
      <c r="A575" t="s">
        <v>27</v>
      </c>
      <c r="B575" t="n">
        <v>41521720</v>
      </c>
      <c r="C575" t="n">
        <v>62004790</v>
      </c>
      <c r="D575" t="n">
        <v>51357280</v>
      </c>
      <c r="E575">
        <f>sum(B575:D575)</f>
        <v/>
      </c>
      <c r="F575">
        <f>B575/E575</f>
        <v/>
      </c>
      <c r="G575">
        <f>C575/E575</f>
        <v/>
      </c>
      <c r="H575">
        <f>D575/E575</f>
        <v/>
      </c>
      <c r="I575">
        <f>G575+H575*2</f>
        <v/>
      </c>
      <c r="J575">
        <f>I575-J564</f>
        <v/>
      </c>
      <c r="K575" t="n">
        <v>5</v>
      </c>
      <c r="L575">
        <f>J575/K575*100/24.84/168</f>
        <v/>
      </c>
    </row>
    <row r="576" spans="1:12">
      <c r="A576" t="s"/>
    </row>
    <row r="577" spans="1:12">
      <c r="A577" t="s">
        <v>0</v>
      </c>
      <c r="B577" t="s">
        <v>1</v>
      </c>
      <c r="C577" t="s">
        <v>2</v>
      </c>
      <c r="D577" t="s">
        <v>3</v>
      </c>
    </row>
    <row r="578" spans="1:12">
      <c r="A578" t="s">
        <v>122</v>
      </c>
      <c r="B578" t="s">
        <v>5</v>
      </c>
      <c r="C578" t="s">
        <v>123</v>
      </c>
      <c r="D578" t="s">
        <v>121</v>
      </c>
    </row>
    <row r="579" spans="1:12">
      <c r="A579" t="s"/>
      <c r="B579" t="s">
        <v>8</v>
      </c>
      <c r="C579" t="s">
        <v>9</v>
      </c>
      <c r="D579" t="s">
        <v>10</v>
      </c>
      <c r="E579" t="s">
        <v>11</v>
      </c>
      <c r="F579" t="s">
        <v>8</v>
      </c>
      <c r="G579" t="s">
        <v>9</v>
      </c>
      <c r="H579" t="s">
        <v>10</v>
      </c>
      <c r="I579" t="s">
        <v>12</v>
      </c>
      <c r="J579" t="s">
        <v>13</v>
      </c>
      <c r="K579" t="s">
        <v>14</v>
      </c>
      <c r="L579" t="s">
        <v>15</v>
      </c>
    </row>
    <row r="580" spans="1:12">
      <c r="A580" t="s">
        <v>16</v>
      </c>
      <c r="B580" t="n">
        <v>5116232000</v>
      </c>
      <c r="C580" t="n">
        <v>4162044000</v>
      </c>
      <c r="D580" t="n">
        <v>1888975000</v>
      </c>
      <c r="E580">
        <f>sum(B580:D580)</f>
        <v/>
      </c>
      <c r="F580">
        <f>B580/E580</f>
        <v/>
      </c>
      <c r="G580">
        <f>C580/E580</f>
        <v/>
      </c>
      <c r="H580">
        <f>D580/E580</f>
        <v/>
      </c>
      <c r="I580">
        <f>G580+H580*2</f>
        <v/>
      </c>
      <c r="J580">
        <f>average(I580:I581)</f>
        <v/>
      </c>
    </row>
    <row r="581" spans="1:12">
      <c r="A581" t="s">
        <v>17</v>
      </c>
      <c r="B581" t="n">
        <v>5063354000</v>
      </c>
      <c r="C581" t="n">
        <v>4109299000</v>
      </c>
      <c r="D581" t="n">
        <v>1874765000</v>
      </c>
      <c r="E581">
        <f>sum(B581:D581)</f>
        <v/>
      </c>
      <c r="F581">
        <f>B581/E581</f>
        <v/>
      </c>
      <c r="G581">
        <f>C581/E581</f>
        <v/>
      </c>
      <c r="H581">
        <f>D581/E581</f>
        <v/>
      </c>
      <c r="I581">
        <f>G581+H581*2</f>
        <v/>
      </c>
    </row>
    <row r="582" spans="1:12">
      <c r="A582" t="s">
        <v>18</v>
      </c>
      <c r="B582" t="n">
        <v>4544493000</v>
      </c>
      <c r="C582" t="n">
        <v>3919898000</v>
      </c>
      <c r="D582" t="n">
        <v>1954541000</v>
      </c>
      <c r="E582">
        <f>sum(B582:D582)</f>
        <v/>
      </c>
      <c r="F582">
        <f>B582/E582</f>
        <v/>
      </c>
      <c r="G582">
        <f>C582/E582</f>
        <v/>
      </c>
      <c r="H582">
        <f>D582/E582</f>
        <v/>
      </c>
      <c r="I582">
        <f>G582+H582*2</f>
        <v/>
      </c>
      <c r="J582">
        <f>I582-J580</f>
        <v/>
      </c>
      <c r="K582" t="n">
        <v>5</v>
      </c>
      <c r="L582">
        <f>J582/K582*100/24.84/8</f>
        <v/>
      </c>
    </row>
    <row r="583" spans="1:12">
      <c r="A583" t="s">
        <v>19</v>
      </c>
      <c r="B583" t="n">
        <v>5263352000</v>
      </c>
      <c r="C583" t="n">
        <v>4542378000</v>
      </c>
      <c r="D583" t="n">
        <v>2263263000</v>
      </c>
      <c r="E583">
        <f>sum(B583:D583)</f>
        <v/>
      </c>
      <c r="F583">
        <f>B583/E583</f>
        <v/>
      </c>
      <c r="G583">
        <f>C583/E583</f>
        <v/>
      </c>
      <c r="H583">
        <f>D583/E583</f>
        <v/>
      </c>
      <c r="I583">
        <f>G583+H583*2</f>
        <v/>
      </c>
      <c r="J583">
        <f>I583-J580</f>
        <v/>
      </c>
      <c r="K583" t="n">
        <v>5</v>
      </c>
      <c r="L583">
        <f>J583/K583*100/24.84/8</f>
        <v/>
      </c>
    </row>
    <row r="584" spans="1:12">
      <c r="A584" t="s">
        <v>20</v>
      </c>
      <c r="B584" t="n">
        <v>5986205000</v>
      </c>
      <c r="C584" t="n">
        <v>5596026000</v>
      </c>
      <c r="D584" t="n">
        <v>3079755000</v>
      </c>
      <c r="E584">
        <f>sum(B584:D584)</f>
        <v/>
      </c>
      <c r="F584">
        <f>B584/E584</f>
        <v/>
      </c>
      <c r="G584">
        <f>C584/E584</f>
        <v/>
      </c>
      <c r="H584">
        <f>D584/E584</f>
        <v/>
      </c>
      <c r="I584">
        <f>G584+H584*2</f>
        <v/>
      </c>
      <c r="J584">
        <f>I584-J580</f>
        <v/>
      </c>
      <c r="K584" t="n">
        <v>5</v>
      </c>
      <c r="L584">
        <f>J584/K584*100/24.84/24</f>
        <v/>
      </c>
    </row>
    <row r="585" spans="1:12">
      <c r="A585" t="s">
        <v>21</v>
      </c>
      <c r="B585" t="n">
        <v>6332540000</v>
      </c>
      <c r="C585" t="n">
        <v>5899473000</v>
      </c>
      <c r="D585" t="n">
        <v>3234627000</v>
      </c>
      <c r="E585">
        <f>sum(B585:D585)</f>
        <v/>
      </c>
      <c r="F585">
        <f>B585/E585</f>
        <v/>
      </c>
      <c r="G585">
        <f>C585/E585</f>
        <v/>
      </c>
      <c r="H585">
        <f>D585/E585</f>
        <v/>
      </c>
      <c r="I585">
        <f>G585+H585*2</f>
        <v/>
      </c>
      <c r="J585">
        <f>I585-J580</f>
        <v/>
      </c>
      <c r="K585" t="n">
        <v>5</v>
      </c>
      <c r="L585">
        <f>J585/K585*100/24.84/24</f>
        <v/>
      </c>
    </row>
    <row r="586" spans="1:12">
      <c r="A586" t="s">
        <v>22</v>
      </c>
      <c r="B586" t="n">
        <v>2282770000</v>
      </c>
      <c r="C586" t="n">
        <v>2371299000</v>
      </c>
      <c r="D586" t="n">
        <v>1465581000</v>
      </c>
      <c r="E586">
        <f>sum(B586:D586)</f>
        <v/>
      </c>
      <c r="F586">
        <f>B586/E586</f>
        <v/>
      </c>
      <c r="G586">
        <f>C586/E586</f>
        <v/>
      </c>
      <c r="H586">
        <f>D586/E586</f>
        <v/>
      </c>
      <c r="I586">
        <f>G586+H586*2</f>
        <v/>
      </c>
      <c r="J586">
        <f>I586-J580</f>
        <v/>
      </c>
      <c r="K586" t="n">
        <v>5</v>
      </c>
      <c r="L586">
        <f>J586/K586*100/24.84/48</f>
        <v/>
      </c>
    </row>
    <row r="587" spans="1:12">
      <c r="A587" t="s">
        <v>23</v>
      </c>
      <c r="B587" t="n">
        <v>2445849000</v>
      </c>
      <c r="C587" t="n">
        <v>2550074000</v>
      </c>
      <c r="D587" t="n">
        <v>1585806000</v>
      </c>
      <c r="E587">
        <f>sum(B587:D587)</f>
        <v/>
      </c>
      <c r="F587">
        <f>B587/E587</f>
        <v/>
      </c>
      <c r="G587">
        <f>C587/E587</f>
        <v/>
      </c>
      <c r="H587">
        <f>D587/E587</f>
        <v/>
      </c>
      <c r="I587">
        <f>G587+H587*2</f>
        <v/>
      </c>
      <c r="J587">
        <f>I587-J580</f>
        <v/>
      </c>
      <c r="K587" t="n">
        <v>5</v>
      </c>
      <c r="L587">
        <f>J587/K587*100/24.84/48</f>
        <v/>
      </c>
    </row>
    <row r="588" spans="1:12">
      <c r="A588" t="s">
        <v>24</v>
      </c>
      <c r="B588" t="n">
        <v>3741378000</v>
      </c>
      <c r="C588" t="n">
        <v>4743621000</v>
      </c>
      <c r="D588" t="n">
        <v>3501301000</v>
      </c>
      <c r="E588">
        <f>sum(B588:D588)</f>
        <v/>
      </c>
      <c r="F588">
        <f>B588/E588</f>
        <v/>
      </c>
      <c r="G588">
        <f>C588/E588</f>
        <v/>
      </c>
      <c r="H588">
        <f>D588/E588</f>
        <v/>
      </c>
      <c r="I588">
        <f>G588+H588*2</f>
        <v/>
      </c>
      <c r="J588">
        <f>I588-J580</f>
        <v/>
      </c>
      <c r="K588" t="n">
        <v>5</v>
      </c>
      <c r="L588">
        <f>J588/K588*100/24.84/96</f>
        <v/>
      </c>
    </row>
    <row r="589" spans="1:12">
      <c r="A589" t="s">
        <v>25</v>
      </c>
      <c r="B589" t="n">
        <v>3791170000</v>
      </c>
      <c r="C589" t="n">
        <v>4784814000</v>
      </c>
      <c r="D589" t="n">
        <v>3554159000</v>
      </c>
      <c r="E589">
        <f>sum(B589:D589)</f>
        <v/>
      </c>
      <c r="F589">
        <f>B589/E589</f>
        <v/>
      </c>
      <c r="G589">
        <f>C589/E589</f>
        <v/>
      </c>
      <c r="H589">
        <f>D589/E589</f>
        <v/>
      </c>
      <c r="I589">
        <f>G589+H589*2</f>
        <v/>
      </c>
      <c r="J589">
        <f>I589-J580</f>
        <v/>
      </c>
      <c r="K589" t="n">
        <v>5</v>
      </c>
      <c r="L589">
        <f>J589/K589*100/24.84/96</f>
        <v/>
      </c>
    </row>
    <row r="590" spans="1:12">
      <c r="A590" t="s">
        <v>26</v>
      </c>
      <c r="B590" t="n">
        <v>3460702000</v>
      </c>
      <c r="C590" t="n">
        <v>5154522000</v>
      </c>
      <c r="D590" t="n">
        <v>4274539000</v>
      </c>
      <c r="E590">
        <f>sum(B590:D590)</f>
        <v/>
      </c>
      <c r="F590">
        <f>B590/E590</f>
        <v/>
      </c>
      <c r="G590">
        <f>C590/E590</f>
        <v/>
      </c>
      <c r="H590">
        <f>D590/E590</f>
        <v/>
      </c>
      <c r="I590">
        <f>G590+H590*2</f>
        <v/>
      </c>
      <c r="J590">
        <f>I590-J580</f>
        <v/>
      </c>
      <c r="K590" t="n">
        <v>5</v>
      </c>
      <c r="L590">
        <f>J590/K590*100/24.84/168</f>
        <v/>
      </c>
    </row>
    <row r="591" spans="1:12">
      <c r="A591" t="s">
        <v>27</v>
      </c>
      <c r="B591" t="n">
        <v>3879025000</v>
      </c>
      <c r="C591" t="n">
        <v>5810167000</v>
      </c>
      <c r="D591" t="n">
        <v>4833519000</v>
      </c>
      <c r="E591">
        <f>sum(B591:D591)</f>
        <v/>
      </c>
      <c r="F591">
        <f>B591/E591</f>
        <v/>
      </c>
      <c r="G591">
        <f>C591/E591</f>
        <v/>
      </c>
      <c r="H591">
        <f>D591/E591</f>
        <v/>
      </c>
      <c r="I591">
        <f>G591+H591*2</f>
        <v/>
      </c>
      <c r="J591">
        <f>I591-J580</f>
        <v/>
      </c>
      <c r="K591" t="n">
        <v>5</v>
      </c>
      <c r="L591">
        <f>J591/K591*100/24.84/168</f>
        <v/>
      </c>
    </row>
    <row r="592" spans="1:12">
      <c r="A592" t="s"/>
    </row>
    <row r="593" spans="1:12">
      <c r="A593" t="s">
        <v>0</v>
      </c>
      <c r="B593" t="s">
        <v>1</v>
      </c>
      <c r="C593" t="s">
        <v>2</v>
      </c>
      <c r="D593" t="s">
        <v>3</v>
      </c>
    </row>
    <row r="594" spans="1:12">
      <c r="A594" t="s">
        <v>124</v>
      </c>
      <c r="B594" t="s">
        <v>5</v>
      </c>
      <c r="C594" t="s">
        <v>125</v>
      </c>
      <c r="D594" t="s">
        <v>126</v>
      </c>
    </row>
    <row r="595" spans="1:12">
      <c r="A595" t="s"/>
      <c r="B595" t="s">
        <v>8</v>
      </c>
      <c r="C595" t="s">
        <v>9</v>
      </c>
      <c r="D595" t="s">
        <v>10</v>
      </c>
      <c r="E595" t="s">
        <v>11</v>
      </c>
      <c r="F595" t="s">
        <v>8</v>
      </c>
      <c r="G595" t="s">
        <v>9</v>
      </c>
      <c r="H595" t="s">
        <v>10</v>
      </c>
      <c r="I595" t="s">
        <v>12</v>
      </c>
      <c r="J595" t="s">
        <v>13</v>
      </c>
      <c r="K595" t="s">
        <v>14</v>
      </c>
      <c r="L595" t="s">
        <v>15</v>
      </c>
    </row>
    <row r="596" spans="1:12">
      <c r="A596" t="s">
        <v>16</v>
      </c>
      <c r="B596" t="n">
        <v>9156566</v>
      </c>
      <c r="C596" t="n">
        <v>7687311</v>
      </c>
      <c r="D596" t="n">
        <v>3458453</v>
      </c>
      <c r="E596">
        <f>sum(B596:D596)</f>
        <v/>
      </c>
      <c r="F596">
        <f>B596/E596</f>
        <v/>
      </c>
      <c r="G596">
        <f>C596/E596</f>
        <v/>
      </c>
      <c r="H596">
        <f>D596/E596</f>
        <v/>
      </c>
      <c r="I596">
        <f>G596+H596*2</f>
        <v/>
      </c>
      <c r="J596">
        <f>average(I596:I597)</f>
        <v/>
      </c>
    </row>
    <row r="597" spans="1:12">
      <c r="A597" t="s">
        <v>17</v>
      </c>
      <c r="B597" t="n">
        <v>4493754</v>
      </c>
      <c r="C597" t="n">
        <v>4255607</v>
      </c>
      <c r="D597" t="n">
        <v>1932708</v>
      </c>
      <c r="E597">
        <f>sum(B597:D597)</f>
        <v/>
      </c>
      <c r="F597">
        <f>B597/E597</f>
        <v/>
      </c>
      <c r="G597">
        <f>C597/E597</f>
        <v/>
      </c>
      <c r="H597">
        <f>D597/E597</f>
        <v/>
      </c>
      <c r="I597">
        <f>G597+H597*2</f>
        <v/>
      </c>
    </row>
    <row r="598" spans="1:12">
      <c r="A598" t="s">
        <v>18</v>
      </c>
      <c r="B598" t="n">
        <v>3992936</v>
      </c>
      <c r="C598" t="n">
        <v>3853417</v>
      </c>
      <c r="D598" t="n">
        <v>2006408</v>
      </c>
      <c r="E598">
        <f>sum(B598:D598)</f>
        <v/>
      </c>
      <c r="F598">
        <f>B598/E598</f>
        <v/>
      </c>
      <c r="G598">
        <f>C598/E598</f>
        <v/>
      </c>
      <c r="H598">
        <f>D598/E598</f>
        <v/>
      </c>
      <c r="I598">
        <f>G598+H598*2</f>
        <v/>
      </c>
      <c r="J598">
        <f>I598-J596</f>
        <v/>
      </c>
      <c r="K598" t="n">
        <v>5</v>
      </c>
      <c r="L598">
        <f>J598/K598*100/21.21/8</f>
        <v/>
      </c>
    </row>
    <row r="599" spans="1:12">
      <c r="A599" t="s">
        <v>19</v>
      </c>
      <c r="B599" t="n">
        <v>11412030</v>
      </c>
      <c r="C599" t="n">
        <v>9908247</v>
      </c>
      <c r="D599" t="n">
        <v>4759876</v>
      </c>
      <c r="E599">
        <f>sum(B599:D599)</f>
        <v/>
      </c>
      <c r="F599">
        <f>B599/E599</f>
        <v/>
      </c>
      <c r="G599">
        <f>C599/E599</f>
        <v/>
      </c>
      <c r="H599">
        <f>D599/E599</f>
        <v/>
      </c>
      <c r="I599">
        <f>G599+H599*2</f>
        <v/>
      </c>
      <c r="J599">
        <f>I599-J596</f>
        <v/>
      </c>
      <c r="K599" t="n">
        <v>5</v>
      </c>
      <c r="L599">
        <f>J599/K599*100/21.21/8</f>
        <v/>
      </c>
    </row>
    <row r="600" spans="1:12">
      <c r="A600" t="s">
        <v>20</v>
      </c>
      <c r="B600" t="n">
        <v>23515940</v>
      </c>
      <c r="C600" t="n">
        <v>23785280</v>
      </c>
      <c r="D600" t="n">
        <v>12992110</v>
      </c>
      <c r="E600">
        <f>sum(B600:D600)</f>
        <v/>
      </c>
      <c r="F600">
        <f>B600/E600</f>
        <v/>
      </c>
      <c r="G600">
        <f>C600/E600</f>
        <v/>
      </c>
      <c r="H600">
        <f>D600/E600</f>
        <v/>
      </c>
      <c r="I600">
        <f>G600+H600*2</f>
        <v/>
      </c>
      <c r="J600">
        <f>I600-J596</f>
        <v/>
      </c>
      <c r="K600" t="n">
        <v>5</v>
      </c>
      <c r="L600">
        <f>J600/K600*100/21.21/24</f>
        <v/>
      </c>
    </row>
    <row r="601" spans="1:12">
      <c r="A601" t="s">
        <v>21</v>
      </c>
      <c r="B601" t="n">
        <v>48616650</v>
      </c>
      <c r="C601" t="n">
        <v>46963930</v>
      </c>
      <c r="D601" t="n">
        <v>24201830</v>
      </c>
      <c r="E601">
        <f>sum(B601:D601)</f>
        <v/>
      </c>
      <c r="F601">
        <f>B601/E601</f>
        <v/>
      </c>
      <c r="G601">
        <f>C601/E601</f>
        <v/>
      </c>
      <c r="H601">
        <f>D601/E601</f>
        <v/>
      </c>
      <c r="I601">
        <f>G601+H601*2</f>
        <v/>
      </c>
      <c r="J601">
        <f>I601-J596</f>
        <v/>
      </c>
      <c r="K601" t="n">
        <v>5</v>
      </c>
      <c r="L601">
        <f>J601/K601*100/21.21/24</f>
        <v/>
      </c>
    </row>
    <row r="602" spans="1:12">
      <c r="A602" t="s">
        <v>22</v>
      </c>
      <c r="B602" t="n">
        <v>147868800</v>
      </c>
      <c r="C602" t="n">
        <v>156592800</v>
      </c>
      <c r="D602" t="n">
        <v>96904390</v>
      </c>
      <c r="E602">
        <f>sum(B602:D602)</f>
        <v/>
      </c>
      <c r="F602">
        <f>B602/E602</f>
        <v/>
      </c>
      <c r="G602">
        <f>C602/E602</f>
        <v/>
      </c>
      <c r="H602">
        <f>D602/E602</f>
        <v/>
      </c>
      <c r="I602">
        <f>G602+H602*2</f>
        <v/>
      </c>
      <c r="J602">
        <f>I602-J596</f>
        <v/>
      </c>
      <c r="K602" t="n">
        <v>5</v>
      </c>
      <c r="L602">
        <f>J602/K602*100/21.21/48</f>
        <v/>
      </c>
    </row>
    <row r="603" spans="1:12">
      <c r="A603" t="s">
        <v>23</v>
      </c>
      <c r="B603" t="n">
        <v>28282180</v>
      </c>
      <c r="C603" t="n">
        <v>30276740</v>
      </c>
      <c r="D603" t="n">
        <v>19403780</v>
      </c>
      <c r="E603">
        <f>sum(B603:D603)</f>
        <v/>
      </c>
      <c r="F603">
        <f>B603/E603</f>
        <v/>
      </c>
      <c r="G603">
        <f>C603/E603</f>
        <v/>
      </c>
      <c r="H603">
        <f>D603/E603</f>
        <v/>
      </c>
      <c r="I603">
        <f>G603+H603*2</f>
        <v/>
      </c>
      <c r="J603">
        <f>I603-J596</f>
        <v/>
      </c>
      <c r="K603" t="n">
        <v>5</v>
      </c>
      <c r="L603">
        <f>J603/K603*100/21.21/48</f>
        <v/>
      </c>
    </row>
    <row r="604" spans="1:12">
      <c r="A604" t="s">
        <v>24</v>
      </c>
      <c r="B604" t="n">
        <v>41893190</v>
      </c>
      <c r="C604" t="n">
        <v>51188600</v>
      </c>
      <c r="D604" t="n">
        <v>35031340</v>
      </c>
      <c r="E604">
        <f>sum(B604:D604)</f>
        <v/>
      </c>
      <c r="F604">
        <f>B604/E604</f>
        <v/>
      </c>
      <c r="G604">
        <f>C604/E604</f>
        <v/>
      </c>
      <c r="H604">
        <f>D604/E604</f>
        <v/>
      </c>
      <c r="I604">
        <f>G604+H604*2</f>
        <v/>
      </c>
      <c r="J604">
        <f>I604-J596</f>
        <v/>
      </c>
      <c r="K604" t="n">
        <v>5</v>
      </c>
      <c r="L604">
        <f>J604/K604*100/21.21/96</f>
        <v/>
      </c>
    </row>
    <row r="605" spans="1:12">
      <c r="A605" t="s">
        <v>25</v>
      </c>
      <c r="B605" t="n">
        <v>20030000</v>
      </c>
      <c r="C605" t="n">
        <v>26682340</v>
      </c>
      <c r="D605" t="n">
        <v>19121550</v>
      </c>
      <c r="E605">
        <f>sum(B605:D605)</f>
        <v/>
      </c>
      <c r="F605">
        <f>B605/E605</f>
        <v/>
      </c>
      <c r="G605">
        <f>C605/E605</f>
        <v/>
      </c>
      <c r="H605">
        <f>D605/E605</f>
        <v/>
      </c>
      <c r="I605">
        <f>G605+H605*2</f>
        <v/>
      </c>
      <c r="J605">
        <f>I605-J596</f>
        <v/>
      </c>
      <c r="K605" t="n">
        <v>5</v>
      </c>
      <c r="L605">
        <f>J605/K605*100/21.21/96</f>
        <v/>
      </c>
    </row>
    <row r="606" spans="1:12">
      <c r="A606" t="s">
        <v>26</v>
      </c>
      <c r="B606" t="n">
        <v>505702</v>
      </c>
      <c r="C606" t="n">
        <v>780926</v>
      </c>
      <c r="D606" t="n">
        <v>471007</v>
      </c>
      <c r="E606">
        <f>sum(B606:D606)</f>
        <v/>
      </c>
      <c r="F606">
        <f>B606/E606</f>
        <v/>
      </c>
      <c r="G606">
        <f>C606/E606</f>
        <v/>
      </c>
      <c r="H606">
        <f>D606/E606</f>
        <v/>
      </c>
      <c r="I606">
        <f>G606+H606*2</f>
        <v/>
      </c>
      <c r="J606">
        <f>I606-J596</f>
        <v/>
      </c>
      <c r="K606" t="n">
        <v>5</v>
      </c>
      <c r="L606">
        <f>J606/K606*100/21.21/168</f>
        <v/>
      </c>
    </row>
    <row r="607" spans="1:12">
      <c r="A607" t="s">
        <v>27</v>
      </c>
      <c r="B607" t="n">
        <v>2666181</v>
      </c>
      <c r="C607" t="n">
        <v>4277065</v>
      </c>
      <c r="D607" t="n">
        <v>2841194</v>
      </c>
      <c r="E607">
        <f>sum(B607:D607)</f>
        <v/>
      </c>
      <c r="F607">
        <f>B607/E607</f>
        <v/>
      </c>
      <c r="G607">
        <f>C607/E607</f>
        <v/>
      </c>
      <c r="H607">
        <f>D607/E607</f>
        <v/>
      </c>
      <c r="I607">
        <f>G607+H607*2</f>
        <v/>
      </c>
      <c r="J607">
        <f>I607-J596</f>
        <v/>
      </c>
      <c r="K607" t="n">
        <v>5</v>
      </c>
      <c r="L607">
        <f>J607/K607*100/21.21/168</f>
        <v/>
      </c>
    </row>
    <row r="608" spans="1:12">
      <c r="A608" t="s"/>
    </row>
    <row r="609" spans="1:12">
      <c r="A609" t="s">
        <v>0</v>
      </c>
      <c r="B609" t="s">
        <v>1</v>
      </c>
      <c r="C609" t="s">
        <v>2</v>
      </c>
      <c r="D609" t="s">
        <v>3</v>
      </c>
    </row>
    <row r="610" spans="1:12">
      <c r="A610" t="s">
        <v>127</v>
      </c>
      <c r="B610" t="s">
        <v>56</v>
      </c>
      <c r="C610" t="s">
        <v>128</v>
      </c>
      <c r="D610" t="s">
        <v>129</v>
      </c>
    </row>
    <row r="611" spans="1:12">
      <c r="A611" t="s"/>
      <c r="B611" t="s">
        <v>8</v>
      </c>
      <c r="C611" t="s">
        <v>9</v>
      </c>
      <c r="D611" t="s">
        <v>10</v>
      </c>
      <c r="E611" t="s">
        <v>11</v>
      </c>
      <c r="F611" t="s">
        <v>8</v>
      </c>
      <c r="G611" t="s">
        <v>9</v>
      </c>
      <c r="H611" t="s">
        <v>10</v>
      </c>
      <c r="I611" t="s">
        <v>12</v>
      </c>
      <c r="J611" t="s">
        <v>13</v>
      </c>
      <c r="K611" t="s">
        <v>14</v>
      </c>
      <c r="L611" t="s">
        <v>15</v>
      </c>
    </row>
    <row r="612" spans="1:12">
      <c r="A612" t="s">
        <v>16</v>
      </c>
      <c r="B612" t="n">
        <v>581324500</v>
      </c>
      <c r="C612" t="n">
        <v>443244900</v>
      </c>
      <c r="D612" t="n">
        <v>262414700</v>
      </c>
      <c r="E612">
        <f>sum(B612:D612)</f>
        <v/>
      </c>
      <c r="F612">
        <f>B612/E612</f>
        <v/>
      </c>
      <c r="G612">
        <f>C612/E612</f>
        <v/>
      </c>
      <c r="H612">
        <f>D612/E612</f>
        <v/>
      </c>
      <c r="I612">
        <f>G612+H612*2</f>
        <v/>
      </c>
      <c r="J612">
        <f>average(I612:I613)</f>
        <v/>
      </c>
    </row>
    <row r="613" spans="1:12">
      <c r="A613" t="s">
        <v>17</v>
      </c>
      <c r="B613" t="n">
        <v>462769100</v>
      </c>
      <c r="C613" t="n">
        <v>354320500</v>
      </c>
      <c r="D613" t="n">
        <v>213423500</v>
      </c>
      <c r="E613">
        <f>sum(B613:D613)</f>
        <v/>
      </c>
      <c r="F613">
        <f>B613/E613</f>
        <v/>
      </c>
      <c r="G613">
        <f>C613/E613</f>
        <v/>
      </c>
      <c r="H613">
        <f>D613/E613</f>
        <v/>
      </c>
      <c r="I613">
        <f>G613+H613*2</f>
        <v/>
      </c>
    </row>
    <row r="614" spans="1:12">
      <c r="A614" t="s">
        <v>18</v>
      </c>
      <c r="B614" t="n">
        <v>616479400</v>
      </c>
      <c r="C614" t="n">
        <v>493906300</v>
      </c>
      <c r="D614" t="n">
        <v>310854600</v>
      </c>
      <c r="E614">
        <f>sum(B614:D614)</f>
        <v/>
      </c>
      <c r="F614">
        <f>B614/E614</f>
        <v/>
      </c>
      <c r="G614">
        <f>C614/E614</f>
        <v/>
      </c>
      <c r="H614">
        <f>D614/E614</f>
        <v/>
      </c>
      <c r="I614">
        <f>G614+H614*2</f>
        <v/>
      </c>
      <c r="J614">
        <f>I614-J612</f>
        <v/>
      </c>
      <c r="K614" t="n">
        <v>5</v>
      </c>
      <c r="L614">
        <f>J614/K614*100/23.87/8</f>
        <v/>
      </c>
    </row>
    <row r="615" spans="1:12">
      <c r="A615" t="s">
        <v>19</v>
      </c>
      <c r="B615" t="n">
        <v>469948200</v>
      </c>
      <c r="C615" t="n">
        <v>378763500</v>
      </c>
      <c r="D615" t="n">
        <v>237464600</v>
      </c>
      <c r="E615">
        <f>sum(B615:D615)</f>
        <v/>
      </c>
      <c r="F615">
        <f>B615/E615</f>
        <v/>
      </c>
      <c r="G615">
        <f>C615/E615</f>
        <v/>
      </c>
      <c r="H615">
        <f>D615/E615</f>
        <v/>
      </c>
      <c r="I615">
        <f>G615+H615*2</f>
        <v/>
      </c>
      <c r="J615">
        <f>I615-J612</f>
        <v/>
      </c>
      <c r="K615" t="n">
        <v>5</v>
      </c>
      <c r="L615">
        <f>J615/K615*100/23.87/8</f>
        <v/>
      </c>
    </row>
    <row r="616" spans="1:12">
      <c r="A616" t="s">
        <v>20</v>
      </c>
      <c r="B616" t="n">
        <v>501128200</v>
      </c>
      <c r="C616" t="n">
        <v>435937000</v>
      </c>
      <c r="D616" t="n">
        <v>293502600</v>
      </c>
      <c r="E616">
        <f>sum(B616:D616)</f>
        <v/>
      </c>
      <c r="F616">
        <f>B616/E616</f>
        <v/>
      </c>
      <c r="G616">
        <f>C616/E616</f>
        <v/>
      </c>
      <c r="H616">
        <f>D616/E616</f>
        <v/>
      </c>
      <c r="I616">
        <f>G616+H616*2</f>
        <v/>
      </c>
      <c r="J616">
        <f>I616-J612</f>
        <v/>
      </c>
      <c r="K616" t="n">
        <v>5</v>
      </c>
      <c r="L616">
        <f>J616/K616*100/23.87/24</f>
        <v/>
      </c>
    </row>
    <row r="617" spans="1:12">
      <c r="A617" t="s">
        <v>21</v>
      </c>
      <c r="B617" t="n">
        <v>486040800</v>
      </c>
      <c r="C617" t="n">
        <v>421930700</v>
      </c>
      <c r="D617" t="n">
        <v>285037000</v>
      </c>
      <c r="E617">
        <f>sum(B617:D617)</f>
        <v/>
      </c>
      <c r="F617">
        <f>B617/E617</f>
        <v/>
      </c>
      <c r="G617">
        <f>C617/E617</f>
        <v/>
      </c>
      <c r="H617">
        <f>D617/E617</f>
        <v/>
      </c>
      <c r="I617">
        <f>G617+H617*2</f>
        <v/>
      </c>
      <c r="J617">
        <f>I617-J612</f>
        <v/>
      </c>
      <c r="K617" t="n">
        <v>5</v>
      </c>
      <c r="L617">
        <f>J617/K617*100/23.87/24</f>
        <v/>
      </c>
    </row>
    <row r="618" spans="1:12">
      <c r="A618" t="s">
        <v>22</v>
      </c>
      <c r="B618" t="n">
        <v>477433700</v>
      </c>
      <c r="C618" t="n">
        <v>467813800</v>
      </c>
      <c r="D618" t="n">
        <v>339382400</v>
      </c>
      <c r="E618">
        <f>sum(B618:D618)</f>
        <v/>
      </c>
      <c r="F618">
        <f>B618/E618</f>
        <v/>
      </c>
      <c r="G618">
        <f>C618/E618</f>
        <v/>
      </c>
      <c r="H618">
        <f>D618/E618</f>
        <v/>
      </c>
      <c r="I618">
        <f>G618+H618*2</f>
        <v/>
      </c>
      <c r="J618">
        <f>I618-J612</f>
        <v/>
      </c>
      <c r="K618" t="n">
        <v>5</v>
      </c>
      <c r="L618">
        <f>J618/K618*100/23.87/48</f>
        <v/>
      </c>
    </row>
    <row r="619" spans="1:12">
      <c r="A619" t="s">
        <v>23</v>
      </c>
      <c r="B619" t="n">
        <v>560903500</v>
      </c>
      <c r="C619" t="n">
        <v>548421500</v>
      </c>
      <c r="D619" t="n">
        <v>397552400</v>
      </c>
      <c r="E619">
        <f>sum(B619:D619)</f>
        <v/>
      </c>
      <c r="F619">
        <f>B619/E619</f>
        <v/>
      </c>
      <c r="G619">
        <f>C619/E619</f>
        <v/>
      </c>
      <c r="H619">
        <f>D619/E619</f>
        <v/>
      </c>
      <c r="I619">
        <f>G619+H619*2</f>
        <v/>
      </c>
      <c r="J619">
        <f>I619-J612</f>
        <v/>
      </c>
      <c r="K619" t="n">
        <v>5</v>
      </c>
      <c r="L619">
        <f>J619/K619*100/23.87/48</f>
        <v/>
      </c>
    </row>
    <row r="620" spans="1:12">
      <c r="A620" t="s">
        <v>24</v>
      </c>
      <c r="B620" t="n">
        <v>539571200</v>
      </c>
      <c r="C620" t="n">
        <v>637106500</v>
      </c>
      <c r="D620" t="n">
        <v>514608100</v>
      </c>
      <c r="E620">
        <f>sum(B620:D620)</f>
        <v/>
      </c>
      <c r="F620">
        <f>B620/E620</f>
        <v/>
      </c>
      <c r="G620">
        <f>C620/E620</f>
        <v/>
      </c>
      <c r="H620">
        <f>D620/E620</f>
        <v/>
      </c>
      <c r="I620">
        <f>G620+H620*2</f>
        <v/>
      </c>
      <c r="J620">
        <f>I620-J612</f>
        <v/>
      </c>
      <c r="K620" t="n">
        <v>5</v>
      </c>
      <c r="L620">
        <f>J620/K620*100/23.87/96</f>
        <v/>
      </c>
    </row>
    <row r="621" spans="1:12">
      <c r="A621" t="s">
        <v>25</v>
      </c>
      <c r="B621" t="n">
        <v>492838100</v>
      </c>
      <c r="C621" t="n">
        <v>577305400</v>
      </c>
      <c r="D621" t="n">
        <v>464067800</v>
      </c>
      <c r="E621">
        <f>sum(B621:D621)</f>
        <v/>
      </c>
      <c r="F621">
        <f>B621/E621</f>
        <v/>
      </c>
      <c r="G621">
        <f>C621/E621</f>
        <v/>
      </c>
      <c r="H621">
        <f>D621/E621</f>
        <v/>
      </c>
      <c r="I621">
        <f>G621+H621*2</f>
        <v/>
      </c>
      <c r="J621">
        <f>I621-J612</f>
        <v/>
      </c>
      <c r="K621" t="n">
        <v>5</v>
      </c>
      <c r="L621">
        <f>J621/K621*100/23.87/96</f>
        <v/>
      </c>
    </row>
    <row r="622" spans="1:12">
      <c r="A622" t="s">
        <v>26</v>
      </c>
      <c r="B622" t="n">
        <v>6697241</v>
      </c>
      <c r="C622" t="n">
        <v>8965533</v>
      </c>
      <c r="D622" t="n">
        <v>7072961</v>
      </c>
      <c r="E622">
        <f>sum(B622:D622)</f>
        <v/>
      </c>
      <c r="F622">
        <f>B622/E622</f>
        <v/>
      </c>
      <c r="G622">
        <f>C622/E622</f>
        <v/>
      </c>
      <c r="H622">
        <f>D622/E622</f>
        <v/>
      </c>
      <c r="I622">
        <f>G622+H622*2</f>
        <v/>
      </c>
      <c r="J622">
        <f>I622-J612</f>
        <v/>
      </c>
      <c r="K622" t="n">
        <v>5</v>
      </c>
      <c r="L622">
        <f>J622/K622*100/23.87/168</f>
        <v/>
      </c>
    </row>
    <row r="623" spans="1:12">
      <c r="A623" t="s">
        <v>27</v>
      </c>
      <c r="B623" t="n">
        <v>459843500</v>
      </c>
      <c r="C623" t="n">
        <v>632603800</v>
      </c>
      <c r="D623" t="n">
        <v>540762200</v>
      </c>
      <c r="E623">
        <f>sum(B623:D623)</f>
        <v/>
      </c>
      <c r="F623">
        <f>B623/E623</f>
        <v/>
      </c>
      <c r="G623">
        <f>C623/E623</f>
        <v/>
      </c>
      <c r="H623">
        <f>D623/E623</f>
        <v/>
      </c>
      <c r="I623">
        <f>G623+H623*2</f>
        <v/>
      </c>
      <c r="J623">
        <f>I623-J612</f>
        <v/>
      </c>
      <c r="K623" t="n">
        <v>5</v>
      </c>
      <c r="L623">
        <f>J623/K623*100/23.87/168</f>
        <v/>
      </c>
    </row>
    <row r="624" spans="1:12">
      <c r="A624" t="s"/>
    </row>
    <row r="625" spans="1:12">
      <c r="A625" t="s">
        <v>0</v>
      </c>
      <c r="B625" t="s">
        <v>1</v>
      </c>
      <c r="C625" t="s">
        <v>2</v>
      </c>
      <c r="D625" t="s">
        <v>3</v>
      </c>
    </row>
    <row r="626" spans="1:12">
      <c r="A626" t="s">
        <v>130</v>
      </c>
      <c r="B626" t="s">
        <v>5</v>
      </c>
      <c r="C626" t="s">
        <v>131</v>
      </c>
      <c r="D626" t="s">
        <v>129</v>
      </c>
    </row>
    <row r="627" spans="1:12">
      <c r="A627" t="s"/>
      <c r="B627" t="s">
        <v>8</v>
      </c>
      <c r="C627" t="s">
        <v>9</v>
      </c>
      <c r="D627" t="s">
        <v>10</v>
      </c>
      <c r="E627" t="s">
        <v>11</v>
      </c>
      <c r="F627" t="s">
        <v>8</v>
      </c>
      <c r="G627" t="s">
        <v>9</v>
      </c>
      <c r="H627" t="s">
        <v>10</v>
      </c>
      <c r="I627" t="s">
        <v>12</v>
      </c>
      <c r="J627" t="s">
        <v>13</v>
      </c>
      <c r="K627" t="s">
        <v>14</v>
      </c>
      <c r="L627" t="s">
        <v>15</v>
      </c>
    </row>
    <row r="628" spans="1:12">
      <c r="A628" t="s">
        <v>16</v>
      </c>
      <c r="B628" t="n">
        <v>222263800</v>
      </c>
      <c r="C628" t="n">
        <v>170535600</v>
      </c>
      <c r="D628" t="n">
        <v>98094070</v>
      </c>
      <c r="E628">
        <f>sum(B628:D628)</f>
        <v/>
      </c>
      <c r="F628">
        <f>B628/E628</f>
        <v/>
      </c>
      <c r="G628">
        <f>C628/E628</f>
        <v/>
      </c>
      <c r="H628">
        <f>D628/E628</f>
        <v/>
      </c>
      <c r="I628">
        <f>G628+H628*2</f>
        <v/>
      </c>
      <c r="J628">
        <f>average(I628:I629)</f>
        <v/>
      </c>
    </row>
    <row r="629" spans="1:12">
      <c r="A629" t="s">
        <v>17</v>
      </c>
      <c r="B629" t="n">
        <v>188301900</v>
      </c>
      <c r="C629" t="n">
        <v>145476100</v>
      </c>
      <c r="D629" t="n">
        <v>85412400</v>
      </c>
      <c r="E629">
        <f>sum(B629:D629)</f>
        <v/>
      </c>
      <c r="F629">
        <f>B629/E629</f>
        <v/>
      </c>
      <c r="G629">
        <f>C629/E629</f>
        <v/>
      </c>
      <c r="H629">
        <f>D629/E629</f>
        <v/>
      </c>
      <c r="I629">
        <f>G629+H629*2</f>
        <v/>
      </c>
    </row>
    <row r="630" spans="1:12">
      <c r="A630" t="s">
        <v>18</v>
      </c>
      <c r="B630" t="n">
        <v>104836000</v>
      </c>
      <c r="C630" t="n">
        <v>84363080</v>
      </c>
      <c r="D630" t="n">
        <v>50113780</v>
      </c>
      <c r="E630">
        <f>sum(B630:D630)</f>
        <v/>
      </c>
      <c r="F630">
        <f>B630/E630</f>
        <v/>
      </c>
      <c r="G630">
        <f>C630/E630</f>
        <v/>
      </c>
      <c r="H630">
        <f>D630/E630</f>
        <v/>
      </c>
      <c r="I630">
        <f>G630+H630*2</f>
        <v/>
      </c>
      <c r="J630">
        <f>I630-J628</f>
        <v/>
      </c>
      <c r="K630" t="n">
        <v>5</v>
      </c>
      <c r="L630">
        <f>J630/K630*100/23.87/8</f>
        <v/>
      </c>
    </row>
    <row r="631" spans="1:12">
      <c r="A631" t="s">
        <v>19</v>
      </c>
      <c r="B631" t="n">
        <v>204741900</v>
      </c>
      <c r="C631" t="n">
        <v>166764100</v>
      </c>
      <c r="D631" t="n">
        <v>100540500</v>
      </c>
      <c r="E631">
        <f>sum(B631:D631)</f>
        <v/>
      </c>
      <c r="F631">
        <f>B631/E631</f>
        <v/>
      </c>
      <c r="G631">
        <f>C631/E631</f>
        <v/>
      </c>
      <c r="H631">
        <f>D631/E631</f>
        <v/>
      </c>
      <c r="I631">
        <f>G631+H631*2</f>
        <v/>
      </c>
      <c r="J631">
        <f>I631-J628</f>
        <v/>
      </c>
      <c r="K631" t="n">
        <v>5</v>
      </c>
      <c r="L631">
        <f>J631/K631*100/23.87/8</f>
        <v/>
      </c>
    </row>
    <row r="632" spans="1:12">
      <c r="A632" t="s">
        <v>20</v>
      </c>
      <c r="B632" t="n">
        <v>212511100</v>
      </c>
      <c r="C632" t="n">
        <v>185216400</v>
      </c>
      <c r="D632" t="n">
        <v>118246700</v>
      </c>
      <c r="E632">
        <f>sum(B632:D632)</f>
        <v/>
      </c>
      <c r="F632">
        <f>B632/E632</f>
        <v/>
      </c>
      <c r="G632">
        <f>C632/E632</f>
        <v/>
      </c>
      <c r="H632">
        <f>D632/E632</f>
        <v/>
      </c>
      <c r="I632">
        <f>G632+H632*2</f>
        <v/>
      </c>
      <c r="J632">
        <f>I632-J628</f>
        <v/>
      </c>
      <c r="K632" t="n">
        <v>5</v>
      </c>
      <c r="L632">
        <f>J632/K632*100/23.87/24</f>
        <v/>
      </c>
    </row>
    <row r="633" spans="1:12">
      <c r="A633" t="s">
        <v>21</v>
      </c>
      <c r="B633" t="n">
        <v>206688100</v>
      </c>
      <c r="C633" t="n">
        <v>181291500</v>
      </c>
      <c r="D633" t="n">
        <v>115746800</v>
      </c>
      <c r="E633">
        <f>sum(B633:D633)</f>
        <v/>
      </c>
      <c r="F633">
        <f>B633/E633</f>
        <v/>
      </c>
      <c r="G633">
        <f>C633/E633</f>
        <v/>
      </c>
      <c r="H633">
        <f>D633/E633</f>
        <v/>
      </c>
      <c r="I633">
        <f>G633+H633*2</f>
        <v/>
      </c>
      <c r="J633">
        <f>I633-J628</f>
        <v/>
      </c>
      <c r="K633" t="n">
        <v>5</v>
      </c>
      <c r="L633">
        <f>J633/K633*100/23.87/24</f>
        <v/>
      </c>
    </row>
    <row r="634" spans="1:12">
      <c r="A634" t="s">
        <v>22</v>
      </c>
      <c r="B634" t="n">
        <v>71718360</v>
      </c>
      <c r="C634" t="n">
        <v>68372020</v>
      </c>
      <c r="D634" t="n">
        <v>47181830</v>
      </c>
      <c r="E634">
        <f>sum(B634:D634)</f>
        <v/>
      </c>
      <c r="F634">
        <f>B634/E634</f>
        <v/>
      </c>
      <c r="G634">
        <f>C634/E634</f>
        <v/>
      </c>
      <c r="H634">
        <f>D634/E634</f>
        <v/>
      </c>
      <c r="I634">
        <f>G634+H634*2</f>
        <v/>
      </c>
      <c r="J634">
        <f>I634-J628</f>
        <v/>
      </c>
      <c r="K634" t="n">
        <v>5</v>
      </c>
      <c r="L634">
        <f>J634/K634*100/23.87/48</f>
        <v/>
      </c>
    </row>
    <row r="635" spans="1:12">
      <c r="A635" t="s">
        <v>23</v>
      </c>
      <c r="B635" t="n">
        <v>78420070</v>
      </c>
      <c r="C635" t="n">
        <v>75981630</v>
      </c>
      <c r="D635" t="n">
        <v>51349010</v>
      </c>
      <c r="E635">
        <f>sum(B635:D635)</f>
        <v/>
      </c>
      <c r="F635">
        <f>B635/E635</f>
        <v/>
      </c>
      <c r="G635">
        <f>C635/E635</f>
        <v/>
      </c>
      <c r="H635">
        <f>D635/E635</f>
        <v/>
      </c>
      <c r="I635">
        <f>G635+H635*2</f>
        <v/>
      </c>
      <c r="J635">
        <f>I635-J628</f>
        <v/>
      </c>
      <c r="K635" t="n">
        <v>5</v>
      </c>
      <c r="L635">
        <f>J635/K635*100/23.87/48</f>
        <v/>
      </c>
    </row>
    <row r="636" spans="1:12">
      <c r="A636" t="s">
        <v>24</v>
      </c>
      <c r="B636" t="n">
        <v>84098470</v>
      </c>
      <c r="C636" t="n">
        <v>97728700</v>
      </c>
      <c r="D636" t="n">
        <v>75300910</v>
      </c>
      <c r="E636">
        <f>sum(B636:D636)</f>
        <v/>
      </c>
      <c r="F636">
        <f>B636/E636</f>
        <v/>
      </c>
      <c r="G636">
        <f>C636/E636</f>
        <v/>
      </c>
      <c r="H636">
        <f>D636/E636</f>
        <v/>
      </c>
      <c r="I636">
        <f>G636+H636*2</f>
        <v/>
      </c>
      <c r="J636">
        <f>I636-J628</f>
        <v/>
      </c>
      <c r="K636" t="n">
        <v>5</v>
      </c>
      <c r="L636">
        <f>J636/K636*100/23.87/96</f>
        <v/>
      </c>
    </row>
    <row r="637" spans="1:12">
      <c r="A637" t="s">
        <v>25</v>
      </c>
      <c r="B637" t="n">
        <v>216234700</v>
      </c>
      <c r="C637" t="n">
        <v>252354300</v>
      </c>
      <c r="D637" t="n">
        <v>196391500</v>
      </c>
      <c r="E637">
        <f>sum(B637:D637)</f>
        <v/>
      </c>
      <c r="F637">
        <f>B637/E637</f>
        <v/>
      </c>
      <c r="G637">
        <f>C637/E637</f>
        <v/>
      </c>
      <c r="H637">
        <f>D637/E637</f>
        <v/>
      </c>
      <c r="I637">
        <f>G637+H637*2</f>
        <v/>
      </c>
      <c r="J637">
        <f>I637-J628</f>
        <v/>
      </c>
      <c r="K637" t="n">
        <v>5</v>
      </c>
      <c r="L637">
        <f>J637/K637*100/23.87/96</f>
        <v/>
      </c>
    </row>
    <row r="638" spans="1:12">
      <c r="A638" t="s">
        <v>26</v>
      </c>
      <c r="B638" t="n">
        <v>280120</v>
      </c>
      <c r="C638" t="n">
        <v>373541</v>
      </c>
      <c r="D638" t="n">
        <v>337627</v>
      </c>
      <c r="E638">
        <f>sum(B638:D638)</f>
        <v/>
      </c>
      <c r="F638">
        <f>B638/E638</f>
        <v/>
      </c>
      <c r="G638">
        <f>C638/E638</f>
        <v/>
      </c>
      <c r="H638">
        <f>D638/E638</f>
        <v/>
      </c>
      <c r="I638">
        <f>G638+H638*2</f>
        <v/>
      </c>
      <c r="J638">
        <f>I638-J628</f>
        <v/>
      </c>
      <c r="K638" t="n">
        <v>5</v>
      </c>
      <c r="L638">
        <f>J638/K638*100/23.87/168</f>
        <v/>
      </c>
    </row>
    <row r="639" spans="1:12">
      <c r="A639" t="s">
        <v>27</v>
      </c>
      <c r="B639" t="n">
        <v>68186270</v>
      </c>
      <c r="C639" t="n">
        <v>92453990</v>
      </c>
      <c r="D639" t="n">
        <v>76289510</v>
      </c>
      <c r="E639">
        <f>sum(B639:D639)</f>
        <v/>
      </c>
      <c r="F639">
        <f>B639/E639</f>
        <v/>
      </c>
      <c r="G639">
        <f>C639/E639</f>
        <v/>
      </c>
      <c r="H639">
        <f>D639/E639</f>
        <v/>
      </c>
      <c r="I639">
        <f>G639+H639*2</f>
        <v/>
      </c>
      <c r="J639">
        <f>I639-J628</f>
        <v/>
      </c>
      <c r="K639" t="n">
        <v>5</v>
      </c>
      <c r="L639">
        <f>J639/K639*100/23.87/168</f>
        <v/>
      </c>
    </row>
    <row r="640" spans="1:12">
      <c r="A640" t="s"/>
    </row>
    <row r="641" spans="1:12">
      <c r="A641" t="s">
        <v>0</v>
      </c>
      <c r="B641" t="s">
        <v>1</v>
      </c>
      <c r="C641" t="s">
        <v>2</v>
      </c>
      <c r="D641" t="s">
        <v>3</v>
      </c>
    </row>
    <row r="642" spans="1:12">
      <c r="A642" t="s">
        <v>132</v>
      </c>
      <c r="B642" t="s">
        <v>5</v>
      </c>
      <c r="C642" t="s">
        <v>133</v>
      </c>
      <c r="D642" t="s">
        <v>134</v>
      </c>
    </row>
    <row r="643" spans="1:12">
      <c r="A643" t="s"/>
      <c r="B643" t="s">
        <v>8</v>
      </c>
      <c r="C643" t="s">
        <v>9</v>
      </c>
      <c r="D643" t="s">
        <v>10</v>
      </c>
      <c r="E643" t="s">
        <v>11</v>
      </c>
      <c r="F643" t="s">
        <v>8</v>
      </c>
      <c r="G643" t="s">
        <v>9</v>
      </c>
      <c r="H643" t="s">
        <v>10</v>
      </c>
      <c r="I643" t="s">
        <v>12</v>
      </c>
      <c r="J643" t="s">
        <v>13</v>
      </c>
      <c r="K643" t="s">
        <v>14</v>
      </c>
      <c r="L643" t="s">
        <v>15</v>
      </c>
    </row>
    <row r="644" spans="1:12">
      <c r="A644" t="s">
        <v>16</v>
      </c>
      <c r="B644" t="n">
        <v>39834980</v>
      </c>
      <c r="C644" t="n">
        <v>30953510</v>
      </c>
      <c r="D644" t="n">
        <v>15116990</v>
      </c>
      <c r="E644">
        <f>sum(B644:D644)</f>
        <v/>
      </c>
      <c r="F644">
        <f>B644/E644</f>
        <v/>
      </c>
      <c r="G644">
        <f>C644/E644</f>
        <v/>
      </c>
      <c r="H644">
        <f>D644/E644</f>
        <v/>
      </c>
      <c r="I644">
        <f>G644+H644*2</f>
        <v/>
      </c>
      <c r="J644">
        <f>average(I644:I645)</f>
        <v/>
      </c>
    </row>
    <row r="645" spans="1:12">
      <c r="A645" t="s">
        <v>17</v>
      </c>
      <c r="B645" t="n">
        <v>32031950</v>
      </c>
      <c r="C645" t="n">
        <v>24378200</v>
      </c>
      <c r="D645" t="n">
        <v>11995490</v>
      </c>
      <c r="E645">
        <f>sum(B645:D645)</f>
        <v/>
      </c>
      <c r="F645">
        <f>B645/E645</f>
        <v/>
      </c>
      <c r="G645">
        <f>C645/E645</f>
        <v/>
      </c>
      <c r="H645">
        <f>D645/E645</f>
        <v/>
      </c>
      <c r="I645">
        <f>G645+H645*2</f>
        <v/>
      </c>
    </row>
    <row r="646" spans="1:12">
      <c r="A646" t="s">
        <v>18</v>
      </c>
      <c r="B646" t="n">
        <v>30773640</v>
      </c>
      <c r="C646" t="n">
        <v>25468750</v>
      </c>
      <c r="D646" t="n">
        <v>12756610</v>
      </c>
      <c r="E646">
        <f>sum(B646:D646)</f>
        <v/>
      </c>
      <c r="F646">
        <f>B646/E646</f>
        <v/>
      </c>
      <c r="G646">
        <f>C646/E646</f>
        <v/>
      </c>
      <c r="H646">
        <f>D646/E646</f>
        <v/>
      </c>
      <c r="I646">
        <f>G646+H646*2</f>
        <v/>
      </c>
      <c r="J646">
        <f>I646-J644</f>
        <v/>
      </c>
      <c r="K646" t="n">
        <v>5</v>
      </c>
      <c r="L646">
        <f>J646/K646*100/14.70/8</f>
        <v/>
      </c>
    </row>
    <row r="647" spans="1:12">
      <c r="A647" t="s">
        <v>19</v>
      </c>
      <c r="B647" t="n">
        <v>40003690</v>
      </c>
      <c r="C647" t="n">
        <v>31839000</v>
      </c>
      <c r="D647" t="n">
        <v>16265450</v>
      </c>
      <c r="E647">
        <f>sum(B647:D647)</f>
        <v/>
      </c>
      <c r="F647">
        <f>B647/E647</f>
        <v/>
      </c>
      <c r="G647">
        <f>C647/E647</f>
        <v/>
      </c>
      <c r="H647">
        <f>D647/E647</f>
        <v/>
      </c>
      <c r="I647">
        <f>G647+H647*2</f>
        <v/>
      </c>
      <c r="J647">
        <f>I647-J644</f>
        <v/>
      </c>
      <c r="K647" t="n">
        <v>5</v>
      </c>
      <c r="L647">
        <f>J647/K647*100/14.70/8</f>
        <v/>
      </c>
    </row>
    <row r="648" spans="1:12">
      <c r="A648" t="s">
        <v>20</v>
      </c>
      <c r="B648" t="n">
        <v>45573190</v>
      </c>
      <c r="C648" t="n">
        <v>39805450</v>
      </c>
      <c r="D648" t="n">
        <v>21595170</v>
      </c>
      <c r="E648">
        <f>sum(B648:D648)</f>
        <v/>
      </c>
      <c r="F648">
        <f>B648/E648</f>
        <v/>
      </c>
      <c r="G648">
        <f>C648/E648</f>
        <v/>
      </c>
      <c r="H648">
        <f>D648/E648</f>
        <v/>
      </c>
      <c r="I648">
        <f>G648+H648*2</f>
        <v/>
      </c>
      <c r="J648">
        <f>I648-J644</f>
        <v/>
      </c>
      <c r="K648" t="n">
        <v>5</v>
      </c>
      <c r="L648">
        <f>J648/K648*100/14.70/24</f>
        <v/>
      </c>
    </row>
    <row r="649" spans="1:12">
      <c r="A649" t="s">
        <v>21</v>
      </c>
      <c r="B649" t="n">
        <v>44328290</v>
      </c>
      <c r="C649" t="n">
        <v>38518950</v>
      </c>
      <c r="D649" t="n">
        <v>20433290</v>
      </c>
      <c r="E649">
        <f>sum(B649:D649)</f>
        <v/>
      </c>
      <c r="F649">
        <f>B649/E649</f>
        <v/>
      </c>
      <c r="G649">
        <f>C649/E649</f>
        <v/>
      </c>
      <c r="H649">
        <f>D649/E649</f>
        <v/>
      </c>
      <c r="I649">
        <f>G649+H649*2</f>
        <v/>
      </c>
      <c r="J649">
        <f>I649-J644</f>
        <v/>
      </c>
      <c r="K649" t="n">
        <v>5</v>
      </c>
      <c r="L649">
        <f>J649/K649*100/14.70/24</f>
        <v/>
      </c>
    </row>
    <row r="650" spans="1:12">
      <c r="A650" t="s">
        <v>22</v>
      </c>
      <c r="B650" t="n">
        <v>19845530</v>
      </c>
      <c r="C650" t="n">
        <v>18949490</v>
      </c>
      <c r="D650" t="n">
        <v>10680630</v>
      </c>
      <c r="E650">
        <f>sum(B650:D650)</f>
        <v/>
      </c>
      <c r="F650">
        <f>B650/E650</f>
        <v/>
      </c>
      <c r="G650">
        <f>C650/E650</f>
        <v/>
      </c>
      <c r="H650">
        <f>D650/E650</f>
        <v/>
      </c>
      <c r="I650">
        <f>G650+H650*2</f>
        <v/>
      </c>
      <c r="J650">
        <f>I650-J644</f>
        <v/>
      </c>
      <c r="K650" t="n">
        <v>5</v>
      </c>
      <c r="L650">
        <f>J650/K650*100/14.70/48</f>
        <v/>
      </c>
    </row>
    <row r="651" spans="1:12">
      <c r="A651" t="s">
        <v>23</v>
      </c>
      <c r="B651" t="n">
        <v>20186290</v>
      </c>
      <c r="C651" t="n">
        <v>18539330</v>
      </c>
      <c r="D651" t="n">
        <v>11064240</v>
      </c>
      <c r="E651">
        <f>sum(B651:D651)</f>
        <v/>
      </c>
      <c r="F651">
        <f>B651/E651</f>
        <v/>
      </c>
      <c r="G651">
        <f>C651/E651</f>
        <v/>
      </c>
      <c r="H651">
        <f>D651/E651</f>
        <v/>
      </c>
      <c r="I651">
        <f>G651+H651*2</f>
        <v/>
      </c>
      <c r="J651">
        <f>I651-J644</f>
        <v/>
      </c>
      <c r="K651" t="n">
        <v>5</v>
      </c>
      <c r="L651">
        <f>J651/K651*100/14.70/48</f>
        <v/>
      </c>
    </row>
    <row r="652" spans="1:12">
      <c r="A652" t="s">
        <v>24</v>
      </c>
      <c r="B652" t="n">
        <v>26826680</v>
      </c>
      <c r="C652" t="n">
        <v>29774540</v>
      </c>
      <c r="D652" t="n">
        <v>19387060</v>
      </c>
      <c r="E652">
        <f>sum(B652:D652)</f>
        <v/>
      </c>
      <c r="F652">
        <f>B652/E652</f>
        <v/>
      </c>
      <c r="G652">
        <f>C652/E652</f>
        <v/>
      </c>
      <c r="H652">
        <f>D652/E652</f>
        <v/>
      </c>
      <c r="I652">
        <f>G652+H652*2</f>
        <v/>
      </c>
      <c r="J652">
        <f>I652-J644</f>
        <v/>
      </c>
      <c r="K652" t="n">
        <v>5</v>
      </c>
      <c r="L652">
        <f>J652/K652*100/14.70/96</f>
        <v/>
      </c>
    </row>
    <row r="653" spans="1:12">
      <c r="A653" t="s">
        <v>25</v>
      </c>
      <c r="B653" t="n">
        <v>32838780</v>
      </c>
      <c r="C653" t="n">
        <v>36314550</v>
      </c>
      <c r="D653" t="n">
        <v>23319530</v>
      </c>
      <c r="E653">
        <f>sum(B653:D653)</f>
        <v/>
      </c>
      <c r="F653">
        <f>B653/E653</f>
        <v/>
      </c>
      <c r="G653">
        <f>C653/E653</f>
        <v/>
      </c>
      <c r="H653">
        <f>D653/E653</f>
        <v/>
      </c>
      <c r="I653">
        <f>G653+H653*2</f>
        <v/>
      </c>
      <c r="J653">
        <f>I653-J644</f>
        <v/>
      </c>
      <c r="K653" t="n">
        <v>5</v>
      </c>
      <c r="L653">
        <f>J653/K653*100/14.70/96</f>
        <v/>
      </c>
    </row>
    <row r="654" spans="1:12">
      <c r="A654" t="s">
        <v>26</v>
      </c>
      <c r="B654" t="n">
        <v>11896580</v>
      </c>
      <c r="C654" t="n">
        <v>15442770</v>
      </c>
      <c r="D654" t="n">
        <v>10206100</v>
      </c>
      <c r="E654">
        <f>sum(B654:D654)</f>
        <v/>
      </c>
      <c r="F654">
        <f>B654/E654</f>
        <v/>
      </c>
      <c r="G654">
        <f>C654/E654</f>
        <v/>
      </c>
      <c r="H654">
        <f>D654/E654</f>
        <v/>
      </c>
      <c r="I654">
        <f>G654+H654*2</f>
        <v/>
      </c>
      <c r="J654">
        <f>I654-J644</f>
        <v/>
      </c>
      <c r="K654" t="n">
        <v>5</v>
      </c>
      <c r="L654">
        <f>J654/K654*100/14.70/168</f>
        <v/>
      </c>
    </row>
    <row r="655" spans="1:12">
      <c r="A655" t="s">
        <v>27</v>
      </c>
      <c r="B655" t="n">
        <v>26482250</v>
      </c>
      <c r="C655" t="n">
        <v>32744680</v>
      </c>
      <c r="D655" t="n">
        <v>22762210</v>
      </c>
      <c r="E655">
        <f>sum(B655:D655)</f>
        <v/>
      </c>
      <c r="F655">
        <f>B655/E655</f>
        <v/>
      </c>
      <c r="G655">
        <f>C655/E655</f>
        <v/>
      </c>
      <c r="H655">
        <f>D655/E655</f>
        <v/>
      </c>
      <c r="I655">
        <f>G655+H655*2</f>
        <v/>
      </c>
      <c r="J655">
        <f>I655-J644</f>
        <v/>
      </c>
      <c r="K655" t="n">
        <v>5</v>
      </c>
      <c r="L655">
        <f>J655/K655*100/14.70/168</f>
        <v/>
      </c>
    </row>
    <row r="656" spans="1:12">
      <c r="A656" t="s"/>
    </row>
    <row r="657" spans="1:12">
      <c r="A657" t="s">
        <v>0</v>
      </c>
      <c r="B657" t="s">
        <v>1</v>
      </c>
      <c r="C657" t="s">
        <v>2</v>
      </c>
      <c r="D657" t="s">
        <v>3</v>
      </c>
    </row>
    <row r="658" spans="1:12">
      <c r="A658" t="s">
        <v>135</v>
      </c>
      <c r="B658" t="s">
        <v>56</v>
      </c>
      <c r="C658" t="s">
        <v>136</v>
      </c>
      <c r="D658" t="s">
        <v>134</v>
      </c>
    </row>
    <row r="659" spans="1:12">
      <c r="A659" t="s"/>
      <c r="B659" t="s">
        <v>8</v>
      </c>
      <c r="C659" t="s">
        <v>9</v>
      </c>
      <c r="D659" t="s">
        <v>10</v>
      </c>
      <c r="E659" t="s">
        <v>11</v>
      </c>
      <c r="F659" t="s">
        <v>8</v>
      </c>
      <c r="G659" t="s">
        <v>9</v>
      </c>
      <c r="H659" t="s">
        <v>10</v>
      </c>
      <c r="I659" t="s">
        <v>12</v>
      </c>
      <c r="J659" t="s">
        <v>13</v>
      </c>
      <c r="K659" t="s">
        <v>14</v>
      </c>
      <c r="L659" t="s">
        <v>15</v>
      </c>
    </row>
    <row r="660" spans="1:12">
      <c r="A660" t="s">
        <v>16</v>
      </c>
      <c r="B660" t="n">
        <v>62053670</v>
      </c>
      <c r="C660" t="n">
        <v>47510820</v>
      </c>
      <c r="D660" t="n">
        <v>23348160</v>
      </c>
      <c r="E660">
        <f>sum(B660:D660)</f>
        <v/>
      </c>
      <c r="F660">
        <f>B660/E660</f>
        <v/>
      </c>
      <c r="G660">
        <f>C660/E660</f>
        <v/>
      </c>
      <c r="H660">
        <f>D660/E660</f>
        <v/>
      </c>
      <c r="I660">
        <f>G660+H660*2</f>
        <v/>
      </c>
      <c r="J660">
        <f>average(I660:I661)</f>
        <v/>
      </c>
    </row>
    <row r="661" spans="1:12">
      <c r="A661" t="s">
        <v>17</v>
      </c>
      <c r="B661" t="n">
        <v>49081060</v>
      </c>
      <c r="C661" t="n">
        <v>38446940</v>
      </c>
      <c r="D661" t="n">
        <v>19333490</v>
      </c>
      <c r="E661">
        <f>sum(B661:D661)</f>
        <v/>
      </c>
      <c r="F661">
        <f>B661/E661</f>
        <v/>
      </c>
      <c r="G661">
        <f>C661/E661</f>
        <v/>
      </c>
      <c r="H661">
        <f>D661/E661</f>
        <v/>
      </c>
      <c r="I661">
        <f>G661+H661*2</f>
        <v/>
      </c>
    </row>
    <row r="662" spans="1:12">
      <c r="A662" t="s">
        <v>18</v>
      </c>
      <c r="B662" t="n">
        <v>93683230</v>
      </c>
      <c r="C662" t="n">
        <v>75944210</v>
      </c>
      <c r="D662" t="n">
        <v>39717290</v>
      </c>
      <c r="E662">
        <f>sum(B662:D662)</f>
        <v/>
      </c>
      <c r="F662">
        <f>B662/E662</f>
        <v/>
      </c>
      <c r="G662">
        <f>C662/E662</f>
        <v/>
      </c>
      <c r="H662">
        <f>D662/E662</f>
        <v/>
      </c>
      <c r="I662">
        <f>G662+H662*2</f>
        <v/>
      </c>
      <c r="J662">
        <f>I662-J660</f>
        <v/>
      </c>
      <c r="K662" t="n">
        <v>5</v>
      </c>
      <c r="L662">
        <f>J662/K662*100/14.70/8</f>
        <v/>
      </c>
    </row>
    <row r="663" spans="1:12">
      <c r="A663" t="s">
        <v>19</v>
      </c>
      <c r="B663" t="n">
        <v>63750020</v>
      </c>
      <c r="C663" t="n">
        <v>51387230</v>
      </c>
      <c r="D663" t="n">
        <v>26553620</v>
      </c>
      <c r="E663">
        <f>sum(B663:D663)</f>
        <v/>
      </c>
      <c r="F663">
        <f>B663/E663</f>
        <v/>
      </c>
      <c r="G663">
        <f>C663/E663</f>
        <v/>
      </c>
      <c r="H663">
        <f>D663/E663</f>
        <v/>
      </c>
      <c r="I663">
        <f>G663+H663*2</f>
        <v/>
      </c>
      <c r="J663">
        <f>I663-J660</f>
        <v/>
      </c>
      <c r="K663" t="n">
        <v>5</v>
      </c>
      <c r="L663">
        <f>J663/K663*100/14.70/8</f>
        <v/>
      </c>
    </row>
    <row r="664" spans="1:12">
      <c r="A664" t="s">
        <v>20</v>
      </c>
      <c r="B664" t="n">
        <v>71251840</v>
      </c>
      <c r="C664" t="n">
        <v>62434960</v>
      </c>
      <c r="D664" t="n">
        <v>33878330</v>
      </c>
      <c r="E664">
        <f>sum(B664:D664)</f>
        <v/>
      </c>
      <c r="F664">
        <f>B664/E664</f>
        <v/>
      </c>
      <c r="G664">
        <f>C664/E664</f>
        <v/>
      </c>
      <c r="H664">
        <f>D664/E664</f>
        <v/>
      </c>
      <c r="I664">
        <f>G664+H664*2</f>
        <v/>
      </c>
      <c r="J664">
        <f>I664-J660</f>
        <v/>
      </c>
      <c r="K664" t="n">
        <v>5</v>
      </c>
      <c r="L664">
        <f>J664/K664*100/14.70/24</f>
        <v/>
      </c>
    </row>
    <row r="665" spans="1:12">
      <c r="A665" t="s">
        <v>21</v>
      </c>
      <c r="B665" t="n">
        <v>68491490</v>
      </c>
      <c r="C665" t="n">
        <v>59934120</v>
      </c>
      <c r="D665" t="n">
        <v>33594530</v>
      </c>
      <c r="E665">
        <f>sum(B665:D665)</f>
        <v/>
      </c>
      <c r="F665">
        <f>B665/E665</f>
        <v/>
      </c>
      <c r="G665">
        <f>C665/E665</f>
        <v/>
      </c>
      <c r="H665">
        <f>D665/E665</f>
        <v/>
      </c>
      <c r="I665">
        <f>G665+H665*2</f>
        <v/>
      </c>
      <c r="J665">
        <f>I665-J660</f>
        <v/>
      </c>
      <c r="K665" t="n">
        <v>5</v>
      </c>
      <c r="L665">
        <f>J665/K665*100/14.70/24</f>
        <v/>
      </c>
    </row>
    <row r="666" spans="1:12">
      <c r="A666" t="s">
        <v>22</v>
      </c>
      <c r="B666" t="n">
        <v>63676210</v>
      </c>
      <c r="C666" t="n">
        <v>61468120</v>
      </c>
      <c r="D666" t="n">
        <v>36145440</v>
      </c>
      <c r="E666">
        <f>sum(B666:D666)</f>
        <v/>
      </c>
      <c r="F666">
        <f>B666/E666</f>
        <v/>
      </c>
      <c r="G666">
        <f>C666/E666</f>
        <v/>
      </c>
      <c r="H666">
        <f>D666/E666</f>
        <v/>
      </c>
      <c r="I666">
        <f>G666+H666*2</f>
        <v/>
      </c>
      <c r="J666">
        <f>I666-J660</f>
        <v/>
      </c>
      <c r="K666" t="n">
        <v>5</v>
      </c>
      <c r="L666">
        <f>J666/K666*100/14.70/48</f>
        <v/>
      </c>
    </row>
    <row r="667" spans="1:12">
      <c r="A667" t="s">
        <v>23</v>
      </c>
      <c r="B667" t="n">
        <v>69535340</v>
      </c>
      <c r="C667" t="n">
        <v>67634260</v>
      </c>
      <c r="D667" t="n">
        <v>38941320</v>
      </c>
      <c r="E667">
        <f>sum(B667:D667)</f>
        <v/>
      </c>
      <c r="F667">
        <f>B667/E667</f>
        <v/>
      </c>
      <c r="G667">
        <f>C667/E667</f>
        <v/>
      </c>
      <c r="H667">
        <f>D667/E667</f>
        <v/>
      </c>
      <c r="I667">
        <f>G667+H667*2</f>
        <v/>
      </c>
      <c r="J667">
        <f>I667-J660</f>
        <v/>
      </c>
      <c r="K667" t="n">
        <v>5</v>
      </c>
      <c r="L667">
        <f>J667/K667*100/14.70/48</f>
        <v/>
      </c>
    </row>
    <row r="668" spans="1:12">
      <c r="A668" t="s">
        <v>24</v>
      </c>
      <c r="B668" t="n">
        <v>79752240</v>
      </c>
      <c r="C668" t="n">
        <v>88420940</v>
      </c>
      <c r="D668" t="n">
        <v>58093550</v>
      </c>
      <c r="E668">
        <f>sum(B668:D668)</f>
        <v/>
      </c>
      <c r="F668">
        <f>B668/E668</f>
        <v/>
      </c>
      <c r="G668">
        <f>C668/E668</f>
        <v/>
      </c>
      <c r="H668">
        <f>D668/E668</f>
        <v/>
      </c>
      <c r="I668">
        <f>G668+H668*2</f>
        <v/>
      </c>
      <c r="J668">
        <f>I668-J660</f>
        <v/>
      </c>
      <c r="K668" t="n">
        <v>5</v>
      </c>
      <c r="L668">
        <f>J668/K668*100/14.70/96</f>
        <v/>
      </c>
    </row>
    <row r="669" spans="1:12">
      <c r="A669" t="s">
        <v>25</v>
      </c>
      <c r="B669" t="n">
        <v>55635040</v>
      </c>
      <c r="C669" t="n">
        <v>61303410</v>
      </c>
      <c r="D669" t="n">
        <v>40858740</v>
      </c>
      <c r="E669">
        <f>sum(B669:D669)</f>
        <v/>
      </c>
      <c r="F669">
        <f>B669/E669</f>
        <v/>
      </c>
      <c r="G669">
        <f>C669/E669</f>
        <v/>
      </c>
      <c r="H669">
        <f>D669/E669</f>
        <v/>
      </c>
      <c r="I669">
        <f>G669+H669*2</f>
        <v/>
      </c>
      <c r="J669">
        <f>I669-J660</f>
        <v/>
      </c>
      <c r="K669" t="n">
        <v>5</v>
      </c>
      <c r="L669">
        <f>J669/K669*100/14.70/96</f>
        <v/>
      </c>
    </row>
    <row r="670" spans="1:12">
      <c r="A670" t="s">
        <v>26</v>
      </c>
      <c r="B670" t="n">
        <v>65878320</v>
      </c>
      <c r="C670" t="n">
        <v>81270590</v>
      </c>
      <c r="D670" t="n">
        <v>57813230</v>
      </c>
      <c r="E670">
        <f>sum(B670:D670)</f>
        <v/>
      </c>
      <c r="F670">
        <f>B670/E670</f>
        <v/>
      </c>
      <c r="G670">
        <f>C670/E670</f>
        <v/>
      </c>
      <c r="H670">
        <f>D670/E670</f>
        <v/>
      </c>
      <c r="I670">
        <f>G670+H670*2</f>
        <v/>
      </c>
      <c r="J670">
        <f>I670-J660</f>
        <v/>
      </c>
      <c r="K670" t="n">
        <v>5</v>
      </c>
      <c r="L670">
        <f>J670/K670*100/14.70/168</f>
        <v/>
      </c>
    </row>
    <row r="671" spans="1:12">
      <c r="A671" t="s">
        <v>27</v>
      </c>
      <c r="B671" t="n">
        <v>91810300</v>
      </c>
      <c r="C671" t="n">
        <v>113842000</v>
      </c>
      <c r="D671" t="n">
        <v>79766240</v>
      </c>
      <c r="E671">
        <f>sum(B671:D671)</f>
        <v/>
      </c>
      <c r="F671">
        <f>B671/E671</f>
        <v/>
      </c>
      <c r="G671">
        <f>C671/E671</f>
        <v/>
      </c>
      <c r="H671">
        <f>D671/E671</f>
        <v/>
      </c>
      <c r="I671">
        <f>G671+H671*2</f>
        <v/>
      </c>
      <c r="J671">
        <f>I671-J660</f>
        <v/>
      </c>
      <c r="K671" t="n">
        <v>5</v>
      </c>
      <c r="L671">
        <f>J671/K671*100/14.70/168</f>
        <v/>
      </c>
    </row>
    <row r="672" spans="1:12">
      <c r="A672" t="s"/>
    </row>
    <row r="673" spans="1:12">
      <c r="A673" t="s">
        <v>0</v>
      </c>
      <c r="B673" t="s">
        <v>1</v>
      </c>
      <c r="C673" t="s">
        <v>2</v>
      </c>
      <c r="D673" t="s">
        <v>3</v>
      </c>
    </row>
    <row r="674" spans="1:12">
      <c r="A674" t="s">
        <v>137</v>
      </c>
      <c r="B674" t="s">
        <v>5</v>
      </c>
      <c r="C674" t="s">
        <v>138</v>
      </c>
      <c r="D674" t="s">
        <v>139</v>
      </c>
    </row>
    <row r="675" spans="1:12">
      <c r="A675" t="s"/>
      <c r="B675" t="s">
        <v>8</v>
      </c>
      <c r="C675" t="s">
        <v>9</v>
      </c>
      <c r="D675" t="s">
        <v>10</v>
      </c>
      <c r="E675" t="s">
        <v>11</v>
      </c>
      <c r="F675" t="s">
        <v>8</v>
      </c>
      <c r="G675" t="s">
        <v>9</v>
      </c>
      <c r="H675" t="s">
        <v>10</v>
      </c>
      <c r="I675" t="s">
        <v>12</v>
      </c>
      <c r="J675" t="s">
        <v>13</v>
      </c>
      <c r="K675" t="s">
        <v>14</v>
      </c>
      <c r="L675" t="s">
        <v>15</v>
      </c>
    </row>
    <row r="676" spans="1:12">
      <c r="A676" t="s">
        <v>16</v>
      </c>
      <c r="B676" t="n">
        <v>67272170</v>
      </c>
      <c r="C676" t="n">
        <v>54382220</v>
      </c>
      <c r="D676" t="n">
        <v>23630410</v>
      </c>
      <c r="E676">
        <f>sum(B676:D676)</f>
        <v/>
      </c>
      <c r="F676">
        <f>B676/E676</f>
        <v/>
      </c>
      <c r="G676">
        <f>C676/E676</f>
        <v/>
      </c>
      <c r="H676">
        <f>D676/E676</f>
        <v/>
      </c>
      <c r="I676">
        <f>G676+H676*2</f>
        <v/>
      </c>
      <c r="J676">
        <f>average(I676:I677)</f>
        <v/>
      </c>
    </row>
    <row r="677" spans="1:12">
      <c r="A677" t="s">
        <v>17</v>
      </c>
      <c r="B677" t="n">
        <v>60920160</v>
      </c>
      <c r="C677" t="n">
        <v>47399830</v>
      </c>
      <c r="D677" t="n">
        <v>20815760</v>
      </c>
      <c r="E677">
        <f>sum(B677:D677)</f>
        <v/>
      </c>
      <c r="F677">
        <f>B677/E677</f>
        <v/>
      </c>
      <c r="G677">
        <f>C677/E677</f>
        <v/>
      </c>
      <c r="H677">
        <f>D677/E677</f>
        <v/>
      </c>
      <c r="I677">
        <f>G677+H677*2</f>
        <v/>
      </c>
    </row>
    <row r="678" spans="1:12">
      <c r="A678" t="s">
        <v>18</v>
      </c>
      <c r="B678" t="n">
        <v>24931020</v>
      </c>
      <c r="C678" t="n">
        <v>21731490</v>
      </c>
      <c r="D678" t="n">
        <v>10053940</v>
      </c>
      <c r="E678">
        <f>sum(B678:D678)</f>
        <v/>
      </c>
      <c r="F678">
        <f>B678/E678</f>
        <v/>
      </c>
      <c r="G678">
        <f>C678/E678</f>
        <v/>
      </c>
      <c r="H678">
        <f>D678/E678</f>
        <v/>
      </c>
      <c r="I678">
        <f>G678+H678*2</f>
        <v/>
      </c>
      <c r="J678">
        <f>I678-J676</f>
        <v/>
      </c>
      <c r="K678" t="n">
        <v>5</v>
      </c>
      <c r="L678">
        <f>J678/K678*100/24.51/8</f>
        <v/>
      </c>
    </row>
    <row r="679" spans="1:12">
      <c r="A679" t="s">
        <v>19</v>
      </c>
      <c r="B679" t="n">
        <v>61054420</v>
      </c>
      <c r="C679" t="n">
        <v>51833480</v>
      </c>
      <c r="D679" t="n">
        <v>24765790</v>
      </c>
      <c r="E679">
        <f>sum(B679:D679)</f>
        <v/>
      </c>
      <c r="F679">
        <f>B679/E679</f>
        <v/>
      </c>
      <c r="G679">
        <f>C679/E679</f>
        <v/>
      </c>
      <c r="H679">
        <f>D679/E679</f>
        <v/>
      </c>
      <c r="I679">
        <f>G679+H679*2</f>
        <v/>
      </c>
      <c r="J679">
        <f>I679-J676</f>
        <v/>
      </c>
      <c r="K679" t="n">
        <v>5</v>
      </c>
      <c r="L679">
        <f>J679/K679*100/24.51/8</f>
        <v/>
      </c>
    </row>
    <row r="680" spans="1:12">
      <c r="A680" t="s">
        <v>20</v>
      </c>
      <c r="B680" t="n">
        <v>81938720</v>
      </c>
      <c r="C680" t="n">
        <v>74125980</v>
      </c>
      <c r="D680" t="n">
        <v>38973000</v>
      </c>
      <c r="E680">
        <f>sum(B680:D680)</f>
        <v/>
      </c>
      <c r="F680">
        <f>B680/E680</f>
        <v/>
      </c>
      <c r="G680">
        <f>C680/E680</f>
        <v/>
      </c>
      <c r="H680">
        <f>D680/E680</f>
        <v/>
      </c>
      <c r="I680">
        <f>G680+H680*2</f>
        <v/>
      </c>
      <c r="J680">
        <f>I680-J676</f>
        <v/>
      </c>
      <c r="K680" t="n">
        <v>5</v>
      </c>
      <c r="L680">
        <f>J680/K680*100/24.51/24</f>
        <v/>
      </c>
    </row>
    <row r="681" spans="1:12">
      <c r="A681" t="s">
        <v>21</v>
      </c>
      <c r="B681" t="n">
        <v>77685810</v>
      </c>
      <c r="C681" t="n">
        <v>70444750</v>
      </c>
      <c r="D681" t="n">
        <v>38123830</v>
      </c>
      <c r="E681">
        <f>sum(B681:D681)</f>
        <v/>
      </c>
      <c r="F681">
        <f>B681/E681</f>
        <v/>
      </c>
      <c r="G681">
        <f>C681/E681</f>
        <v/>
      </c>
      <c r="H681">
        <f>D681/E681</f>
        <v/>
      </c>
      <c r="I681">
        <f>G681+H681*2</f>
        <v/>
      </c>
      <c r="J681">
        <f>I681-J676</f>
        <v/>
      </c>
      <c r="K681" t="n">
        <v>5</v>
      </c>
      <c r="L681">
        <f>J681/K681*100/24.51/24</f>
        <v/>
      </c>
    </row>
    <row r="682" spans="1:12">
      <c r="A682" t="s">
        <v>22</v>
      </c>
      <c r="B682" t="n">
        <v>26638000</v>
      </c>
      <c r="C682" t="n">
        <v>26923580</v>
      </c>
      <c r="D682" t="n">
        <v>15748560</v>
      </c>
      <c r="E682">
        <f>sum(B682:D682)</f>
        <v/>
      </c>
      <c r="F682">
        <f>B682/E682</f>
        <v/>
      </c>
      <c r="G682">
        <f>C682/E682</f>
        <v/>
      </c>
      <c r="H682">
        <f>D682/E682</f>
        <v/>
      </c>
      <c r="I682">
        <f>G682+H682*2</f>
        <v/>
      </c>
      <c r="J682">
        <f>I682-J676</f>
        <v/>
      </c>
      <c r="K682" t="n">
        <v>5</v>
      </c>
      <c r="L682">
        <f>J682/K682*100/24.51/48</f>
        <v/>
      </c>
    </row>
    <row r="683" spans="1:12">
      <c r="A683" t="s">
        <v>23</v>
      </c>
      <c r="B683" t="n">
        <v>22336710</v>
      </c>
      <c r="C683" t="n">
        <v>22751710</v>
      </c>
      <c r="D683" t="n">
        <v>13745700</v>
      </c>
      <c r="E683">
        <f>sum(B683:D683)</f>
        <v/>
      </c>
      <c r="F683">
        <f>B683/E683</f>
        <v/>
      </c>
      <c r="G683">
        <f>C683/E683</f>
        <v/>
      </c>
      <c r="H683">
        <f>D683/E683</f>
        <v/>
      </c>
      <c r="I683">
        <f>G683+H683*2</f>
        <v/>
      </c>
      <c r="J683">
        <f>I683-J676</f>
        <v/>
      </c>
      <c r="K683" t="n">
        <v>5</v>
      </c>
      <c r="L683">
        <f>J683/K683*100/24.51/48</f>
        <v/>
      </c>
    </row>
    <row r="684" spans="1:12">
      <c r="A684" t="s">
        <v>24</v>
      </c>
      <c r="B684" t="n">
        <v>33408510</v>
      </c>
      <c r="C684" t="n">
        <v>41266140</v>
      </c>
      <c r="D684" t="n">
        <v>29135470</v>
      </c>
      <c r="E684">
        <f>sum(B684:D684)</f>
        <v/>
      </c>
      <c r="F684">
        <f>B684/E684</f>
        <v/>
      </c>
      <c r="G684">
        <f>C684/E684</f>
        <v/>
      </c>
      <c r="H684">
        <f>D684/E684</f>
        <v/>
      </c>
      <c r="I684">
        <f>G684+H684*2</f>
        <v/>
      </c>
      <c r="J684">
        <f>I684-J676</f>
        <v/>
      </c>
      <c r="K684" t="n">
        <v>5</v>
      </c>
      <c r="L684">
        <f>J684/K684*100/24.51/96</f>
        <v/>
      </c>
    </row>
    <row r="685" spans="1:12">
      <c r="A685" t="s">
        <v>25</v>
      </c>
      <c r="B685" t="n">
        <v>67413730</v>
      </c>
      <c r="C685" t="n">
        <v>84024580</v>
      </c>
      <c r="D685" t="n">
        <v>60072530</v>
      </c>
      <c r="E685">
        <f>sum(B685:D685)</f>
        <v/>
      </c>
      <c r="F685">
        <f>B685/E685</f>
        <v/>
      </c>
      <c r="G685">
        <f>C685/E685</f>
        <v/>
      </c>
      <c r="H685">
        <f>D685/E685</f>
        <v/>
      </c>
      <c r="I685">
        <f>G685+H685*2</f>
        <v/>
      </c>
      <c r="J685">
        <f>I685-J676</f>
        <v/>
      </c>
      <c r="K685" t="n">
        <v>5</v>
      </c>
      <c r="L685">
        <f>J685/K685*100/24.51/96</f>
        <v/>
      </c>
    </row>
    <row r="686" spans="1:12">
      <c r="A686" t="s">
        <v>26</v>
      </c>
      <c r="B686" t="n">
        <v>25602840</v>
      </c>
      <c r="C686" t="n">
        <v>37499080</v>
      </c>
      <c r="D686" t="n">
        <v>29948580</v>
      </c>
      <c r="E686">
        <f>sum(B686:D686)</f>
        <v/>
      </c>
      <c r="F686">
        <f>B686/E686</f>
        <v/>
      </c>
      <c r="G686">
        <f>C686/E686</f>
        <v/>
      </c>
      <c r="H686">
        <f>D686/E686</f>
        <v/>
      </c>
      <c r="I686">
        <f>G686+H686*2</f>
        <v/>
      </c>
      <c r="J686">
        <f>I686-J676</f>
        <v/>
      </c>
      <c r="K686" t="n">
        <v>5</v>
      </c>
      <c r="L686">
        <f>J686/K686*100/24.51/168</f>
        <v/>
      </c>
    </row>
    <row r="687" spans="1:12">
      <c r="A687" t="s">
        <v>27</v>
      </c>
      <c r="B687" t="n">
        <v>23995810</v>
      </c>
      <c r="C687" t="n">
        <v>34264310</v>
      </c>
      <c r="D687" t="n">
        <v>27957410</v>
      </c>
      <c r="E687">
        <f>sum(B687:D687)</f>
        <v/>
      </c>
      <c r="F687">
        <f>B687/E687</f>
        <v/>
      </c>
      <c r="G687">
        <f>C687/E687</f>
        <v/>
      </c>
      <c r="H687">
        <f>D687/E687</f>
        <v/>
      </c>
      <c r="I687">
        <f>G687+H687*2</f>
        <v/>
      </c>
      <c r="J687">
        <f>I687-J676</f>
        <v/>
      </c>
      <c r="K687" t="n">
        <v>5</v>
      </c>
      <c r="L687">
        <f>J687/K687*100/24.51/168</f>
        <v/>
      </c>
    </row>
    <row r="688" spans="1:12">
      <c r="A688" t="s"/>
    </row>
    <row r="689" spans="1:12">
      <c r="A689" t="s">
        <v>0</v>
      </c>
      <c r="B689" t="s">
        <v>1</v>
      </c>
      <c r="C689" t="s">
        <v>2</v>
      </c>
      <c r="D689" t="s">
        <v>3</v>
      </c>
    </row>
    <row r="690" spans="1:12">
      <c r="A690" t="s">
        <v>140</v>
      </c>
      <c r="B690" t="s">
        <v>56</v>
      </c>
      <c r="C690" t="s">
        <v>141</v>
      </c>
      <c r="D690" t="s">
        <v>139</v>
      </c>
    </row>
    <row r="691" spans="1:12">
      <c r="A691" t="s"/>
      <c r="B691" t="s">
        <v>8</v>
      </c>
      <c r="C691" t="s">
        <v>9</v>
      </c>
      <c r="D691" t="s">
        <v>10</v>
      </c>
      <c r="E691" t="s">
        <v>11</v>
      </c>
      <c r="F691" t="s">
        <v>8</v>
      </c>
      <c r="G691" t="s">
        <v>9</v>
      </c>
      <c r="H691" t="s">
        <v>10</v>
      </c>
      <c r="I691" t="s">
        <v>12</v>
      </c>
      <c r="J691" t="s">
        <v>13</v>
      </c>
      <c r="K691" t="s">
        <v>14</v>
      </c>
      <c r="L691" t="s">
        <v>15</v>
      </c>
    </row>
    <row r="692" spans="1:12">
      <c r="A692" t="s">
        <v>16</v>
      </c>
      <c r="B692" t="n">
        <v>370424500</v>
      </c>
      <c r="C692" t="n">
        <v>298130800</v>
      </c>
      <c r="D692" t="n">
        <v>130137500</v>
      </c>
      <c r="E692">
        <f>sum(B692:D692)</f>
        <v/>
      </c>
      <c r="F692">
        <f>B692/E692</f>
        <v/>
      </c>
      <c r="G692">
        <f>C692/E692</f>
        <v/>
      </c>
      <c r="H692">
        <f>D692/E692</f>
        <v/>
      </c>
      <c r="I692">
        <f>G692+H692*2</f>
        <v/>
      </c>
      <c r="J692">
        <f>average(I692:I693)</f>
        <v/>
      </c>
    </row>
    <row r="693" spans="1:12">
      <c r="A693" t="s">
        <v>17</v>
      </c>
      <c r="B693" t="n">
        <v>349406900</v>
      </c>
      <c r="C693" t="n">
        <v>282441600</v>
      </c>
      <c r="D693" t="n">
        <v>123790700</v>
      </c>
      <c r="E693">
        <f>sum(B693:D693)</f>
        <v/>
      </c>
      <c r="F693">
        <f>B693/E693</f>
        <v/>
      </c>
      <c r="G693">
        <f>C693/E693</f>
        <v/>
      </c>
      <c r="H693">
        <f>D693/E693</f>
        <v/>
      </c>
      <c r="I693">
        <f>G693+H693*2</f>
        <v/>
      </c>
    </row>
    <row r="694" spans="1:12">
      <c r="A694" t="s">
        <v>18</v>
      </c>
      <c r="B694" t="n">
        <v>421062100</v>
      </c>
      <c r="C694" t="n">
        <v>360978800</v>
      </c>
      <c r="D694" t="n">
        <v>171682200</v>
      </c>
      <c r="E694">
        <f>sum(B694:D694)</f>
        <v/>
      </c>
      <c r="F694">
        <f>B694/E694</f>
        <v/>
      </c>
      <c r="G694">
        <f>C694/E694</f>
        <v/>
      </c>
      <c r="H694">
        <f>D694/E694</f>
        <v/>
      </c>
      <c r="I694">
        <f>G694+H694*2</f>
        <v/>
      </c>
      <c r="J694">
        <f>I694-J692</f>
        <v/>
      </c>
      <c r="K694" t="n">
        <v>5</v>
      </c>
      <c r="L694">
        <f>J694/K694*100/24.51/8</f>
        <v/>
      </c>
    </row>
    <row r="695" spans="1:12">
      <c r="A695" t="s">
        <v>19</v>
      </c>
      <c r="B695" t="n">
        <v>347239200</v>
      </c>
      <c r="C695" t="n">
        <v>295422200</v>
      </c>
      <c r="D695" t="n">
        <v>141375000</v>
      </c>
      <c r="E695">
        <f>sum(B695:D695)</f>
        <v/>
      </c>
      <c r="F695">
        <f>B695/E695</f>
        <v/>
      </c>
      <c r="G695">
        <f>C695/E695</f>
        <v/>
      </c>
      <c r="H695">
        <f>D695/E695</f>
        <v/>
      </c>
      <c r="I695">
        <f>G695+H695*2</f>
        <v/>
      </c>
      <c r="J695">
        <f>I695-J692</f>
        <v/>
      </c>
      <c r="K695" t="n">
        <v>5</v>
      </c>
      <c r="L695">
        <f>J695/K695*100/24.51/8</f>
        <v/>
      </c>
    </row>
    <row r="696" spans="1:12">
      <c r="A696" t="s">
        <v>20</v>
      </c>
      <c r="B696" t="n">
        <v>433005600</v>
      </c>
      <c r="C696" t="n">
        <v>391664000</v>
      </c>
      <c r="D696" t="n">
        <v>212694300</v>
      </c>
      <c r="E696">
        <f>sum(B696:D696)</f>
        <v/>
      </c>
      <c r="F696">
        <f>B696/E696</f>
        <v/>
      </c>
      <c r="G696">
        <f>C696/E696</f>
        <v/>
      </c>
      <c r="H696">
        <f>D696/E696</f>
        <v/>
      </c>
      <c r="I696">
        <f>G696+H696*2</f>
        <v/>
      </c>
      <c r="J696">
        <f>I696-J692</f>
        <v/>
      </c>
      <c r="K696" t="n">
        <v>5</v>
      </c>
      <c r="L696">
        <f>J696/K696*100/24.51/24</f>
        <v/>
      </c>
    </row>
    <row r="697" spans="1:12">
      <c r="A697" t="s">
        <v>21</v>
      </c>
      <c r="B697" t="n">
        <v>418353700</v>
      </c>
      <c r="C697" t="n">
        <v>380868100</v>
      </c>
      <c r="D697" t="n">
        <v>207835900</v>
      </c>
      <c r="E697">
        <f>sum(B697:D697)</f>
        <v/>
      </c>
      <c r="F697">
        <f>B697/E697</f>
        <v/>
      </c>
      <c r="G697">
        <f>C697/E697</f>
        <v/>
      </c>
      <c r="H697">
        <f>D697/E697</f>
        <v/>
      </c>
      <c r="I697">
        <f>G697+H697*2</f>
        <v/>
      </c>
      <c r="J697">
        <f>I697-J692</f>
        <v/>
      </c>
      <c r="K697" t="n">
        <v>5</v>
      </c>
      <c r="L697">
        <f>J697/K697*100/24.51/24</f>
        <v/>
      </c>
    </row>
    <row r="698" spans="1:12">
      <c r="A698" t="s">
        <v>22</v>
      </c>
      <c r="B698" t="n">
        <v>379934200</v>
      </c>
      <c r="C698" t="n">
        <v>384779700</v>
      </c>
      <c r="D698" t="n">
        <v>236588600</v>
      </c>
      <c r="E698">
        <f>sum(B698:D698)</f>
        <v/>
      </c>
      <c r="F698">
        <f>B698/E698</f>
        <v/>
      </c>
      <c r="G698">
        <f>C698/E698</f>
        <v/>
      </c>
      <c r="H698">
        <f>D698/E698</f>
        <v/>
      </c>
      <c r="I698">
        <f>G698+H698*2</f>
        <v/>
      </c>
      <c r="J698">
        <f>I698-J692</f>
        <v/>
      </c>
      <c r="K698" t="n">
        <v>5</v>
      </c>
      <c r="L698">
        <f>J698/K698*100/24.51/48</f>
        <v/>
      </c>
    </row>
    <row r="699" spans="1:12">
      <c r="A699" t="s">
        <v>23</v>
      </c>
      <c r="B699" t="n">
        <v>368274900</v>
      </c>
      <c r="C699" t="n">
        <v>372955900</v>
      </c>
      <c r="D699" t="n">
        <v>229905000</v>
      </c>
      <c r="E699">
        <f>sum(B699:D699)</f>
        <v/>
      </c>
      <c r="F699">
        <f>B699/E699</f>
        <v/>
      </c>
      <c r="G699">
        <f>C699/E699</f>
        <v/>
      </c>
      <c r="H699">
        <f>D699/E699</f>
        <v/>
      </c>
      <c r="I699">
        <f>G699+H699*2</f>
        <v/>
      </c>
      <c r="J699">
        <f>I699-J692</f>
        <v/>
      </c>
      <c r="K699" t="n">
        <v>5</v>
      </c>
      <c r="L699">
        <f>J699/K699*100/24.51/48</f>
        <v/>
      </c>
    </row>
    <row r="700" spans="1:12">
      <c r="A700" t="s">
        <v>24</v>
      </c>
      <c r="B700" t="n">
        <v>434928800</v>
      </c>
      <c r="C700" t="n">
        <v>532035200</v>
      </c>
      <c r="D700" t="n">
        <v>391642800</v>
      </c>
      <c r="E700">
        <f>sum(B700:D700)</f>
        <v/>
      </c>
      <c r="F700">
        <f>B700/E700</f>
        <v/>
      </c>
      <c r="G700">
        <f>C700/E700</f>
        <v/>
      </c>
      <c r="H700">
        <f>D700/E700</f>
        <v/>
      </c>
      <c r="I700">
        <f>G700+H700*2</f>
        <v/>
      </c>
      <c r="J700">
        <f>I700-J692</f>
        <v/>
      </c>
      <c r="K700" t="n">
        <v>5</v>
      </c>
      <c r="L700">
        <f>J700/K700*100/24.51/96</f>
        <v/>
      </c>
    </row>
    <row r="701" spans="1:12">
      <c r="A701" t="s">
        <v>25</v>
      </c>
      <c r="B701" t="n">
        <v>366993200</v>
      </c>
      <c r="C701" t="n">
        <v>448198100</v>
      </c>
      <c r="D701" t="n">
        <v>329304900</v>
      </c>
      <c r="E701">
        <f>sum(B701:D701)</f>
        <v/>
      </c>
      <c r="F701">
        <f>B701/E701</f>
        <v/>
      </c>
      <c r="G701">
        <f>C701/E701</f>
        <v/>
      </c>
      <c r="H701">
        <f>D701/E701</f>
        <v/>
      </c>
      <c r="I701">
        <f>G701+H701*2</f>
        <v/>
      </c>
      <c r="J701">
        <f>I701-J692</f>
        <v/>
      </c>
      <c r="K701" t="n">
        <v>5</v>
      </c>
      <c r="L701">
        <f>J701/K701*100/24.51/96</f>
        <v/>
      </c>
    </row>
    <row r="702" spans="1:12">
      <c r="A702" t="s">
        <v>26</v>
      </c>
      <c r="B702" t="n">
        <v>491484400</v>
      </c>
      <c r="C702" t="n">
        <v>710472500</v>
      </c>
      <c r="D702" t="n">
        <v>580523400</v>
      </c>
      <c r="E702">
        <f>sum(B702:D702)</f>
        <v/>
      </c>
      <c r="F702">
        <f>B702/E702</f>
        <v/>
      </c>
      <c r="G702">
        <f>C702/E702</f>
        <v/>
      </c>
      <c r="H702">
        <f>D702/E702</f>
        <v/>
      </c>
      <c r="I702">
        <f>G702+H702*2</f>
        <v/>
      </c>
      <c r="J702">
        <f>I702-J692</f>
        <v/>
      </c>
      <c r="K702" t="n">
        <v>5</v>
      </c>
      <c r="L702">
        <f>J702/K702*100/24.51/168</f>
        <v/>
      </c>
    </row>
    <row r="703" spans="1:12">
      <c r="A703" t="s">
        <v>27</v>
      </c>
      <c r="B703" t="n">
        <v>391676200</v>
      </c>
      <c r="C703" t="n">
        <v>564824800</v>
      </c>
      <c r="D703" t="n">
        <v>462267200</v>
      </c>
      <c r="E703">
        <f>sum(B703:D703)</f>
        <v/>
      </c>
      <c r="F703">
        <f>B703/E703</f>
        <v/>
      </c>
      <c r="G703">
        <f>C703/E703</f>
        <v/>
      </c>
      <c r="H703">
        <f>D703/E703</f>
        <v/>
      </c>
      <c r="I703">
        <f>G703+H703*2</f>
        <v/>
      </c>
      <c r="J703">
        <f>I703-J692</f>
        <v/>
      </c>
      <c r="K703" t="n">
        <v>5</v>
      </c>
      <c r="L703">
        <f>J703/K703*100/24.51/168</f>
        <v/>
      </c>
    </row>
    <row r="704" spans="1:12">
      <c r="A704" t="s"/>
    </row>
    <row r="705" spans="1:12">
      <c r="A705" t="s">
        <v>0</v>
      </c>
      <c r="B705" t="s">
        <v>1</v>
      </c>
      <c r="C705" t="s">
        <v>2</v>
      </c>
      <c r="D705" t="s">
        <v>3</v>
      </c>
    </row>
    <row r="706" spans="1:12">
      <c r="A706" t="s">
        <v>142</v>
      </c>
      <c r="B706" t="s">
        <v>5</v>
      </c>
      <c r="C706" t="s">
        <v>143</v>
      </c>
      <c r="D706" t="s">
        <v>144</v>
      </c>
    </row>
    <row r="707" spans="1:12">
      <c r="A707" t="s"/>
      <c r="B707" t="s">
        <v>8</v>
      </c>
      <c r="C707" t="s">
        <v>9</v>
      </c>
      <c r="D707" t="s">
        <v>10</v>
      </c>
      <c r="E707" t="s">
        <v>11</v>
      </c>
      <c r="F707" t="s">
        <v>8</v>
      </c>
      <c r="G707" t="s">
        <v>9</v>
      </c>
      <c r="H707" t="s">
        <v>10</v>
      </c>
      <c r="I707" t="s">
        <v>12</v>
      </c>
      <c r="J707" t="s">
        <v>13</v>
      </c>
      <c r="K707" t="s">
        <v>14</v>
      </c>
      <c r="L707" t="s">
        <v>15</v>
      </c>
    </row>
    <row r="708" spans="1:12">
      <c r="A708" t="s">
        <v>16</v>
      </c>
      <c r="B708" t="n">
        <v>1411383000</v>
      </c>
      <c r="C708" t="n">
        <v>1123871000</v>
      </c>
      <c r="D708" t="n">
        <v>618676800</v>
      </c>
      <c r="E708">
        <f>sum(B708:D708)</f>
        <v/>
      </c>
      <c r="F708">
        <f>B708/E708</f>
        <v/>
      </c>
      <c r="G708">
        <f>C708/E708</f>
        <v/>
      </c>
      <c r="H708">
        <f>D708/E708</f>
        <v/>
      </c>
      <c r="I708">
        <f>G708+H708*2</f>
        <v/>
      </c>
      <c r="J708">
        <f>average(I708:I709)</f>
        <v/>
      </c>
    </row>
    <row r="709" spans="1:12">
      <c r="A709" t="s">
        <v>17</v>
      </c>
      <c r="B709" t="n">
        <v>957141500</v>
      </c>
      <c r="C709" t="n">
        <v>755680300</v>
      </c>
      <c r="D709" t="n">
        <v>403988100</v>
      </c>
      <c r="E709">
        <f>sum(B709:D709)</f>
        <v/>
      </c>
      <c r="F709">
        <f>B709/E709</f>
        <v/>
      </c>
      <c r="G709">
        <f>C709/E709</f>
        <v/>
      </c>
      <c r="H709">
        <f>D709/E709</f>
        <v/>
      </c>
      <c r="I709">
        <f>G709+H709*2</f>
        <v/>
      </c>
    </row>
    <row r="710" spans="1:12">
      <c r="A710" t="s">
        <v>18</v>
      </c>
      <c r="B710" t="n">
        <v>479704400</v>
      </c>
      <c r="C710" t="n">
        <v>393017500</v>
      </c>
      <c r="D710" t="n">
        <v>225278600</v>
      </c>
      <c r="E710">
        <f>sum(B710:D710)</f>
        <v/>
      </c>
      <c r="F710">
        <f>B710/E710</f>
        <v/>
      </c>
      <c r="G710">
        <f>C710/E710</f>
        <v/>
      </c>
      <c r="H710">
        <f>D710/E710</f>
        <v/>
      </c>
      <c r="I710">
        <f>G710+H710*2</f>
        <v/>
      </c>
      <c r="J710">
        <f>I710-J708</f>
        <v/>
      </c>
      <c r="K710" t="n">
        <v>5</v>
      </c>
      <c r="L710">
        <f>J710/K710*100/15.29/8</f>
        <v/>
      </c>
    </row>
    <row r="711" spans="1:12">
      <c r="A711" t="s">
        <v>19</v>
      </c>
      <c r="B711" t="n">
        <v>905470800</v>
      </c>
      <c r="C711" t="n">
        <v>756099200</v>
      </c>
      <c r="D711" t="n">
        <v>432145200</v>
      </c>
      <c r="E711">
        <f>sum(B711:D711)</f>
        <v/>
      </c>
      <c r="F711">
        <f>B711/E711</f>
        <v/>
      </c>
      <c r="G711">
        <f>C711/E711</f>
        <v/>
      </c>
      <c r="H711">
        <f>D711/E711</f>
        <v/>
      </c>
      <c r="I711">
        <f>G711+H711*2</f>
        <v/>
      </c>
      <c r="J711">
        <f>I711-J708</f>
        <v/>
      </c>
      <c r="K711" t="n">
        <v>5</v>
      </c>
      <c r="L711">
        <f>J711/K711*100/15.29/8</f>
        <v/>
      </c>
    </row>
    <row r="712" spans="1:12">
      <c r="A712" t="s">
        <v>20</v>
      </c>
      <c r="B712" t="n">
        <v>1058923000</v>
      </c>
      <c r="C712" t="n">
        <v>936260400</v>
      </c>
      <c r="D712" t="n">
        <v>558395600</v>
      </c>
      <c r="E712">
        <f>sum(B712:D712)</f>
        <v/>
      </c>
      <c r="F712">
        <f>B712/E712</f>
        <v/>
      </c>
      <c r="G712">
        <f>C712/E712</f>
        <v/>
      </c>
      <c r="H712">
        <f>D712/E712</f>
        <v/>
      </c>
      <c r="I712">
        <f>G712+H712*2</f>
        <v/>
      </c>
      <c r="J712">
        <f>I712-J708</f>
        <v/>
      </c>
      <c r="K712" t="n">
        <v>5</v>
      </c>
      <c r="L712">
        <f>J712/K712*100/15.29/24</f>
        <v/>
      </c>
    </row>
    <row r="713" spans="1:12">
      <c r="A713" t="s">
        <v>21</v>
      </c>
      <c r="B713" t="n">
        <v>1011308000</v>
      </c>
      <c r="C713" t="n">
        <v>888099900</v>
      </c>
      <c r="D713" t="n">
        <v>529682400</v>
      </c>
      <c r="E713">
        <f>sum(B713:D713)</f>
        <v/>
      </c>
      <c r="F713">
        <f>B713/E713</f>
        <v/>
      </c>
      <c r="G713">
        <f>C713/E713</f>
        <v/>
      </c>
      <c r="H713">
        <f>D713/E713</f>
        <v/>
      </c>
      <c r="I713">
        <f>G713+H713*2</f>
        <v/>
      </c>
      <c r="J713">
        <f>I713-J708</f>
        <v/>
      </c>
      <c r="K713" t="n">
        <v>5</v>
      </c>
      <c r="L713">
        <f>J713/K713*100/15.29/24</f>
        <v/>
      </c>
    </row>
    <row r="714" spans="1:12">
      <c r="A714" t="s">
        <v>22</v>
      </c>
      <c r="B714" t="n">
        <v>347574500</v>
      </c>
      <c r="C714" t="n">
        <v>334796800</v>
      </c>
      <c r="D714" t="n">
        <v>210391000</v>
      </c>
      <c r="E714">
        <f>sum(B714:D714)</f>
        <v/>
      </c>
      <c r="F714">
        <f>B714/E714</f>
        <v/>
      </c>
      <c r="G714">
        <f>C714/E714</f>
        <v/>
      </c>
      <c r="H714">
        <f>D714/E714</f>
        <v/>
      </c>
      <c r="I714">
        <f>G714+H714*2</f>
        <v/>
      </c>
      <c r="J714">
        <f>I714-J708</f>
        <v/>
      </c>
      <c r="K714" t="n">
        <v>5</v>
      </c>
      <c r="L714">
        <f>J714/K714*100/15.29/48</f>
        <v/>
      </c>
    </row>
    <row r="715" spans="1:12">
      <c r="A715" t="s">
        <v>23</v>
      </c>
      <c r="B715" t="n">
        <v>303006300</v>
      </c>
      <c r="C715" t="n">
        <v>295864700</v>
      </c>
      <c r="D715" t="n">
        <v>186106700</v>
      </c>
      <c r="E715">
        <f>sum(B715:D715)</f>
        <v/>
      </c>
      <c r="F715">
        <f>B715/E715</f>
        <v/>
      </c>
      <c r="G715">
        <f>C715/E715</f>
        <v/>
      </c>
      <c r="H715">
        <f>D715/E715</f>
        <v/>
      </c>
      <c r="I715">
        <f>G715+H715*2</f>
        <v/>
      </c>
      <c r="J715">
        <f>I715-J708</f>
        <v/>
      </c>
      <c r="K715" t="n">
        <v>5</v>
      </c>
      <c r="L715">
        <f>J715/K715*100/15.29/48</f>
        <v/>
      </c>
    </row>
    <row r="716" spans="1:12">
      <c r="A716" t="s">
        <v>24</v>
      </c>
      <c r="B716" t="n">
        <v>458317300</v>
      </c>
      <c r="C716" t="n">
        <v>515453100</v>
      </c>
      <c r="D716" t="n">
        <v>350859400</v>
      </c>
      <c r="E716">
        <f>sum(B716:D716)</f>
        <v/>
      </c>
      <c r="F716">
        <f>B716/E716</f>
        <v/>
      </c>
      <c r="G716">
        <f>C716/E716</f>
        <v/>
      </c>
      <c r="H716">
        <f>D716/E716</f>
        <v/>
      </c>
      <c r="I716">
        <f>G716+H716*2</f>
        <v/>
      </c>
      <c r="J716">
        <f>I716-J708</f>
        <v/>
      </c>
      <c r="K716" t="n">
        <v>5</v>
      </c>
      <c r="L716">
        <f>J716/K716*100/15.29/96</f>
        <v/>
      </c>
    </row>
    <row r="717" spans="1:12">
      <c r="A717" t="s">
        <v>25</v>
      </c>
      <c r="B717" t="n">
        <v>863265600</v>
      </c>
      <c r="C717" t="n">
        <v>959022300</v>
      </c>
      <c r="D717" t="n">
        <v>664191700</v>
      </c>
      <c r="E717">
        <f>sum(B717:D717)</f>
        <v/>
      </c>
      <c r="F717">
        <f>B717/E717</f>
        <v/>
      </c>
      <c r="G717">
        <f>C717/E717</f>
        <v/>
      </c>
      <c r="H717">
        <f>D717/E717</f>
        <v/>
      </c>
      <c r="I717">
        <f>G717+H717*2</f>
        <v/>
      </c>
      <c r="J717">
        <f>I717-J708</f>
        <v/>
      </c>
      <c r="K717" t="n">
        <v>5</v>
      </c>
      <c r="L717">
        <f>J717/K717*100/15.29/96</f>
        <v/>
      </c>
    </row>
    <row r="718" spans="1:12">
      <c r="A718" t="s">
        <v>26</v>
      </c>
      <c r="B718" t="n">
        <v>8244746</v>
      </c>
      <c r="C718" t="n">
        <v>10059710</v>
      </c>
      <c r="D718" t="n">
        <v>7334926</v>
      </c>
      <c r="E718">
        <f>sum(B718:D718)</f>
        <v/>
      </c>
      <c r="F718">
        <f>B718/E718</f>
        <v/>
      </c>
      <c r="G718">
        <f>C718/E718</f>
        <v/>
      </c>
      <c r="H718">
        <f>D718/E718</f>
        <v/>
      </c>
      <c r="I718">
        <f>G718+H718*2</f>
        <v/>
      </c>
      <c r="J718">
        <f>I718-J708</f>
        <v/>
      </c>
      <c r="K718" t="n">
        <v>5</v>
      </c>
      <c r="L718">
        <f>J718/K718*100/15.29/168</f>
        <v/>
      </c>
    </row>
    <row r="719" spans="1:12">
      <c r="A719" t="s">
        <v>27</v>
      </c>
      <c r="B719" t="n">
        <v>388572100</v>
      </c>
      <c r="C719" t="n">
        <v>487786700</v>
      </c>
      <c r="D719" t="n">
        <v>359289900</v>
      </c>
      <c r="E719">
        <f>sum(B719:D719)</f>
        <v/>
      </c>
      <c r="F719">
        <f>B719/E719</f>
        <v/>
      </c>
      <c r="G719">
        <f>C719/E719</f>
        <v/>
      </c>
      <c r="H719">
        <f>D719/E719</f>
        <v/>
      </c>
      <c r="I719">
        <f>G719+H719*2</f>
        <v/>
      </c>
      <c r="J719">
        <f>I719-J708</f>
        <v/>
      </c>
      <c r="K719" t="n">
        <v>5</v>
      </c>
      <c r="L719">
        <f>J719/K719*100/15.29/168</f>
        <v/>
      </c>
    </row>
    <row r="720" spans="1:12">
      <c r="A720" t="s"/>
    </row>
    <row r="721" spans="1:12">
      <c r="A721" t="s">
        <v>0</v>
      </c>
      <c r="B721" t="s">
        <v>1</v>
      </c>
      <c r="C721" t="s">
        <v>2</v>
      </c>
      <c r="D721" t="s">
        <v>3</v>
      </c>
    </row>
    <row r="722" spans="1:12">
      <c r="A722" t="s">
        <v>145</v>
      </c>
      <c r="B722" t="s">
        <v>56</v>
      </c>
      <c r="C722" t="s">
        <v>146</v>
      </c>
      <c r="D722" t="s">
        <v>144</v>
      </c>
    </row>
    <row r="723" spans="1:12">
      <c r="A723" t="s"/>
      <c r="B723" t="s">
        <v>8</v>
      </c>
      <c r="C723" t="s">
        <v>9</v>
      </c>
      <c r="D723" t="s">
        <v>10</v>
      </c>
      <c r="E723" t="s">
        <v>11</v>
      </c>
      <c r="F723" t="s">
        <v>8</v>
      </c>
      <c r="G723" t="s">
        <v>9</v>
      </c>
      <c r="H723" t="s">
        <v>10</v>
      </c>
      <c r="I723" t="s">
        <v>12</v>
      </c>
      <c r="J723" t="s">
        <v>13</v>
      </c>
      <c r="K723" t="s">
        <v>14</v>
      </c>
      <c r="L723" t="s">
        <v>15</v>
      </c>
    </row>
    <row r="724" spans="1:12">
      <c r="A724" t="s">
        <v>16</v>
      </c>
      <c r="B724" t="n">
        <v>3486253000</v>
      </c>
      <c r="C724" t="n">
        <v>2755905000</v>
      </c>
      <c r="D724" t="n">
        <v>1517901000</v>
      </c>
      <c r="E724">
        <f>sum(B724:D724)</f>
        <v/>
      </c>
      <c r="F724">
        <f>B724/E724</f>
        <v/>
      </c>
      <c r="G724">
        <f>C724/E724</f>
        <v/>
      </c>
      <c r="H724">
        <f>D724/E724</f>
        <v/>
      </c>
      <c r="I724">
        <f>G724+H724*2</f>
        <v/>
      </c>
      <c r="J724">
        <f>average(I724:I725)</f>
        <v/>
      </c>
    </row>
    <row r="725" spans="1:12">
      <c r="A725" t="s">
        <v>17</v>
      </c>
      <c r="B725" t="n">
        <v>2132091000</v>
      </c>
      <c r="C725" t="n">
        <v>1674178000</v>
      </c>
      <c r="D725" t="n">
        <v>929587300</v>
      </c>
      <c r="E725">
        <f>sum(B725:D725)</f>
        <v/>
      </c>
      <c r="F725">
        <f>B725/E725</f>
        <v/>
      </c>
      <c r="G725">
        <f>C725/E725</f>
        <v/>
      </c>
      <c r="H725">
        <f>D725/E725</f>
        <v/>
      </c>
      <c r="I725">
        <f>G725+H725*2</f>
        <v/>
      </c>
    </row>
    <row r="726" spans="1:12">
      <c r="A726" t="s">
        <v>18</v>
      </c>
      <c r="B726" t="n">
        <v>2259063000</v>
      </c>
      <c r="C726" t="n">
        <v>1865260000</v>
      </c>
      <c r="D726" t="n">
        <v>1082374000</v>
      </c>
      <c r="E726">
        <f>sum(B726:D726)</f>
        <v/>
      </c>
      <c r="F726">
        <f>B726/E726</f>
        <v/>
      </c>
      <c r="G726">
        <f>C726/E726</f>
        <v/>
      </c>
      <c r="H726">
        <f>D726/E726</f>
        <v/>
      </c>
      <c r="I726">
        <f>G726+H726*2</f>
        <v/>
      </c>
      <c r="J726">
        <f>I726-J724</f>
        <v/>
      </c>
      <c r="K726" t="n">
        <v>5</v>
      </c>
      <c r="L726">
        <f>J726/K726*100/15.29/8</f>
        <v/>
      </c>
    </row>
    <row r="727" spans="1:12">
      <c r="A727" t="s">
        <v>19</v>
      </c>
      <c r="B727" t="n">
        <v>1829390000</v>
      </c>
      <c r="C727" t="n">
        <v>1509030000</v>
      </c>
      <c r="D727" t="n">
        <v>875124400</v>
      </c>
      <c r="E727">
        <f>sum(B727:D727)</f>
        <v/>
      </c>
      <c r="F727">
        <f>B727/E727</f>
        <v/>
      </c>
      <c r="G727">
        <f>C727/E727</f>
        <v/>
      </c>
      <c r="H727">
        <f>D727/E727</f>
        <v/>
      </c>
      <c r="I727">
        <f>G727+H727*2</f>
        <v/>
      </c>
      <c r="J727">
        <f>I727-J724</f>
        <v/>
      </c>
      <c r="K727" t="n">
        <v>5</v>
      </c>
      <c r="L727">
        <f>J727/K727*100/15.29/8</f>
        <v/>
      </c>
    </row>
    <row r="728" spans="1:12">
      <c r="A728" t="s">
        <v>20</v>
      </c>
      <c r="B728" t="n">
        <v>2258344000</v>
      </c>
      <c r="C728" t="n">
        <v>1997193000</v>
      </c>
      <c r="D728" t="n">
        <v>1206722000</v>
      </c>
      <c r="E728">
        <f>sum(B728:D728)</f>
        <v/>
      </c>
      <c r="F728">
        <f>B728/E728</f>
        <v/>
      </c>
      <c r="G728">
        <f>C728/E728</f>
        <v/>
      </c>
      <c r="H728">
        <f>D728/E728</f>
        <v/>
      </c>
      <c r="I728">
        <f>G728+H728*2</f>
        <v/>
      </c>
      <c r="J728">
        <f>I728-J724</f>
        <v/>
      </c>
      <c r="K728" t="n">
        <v>5</v>
      </c>
      <c r="L728">
        <f>J728/K728*100/15.29/24</f>
        <v/>
      </c>
    </row>
    <row r="729" spans="1:12">
      <c r="A729" t="s">
        <v>21</v>
      </c>
      <c r="B729" t="n">
        <v>2076064000</v>
      </c>
      <c r="C729" t="n">
        <v>1842281000</v>
      </c>
      <c r="D729" t="n">
        <v>1113708000</v>
      </c>
      <c r="E729">
        <f>sum(B729:D729)</f>
        <v/>
      </c>
      <c r="F729">
        <f>B729/E729</f>
        <v/>
      </c>
      <c r="G729">
        <f>C729/E729</f>
        <v/>
      </c>
      <c r="H729">
        <f>D729/E729</f>
        <v/>
      </c>
      <c r="I729">
        <f>G729+H729*2</f>
        <v/>
      </c>
      <c r="J729">
        <f>I729-J724</f>
        <v/>
      </c>
      <c r="K729" t="n">
        <v>5</v>
      </c>
      <c r="L729">
        <f>J729/K729*100/15.29/24</f>
        <v/>
      </c>
    </row>
    <row r="730" spans="1:12">
      <c r="A730" t="s">
        <v>22</v>
      </c>
      <c r="B730" t="n">
        <v>2051710000</v>
      </c>
      <c r="C730" t="n">
        <v>1983619000</v>
      </c>
      <c r="D730" t="n">
        <v>1283122000</v>
      </c>
      <c r="E730">
        <f>sum(B730:D730)</f>
        <v/>
      </c>
      <c r="F730">
        <f>B730/E730</f>
        <v/>
      </c>
      <c r="G730">
        <f>C730/E730</f>
        <v/>
      </c>
      <c r="H730">
        <f>D730/E730</f>
        <v/>
      </c>
      <c r="I730">
        <f>G730+H730*2</f>
        <v/>
      </c>
      <c r="J730">
        <f>I730-J724</f>
        <v/>
      </c>
      <c r="K730" t="n">
        <v>5</v>
      </c>
      <c r="L730">
        <f>J730/K730*100/15.29/48</f>
        <v/>
      </c>
    </row>
    <row r="731" spans="1:12">
      <c r="A731" t="s">
        <v>23</v>
      </c>
      <c r="B731" t="n">
        <v>1780085000</v>
      </c>
      <c r="C731" t="n">
        <v>1729163000</v>
      </c>
      <c r="D731" t="n">
        <v>1102059000</v>
      </c>
      <c r="E731">
        <f>sum(B731:D731)</f>
        <v/>
      </c>
      <c r="F731">
        <f>B731/E731</f>
        <v/>
      </c>
      <c r="G731">
        <f>C731/E731</f>
        <v/>
      </c>
      <c r="H731">
        <f>D731/E731</f>
        <v/>
      </c>
      <c r="I731">
        <f>G731+H731*2</f>
        <v/>
      </c>
      <c r="J731">
        <f>I731-J724</f>
        <v/>
      </c>
      <c r="K731" t="n">
        <v>5</v>
      </c>
      <c r="L731">
        <f>J731/K731*100/15.29/48</f>
        <v/>
      </c>
    </row>
    <row r="732" spans="1:12">
      <c r="A732" t="s">
        <v>24</v>
      </c>
      <c r="B732" t="n">
        <v>2541766000</v>
      </c>
      <c r="C732" t="n">
        <v>2824733000</v>
      </c>
      <c r="D732" t="n">
        <v>1973617000</v>
      </c>
      <c r="E732">
        <f>sum(B732:D732)</f>
        <v/>
      </c>
      <c r="F732">
        <f>B732/E732</f>
        <v/>
      </c>
      <c r="G732">
        <f>C732/E732</f>
        <v/>
      </c>
      <c r="H732">
        <f>D732/E732</f>
        <v/>
      </c>
      <c r="I732">
        <f>G732+H732*2</f>
        <v/>
      </c>
      <c r="J732">
        <f>I732-J724</f>
        <v/>
      </c>
      <c r="K732" t="n">
        <v>5</v>
      </c>
      <c r="L732">
        <f>J732/K732*100/15.29/96</f>
        <v/>
      </c>
    </row>
    <row r="733" spans="1:12">
      <c r="A733" t="s">
        <v>25</v>
      </c>
      <c r="B733" t="n">
        <v>1842609000</v>
      </c>
      <c r="C733" t="n">
        <v>2047875000</v>
      </c>
      <c r="D733" t="n">
        <v>1442398000</v>
      </c>
      <c r="E733">
        <f>sum(B733:D733)</f>
        <v/>
      </c>
      <c r="F733">
        <f>B733/E733</f>
        <v/>
      </c>
      <c r="G733">
        <f>C733/E733</f>
        <v/>
      </c>
      <c r="H733">
        <f>D733/E733</f>
        <v/>
      </c>
      <c r="I733">
        <f>G733+H733*2</f>
        <v/>
      </c>
      <c r="J733">
        <f>I733-J724</f>
        <v/>
      </c>
      <c r="K733" t="n">
        <v>5</v>
      </c>
      <c r="L733">
        <f>J733/K733*100/15.29/96</f>
        <v/>
      </c>
    </row>
    <row r="734" spans="1:12">
      <c r="A734" t="s">
        <v>26</v>
      </c>
      <c r="B734" t="n">
        <v>133719000</v>
      </c>
      <c r="C734" t="n">
        <v>165851300</v>
      </c>
      <c r="D734" t="n">
        <v>123250600</v>
      </c>
      <c r="E734">
        <f>sum(B734:D734)</f>
        <v/>
      </c>
      <c r="F734">
        <f>B734/E734</f>
        <v/>
      </c>
      <c r="G734">
        <f>C734/E734</f>
        <v/>
      </c>
      <c r="H734">
        <f>D734/E734</f>
        <v/>
      </c>
      <c r="I734">
        <f>G734+H734*2</f>
        <v/>
      </c>
      <c r="J734">
        <f>I734-J724</f>
        <v/>
      </c>
      <c r="K734" t="n">
        <v>5</v>
      </c>
      <c r="L734">
        <f>J734/K734*100/15.29/168</f>
        <v/>
      </c>
    </row>
    <row r="735" spans="1:12">
      <c r="A735" t="s">
        <v>27</v>
      </c>
      <c r="B735" t="n">
        <v>2233583000</v>
      </c>
      <c r="C735" t="n">
        <v>2736111000</v>
      </c>
      <c r="D735" t="n">
        <v>2020494000</v>
      </c>
      <c r="E735">
        <f>sum(B735:D735)</f>
        <v/>
      </c>
      <c r="F735">
        <f>B735/E735</f>
        <v/>
      </c>
      <c r="G735">
        <f>C735/E735</f>
        <v/>
      </c>
      <c r="H735">
        <f>D735/E735</f>
        <v/>
      </c>
      <c r="I735">
        <f>G735+H735*2</f>
        <v/>
      </c>
      <c r="J735">
        <f>I735-J724</f>
        <v/>
      </c>
      <c r="K735" t="n">
        <v>5</v>
      </c>
      <c r="L735">
        <f>J735/K735*100/15.29/168</f>
        <v/>
      </c>
    </row>
    <row r="736" spans="1:12">
      <c r="A736" t="s"/>
    </row>
    <row r="737" spans="1:12">
      <c r="A737" t="s">
        <v>0</v>
      </c>
      <c r="B737" t="s">
        <v>1</v>
      </c>
      <c r="C737" t="s">
        <v>2</v>
      </c>
      <c r="D737" t="s">
        <v>3</v>
      </c>
    </row>
    <row r="738" spans="1:12">
      <c r="A738" t="s">
        <v>147</v>
      </c>
      <c r="B738" t="s">
        <v>5</v>
      </c>
      <c r="C738" t="s">
        <v>148</v>
      </c>
      <c r="D738" t="s">
        <v>129</v>
      </c>
    </row>
    <row r="739" spans="1:12">
      <c r="A739" t="s"/>
      <c r="B739" t="s">
        <v>8</v>
      </c>
      <c r="C739" t="s">
        <v>9</v>
      </c>
      <c r="D739" t="s">
        <v>10</v>
      </c>
      <c r="E739" t="s">
        <v>11</v>
      </c>
      <c r="F739" t="s">
        <v>8</v>
      </c>
      <c r="G739" t="s">
        <v>9</v>
      </c>
      <c r="H739" t="s">
        <v>10</v>
      </c>
      <c r="I739" t="s">
        <v>12</v>
      </c>
      <c r="J739" t="s">
        <v>13</v>
      </c>
      <c r="K739" t="s">
        <v>14</v>
      </c>
      <c r="L739" t="s">
        <v>15</v>
      </c>
    </row>
    <row r="740" spans="1:12">
      <c r="A740" t="s">
        <v>16</v>
      </c>
      <c r="B740" t="n">
        <v>133733500</v>
      </c>
      <c r="C740" t="n">
        <v>101917500</v>
      </c>
      <c r="D740" t="n">
        <v>59095330</v>
      </c>
      <c r="E740">
        <f>sum(B740:D740)</f>
        <v/>
      </c>
      <c r="F740">
        <f>B740/E740</f>
        <v/>
      </c>
      <c r="G740">
        <f>C740/E740</f>
        <v/>
      </c>
      <c r="H740">
        <f>D740/E740</f>
        <v/>
      </c>
      <c r="I740">
        <f>G740+H740*2</f>
        <v/>
      </c>
      <c r="J740">
        <f>average(I740:I741)</f>
        <v/>
      </c>
    </row>
    <row r="741" spans="1:12">
      <c r="A741" t="s">
        <v>17</v>
      </c>
      <c r="B741" t="n">
        <v>88090000</v>
      </c>
      <c r="C741" t="n">
        <v>66858080</v>
      </c>
      <c r="D741" t="n">
        <v>38596870</v>
      </c>
      <c r="E741">
        <f>sum(B741:D741)</f>
        <v/>
      </c>
      <c r="F741">
        <f>B741/E741</f>
        <v/>
      </c>
      <c r="G741">
        <f>C741/E741</f>
        <v/>
      </c>
      <c r="H741">
        <f>D741/E741</f>
        <v/>
      </c>
      <c r="I741">
        <f>G741+H741*2</f>
        <v/>
      </c>
    </row>
    <row r="742" spans="1:12">
      <c r="A742" t="s">
        <v>18</v>
      </c>
      <c r="B742" t="n">
        <v>44372190</v>
      </c>
      <c r="C742" t="n">
        <v>36113890</v>
      </c>
      <c r="D742" t="n">
        <v>21482740</v>
      </c>
      <c r="E742">
        <f>sum(B742:D742)</f>
        <v/>
      </c>
      <c r="F742">
        <f>B742/E742</f>
        <v/>
      </c>
      <c r="G742">
        <f>C742/E742</f>
        <v/>
      </c>
      <c r="H742">
        <f>D742/E742</f>
        <v/>
      </c>
      <c r="I742">
        <f>G742+H742*2</f>
        <v/>
      </c>
      <c r="J742">
        <f>I742-J740</f>
        <v/>
      </c>
      <c r="K742" t="n">
        <v>5</v>
      </c>
      <c r="L742">
        <f>J742/K742*100/23.87/8</f>
        <v/>
      </c>
    </row>
    <row r="743" spans="1:12">
      <c r="A743" t="s">
        <v>19</v>
      </c>
      <c r="B743" t="n">
        <v>93451850</v>
      </c>
      <c r="C743" t="n">
        <v>75643640</v>
      </c>
      <c r="D743" t="n">
        <v>46169050</v>
      </c>
      <c r="E743">
        <f>sum(B743:D743)</f>
        <v/>
      </c>
      <c r="F743">
        <f>B743/E743</f>
        <v/>
      </c>
      <c r="G743">
        <f>C743/E743</f>
        <v/>
      </c>
      <c r="H743">
        <f>D743/E743</f>
        <v/>
      </c>
      <c r="I743">
        <f>G743+H743*2</f>
        <v/>
      </c>
      <c r="J743">
        <f>I743-J740</f>
        <v/>
      </c>
      <c r="K743" t="n">
        <v>5</v>
      </c>
      <c r="L743">
        <f>J743/K743*100/23.87/8</f>
        <v/>
      </c>
    </row>
    <row r="744" spans="1:12">
      <c r="A744" t="s">
        <v>20</v>
      </c>
      <c r="B744" t="n">
        <v>12370620</v>
      </c>
      <c r="C744" t="n">
        <v>10285290</v>
      </c>
      <c r="D744" t="n">
        <v>7268595</v>
      </c>
      <c r="E744">
        <f>sum(B744:D744)</f>
        <v/>
      </c>
      <c r="F744">
        <f>B744/E744</f>
        <v/>
      </c>
      <c r="G744">
        <f>C744/E744</f>
        <v/>
      </c>
      <c r="H744">
        <f>D744/E744</f>
        <v/>
      </c>
      <c r="I744">
        <f>G744+H744*2</f>
        <v/>
      </c>
      <c r="J744">
        <f>I744-J740</f>
        <v/>
      </c>
      <c r="K744" t="n">
        <v>5</v>
      </c>
      <c r="L744">
        <f>J744/K744*100/23.87/24</f>
        <v/>
      </c>
    </row>
    <row r="745" spans="1:12">
      <c r="A745" t="s">
        <v>21</v>
      </c>
      <c r="B745" t="n">
        <v>10909900</v>
      </c>
      <c r="C745" t="n">
        <v>9062090</v>
      </c>
      <c r="D745" t="n">
        <v>6160656</v>
      </c>
      <c r="E745">
        <f>sum(B745:D745)</f>
        <v/>
      </c>
      <c r="F745">
        <f>B745/E745</f>
        <v/>
      </c>
      <c r="G745">
        <f>C745/E745</f>
        <v/>
      </c>
      <c r="H745">
        <f>D745/E745</f>
        <v/>
      </c>
      <c r="I745">
        <f>G745+H745*2</f>
        <v/>
      </c>
      <c r="J745">
        <f>I745-J740</f>
        <v/>
      </c>
      <c r="K745" t="n">
        <v>5</v>
      </c>
      <c r="L745">
        <f>J745/K745*100/23.87/24</f>
        <v/>
      </c>
    </row>
    <row r="746" spans="1:12">
      <c r="A746" t="s">
        <v>22</v>
      </c>
      <c r="B746" t="n">
        <v>31031000</v>
      </c>
      <c r="C746" t="n">
        <v>30410800</v>
      </c>
      <c r="D746" t="n">
        <v>21083360</v>
      </c>
      <c r="E746">
        <f>sum(B746:D746)</f>
        <v/>
      </c>
      <c r="F746">
        <f>B746/E746</f>
        <v/>
      </c>
      <c r="G746">
        <f>C746/E746</f>
        <v/>
      </c>
      <c r="H746">
        <f>D746/E746</f>
        <v/>
      </c>
      <c r="I746">
        <f>G746+H746*2</f>
        <v/>
      </c>
      <c r="J746">
        <f>I746-J740</f>
        <v/>
      </c>
      <c r="K746" t="n">
        <v>5</v>
      </c>
      <c r="L746">
        <f>J746/K746*100/23.87/48</f>
        <v/>
      </c>
    </row>
    <row r="747" spans="1:12">
      <c r="A747" t="s">
        <v>23</v>
      </c>
      <c r="B747" t="n">
        <v>26473550</v>
      </c>
      <c r="C747" t="n">
        <v>26551710</v>
      </c>
      <c r="D747" t="n">
        <v>17876020</v>
      </c>
      <c r="E747">
        <f>sum(B747:D747)</f>
        <v/>
      </c>
      <c r="F747">
        <f>B747/E747</f>
        <v/>
      </c>
      <c r="G747">
        <f>C747/E747</f>
        <v/>
      </c>
      <c r="H747">
        <f>D747/E747</f>
        <v/>
      </c>
      <c r="I747">
        <f>G747+H747*2</f>
        <v/>
      </c>
      <c r="J747">
        <f>I747-J740</f>
        <v/>
      </c>
      <c r="K747" t="n">
        <v>5</v>
      </c>
      <c r="L747">
        <f>J747/K747*100/23.87/48</f>
        <v/>
      </c>
    </row>
    <row r="748" spans="1:12">
      <c r="A748" t="s">
        <v>24</v>
      </c>
      <c r="B748" t="n">
        <v>41494710</v>
      </c>
      <c r="C748" t="n">
        <v>49140110</v>
      </c>
      <c r="D748" t="n">
        <v>37601870</v>
      </c>
      <c r="E748">
        <f>sum(B748:D748)</f>
        <v/>
      </c>
      <c r="F748">
        <f>B748/E748</f>
        <v/>
      </c>
      <c r="G748">
        <f>C748/E748</f>
        <v/>
      </c>
      <c r="H748">
        <f>D748/E748</f>
        <v/>
      </c>
      <c r="I748">
        <f>G748+H748*2</f>
        <v/>
      </c>
      <c r="J748">
        <f>I748-J740</f>
        <v/>
      </c>
      <c r="K748" t="n">
        <v>5</v>
      </c>
      <c r="L748">
        <f>J748/K748*100/23.87/96</f>
        <v/>
      </c>
    </row>
    <row r="749" spans="1:12">
      <c r="A749" t="s">
        <v>25</v>
      </c>
      <c r="B749" t="n">
        <v>82268920</v>
      </c>
      <c r="C749" t="n">
        <v>96339290</v>
      </c>
      <c r="D749" t="n">
        <v>75715700</v>
      </c>
      <c r="E749">
        <f>sum(B749:D749)</f>
        <v/>
      </c>
      <c r="F749">
        <f>B749/E749</f>
        <v/>
      </c>
      <c r="G749">
        <f>C749/E749</f>
        <v/>
      </c>
      <c r="H749">
        <f>D749/E749</f>
        <v/>
      </c>
      <c r="I749">
        <f>G749+H749*2</f>
        <v/>
      </c>
      <c r="J749">
        <f>I749-J740</f>
        <v/>
      </c>
      <c r="K749" t="n">
        <v>5</v>
      </c>
      <c r="L749">
        <f>J749/K749*100/23.87/96</f>
        <v/>
      </c>
    </row>
    <row r="750" spans="1:12">
      <c r="A750" t="s">
        <v>26</v>
      </c>
      <c r="B750" t="n">
        <v>0</v>
      </c>
      <c r="C750" t="n">
        <v>0</v>
      </c>
      <c r="D750" t="n">
        <v>0</v>
      </c>
      <c r="E750">
        <f>sum(B750:D750)</f>
        <v/>
      </c>
      <c r="F750">
        <f>B750/E750</f>
        <v/>
      </c>
      <c r="G750">
        <f>C750/E750</f>
        <v/>
      </c>
      <c r="H750">
        <f>D750/E750</f>
        <v/>
      </c>
      <c r="I750">
        <f>G750+H750*2</f>
        <v/>
      </c>
      <c r="J750">
        <f>I750-J740</f>
        <v/>
      </c>
      <c r="K750" t="n">
        <v>5</v>
      </c>
      <c r="L750">
        <f>J750/K750*100/23.87/168</f>
        <v/>
      </c>
    </row>
    <row r="751" spans="1:12">
      <c r="A751" t="s">
        <v>27</v>
      </c>
      <c r="B751" t="n">
        <v>23539570</v>
      </c>
      <c r="C751" t="n">
        <v>33012010</v>
      </c>
      <c r="D751" t="n">
        <v>27743000</v>
      </c>
      <c r="E751">
        <f>sum(B751:D751)</f>
        <v/>
      </c>
      <c r="F751">
        <f>B751/E751</f>
        <v/>
      </c>
      <c r="G751">
        <f>C751/E751</f>
        <v/>
      </c>
      <c r="H751">
        <f>D751/E751</f>
        <v/>
      </c>
      <c r="I751">
        <f>G751+H751*2</f>
        <v/>
      </c>
      <c r="J751">
        <f>I751-J740</f>
        <v/>
      </c>
      <c r="K751" t="n">
        <v>5</v>
      </c>
      <c r="L751">
        <f>J751/K751*100/23.87/168</f>
        <v/>
      </c>
    </row>
    <row r="752" spans="1:12">
      <c r="A752" t="s"/>
    </row>
    <row r="753" spans="1:12">
      <c r="A753" t="s">
        <v>0</v>
      </c>
      <c r="B753" t="s">
        <v>1</v>
      </c>
      <c r="C753" t="s">
        <v>2</v>
      </c>
      <c r="D753" t="s">
        <v>3</v>
      </c>
    </row>
    <row r="754" spans="1:12">
      <c r="A754" t="s">
        <v>149</v>
      </c>
      <c r="B754" t="s">
        <v>56</v>
      </c>
      <c r="C754" t="s">
        <v>150</v>
      </c>
      <c r="D754" t="s">
        <v>129</v>
      </c>
    </row>
    <row r="755" spans="1:12">
      <c r="A755" t="s"/>
      <c r="B755" t="s">
        <v>8</v>
      </c>
      <c r="C755" t="s">
        <v>9</v>
      </c>
      <c r="D755" t="s">
        <v>10</v>
      </c>
      <c r="E755" t="s">
        <v>11</v>
      </c>
      <c r="F755" t="s">
        <v>8</v>
      </c>
      <c r="G755" t="s">
        <v>9</v>
      </c>
      <c r="H755" t="s">
        <v>10</v>
      </c>
      <c r="I755" t="s">
        <v>12</v>
      </c>
      <c r="J755" t="s">
        <v>13</v>
      </c>
      <c r="K755" t="s">
        <v>14</v>
      </c>
      <c r="L755" t="s">
        <v>15</v>
      </c>
    </row>
    <row r="756" spans="1:12">
      <c r="A756" t="s">
        <v>16</v>
      </c>
      <c r="B756" t="n">
        <v>385875000</v>
      </c>
      <c r="C756" t="n">
        <v>293150400</v>
      </c>
      <c r="D756" t="n">
        <v>167364700</v>
      </c>
      <c r="E756">
        <f>sum(B756:D756)</f>
        <v/>
      </c>
      <c r="F756">
        <f>B756/E756</f>
        <v/>
      </c>
      <c r="G756">
        <f>C756/E756</f>
        <v/>
      </c>
      <c r="H756">
        <f>D756/E756</f>
        <v/>
      </c>
      <c r="I756">
        <f>G756+H756*2</f>
        <v/>
      </c>
      <c r="J756">
        <f>average(I756:I757)</f>
        <v/>
      </c>
    </row>
    <row r="757" spans="1:12">
      <c r="A757" t="s">
        <v>17</v>
      </c>
      <c r="B757" t="n">
        <v>205865500</v>
      </c>
      <c r="C757" t="n">
        <v>154106800</v>
      </c>
      <c r="D757" t="n">
        <v>87738220</v>
      </c>
      <c r="E757">
        <f>sum(B757:D757)</f>
        <v/>
      </c>
      <c r="F757">
        <f>B757/E757</f>
        <v/>
      </c>
      <c r="G757">
        <f>C757/E757</f>
        <v/>
      </c>
      <c r="H757">
        <f>D757/E757</f>
        <v/>
      </c>
      <c r="I757">
        <f>G757+H757*2</f>
        <v/>
      </c>
    </row>
    <row r="758" spans="1:12">
      <c r="A758" t="s">
        <v>18</v>
      </c>
      <c r="B758" t="n">
        <v>308245300</v>
      </c>
      <c r="C758" t="n">
        <v>246602200</v>
      </c>
      <c r="D758" t="n">
        <v>148766900</v>
      </c>
      <c r="E758">
        <f>sum(B758:D758)</f>
        <v/>
      </c>
      <c r="F758">
        <f>B758/E758</f>
        <v/>
      </c>
      <c r="G758">
        <f>C758/E758</f>
        <v/>
      </c>
      <c r="H758">
        <f>D758/E758</f>
        <v/>
      </c>
      <c r="I758">
        <f>G758+H758*2</f>
        <v/>
      </c>
      <c r="J758">
        <f>I758-J756</f>
        <v/>
      </c>
      <c r="K758" t="n">
        <v>5</v>
      </c>
      <c r="L758">
        <f>J758/K758*100/23.87/8</f>
        <v/>
      </c>
    </row>
    <row r="759" spans="1:12">
      <c r="A759" t="s">
        <v>19</v>
      </c>
      <c r="B759" t="n">
        <v>257077500</v>
      </c>
      <c r="C759" t="n">
        <v>205280300</v>
      </c>
      <c r="D759" t="n">
        <v>122521300</v>
      </c>
      <c r="E759">
        <f>sum(B759:D759)</f>
        <v/>
      </c>
      <c r="F759">
        <f>B759/E759</f>
        <v/>
      </c>
      <c r="G759">
        <f>C759/E759</f>
        <v/>
      </c>
      <c r="H759">
        <f>D759/E759</f>
        <v/>
      </c>
      <c r="I759">
        <f>G759+H759*2</f>
        <v/>
      </c>
      <c r="J759">
        <f>I759-J756</f>
        <v/>
      </c>
      <c r="K759" t="n">
        <v>5</v>
      </c>
      <c r="L759">
        <f>J759/K759*100/23.87/8</f>
        <v/>
      </c>
    </row>
    <row r="760" spans="1:12">
      <c r="A760" t="s">
        <v>20</v>
      </c>
      <c r="B760" t="n">
        <v>313017200</v>
      </c>
      <c r="C760" t="n">
        <v>271916500</v>
      </c>
      <c r="D760" t="n">
        <v>170656900</v>
      </c>
      <c r="E760">
        <f>sum(B760:D760)</f>
        <v/>
      </c>
      <c r="F760">
        <f>B760/E760</f>
        <v/>
      </c>
      <c r="G760">
        <f>C760/E760</f>
        <v/>
      </c>
      <c r="H760">
        <f>D760/E760</f>
        <v/>
      </c>
      <c r="I760">
        <f>G760+H760*2</f>
        <v/>
      </c>
      <c r="J760">
        <f>I760-J756</f>
        <v/>
      </c>
      <c r="K760" t="n">
        <v>5</v>
      </c>
      <c r="L760">
        <f>J760/K760*100/23.87/24</f>
        <v/>
      </c>
    </row>
    <row r="761" spans="1:12">
      <c r="A761" t="s">
        <v>21</v>
      </c>
      <c r="B761" t="n">
        <v>219375200</v>
      </c>
      <c r="C761" t="n">
        <v>190918800</v>
      </c>
      <c r="D761" t="n">
        <v>119256300</v>
      </c>
      <c r="E761">
        <f>sum(B761:D761)</f>
        <v/>
      </c>
      <c r="F761">
        <f>B761/E761</f>
        <v/>
      </c>
      <c r="G761">
        <f>C761/E761</f>
        <v/>
      </c>
      <c r="H761">
        <f>D761/E761</f>
        <v/>
      </c>
      <c r="I761">
        <f>G761+H761*2</f>
        <v/>
      </c>
      <c r="J761">
        <f>I761-J756</f>
        <v/>
      </c>
      <c r="K761" t="n">
        <v>5</v>
      </c>
      <c r="L761">
        <f>J761/K761*100/23.87/24</f>
        <v/>
      </c>
    </row>
    <row r="762" spans="1:12">
      <c r="A762" t="s">
        <v>22</v>
      </c>
      <c r="B762" t="n">
        <v>232253200</v>
      </c>
      <c r="C762" t="n">
        <v>225973300</v>
      </c>
      <c r="D762" t="n">
        <v>154755700</v>
      </c>
      <c r="E762">
        <f>sum(B762:D762)</f>
        <v/>
      </c>
      <c r="F762">
        <f>B762/E762</f>
        <v/>
      </c>
      <c r="G762">
        <f>C762/E762</f>
        <v/>
      </c>
      <c r="H762">
        <f>D762/E762</f>
        <v/>
      </c>
      <c r="I762">
        <f>G762+H762*2</f>
        <v/>
      </c>
      <c r="J762">
        <f>I762-J756</f>
        <v/>
      </c>
      <c r="K762" t="n">
        <v>5</v>
      </c>
      <c r="L762">
        <f>J762/K762*100/23.87/48</f>
        <v/>
      </c>
    </row>
    <row r="763" spans="1:12">
      <c r="A763" t="s">
        <v>23</v>
      </c>
      <c r="B763" t="n">
        <v>218718600</v>
      </c>
      <c r="C763" t="n">
        <v>213861500</v>
      </c>
      <c r="D763" t="n">
        <v>144999000</v>
      </c>
      <c r="E763">
        <f>sum(B763:D763)</f>
        <v/>
      </c>
      <c r="F763">
        <f>B763/E763</f>
        <v/>
      </c>
      <c r="G763">
        <f>C763/E763</f>
        <v/>
      </c>
      <c r="H763">
        <f>D763/E763</f>
        <v/>
      </c>
      <c r="I763">
        <f>G763+H763*2</f>
        <v/>
      </c>
      <c r="J763">
        <f>I763-J756</f>
        <v/>
      </c>
      <c r="K763" t="n">
        <v>5</v>
      </c>
      <c r="L763">
        <f>J763/K763*100/23.87/48</f>
        <v/>
      </c>
    </row>
    <row r="764" spans="1:12">
      <c r="A764" t="s">
        <v>24</v>
      </c>
      <c r="B764" t="n">
        <v>296941500</v>
      </c>
      <c r="C764" t="n">
        <v>349431300</v>
      </c>
      <c r="D764" t="n">
        <v>267548700</v>
      </c>
      <c r="E764">
        <f>sum(B764:D764)</f>
        <v/>
      </c>
      <c r="F764">
        <f>B764/E764</f>
        <v/>
      </c>
      <c r="G764">
        <f>C764/E764</f>
        <v/>
      </c>
      <c r="H764">
        <f>D764/E764</f>
        <v/>
      </c>
      <c r="I764">
        <f>G764+H764*2</f>
        <v/>
      </c>
      <c r="J764">
        <f>I764-J756</f>
        <v/>
      </c>
      <c r="K764" t="n">
        <v>5</v>
      </c>
      <c r="L764">
        <f>J764/K764*100/23.87/96</f>
        <v/>
      </c>
    </row>
    <row r="765" spans="1:12">
      <c r="A765" t="s">
        <v>25</v>
      </c>
      <c r="B765" t="n">
        <v>236215600</v>
      </c>
      <c r="C765" t="n">
        <v>277537600</v>
      </c>
      <c r="D765" t="n">
        <v>213182200</v>
      </c>
      <c r="E765">
        <f>sum(B765:D765)</f>
        <v/>
      </c>
      <c r="F765">
        <f>B765/E765</f>
        <v/>
      </c>
      <c r="G765">
        <f>C765/E765</f>
        <v/>
      </c>
      <c r="H765">
        <f>D765/E765</f>
        <v/>
      </c>
      <c r="I765">
        <f>G765+H765*2</f>
        <v/>
      </c>
      <c r="J765">
        <f>I765-J756</f>
        <v/>
      </c>
      <c r="K765" t="n">
        <v>5</v>
      </c>
      <c r="L765">
        <f>J765/K765*100/23.87/96</f>
        <v/>
      </c>
    </row>
    <row r="766" spans="1:12">
      <c r="A766" t="s">
        <v>26</v>
      </c>
      <c r="B766" t="n">
        <v>1356530</v>
      </c>
      <c r="C766" t="n">
        <v>2638575</v>
      </c>
      <c r="D766" t="n">
        <v>1894689</v>
      </c>
      <c r="E766">
        <f>sum(B766:D766)</f>
        <v/>
      </c>
      <c r="F766">
        <f>B766/E766</f>
        <v/>
      </c>
      <c r="G766">
        <f>C766/E766</f>
        <v/>
      </c>
      <c r="H766">
        <f>D766/E766</f>
        <v/>
      </c>
      <c r="I766">
        <f>G766+H766*2</f>
        <v/>
      </c>
      <c r="J766">
        <f>I766-J756</f>
        <v/>
      </c>
      <c r="K766" t="n">
        <v>5</v>
      </c>
      <c r="L766">
        <f>J766/K766*100/23.87/168</f>
        <v/>
      </c>
    </row>
    <row r="767" spans="1:12">
      <c r="A767" t="s">
        <v>27</v>
      </c>
      <c r="B767" t="n">
        <v>195467600</v>
      </c>
      <c r="C767" t="n">
        <v>267416900</v>
      </c>
      <c r="D767" t="n">
        <v>222030000</v>
      </c>
      <c r="E767">
        <f>sum(B767:D767)</f>
        <v/>
      </c>
      <c r="F767">
        <f>B767/E767</f>
        <v/>
      </c>
      <c r="G767">
        <f>C767/E767</f>
        <v/>
      </c>
      <c r="H767">
        <f>D767/E767</f>
        <v/>
      </c>
      <c r="I767">
        <f>G767+H767*2</f>
        <v/>
      </c>
      <c r="J767">
        <f>I767-J756</f>
        <v/>
      </c>
      <c r="K767" t="n">
        <v>5</v>
      </c>
      <c r="L767">
        <f>J767/K767*100/23.87/168</f>
        <v/>
      </c>
    </row>
    <row r="768" spans="1:12">
      <c r="A768" t="s"/>
    </row>
    <row r="769" spans="1:12">
      <c r="A769" t="s">
        <v>0</v>
      </c>
      <c r="B769" t="s">
        <v>1</v>
      </c>
      <c r="C769" t="s">
        <v>2</v>
      </c>
      <c r="D769" t="s">
        <v>3</v>
      </c>
    </row>
    <row r="770" spans="1:12">
      <c r="A770" t="s">
        <v>151</v>
      </c>
      <c r="B770" t="s">
        <v>5</v>
      </c>
      <c r="C770" t="s">
        <v>152</v>
      </c>
      <c r="D770" t="s">
        <v>153</v>
      </c>
    </row>
    <row r="771" spans="1:12">
      <c r="A771" t="s"/>
      <c r="B771" t="s">
        <v>8</v>
      </c>
      <c r="C771" t="s">
        <v>9</v>
      </c>
      <c r="D771" t="s">
        <v>10</v>
      </c>
      <c r="E771" t="s">
        <v>11</v>
      </c>
      <c r="F771" t="s">
        <v>8</v>
      </c>
      <c r="G771" t="s">
        <v>9</v>
      </c>
      <c r="H771" t="s">
        <v>10</v>
      </c>
      <c r="I771" t="s">
        <v>12</v>
      </c>
      <c r="J771" t="s">
        <v>13</v>
      </c>
      <c r="K771" t="s">
        <v>14</v>
      </c>
      <c r="L771" t="s">
        <v>15</v>
      </c>
    </row>
    <row r="772" spans="1:12">
      <c r="A772" t="s">
        <v>16</v>
      </c>
      <c r="B772" t="n">
        <v>70588210</v>
      </c>
      <c r="C772" t="n">
        <v>61651050</v>
      </c>
      <c r="D772" t="n">
        <v>27806590</v>
      </c>
      <c r="E772">
        <f>sum(B772:D772)</f>
        <v/>
      </c>
      <c r="F772">
        <f>B772/E772</f>
        <v/>
      </c>
      <c r="G772">
        <f>C772/E772</f>
        <v/>
      </c>
      <c r="H772">
        <f>D772/E772</f>
        <v/>
      </c>
      <c r="I772">
        <f>G772+H772*2</f>
        <v/>
      </c>
      <c r="J772">
        <f>average(I772:I773)</f>
        <v/>
      </c>
    </row>
    <row r="773" spans="1:12">
      <c r="A773" t="s">
        <v>17</v>
      </c>
      <c r="B773" t="n">
        <v>73463860</v>
      </c>
      <c r="C773" t="n">
        <v>62136820</v>
      </c>
      <c r="D773" t="n">
        <v>28228770</v>
      </c>
      <c r="E773">
        <f>sum(B773:D773)</f>
        <v/>
      </c>
      <c r="F773">
        <f>B773/E773</f>
        <v/>
      </c>
      <c r="G773">
        <f>C773/E773</f>
        <v/>
      </c>
      <c r="H773">
        <f>D773/E773</f>
        <v/>
      </c>
      <c r="I773">
        <f>G773+H773*2</f>
        <v/>
      </c>
    </row>
    <row r="774" spans="1:12">
      <c r="A774" t="s">
        <v>18</v>
      </c>
      <c r="B774" t="n">
        <v>67007830</v>
      </c>
      <c r="C774" t="n">
        <v>61457460</v>
      </c>
      <c r="D774" t="n">
        <v>30687620</v>
      </c>
      <c r="E774">
        <f>sum(B774:D774)</f>
        <v/>
      </c>
      <c r="F774">
        <f>B774/E774</f>
        <v/>
      </c>
      <c r="G774">
        <f>C774/E774</f>
        <v/>
      </c>
      <c r="H774">
        <f>D774/E774</f>
        <v/>
      </c>
      <c r="I774">
        <f>G774+H774*2</f>
        <v/>
      </c>
      <c r="J774">
        <f>I774-J772</f>
        <v/>
      </c>
      <c r="K774" t="n">
        <v>5</v>
      </c>
      <c r="L774">
        <f>J774/K774*100/30.69/8</f>
        <v/>
      </c>
    </row>
    <row r="775" spans="1:12">
      <c r="A775" t="s">
        <v>19</v>
      </c>
      <c r="B775" t="n">
        <v>71497710</v>
      </c>
      <c r="C775" t="n">
        <v>65026610</v>
      </c>
      <c r="D775" t="n">
        <v>32300520</v>
      </c>
      <c r="E775">
        <f>sum(B775:D775)</f>
        <v/>
      </c>
      <c r="F775">
        <f>B775/E775</f>
        <v/>
      </c>
      <c r="G775">
        <f>C775/E775</f>
        <v/>
      </c>
      <c r="H775">
        <f>D775/E775</f>
        <v/>
      </c>
      <c r="I775">
        <f>G775+H775*2</f>
        <v/>
      </c>
      <c r="J775">
        <f>I775-J772</f>
        <v/>
      </c>
      <c r="K775" t="n">
        <v>5</v>
      </c>
      <c r="L775">
        <f>J775/K775*100/30.69/8</f>
        <v/>
      </c>
    </row>
    <row r="776" spans="1:12">
      <c r="A776" t="s">
        <v>20</v>
      </c>
      <c r="B776" t="n">
        <v>94063980</v>
      </c>
      <c r="C776" t="n">
        <v>91194970</v>
      </c>
      <c r="D776" t="n">
        <v>50519110</v>
      </c>
      <c r="E776">
        <f>sum(B776:D776)</f>
        <v/>
      </c>
      <c r="F776">
        <f>B776/E776</f>
        <v/>
      </c>
      <c r="G776">
        <f>C776/E776</f>
        <v/>
      </c>
      <c r="H776">
        <f>D776/E776</f>
        <v/>
      </c>
      <c r="I776">
        <f>G776+H776*2</f>
        <v/>
      </c>
      <c r="J776">
        <f>I776-J772</f>
        <v/>
      </c>
      <c r="K776" t="n">
        <v>5</v>
      </c>
      <c r="L776">
        <f>J776/K776*100/30.69/24</f>
        <v/>
      </c>
    </row>
    <row r="777" spans="1:12">
      <c r="A777" t="s">
        <v>21</v>
      </c>
      <c r="B777" t="n">
        <v>83757120</v>
      </c>
      <c r="C777" t="n">
        <v>81476380</v>
      </c>
      <c r="D777" t="n">
        <v>45474230</v>
      </c>
      <c r="E777">
        <f>sum(B777:D777)</f>
        <v/>
      </c>
      <c r="F777">
        <f>B777/E777</f>
        <v/>
      </c>
      <c r="G777">
        <f>C777/E777</f>
        <v/>
      </c>
      <c r="H777">
        <f>D777/E777</f>
        <v/>
      </c>
      <c r="I777">
        <f>G777+H777*2</f>
        <v/>
      </c>
      <c r="J777">
        <f>I777-J772</f>
        <v/>
      </c>
      <c r="K777" t="n">
        <v>5</v>
      </c>
      <c r="L777">
        <f>J777/K777*100/30.69/24</f>
        <v/>
      </c>
    </row>
    <row r="778" spans="1:12">
      <c r="A778" t="s">
        <v>22</v>
      </c>
      <c r="B778" t="n">
        <v>51496230</v>
      </c>
      <c r="C778" t="n">
        <v>55714270</v>
      </c>
      <c r="D778" t="n">
        <v>35339910</v>
      </c>
      <c r="E778">
        <f>sum(B778:D778)</f>
        <v/>
      </c>
      <c r="F778">
        <f>B778/E778</f>
        <v/>
      </c>
      <c r="G778">
        <f>C778/E778</f>
        <v/>
      </c>
      <c r="H778">
        <f>D778/E778</f>
        <v/>
      </c>
      <c r="I778">
        <f>G778+H778*2</f>
        <v/>
      </c>
      <c r="J778">
        <f>I778-J772</f>
        <v/>
      </c>
      <c r="K778" t="n">
        <v>5</v>
      </c>
      <c r="L778">
        <f>J778/K778*100/30.69/48</f>
        <v/>
      </c>
    </row>
    <row r="779" spans="1:12">
      <c r="A779" t="s">
        <v>23</v>
      </c>
      <c r="B779" t="n">
        <v>47974980</v>
      </c>
      <c r="C779" t="n">
        <v>50414320</v>
      </c>
      <c r="D779" t="n">
        <v>32542190</v>
      </c>
      <c r="E779">
        <f>sum(B779:D779)</f>
        <v/>
      </c>
      <c r="F779">
        <f>B779/E779</f>
        <v/>
      </c>
      <c r="G779">
        <f>C779/E779</f>
        <v/>
      </c>
      <c r="H779">
        <f>D779/E779</f>
        <v/>
      </c>
      <c r="I779">
        <f>G779+H779*2</f>
        <v/>
      </c>
      <c r="J779">
        <f>I779-J772</f>
        <v/>
      </c>
      <c r="K779" t="n">
        <v>5</v>
      </c>
      <c r="L779">
        <f>J779/K779*100/30.69/48</f>
        <v/>
      </c>
    </row>
    <row r="780" spans="1:12">
      <c r="A780" t="s">
        <v>24</v>
      </c>
      <c r="B780" t="n">
        <v>73947060</v>
      </c>
      <c r="C780" t="n">
        <v>99627230</v>
      </c>
      <c r="D780" t="n">
        <v>77368090</v>
      </c>
      <c r="E780">
        <f>sum(B780:D780)</f>
        <v/>
      </c>
      <c r="F780">
        <f>B780/E780</f>
        <v/>
      </c>
      <c r="G780">
        <f>C780/E780</f>
        <v/>
      </c>
      <c r="H780">
        <f>D780/E780</f>
        <v/>
      </c>
      <c r="I780">
        <f>G780+H780*2</f>
        <v/>
      </c>
      <c r="J780">
        <f>I780-J772</f>
        <v/>
      </c>
      <c r="K780" t="n">
        <v>5</v>
      </c>
      <c r="L780">
        <f>J780/K780*100/30.69/96</f>
        <v/>
      </c>
    </row>
    <row r="781" spans="1:12">
      <c r="A781" t="s">
        <v>25</v>
      </c>
      <c r="B781" t="n">
        <v>71507780</v>
      </c>
      <c r="C781" t="n">
        <v>95793390</v>
      </c>
      <c r="D781" t="n">
        <v>75126350</v>
      </c>
      <c r="E781">
        <f>sum(B781:D781)</f>
        <v/>
      </c>
      <c r="F781">
        <f>B781/E781</f>
        <v/>
      </c>
      <c r="G781">
        <f>C781/E781</f>
        <v/>
      </c>
      <c r="H781">
        <f>D781/E781</f>
        <v/>
      </c>
      <c r="I781">
        <f>G781+H781*2</f>
        <v/>
      </c>
      <c r="J781">
        <f>I781-J772</f>
        <v/>
      </c>
      <c r="K781" t="n">
        <v>5</v>
      </c>
      <c r="L781">
        <f>J781/K781*100/30.69/96</f>
        <v/>
      </c>
    </row>
    <row r="782" spans="1:12">
      <c r="A782" t="s">
        <v>26</v>
      </c>
      <c r="B782" t="n">
        <v>58539820</v>
      </c>
      <c r="C782" t="n">
        <v>93593340</v>
      </c>
      <c r="D782" t="n">
        <v>82880880</v>
      </c>
      <c r="E782">
        <f>sum(B782:D782)</f>
        <v/>
      </c>
      <c r="F782">
        <f>B782/E782</f>
        <v/>
      </c>
      <c r="G782">
        <f>C782/E782</f>
        <v/>
      </c>
      <c r="H782">
        <f>D782/E782</f>
        <v/>
      </c>
      <c r="I782">
        <f>G782+H782*2</f>
        <v/>
      </c>
      <c r="J782">
        <f>I782-J772</f>
        <v/>
      </c>
      <c r="K782" t="n">
        <v>5</v>
      </c>
      <c r="L782">
        <f>J782/K782*100/30.69/168</f>
        <v/>
      </c>
    </row>
    <row r="783" spans="1:12">
      <c r="A783" t="s">
        <v>27</v>
      </c>
      <c r="B783" t="n">
        <v>58228810</v>
      </c>
      <c r="C783" t="n">
        <v>94046010</v>
      </c>
      <c r="D783" t="n">
        <v>83491090</v>
      </c>
      <c r="E783">
        <f>sum(B783:D783)</f>
        <v/>
      </c>
      <c r="F783">
        <f>B783/E783</f>
        <v/>
      </c>
      <c r="G783">
        <f>C783/E783</f>
        <v/>
      </c>
      <c r="H783">
        <f>D783/E783</f>
        <v/>
      </c>
      <c r="I783">
        <f>G783+H783*2</f>
        <v/>
      </c>
      <c r="J783">
        <f>I783-J772</f>
        <v/>
      </c>
      <c r="K783" t="n">
        <v>5</v>
      </c>
      <c r="L783">
        <f>J783/K783*100/30.69/168</f>
        <v/>
      </c>
    </row>
    <row r="784" spans="1:12">
      <c r="A784" t="s"/>
    </row>
    <row r="785" spans="1:12">
      <c r="A785" t="s">
        <v>0</v>
      </c>
      <c r="B785" t="s">
        <v>1</v>
      </c>
      <c r="C785" t="s">
        <v>2</v>
      </c>
      <c r="D785" t="s">
        <v>3</v>
      </c>
    </row>
    <row r="786" spans="1:12">
      <c r="A786" t="s">
        <v>154</v>
      </c>
      <c r="B786" t="s">
        <v>56</v>
      </c>
      <c r="C786" t="s">
        <v>155</v>
      </c>
      <c r="D786" t="s">
        <v>153</v>
      </c>
    </row>
    <row r="787" spans="1:12">
      <c r="A787" t="s"/>
      <c r="B787" t="s">
        <v>8</v>
      </c>
      <c r="C787" t="s">
        <v>9</v>
      </c>
      <c r="D787" t="s">
        <v>10</v>
      </c>
      <c r="E787" t="s">
        <v>11</v>
      </c>
      <c r="F787" t="s">
        <v>8</v>
      </c>
      <c r="G787" t="s">
        <v>9</v>
      </c>
      <c r="H787" t="s">
        <v>10</v>
      </c>
      <c r="I787" t="s">
        <v>12</v>
      </c>
      <c r="J787" t="s">
        <v>13</v>
      </c>
      <c r="K787" t="s">
        <v>14</v>
      </c>
      <c r="L787" t="s">
        <v>15</v>
      </c>
    </row>
    <row r="788" spans="1:12">
      <c r="A788" t="s">
        <v>16</v>
      </c>
      <c r="B788" t="n">
        <v>473324000</v>
      </c>
      <c r="C788" t="n">
        <v>407580800</v>
      </c>
      <c r="D788" t="n">
        <v>207496800</v>
      </c>
      <c r="E788">
        <f>sum(B788:D788)</f>
        <v/>
      </c>
      <c r="F788">
        <f>B788/E788</f>
        <v/>
      </c>
      <c r="G788">
        <f>C788/E788</f>
        <v/>
      </c>
      <c r="H788">
        <f>D788/E788</f>
        <v/>
      </c>
      <c r="I788">
        <f>G788+H788*2</f>
        <v/>
      </c>
      <c r="J788">
        <f>average(I788:I789)</f>
        <v/>
      </c>
    </row>
    <row r="789" spans="1:12">
      <c r="A789" t="s">
        <v>17</v>
      </c>
      <c r="B789" t="n">
        <v>534282700</v>
      </c>
      <c r="C789" t="n">
        <v>465947700</v>
      </c>
      <c r="D789" t="n">
        <v>236073600</v>
      </c>
      <c r="E789">
        <f>sum(B789:D789)</f>
        <v/>
      </c>
      <c r="F789">
        <f>B789/E789</f>
        <v/>
      </c>
      <c r="G789">
        <f>C789/E789</f>
        <v/>
      </c>
      <c r="H789">
        <f>D789/E789</f>
        <v/>
      </c>
      <c r="I789">
        <f>G789+H789*2</f>
        <v/>
      </c>
    </row>
    <row r="790" spans="1:12">
      <c r="A790" t="s">
        <v>18</v>
      </c>
      <c r="B790" t="n">
        <v>485911800</v>
      </c>
      <c r="C790" t="n">
        <v>447483800</v>
      </c>
      <c r="D790" t="n">
        <v>257441600</v>
      </c>
      <c r="E790">
        <f>sum(B790:D790)</f>
        <v/>
      </c>
      <c r="F790">
        <f>B790/E790</f>
        <v/>
      </c>
      <c r="G790">
        <f>C790/E790</f>
        <v/>
      </c>
      <c r="H790">
        <f>D790/E790</f>
        <v/>
      </c>
      <c r="I790">
        <f>G790+H790*2</f>
        <v/>
      </c>
      <c r="J790">
        <f>I790-J788</f>
        <v/>
      </c>
      <c r="K790" t="n">
        <v>5</v>
      </c>
      <c r="L790">
        <f>J790/K790*100/30.69/8</f>
        <v/>
      </c>
    </row>
    <row r="791" spans="1:12">
      <c r="A791" t="s">
        <v>19</v>
      </c>
      <c r="B791" t="n">
        <v>501606400</v>
      </c>
      <c r="C791" t="n">
        <v>457776600</v>
      </c>
      <c r="D791" t="n">
        <v>263648400</v>
      </c>
      <c r="E791">
        <f>sum(B791:D791)</f>
        <v/>
      </c>
      <c r="F791">
        <f>B791/E791</f>
        <v/>
      </c>
      <c r="G791">
        <f>C791/E791</f>
        <v/>
      </c>
      <c r="H791">
        <f>D791/E791</f>
        <v/>
      </c>
      <c r="I791">
        <f>G791+H791*2</f>
        <v/>
      </c>
      <c r="J791">
        <f>I791-J788</f>
        <v/>
      </c>
      <c r="K791" t="n">
        <v>5</v>
      </c>
      <c r="L791">
        <f>J791/K791*100/30.69/8</f>
        <v/>
      </c>
    </row>
    <row r="792" spans="1:12">
      <c r="A792" t="s">
        <v>20</v>
      </c>
      <c r="B792" t="n">
        <v>586941100</v>
      </c>
      <c r="C792" t="n">
        <v>579264000</v>
      </c>
      <c r="D792" t="n">
        <v>366347200</v>
      </c>
      <c r="E792">
        <f>sum(B792:D792)</f>
        <v/>
      </c>
      <c r="F792">
        <f>B792/E792</f>
        <v/>
      </c>
      <c r="G792">
        <f>C792/E792</f>
        <v/>
      </c>
      <c r="H792">
        <f>D792/E792</f>
        <v/>
      </c>
      <c r="I792">
        <f>G792+H792*2</f>
        <v/>
      </c>
      <c r="J792">
        <f>I792-J788</f>
        <v/>
      </c>
      <c r="K792" t="n">
        <v>5</v>
      </c>
      <c r="L792">
        <f>J792/K792*100/30.69/24</f>
        <v/>
      </c>
    </row>
    <row r="793" spans="1:12">
      <c r="A793" t="s">
        <v>21</v>
      </c>
      <c r="B793" t="n">
        <v>541474000</v>
      </c>
      <c r="C793" t="n">
        <v>529521400</v>
      </c>
      <c r="D793" t="n">
        <v>333435900</v>
      </c>
      <c r="E793">
        <f>sum(B793:D793)</f>
        <v/>
      </c>
      <c r="F793">
        <f>B793/E793</f>
        <v/>
      </c>
      <c r="G793">
        <f>C793/E793</f>
        <v/>
      </c>
      <c r="H793">
        <f>D793/E793</f>
        <v/>
      </c>
      <c r="I793">
        <f>G793+H793*2</f>
        <v/>
      </c>
      <c r="J793">
        <f>I793-J788</f>
        <v/>
      </c>
      <c r="K793" t="n">
        <v>5</v>
      </c>
      <c r="L793">
        <f>J793/K793*100/30.69/24</f>
        <v/>
      </c>
    </row>
    <row r="794" spans="1:12">
      <c r="A794" t="s">
        <v>22</v>
      </c>
      <c r="B794" t="n">
        <v>322185300</v>
      </c>
      <c r="C794" t="n">
        <v>347451600</v>
      </c>
      <c r="D794" t="n">
        <v>254871400</v>
      </c>
      <c r="E794">
        <f>sum(B794:D794)</f>
        <v/>
      </c>
      <c r="F794">
        <f>B794/E794</f>
        <v/>
      </c>
      <c r="G794">
        <f>C794/E794</f>
        <v/>
      </c>
      <c r="H794">
        <f>D794/E794</f>
        <v/>
      </c>
      <c r="I794">
        <f>G794+H794*2</f>
        <v/>
      </c>
      <c r="J794">
        <f>I794-J788</f>
        <v/>
      </c>
      <c r="K794" t="n">
        <v>5</v>
      </c>
      <c r="L794">
        <f>J794/K794*100/30.69/48</f>
        <v/>
      </c>
    </row>
    <row r="795" spans="1:12">
      <c r="A795" t="s">
        <v>23</v>
      </c>
      <c r="B795" t="n">
        <v>306902000</v>
      </c>
      <c r="C795" t="n">
        <v>334356700</v>
      </c>
      <c r="D795" t="n">
        <v>245059700</v>
      </c>
      <c r="E795">
        <f>sum(B795:D795)</f>
        <v/>
      </c>
      <c r="F795">
        <f>B795/E795</f>
        <v/>
      </c>
      <c r="G795">
        <f>C795/E795</f>
        <v/>
      </c>
      <c r="H795">
        <f>D795/E795</f>
        <v/>
      </c>
      <c r="I795">
        <f>G795+H795*2</f>
        <v/>
      </c>
      <c r="J795">
        <f>I795-J788</f>
        <v/>
      </c>
      <c r="K795" t="n">
        <v>5</v>
      </c>
      <c r="L795">
        <f>J795/K795*100/30.69/48</f>
        <v/>
      </c>
    </row>
    <row r="796" spans="1:12">
      <c r="A796" t="s">
        <v>24</v>
      </c>
      <c r="B796" t="n">
        <v>480308700</v>
      </c>
      <c r="C796" t="n">
        <v>641386000</v>
      </c>
      <c r="D796" t="n">
        <v>561220300</v>
      </c>
      <c r="E796">
        <f>sum(B796:D796)</f>
        <v/>
      </c>
      <c r="F796">
        <f>B796/E796</f>
        <v/>
      </c>
      <c r="G796">
        <f>C796/E796</f>
        <v/>
      </c>
      <c r="H796">
        <f>D796/E796</f>
        <v/>
      </c>
      <c r="I796">
        <f>G796+H796*2</f>
        <v/>
      </c>
      <c r="J796">
        <f>I796-J788</f>
        <v/>
      </c>
      <c r="K796" t="n">
        <v>5</v>
      </c>
      <c r="L796">
        <f>J796/K796*100/30.69/96</f>
        <v/>
      </c>
    </row>
    <row r="797" spans="1:12">
      <c r="A797" t="s">
        <v>25</v>
      </c>
      <c r="B797" t="n">
        <v>475250400</v>
      </c>
      <c r="C797" t="n">
        <v>634222900</v>
      </c>
      <c r="D797" t="n">
        <v>556444900</v>
      </c>
      <c r="E797">
        <f>sum(B797:D797)</f>
        <v/>
      </c>
      <c r="F797">
        <f>B797/E797</f>
        <v/>
      </c>
      <c r="G797">
        <f>C797/E797</f>
        <v/>
      </c>
      <c r="H797">
        <f>D797/E797</f>
        <v/>
      </c>
      <c r="I797">
        <f>G797+H797*2</f>
        <v/>
      </c>
      <c r="J797">
        <f>I797-J788</f>
        <v/>
      </c>
      <c r="K797" t="n">
        <v>5</v>
      </c>
      <c r="L797">
        <f>J797/K797*100/30.69/96</f>
        <v/>
      </c>
    </row>
    <row r="798" spans="1:12">
      <c r="A798" t="s">
        <v>26</v>
      </c>
      <c r="B798" t="n">
        <v>378623900</v>
      </c>
      <c r="C798" t="n">
        <v>596443400</v>
      </c>
      <c r="D798" t="n">
        <v>540257800</v>
      </c>
      <c r="E798">
        <f>sum(B798:D798)</f>
        <v/>
      </c>
      <c r="F798">
        <f>B798/E798</f>
        <v/>
      </c>
      <c r="G798">
        <f>C798/E798</f>
        <v/>
      </c>
      <c r="H798">
        <f>D798/E798</f>
        <v/>
      </c>
      <c r="I798">
        <f>G798+H798*2</f>
        <v/>
      </c>
      <c r="J798">
        <f>I798-J788</f>
        <v/>
      </c>
      <c r="K798" t="n">
        <v>5</v>
      </c>
      <c r="L798">
        <f>J798/K798*100/30.69/168</f>
        <v/>
      </c>
    </row>
    <row r="799" spans="1:12">
      <c r="A799" t="s">
        <v>27</v>
      </c>
      <c r="B799" t="n">
        <v>394066100</v>
      </c>
      <c r="C799" t="n">
        <v>618868000</v>
      </c>
      <c r="D799" t="n">
        <v>582082600</v>
      </c>
      <c r="E799">
        <f>sum(B799:D799)</f>
        <v/>
      </c>
      <c r="F799">
        <f>B799/E799</f>
        <v/>
      </c>
      <c r="G799">
        <f>C799/E799</f>
        <v/>
      </c>
      <c r="H799">
        <f>D799/E799</f>
        <v/>
      </c>
      <c r="I799">
        <f>G799+H799*2</f>
        <v/>
      </c>
      <c r="J799">
        <f>I799-J788</f>
        <v/>
      </c>
      <c r="K799" t="n">
        <v>5</v>
      </c>
      <c r="L799">
        <f>J799/K799*100/30.69/168</f>
        <v/>
      </c>
    </row>
    <row r="800" spans="1:12">
      <c r="A800" t="s"/>
    </row>
    <row r="801" spans="1:12">
      <c r="A801" t="s">
        <v>0</v>
      </c>
      <c r="B801" t="s">
        <v>1</v>
      </c>
      <c r="C801" t="s">
        <v>2</v>
      </c>
      <c r="D801" t="s">
        <v>3</v>
      </c>
    </row>
    <row r="802" spans="1:12">
      <c r="A802" t="s">
        <v>156</v>
      </c>
      <c r="B802" t="s">
        <v>5</v>
      </c>
      <c r="C802" t="s">
        <v>157</v>
      </c>
      <c r="D802" t="s">
        <v>158</v>
      </c>
    </row>
    <row r="803" spans="1:12">
      <c r="A803" t="s"/>
      <c r="B803" t="s">
        <v>8</v>
      </c>
      <c r="C803" t="s">
        <v>9</v>
      </c>
      <c r="D803" t="s">
        <v>10</v>
      </c>
      <c r="E803" t="s">
        <v>11</v>
      </c>
      <c r="F803" t="s">
        <v>8</v>
      </c>
      <c r="G803" t="s">
        <v>9</v>
      </c>
      <c r="H803" t="s">
        <v>10</v>
      </c>
      <c r="I803" t="s">
        <v>12</v>
      </c>
      <c r="J803" t="s">
        <v>13</v>
      </c>
      <c r="K803" t="s">
        <v>14</v>
      </c>
      <c r="L803" t="s">
        <v>15</v>
      </c>
    </row>
    <row r="804" spans="1:12">
      <c r="A804" t="s">
        <v>16</v>
      </c>
      <c r="B804" t="n">
        <v>170414400</v>
      </c>
      <c r="C804" t="n">
        <v>132292000</v>
      </c>
      <c r="D804" t="n">
        <v>72601120</v>
      </c>
      <c r="E804">
        <f>sum(B804:D804)</f>
        <v/>
      </c>
      <c r="F804">
        <f>B804/E804</f>
        <v/>
      </c>
      <c r="G804">
        <f>C804/E804</f>
        <v/>
      </c>
      <c r="H804">
        <f>D804/E804</f>
        <v/>
      </c>
      <c r="I804">
        <f>G804+H804*2</f>
        <v/>
      </c>
      <c r="J804">
        <f>average(I804:I805)</f>
        <v/>
      </c>
    </row>
    <row r="805" spans="1:12">
      <c r="A805" t="s">
        <v>17</v>
      </c>
      <c r="B805" t="n">
        <v>94907710</v>
      </c>
      <c r="C805" t="n">
        <v>74621410</v>
      </c>
      <c r="D805" t="n">
        <v>39078040</v>
      </c>
      <c r="E805">
        <f>sum(B805:D805)</f>
        <v/>
      </c>
      <c r="F805">
        <f>B805/E805</f>
        <v/>
      </c>
      <c r="G805">
        <f>C805/E805</f>
        <v/>
      </c>
      <c r="H805">
        <f>D805/E805</f>
        <v/>
      </c>
      <c r="I805">
        <f>G805+H805*2</f>
        <v/>
      </c>
    </row>
    <row r="806" spans="1:12">
      <c r="A806" t="s">
        <v>18</v>
      </c>
      <c r="B806" t="n">
        <v>89385290</v>
      </c>
      <c r="C806" t="n">
        <v>73814110</v>
      </c>
      <c r="D806" t="n">
        <v>41896250</v>
      </c>
      <c r="E806">
        <f>sum(B806:D806)</f>
        <v/>
      </c>
      <c r="F806">
        <f>B806/E806</f>
        <v/>
      </c>
      <c r="G806">
        <f>C806/E806</f>
        <v/>
      </c>
      <c r="H806">
        <f>D806/E806</f>
        <v/>
      </c>
      <c r="I806">
        <f>G806+H806*2</f>
        <v/>
      </c>
      <c r="J806">
        <f>I806-J804</f>
        <v/>
      </c>
      <c r="K806" t="n">
        <v>5</v>
      </c>
      <c r="L806">
        <f>J806/K806*100/23.21/8</f>
        <v/>
      </c>
    </row>
    <row r="807" spans="1:12">
      <c r="A807" t="s">
        <v>19</v>
      </c>
      <c r="B807" t="n">
        <v>103058900</v>
      </c>
      <c r="C807" t="n">
        <v>84978280</v>
      </c>
      <c r="D807" t="n">
        <v>48198920</v>
      </c>
      <c r="E807">
        <f>sum(B807:D807)</f>
        <v/>
      </c>
      <c r="F807">
        <f>B807/E807</f>
        <v/>
      </c>
      <c r="G807">
        <f>C807/E807</f>
        <v/>
      </c>
      <c r="H807">
        <f>D807/E807</f>
        <v/>
      </c>
      <c r="I807">
        <f>G807+H807*2</f>
        <v/>
      </c>
      <c r="J807">
        <f>I807-J804</f>
        <v/>
      </c>
      <c r="K807" t="n">
        <v>5</v>
      </c>
      <c r="L807">
        <f>J807/K807*100/23.21/8</f>
        <v/>
      </c>
    </row>
    <row r="808" spans="1:12">
      <c r="A808" t="s">
        <v>20</v>
      </c>
      <c r="B808" t="n">
        <v>154357100</v>
      </c>
      <c r="C808" t="n">
        <v>134208800</v>
      </c>
      <c r="D808" t="n">
        <v>84759420</v>
      </c>
      <c r="E808">
        <f>sum(B808:D808)</f>
        <v/>
      </c>
      <c r="F808">
        <f>B808/E808</f>
        <v/>
      </c>
      <c r="G808">
        <f>C808/E808</f>
        <v/>
      </c>
      <c r="H808">
        <f>D808/E808</f>
        <v/>
      </c>
      <c r="I808">
        <f>G808+H808*2</f>
        <v/>
      </c>
      <c r="J808">
        <f>I808-J804</f>
        <v/>
      </c>
      <c r="K808" t="n">
        <v>5</v>
      </c>
      <c r="L808">
        <f>J808/K808*100/23.21/24</f>
        <v/>
      </c>
    </row>
    <row r="809" spans="1:12">
      <c r="A809" t="s">
        <v>21</v>
      </c>
      <c r="B809" t="n">
        <v>101003100</v>
      </c>
      <c r="C809" t="n">
        <v>89632440</v>
      </c>
      <c r="D809" t="n">
        <v>55670780</v>
      </c>
      <c r="E809">
        <f>sum(B809:D809)</f>
        <v/>
      </c>
      <c r="F809">
        <f>B809/E809</f>
        <v/>
      </c>
      <c r="G809">
        <f>C809/E809</f>
        <v/>
      </c>
      <c r="H809">
        <f>D809/E809</f>
        <v/>
      </c>
      <c r="I809">
        <f>G809+H809*2</f>
        <v/>
      </c>
      <c r="J809">
        <f>I809-J804</f>
        <v/>
      </c>
      <c r="K809" t="n">
        <v>5</v>
      </c>
      <c r="L809">
        <f>J809/K809*100/23.21/24</f>
        <v/>
      </c>
    </row>
    <row r="810" spans="1:12">
      <c r="A810" t="s">
        <v>22</v>
      </c>
      <c r="B810" t="n">
        <v>54342360</v>
      </c>
      <c r="C810" t="n">
        <v>54463020</v>
      </c>
      <c r="D810" t="n">
        <v>36640990</v>
      </c>
      <c r="E810">
        <f>sum(B810:D810)</f>
        <v/>
      </c>
      <c r="F810">
        <f>B810/E810</f>
        <v/>
      </c>
      <c r="G810">
        <f>C810/E810</f>
        <v/>
      </c>
      <c r="H810">
        <f>D810/E810</f>
        <v/>
      </c>
      <c r="I810">
        <f>G810+H810*2</f>
        <v/>
      </c>
      <c r="J810">
        <f>I810-J804</f>
        <v/>
      </c>
      <c r="K810" t="n">
        <v>5</v>
      </c>
      <c r="L810">
        <f>J810/K810*100/23.21/48</f>
        <v/>
      </c>
    </row>
    <row r="811" spans="1:12">
      <c r="A811" t="s">
        <v>23</v>
      </c>
      <c r="B811" t="n">
        <v>40349280</v>
      </c>
      <c r="C811" t="n">
        <v>39318750</v>
      </c>
      <c r="D811" t="n">
        <v>26328720</v>
      </c>
      <c r="E811">
        <f>sum(B811:D811)</f>
        <v/>
      </c>
      <c r="F811">
        <f>B811/E811</f>
        <v/>
      </c>
      <c r="G811">
        <f>C811/E811</f>
        <v/>
      </c>
      <c r="H811">
        <f>D811/E811</f>
        <v/>
      </c>
      <c r="I811">
        <f>G811+H811*2</f>
        <v/>
      </c>
      <c r="J811">
        <f>I811-J804</f>
        <v/>
      </c>
      <c r="K811" t="n">
        <v>5</v>
      </c>
      <c r="L811">
        <f>J811/K811*100/23.21/48</f>
        <v/>
      </c>
    </row>
    <row r="812" spans="1:12">
      <c r="A812" t="s">
        <v>24</v>
      </c>
      <c r="B812" t="n">
        <v>60346240</v>
      </c>
      <c r="C812" t="n">
        <v>71669690</v>
      </c>
      <c r="D812" t="n">
        <v>55081260</v>
      </c>
      <c r="E812">
        <f>sum(B812:D812)</f>
        <v/>
      </c>
      <c r="F812">
        <f>B812/E812</f>
        <v/>
      </c>
      <c r="G812">
        <f>C812/E812</f>
        <v/>
      </c>
      <c r="H812">
        <f>D812/E812</f>
        <v/>
      </c>
      <c r="I812">
        <f>G812+H812*2</f>
        <v/>
      </c>
      <c r="J812">
        <f>I812-J804</f>
        <v/>
      </c>
      <c r="K812" t="n">
        <v>5</v>
      </c>
      <c r="L812">
        <f>J812/K812*100/23.21/96</f>
        <v/>
      </c>
    </row>
    <row r="813" spans="1:12">
      <c r="A813" t="s">
        <v>25</v>
      </c>
      <c r="B813" t="n">
        <v>73504820</v>
      </c>
      <c r="C813" t="n">
        <v>88707230</v>
      </c>
      <c r="D813" t="n">
        <v>66813670</v>
      </c>
      <c r="E813">
        <f>sum(B813:D813)</f>
        <v/>
      </c>
      <c r="F813">
        <f>B813/E813</f>
        <v/>
      </c>
      <c r="G813">
        <f>C813/E813</f>
        <v/>
      </c>
      <c r="H813">
        <f>D813/E813</f>
        <v/>
      </c>
      <c r="I813">
        <f>G813+H813*2</f>
        <v/>
      </c>
      <c r="J813">
        <f>I813-J804</f>
        <v/>
      </c>
      <c r="K813" t="n">
        <v>5</v>
      </c>
      <c r="L813">
        <f>J813/K813*100/23.21/96</f>
        <v/>
      </c>
    </row>
    <row r="814" spans="1:12">
      <c r="A814" t="s">
        <v>26</v>
      </c>
      <c r="B814" t="n">
        <v>0</v>
      </c>
      <c r="C814" t="n">
        <v>0</v>
      </c>
      <c r="D814" t="n">
        <v>0</v>
      </c>
      <c r="E814">
        <f>sum(B814:D814)</f>
        <v/>
      </c>
      <c r="F814">
        <f>B814/E814</f>
        <v/>
      </c>
      <c r="G814">
        <f>C814/E814</f>
        <v/>
      </c>
      <c r="H814">
        <f>D814/E814</f>
        <v/>
      </c>
      <c r="I814">
        <f>G814+H814*2</f>
        <v/>
      </c>
      <c r="J814">
        <f>I814-J804</f>
        <v/>
      </c>
      <c r="K814" t="n">
        <v>5</v>
      </c>
      <c r="L814">
        <f>J814/K814*100/23.21/168</f>
        <v/>
      </c>
    </row>
    <row r="815" spans="1:12">
      <c r="A815" t="s">
        <v>27</v>
      </c>
      <c r="B815" t="n">
        <v>23720950</v>
      </c>
      <c r="C815" t="n">
        <v>33031530</v>
      </c>
      <c r="D815" t="n">
        <v>26689040</v>
      </c>
      <c r="E815">
        <f>sum(B815:D815)</f>
        <v/>
      </c>
      <c r="F815">
        <f>B815/E815</f>
        <v/>
      </c>
      <c r="G815">
        <f>C815/E815</f>
        <v/>
      </c>
      <c r="H815">
        <f>D815/E815</f>
        <v/>
      </c>
      <c r="I815">
        <f>G815+H815*2</f>
        <v/>
      </c>
      <c r="J815">
        <f>I815-J804</f>
        <v/>
      </c>
      <c r="K815" t="n">
        <v>5</v>
      </c>
      <c r="L815">
        <f>J815/K815*100/23.21/168</f>
        <v/>
      </c>
    </row>
    <row r="816" spans="1:12">
      <c r="A816" t="s"/>
    </row>
    <row r="817" spans="1:12">
      <c r="A817" t="s">
        <v>0</v>
      </c>
      <c r="B817" t="s">
        <v>1</v>
      </c>
      <c r="C817" t="s">
        <v>2</v>
      </c>
      <c r="D817" t="s">
        <v>3</v>
      </c>
    </row>
    <row r="818" spans="1:12">
      <c r="A818" t="s">
        <v>159</v>
      </c>
      <c r="B818" t="s">
        <v>56</v>
      </c>
      <c r="C818" t="s">
        <v>160</v>
      </c>
      <c r="D818" t="s">
        <v>158</v>
      </c>
    </row>
    <row r="819" spans="1:12">
      <c r="A819" t="s"/>
      <c r="B819" t="s">
        <v>8</v>
      </c>
      <c r="C819" t="s">
        <v>9</v>
      </c>
      <c r="D819" t="s">
        <v>10</v>
      </c>
      <c r="E819" t="s">
        <v>11</v>
      </c>
      <c r="F819" t="s">
        <v>8</v>
      </c>
      <c r="G819" t="s">
        <v>9</v>
      </c>
      <c r="H819" t="s">
        <v>10</v>
      </c>
      <c r="I819" t="s">
        <v>12</v>
      </c>
      <c r="J819" t="s">
        <v>13</v>
      </c>
      <c r="K819" t="s">
        <v>14</v>
      </c>
      <c r="L819" t="s">
        <v>15</v>
      </c>
    </row>
    <row r="820" spans="1:12">
      <c r="A820" t="s">
        <v>16</v>
      </c>
      <c r="B820" t="n">
        <v>284525300</v>
      </c>
      <c r="C820" t="n">
        <v>222846000</v>
      </c>
      <c r="D820" t="n">
        <v>123801600</v>
      </c>
      <c r="E820">
        <f>sum(B820:D820)</f>
        <v/>
      </c>
      <c r="F820">
        <f>B820/E820</f>
        <v/>
      </c>
      <c r="G820">
        <f>C820/E820</f>
        <v/>
      </c>
      <c r="H820">
        <f>D820/E820</f>
        <v/>
      </c>
      <c r="I820">
        <f>G820+H820*2</f>
        <v/>
      </c>
      <c r="J820">
        <f>average(I820:I821)</f>
        <v/>
      </c>
    </row>
    <row r="821" spans="1:12">
      <c r="A821" t="s">
        <v>17</v>
      </c>
      <c r="B821" t="n">
        <v>165021700</v>
      </c>
      <c r="C821" t="n">
        <v>130513200</v>
      </c>
      <c r="D821" t="n">
        <v>69395850</v>
      </c>
      <c r="E821">
        <f>sum(B821:D821)</f>
        <v/>
      </c>
      <c r="F821">
        <f>B821/E821</f>
        <v/>
      </c>
      <c r="G821">
        <f>C821/E821</f>
        <v/>
      </c>
      <c r="H821">
        <f>D821/E821</f>
        <v/>
      </c>
      <c r="I821">
        <f>G821+H821*2</f>
        <v/>
      </c>
    </row>
    <row r="822" spans="1:12">
      <c r="A822" t="s">
        <v>18</v>
      </c>
      <c r="B822" t="n">
        <v>266414100</v>
      </c>
      <c r="C822" t="n">
        <v>218001700</v>
      </c>
      <c r="D822" t="n">
        <v>126573300</v>
      </c>
      <c r="E822">
        <f>sum(B822:D822)</f>
        <v/>
      </c>
      <c r="F822">
        <f>B822/E822</f>
        <v/>
      </c>
      <c r="G822">
        <f>C822/E822</f>
        <v/>
      </c>
      <c r="H822">
        <f>D822/E822</f>
        <v/>
      </c>
      <c r="I822">
        <f>G822+H822*2</f>
        <v/>
      </c>
      <c r="J822">
        <f>I822-J820</f>
        <v/>
      </c>
      <c r="K822" t="n">
        <v>5</v>
      </c>
      <c r="L822">
        <f>J822/K822*100/23.21/8</f>
        <v/>
      </c>
    </row>
    <row r="823" spans="1:12">
      <c r="A823" t="s">
        <v>19</v>
      </c>
      <c r="B823" t="n">
        <v>156811200</v>
      </c>
      <c r="C823" t="n">
        <v>129309100</v>
      </c>
      <c r="D823" t="n">
        <v>75303670</v>
      </c>
      <c r="E823">
        <f>sum(B823:D823)</f>
        <v/>
      </c>
      <c r="F823">
        <f>B823/E823</f>
        <v/>
      </c>
      <c r="G823">
        <f>C823/E823</f>
        <v/>
      </c>
      <c r="H823">
        <f>D823/E823</f>
        <v/>
      </c>
      <c r="I823">
        <f>G823+H823*2</f>
        <v/>
      </c>
      <c r="J823">
        <f>I823-J820</f>
        <v/>
      </c>
      <c r="K823" t="n">
        <v>5</v>
      </c>
      <c r="L823">
        <f>J823/K823*100/23.21/8</f>
        <v/>
      </c>
    </row>
    <row r="824" spans="1:12">
      <c r="A824" t="s">
        <v>20</v>
      </c>
      <c r="B824" t="n">
        <v>252751900</v>
      </c>
      <c r="C824" t="n">
        <v>224977900</v>
      </c>
      <c r="D824" t="n">
        <v>140840900</v>
      </c>
      <c r="E824">
        <f>sum(B824:D824)</f>
        <v/>
      </c>
      <c r="F824">
        <f>B824/E824</f>
        <v/>
      </c>
      <c r="G824">
        <f>C824/E824</f>
        <v/>
      </c>
      <c r="H824">
        <f>D824/E824</f>
        <v/>
      </c>
      <c r="I824">
        <f>G824+H824*2</f>
        <v/>
      </c>
      <c r="J824">
        <f>I824-J820</f>
        <v/>
      </c>
      <c r="K824" t="n">
        <v>5</v>
      </c>
      <c r="L824">
        <f>J824/K824*100/23.21/24</f>
        <v/>
      </c>
    </row>
    <row r="825" spans="1:12">
      <c r="A825" t="s">
        <v>21</v>
      </c>
      <c r="B825" t="n">
        <v>170382000</v>
      </c>
      <c r="C825" t="n">
        <v>150305600</v>
      </c>
      <c r="D825" t="n">
        <v>92813010</v>
      </c>
      <c r="E825">
        <f>sum(B825:D825)</f>
        <v/>
      </c>
      <c r="F825">
        <f>B825/E825</f>
        <v/>
      </c>
      <c r="G825">
        <f>C825/E825</f>
        <v/>
      </c>
      <c r="H825">
        <f>D825/E825</f>
        <v/>
      </c>
      <c r="I825">
        <f>G825+H825*2</f>
        <v/>
      </c>
      <c r="J825">
        <f>I825-J820</f>
        <v/>
      </c>
      <c r="K825" t="n">
        <v>5</v>
      </c>
      <c r="L825">
        <f>J825/K825*100/23.21/24</f>
        <v/>
      </c>
    </row>
    <row r="826" spans="1:12">
      <c r="A826" t="s">
        <v>22</v>
      </c>
      <c r="B826" t="n">
        <v>188434800</v>
      </c>
      <c r="C826" t="n">
        <v>186757800</v>
      </c>
      <c r="D826" t="n">
        <v>128488500</v>
      </c>
      <c r="E826">
        <f>sum(B826:D826)</f>
        <v/>
      </c>
      <c r="F826">
        <f>B826/E826</f>
        <v/>
      </c>
      <c r="G826">
        <f>C826/E826</f>
        <v/>
      </c>
      <c r="H826">
        <f>D826/E826</f>
        <v/>
      </c>
      <c r="I826">
        <f>G826+H826*2</f>
        <v/>
      </c>
      <c r="J826">
        <f>I826-J820</f>
        <v/>
      </c>
      <c r="K826" t="n">
        <v>5</v>
      </c>
      <c r="L826">
        <f>J826/K826*100/23.21/48</f>
        <v/>
      </c>
    </row>
    <row r="827" spans="1:12">
      <c r="A827" t="s">
        <v>23</v>
      </c>
      <c r="B827" t="n">
        <v>150279700</v>
      </c>
      <c r="C827" t="n">
        <v>148475600</v>
      </c>
      <c r="D827" t="n">
        <v>100686600</v>
      </c>
      <c r="E827">
        <f>sum(B827:D827)</f>
        <v/>
      </c>
      <c r="F827">
        <f>B827/E827</f>
        <v/>
      </c>
      <c r="G827">
        <f>C827/E827</f>
        <v/>
      </c>
      <c r="H827">
        <f>D827/E827</f>
        <v/>
      </c>
      <c r="I827">
        <f>G827+H827*2</f>
        <v/>
      </c>
      <c r="J827">
        <f>I827-J820</f>
        <v/>
      </c>
      <c r="K827" t="n">
        <v>5</v>
      </c>
      <c r="L827">
        <f>J827/K827*100/23.21/48</f>
        <v/>
      </c>
    </row>
    <row r="828" spans="1:12">
      <c r="A828" t="s">
        <v>24</v>
      </c>
      <c r="B828" t="n">
        <v>203996200</v>
      </c>
      <c r="C828" t="n">
        <v>241659000</v>
      </c>
      <c r="D828" t="n">
        <v>187198400</v>
      </c>
      <c r="E828">
        <f>sum(B828:D828)</f>
        <v/>
      </c>
      <c r="F828">
        <f>B828/E828</f>
        <v/>
      </c>
      <c r="G828">
        <f>C828/E828</f>
        <v/>
      </c>
      <c r="H828">
        <f>D828/E828</f>
        <v/>
      </c>
      <c r="I828">
        <f>G828+H828*2</f>
        <v/>
      </c>
      <c r="J828">
        <f>I828-J820</f>
        <v/>
      </c>
      <c r="K828" t="n">
        <v>5</v>
      </c>
      <c r="L828">
        <f>J828/K828*100/23.21/96</f>
        <v/>
      </c>
    </row>
    <row r="829" spans="1:12">
      <c r="A829" t="s">
        <v>25</v>
      </c>
      <c r="B829" t="n">
        <v>124301300</v>
      </c>
      <c r="C829" t="n">
        <v>144978000</v>
      </c>
      <c r="D829" t="n">
        <v>112216900</v>
      </c>
      <c r="E829">
        <f>sum(B829:D829)</f>
        <v/>
      </c>
      <c r="F829">
        <f>B829/E829</f>
        <v/>
      </c>
      <c r="G829">
        <f>C829/E829</f>
        <v/>
      </c>
      <c r="H829">
        <f>D829/E829</f>
        <v/>
      </c>
      <c r="I829">
        <f>G829+H829*2</f>
        <v/>
      </c>
      <c r="J829">
        <f>I829-J820</f>
        <v/>
      </c>
      <c r="K829" t="n">
        <v>5</v>
      </c>
      <c r="L829">
        <f>J829/K829*100/23.21/96</f>
        <v/>
      </c>
    </row>
    <row r="830" spans="1:12">
      <c r="A830" t="s">
        <v>26</v>
      </c>
      <c r="B830" t="n">
        <v>633453</v>
      </c>
      <c r="C830" t="n">
        <v>827888</v>
      </c>
      <c r="D830" t="n">
        <v>591881</v>
      </c>
      <c r="E830">
        <f>sum(B830:D830)</f>
        <v/>
      </c>
      <c r="F830">
        <f>B830/E830</f>
        <v/>
      </c>
      <c r="G830">
        <f>C830/E830</f>
        <v/>
      </c>
      <c r="H830">
        <f>D830/E830</f>
        <v/>
      </c>
      <c r="I830">
        <f>G830+H830*2</f>
        <v/>
      </c>
      <c r="J830">
        <f>I830-J820</f>
        <v/>
      </c>
      <c r="K830" t="n">
        <v>5</v>
      </c>
      <c r="L830">
        <f>J830/K830*100/23.21/168</f>
        <v/>
      </c>
    </row>
    <row r="831" spans="1:12">
      <c r="A831" t="s">
        <v>27</v>
      </c>
      <c r="B831" t="n">
        <v>79332340</v>
      </c>
      <c r="C831" t="n">
        <v>110079900</v>
      </c>
      <c r="D831" t="n">
        <v>92865670</v>
      </c>
      <c r="E831">
        <f>sum(B831:D831)</f>
        <v/>
      </c>
      <c r="F831">
        <f>B831/E831</f>
        <v/>
      </c>
      <c r="G831">
        <f>C831/E831</f>
        <v/>
      </c>
      <c r="H831">
        <f>D831/E831</f>
        <v/>
      </c>
      <c r="I831">
        <f>G831+H831*2</f>
        <v/>
      </c>
      <c r="J831">
        <f>I831-J820</f>
        <v/>
      </c>
      <c r="K831" t="n">
        <v>5</v>
      </c>
      <c r="L831">
        <f>J831/K831*100/23.21/168</f>
        <v/>
      </c>
    </row>
    <row r="832" spans="1:12">
      <c r="A832" t="s"/>
    </row>
    <row r="833" spans="1:12">
      <c r="A833" t="s">
        <v>0</v>
      </c>
      <c r="B833" t="s">
        <v>1</v>
      </c>
      <c r="C833" t="s">
        <v>2</v>
      </c>
      <c r="D833" t="s">
        <v>3</v>
      </c>
    </row>
    <row r="834" spans="1:12">
      <c r="A834" t="s">
        <v>161</v>
      </c>
      <c r="B834" t="s">
        <v>5</v>
      </c>
      <c r="C834" t="s">
        <v>162</v>
      </c>
      <c r="D834" t="s">
        <v>163</v>
      </c>
    </row>
    <row r="835" spans="1:12">
      <c r="A835" t="s"/>
      <c r="B835" t="s">
        <v>8</v>
      </c>
      <c r="C835" t="s">
        <v>9</v>
      </c>
      <c r="D835" t="s">
        <v>10</v>
      </c>
      <c r="E835" t="s">
        <v>11</v>
      </c>
      <c r="F835" t="s">
        <v>8</v>
      </c>
      <c r="G835" t="s">
        <v>9</v>
      </c>
      <c r="H835" t="s">
        <v>10</v>
      </c>
      <c r="I835" t="s">
        <v>12</v>
      </c>
      <c r="J835" t="s">
        <v>13</v>
      </c>
      <c r="K835" t="s">
        <v>14</v>
      </c>
      <c r="L835" t="s">
        <v>15</v>
      </c>
    </row>
    <row r="836" spans="1:12">
      <c r="A836" t="s">
        <v>16</v>
      </c>
      <c r="B836" t="n">
        <v>32914250</v>
      </c>
      <c r="C836" t="n">
        <v>28270570</v>
      </c>
      <c r="D836" t="n">
        <v>13667290</v>
      </c>
      <c r="E836">
        <f>sum(B836:D836)</f>
        <v/>
      </c>
      <c r="F836">
        <f>B836/E836</f>
        <v/>
      </c>
      <c r="G836">
        <f>C836/E836</f>
        <v/>
      </c>
      <c r="H836">
        <f>D836/E836</f>
        <v/>
      </c>
      <c r="I836">
        <f>G836+H836*2</f>
        <v/>
      </c>
      <c r="J836">
        <f>average(I836:I837)</f>
        <v/>
      </c>
    </row>
    <row r="837" spans="1:12">
      <c r="A837" t="s">
        <v>17</v>
      </c>
      <c r="B837" t="n">
        <v>32536250</v>
      </c>
      <c r="C837" t="n">
        <v>28315920</v>
      </c>
      <c r="D837" t="n">
        <v>13391670</v>
      </c>
      <c r="E837">
        <f>sum(B837:D837)</f>
        <v/>
      </c>
      <c r="F837">
        <f>B837/E837</f>
        <v/>
      </c>
      <c r="G837">
        <f>C837/E837</f>
        <v/>
      </c>
      <c r="H837">
        <f>D837/E837</f>
        <v/>
      </c>
      <c r="I837">
        <f>G837+H837*2</f>
        <v/>
      </c>
    </row>
    <row r="838" spans="1:12">
      <c r="A838" t="s">
        <v>18</v>
      </c>
      <c r="B838" t="n">
        <v>7322991</v>
      </c>
      <c r="C838" t="n">
        <v>6872888</v>
      </c>
      <c r="D838" t="n">
        <v>3426314</v>
      </c>
      <c r="E838">
        <f>sum(B838:D838)</f>
        <v/>
      </c>
      <c r="F838">
        <f>B838/E838</f>
        <v/>
      </c>
      <c r="G838">
        <f>C838/E838</f>
        <v/>
      </c>
      <c r="H838">
        <f>D838/E838</f>
        <v/>
      </c>
      <c r="I838">
        <f>G838+H838*2</f>
        <v/>
      </c>
      <c r="J838">
        <f>I838-J836</f>
        <v/>
      </c>
      <c r="K838" t="n">
        <v>5</v>
      </c>
      <c r="L838">
        <f>J838/K838*100/25.49/8</f>
        <v/>
      </c>
    </row>
    <row r="839" spans="1:12">
      <c r="A839" t="s">
        <v>19</v>
      </c>
      <c r="B839" t="n">
        <v>33476380</v>
      </c>
      <c r="C839" t="n">
        <v>31474970</v>
      </c>
      <c r="D839" t="n">
        <v>16003600</v>
      </c>
      <c r="E839">
        <f>sum(B839:D839)</f>
        <v/>
      </c>
      <c r="F839">
        <f>B839/E839</f>
        <v/>
      </c>
      <c r="G839">
        <f>C839/E839</f>
        <v/>
      </c>
      <c r="H839">
        <f>D839/E839</f>
        <v/>
      </c>
      <c r="I839">
        <f>G839+H839*2</f>
        <v/>
      </c>
      <c r="J839">
        <f>I839-J836</f>
        <v/>
      </c>
      <c r="K839" t="n">
        <v>5</v>
      </c>
      <c r="L839">
        <f>J839/K839*100/25.49/8</f>
        <v/>
      </c>
    </row>
    <row r="840" spans="1:12">
      <c r="A840" t="s">
        <v>20</v>
      </c>
      <c r="B840" t="n">
        <v>33694260</v>
      </c>
      <c r="C840" t="n">
        <v>32792530</v>
      </c>
      <c r="D840" t="n">
        <v>18866050</v>
      </c>
      <c r="E840">
        <f>sum(B840:D840)</f>
        <v/>
      </c>
      <c r="F840">
        <f>B840/E840</f>
        <v/>
      </c>
      <c r="G840">
        <f>C840/E840</f>
        <v/>
      </c>
      <c r="H840">
        <f>D840/E840</f>
        <v/>
      </c>
      <c r="I840">
        <f>G840+H840*2</f>
        <v/>
      </c>
      <c r="J840">
        <f>I840-J836</f>
        <v/>
      </c>
      <c r="K840" t="n">
        <v>5</v>
      </c>
      <c r="L840">
        <f>J840/K840*100/25.49/24</f>
        <v/>
      </c>
    </row>
    <row r="841" spans="1:12">
      <c r="A841" t="s">
        <v>21</v>
      </c>
      <c r="B841" t="n">
        <v>35638480</v>
      </c>
      <c r="C841" t="n">
        <v>35360250</v>
      </c>
      <c r="D841" t="n">
        <v>19850790</v>
      </c>
      <c r="E841">
        <f>sum(B841:D841)</f>
        <v/>
      </c>
      <c r="F841">
        <f>B841/E841</f>
        <v/>
      </c>
      <c r="G841">
        <f>C841/E841</f>
        <v/>
      </c>
      <c r="H841">
        <f>D841/E841</f>
        <v/>
      </c>
      <c r="I841">
        <f>G841+H841*2</f>
        <v/>
      </c>
      <c r="J841">
        <f>I841-J836</f>
        <v/>
      </c>
      <c r="K841" t="n">
        <v>5</v>
      </c>
      <c r="L841">
        <f>J841/K841*100/25.49/24</f>
        <v/>
      </c>
    </row>
    <row r="842" spans="1:12">
      <c r="A842" t="s">
        <v>22</v>
      </c>
      <c r="B842" t="n">
        <v>3669536</v>
      </c>
      <c r="C842" t="n">
        <v>4320345</v>
      </c>
      <c r="D842" t="n">
        <v>2736726</v>
      </c>
      <c r="E842">
        <f>sum(B842:D842)</f>
        <v/>
      </c>
      <c r="F842">
        <f>B842/E842</f>
        <v/>
      </c>
      <c r="G842">
        <f>C842/E842</f>
        <v/>
      </c>
      <c r="H842">
        <f>D842/E842</f>
        <v/>
      </c>
      <c r="I842">
        <f>G842+H842*2</f>
        <v/>
      </c>
      <c r="J842">
        <f>I842-J836</f>
        <v/>
      </c>
      <c r="K842" t="n">
        <v>5</v>
      </c>
      <c r="L842">
        <f>J842/K842*100/25.49/48</f>
        <v/>
      </c>
    </row>
    <row r="843" spans="1:12">
      <c r="A843" t="s">
        <v>23</v>
      </c>
      <c r="B843" t="n">
        <v>3665029</v>
      </c>
      <c r="C843" t="n">
        <v>4172159</v>
      </c>
      <c r="D843" t="n">
        <v>2632127</v>
      </c>
      <c r="E843">
        <f>sum(B843:D843)</f>
        <v/>
      </c>
      <c r="F843">
        <f>B843/E843</f>
        <v/>
      </c>
      <c r="G843">
        <f>C843/E843</f>
        <v/>
      </c>
      <c r="H843">
        <f>D843/E843</f>
        <v/>
      </c>
      <c r="I843">
        <f>G843+H843*2</f>
        <v/>
      </c>
      <c r="J843">
        <f>I843-J836</f>
        <v/>
      </c>
      <c r="K843" t="n">
        <v>5</v>
      </c>
      <c r="L843">
        <f>J843/K843*100/25.49/48</f>
        <v/>
      </c>
    </row>
    <row r="844" spans="1:12">
      <c r="A844" t="s">
        <v>24</v>
      </c>
      <c r="B844" t="n">
        <v>7199425</v>
      </c>
      <c r="C844" t="n">
        <v>9400444</v>
      </c>
      <c r="D844" t="n">
        <v>7138564</v>
      </c>
      <c r="E844">
        <f>sum(B844:D844)</f>
        <v/>
      </c>
      <c r="F844">
        <f>B844/E844</f>
        <v/>
      </c>
      <c r="G844">
        <f>C844/E844</f>
        <v/>
      </c>
      <c r="H844">
        <f>D844/E844</f>
        <v/>
      </c>
      <c r="I844">
        <f>G844+H844*2</f>
        <v/>
      </c>
      <c r="J844">
        <f>I844-J836</f>
        <v/>
      </c>
      <c r="K844" t="n">
        <v>5</v>
      </c>
      <c r="L844">
        <f>J844/K844*100/25.49/96</f>
        <v/>
      </c>
    </row>
    <row r="845" spans="1:12">
      <c r="A845" t="s">
        <v>25</v>
      </c>
      <c r="B845" t="n">
        <v>31803500</v>
      </c>
      <c r="C845" t="n">
        <v>41824230</v>
      </c>
      <c r="D845" t="n">
        <v>31654940</v>
      </c>
      <c r="E845">
        <f>sum(B845:D845)</f>
        <v/>
      </c>
      <c r="F845">
        <f>B845/E845</f>
        <v/>
      </c>
      <c r="G845">
        <f>C845/E845</f>
        <v/>
      </c>
      <c r="H845">
        <f>D845/E845</f>
        <v/>
      </c>
      <c r="I845">
        <f>G845+H845*2</f>
        <v/>
      </c>
      <c r="J845">
        <f>I845-J836</f>
        <v/>
      </c>
      <c r="K845" t="n">
        <v>5</v>
      </c>
      <c r="L845">
        <f>J845/K845*100/25.49/96</f>
        <v/>
      </c>
    </row>
    <row r="846" spans="1:12">
      <c r="A846" t="s">
        <v>26</v>
      </c>
      <c r="B846" t="n">
        <v>0</v>
      </c>
      <c r="C846" t="n">
        <v>0</v>
      </c>
      <c r="D846" t="n">
        <v>0</v>
      </c>
      <c r="E846">
        <f>sum(B846:D846)</f>
        <v/>
      </c>
      <c r="F846">
        <f>B846/E846</f>
        <v/>
      </c>
      <c r="G846">
        <f>C846/E846</f>
        <v/>
      </c>
      <c r="H846">
        <f>D846/E846</f>
        <v/>
      </c>
      <c r="I846">
        <f>G846+H846*2</f>
        <v/>
      </c>
      <c r="J846">
        <f>I846-J836</f>
        <v/>
      </c>
      <c r="K846" t="n">
        <v>5</v>
      </c>
      <c r="L846">
        <f>J846/K846*100/25.49/168</f>
        <v/>
      </c>
    </row>
    <row r="847" spans="1:12">
      <c r="A847" t="s">
        <v>27</v>
      </c>
      <c r="B847" t="n">
        <v>3958028</v>
      </c>
      <c r="C847" t="n">
        <v>6036810</v>
      </c>
      <c r="D847" t="n">
        <v>4838249</v>
      </c>
      <c r="E847">
        <f>sum(B847:D847)</f>
        <v/>
      </c>
      <c r="F847">
        <f>B847/E847</f>
        <v/>
      </c>
      <c r="G847">
        <f>C847/E847</f>
        <v/>
      </c>
      <c r="H847">
        <f>D847/E847</f>
        <v/>
      </c>
      <c r="I847">
        <f>G847+H847*2</f>
        <v/>
      </c>
      <c r="J847">
        <f>I847-J836</f>
        <v/>
      </c>
      <c r="K847" t="n">
        <v>5</v>
      </c>
      <c r="L847">
        <f>J847/K847*100/25.49/168</f>
        <v/>
      </c>
    </row>
    <row r="848" spans="1:12">
      <c r="A848" t="s"/>
    </row>
    <row r="849" spans="1:12">
      <c r="A849" t="s">
        <v>0</v>
      </c>
      <c r="B849" t="s">
        <v>1</v>
      </c>
      <c r="C849" t="s">
        <v>2</v>
      </c>
      <c r="D849" t="s">
        <v>3</v>
      </c>
    </row>
    <row r="850" spans="1:12">
      <c r="A850" t="s">
        <v>164</v>
      </c>
      <c r="B850" t="s">
        <v>165</v>
      </c>
      <c r="C850" t="s">
        <v>166</v>
      </c>
      <c r="D850" t="s">
        <v>163</v>
      </c>
    </row>
    <row r="851" spans="1:12">
      <c r="A851" t="s"/>
      <c r="B851" t="s">
        <v>8</v>
      </c>
      <c r="C851" t="s">
        <v>9</v>
      </c>
      <c r="D851" t="s">
        <v>10</v>
      </c>
      <c r="E851" t="s">
        <v>11</v>
      </c>
      <c r="F851" t="s">
        <v>8</v>
      </c>
      <c r="G851" t="s">
        <v>9</v>
      </c>
      <c r="H851" t="s">
        <v>10</v>
      </c>
      <c r="I851" t="s">
        <v>12</v>
      </c>
      <c r="J851" t="s">
        <v>13</v>
      </c>
      <c r="K851" t="s">
        <v>14</v>
      </c>
      <c r="L851" t="s">
        <v>15</v>
      </c>
    </row>
    <row r="852" spans="1:12">
      <c r="A852" t="s">
        <v>16</v>
      </c>
      <c r="B852" t="n">
        <v>317819900</v>
      </c>
      <c r="C852" t="n">
        <v>277948900</v>
      </c>
      <c r="D852" t="n">
        <v>135028700</v>
      </c>
      <c r="E852">
        <f>sum(B852:D852)</f>
        <v/>
      </c>
      <c r="F852">
        <f>B852/E852</f>
        <v/>
      </c>
      <c r="G852">
        <f>C852/E852</f>
        <v/>
      </c>
      <c r="H852">
        <f>D852/E852</f>
        <v/>
      </c>
      <c r="I852">
        <f>G852+H852*2</f>
        <v/>
      </c>
      <c r="J852">
        <f>average(I852:I853)</f>
        <v/>
      </c>
    </row>
    <row r="853" spans="1:12">
      <c r="A853" t="s">
        <v>17</v>
      </c>
      <c r="B853" t="n">
        <v>327587100</v>
      </c>
      <c r="C853" t="n">
        <v>287494600</v>
      </c>
      <c r="D853" t="n">
        <v>136873300</v>
      </c>
      <c r="E853">
        <f>sum(B853:D853)</f>
        <v/>
      </c>
      <c r="F853">
        <f>B853/E853</f>
        <v/>
      </c>
      <c r="G853">
        <f>C853/E853</f>
        <v/>
      </c>
      <c r="H853">
        <f>D853/E853</f>
        <v/>
      </c>
      <c r="I853">
        <f>G853+H853*2</f>
        <v/>
      </c>
    </row>
    <row r="854" spans="1:12">
      <c r="A854" t="s">
        <v>18</v>
      </c>
      <c r="B854" t="n">
        <v>355147400</v>
      </c>
      <c r="C854" t="n">
        <v>332691600</v>
      </c>
      <c r="D854" t="n">
        <v>171063700</v>
      </c>
      <c r="E854">
        <f>sum(B854:D854)</f>
        <v/>
      </c>
      <c r="F854">
        <f>B854/E854</f>
        <v/>
      </c>
      <c r="G854">
        <f>C854/E854</f>
        <v/>
      </c>
      <c r="H854">
        <f>D854/E854</f>
        <v/>
      </c>
      <c r="I854">
        <f>G854+H854*2</f>
        <v/>
      </c>
      <c r="J854">
        <f>I854-J852</f>
        <v/>
      </c>
      <c r="K854" t="n">
        <v>5</v>
      </c>
      <c r="L854">
        <f>J854/K854*100/25.49/8</f>
        <v/>
      </c>
    </row>
    <row r="855" spans="1:12">
      <c r="A855" t="s">
        <v>19</v>
      </c>
      <c r="B855" t="n">
        <v>348941700</v>
      </c>
      <c r="C855" t="n">
        <v>325717700</v>
      </c>
      <c r="D855" t="n">
        <v>167694900</v>
      </c>
      <c r="E855">
        <f>sum(B855:D855)</f>
        <v/>
      </c>
      <c r="F855">
        <f>B855/E855</f>
        <v/>
      </c>
      <c r="G855">
        <f>C855/E855</f>
        <v/>
      </c>
      <c r="H855">
        <f>D855/E855</f>
        <v/>
      </c>
      <c r="I855">
        <f>G855+H855*2</f>
        <v/>
      </c>
      <c r="J855">
        <f>I855-J852</f>
        <v/>
      </c>
      <c r="K855" t="n">
        <v>5</v>
      </c>
      <c r="L855">
        <f>J855/K855*100/25.49/8</f>
        <v/>
      </c>
    </row>
    <row r="856" spans="1:12">
      <c r="A856" t="s">
        <v>20</v>
      </c>
      <c r="B856" t="n">
        <v>329783700</v>
      </c>
      <c r="C856" t="n">
        <v>327556200</v>
      </c>
      <c r="D856" t="n">
        <v>187745100</v>
      </c>
      <c r="E856">
        <f>sum(B856:D856)</f>
        <v/>
      </c>
      <c r="F856">
        <f>B856/E856</f>
        <v/>
      </c>
      <c r="G856">
        <f>C856/E856</f>
        <v/>
      </c>
      <c r="H856">
        <f>D856/E856</f>
        <v/>
      </c>
      <c r="I856">
        <f>G856+H856*2</f>
        <v/>
      </c>
      <c r="J856">
        <f>I856-J852</f>
        <v/>
      </c>
      <c r="K856" t="n">
        <v>5</v>
      </c>
      <c r="L856">
        <f>J856/K856*100/25.49/24</f>
        <v/>
      </c>
    </row>
    <row r="857" spans="1:12">
      <c r="A857" t="s">
        <v>21</v>
      </c>
      <c r="B857" t="n">
        <v>357115100</v>
      </c>
      <c r="C857" t="n">
        <v>357290000</v>
      </c>
      <c r="D857" t="n">
        <v>203969400</v>
      </c>
      <c r="E857">
        <f>sum(B857:D857)</f>
        <v/>
      </c>
      <c r="F857">
        <f>B857/E857</f>
        <v/>
      </c>
      <c r="G857">
        <f>C857/E857</f>
        <v/>
      </c>
      <c r="H857">
        <f>D857/E857</f>
        <v/>
      </c>
      <c r="I857">
        <f>G857+H857*2</f>
        <v/>
      </c>
      <c r="J857">
        <f>I857-J852</f>
        <v/>
      </c>
      <c r="K857" t="n">
        <v>5</v>
      </c>
      <c r="L857">
        <f>J857/K857*100/25.49/24</f>
        <v/>
      </c>
    </row>
    <row r="858" spans="1:12">
      <c r="A858" t="s">
        <v>22</v>
      </c>
      <c r="B858" t="n">
        <v>248232100</v>
      </c>
      <c r="C858" t="n">
        <v>277436300</v>
      </c>
      <c r="D858" t="n">
        <v>177795300</v>
      </c>
      <c r="E858">
        <f>sum(B858:D858)</f>
        <v/>
      </c>
      <c r="F858">
        <f>B858/E858</f>
        <v/>
      </c>
      <c r="G858">
        <f>C858/E858</f>
        <v/>
      </c>
      <c r="H858">
        <f>D858/E858</f>
        <v/>
      </c>
      <c r="I858">
        <f>G858+H858*2</f>
        <v/>
      </c>
      <c r="J858">
        <f>I858-J852</f>
        <v/>
      </c>
      <c r="K858" t="n">
        <v>5</v>
      </c>
      <c r="L858">
        <f>J858/K858*100/25.49/48</f>
        <v/>
      </c>
    </row>
    <row r="859" spans="1:12">
      <c r="A859" t="s">
        <v>23</v>
      </c>
      <c r="B859" t="n">
        <v>255441700</v>
      </c>
      <c r="C859" t="n">
        <v>282621300</v>
      </c>
      <c r="D859" t="n">
        <v>183266200</v>
      </c>
      <c r="E859">
        <f>sum(B859:D859)</f>
        <v/>
      </c>
      <c r="F859">
        <f>B859/E859</f>
        <v/>
      </c>
      <c r="G859">
        <f>C859/E859</f>
        <v/>
      </c>
      <c r="H859">
        <f>D859/E859</f>
        <v/>
      </c>
      <c r="I859">
        <f>G859+H859*2</f>
        <v/>
      </c>
      <c r="J859">
        <f>I859-J852</f>
        <v/>
      </c>
      <c r="K859" t="n">
        <v>5</v>
      </c>
      <c r="L859">
        <f>J859/K859*100/25.49/48</f>
        <v/>
      </c>
    </row>
    <row r="860" spans="1:12">
      <c r="A860" t="s">
        <v>24</v>
      </c>
      <c r="B860" t="n">
        <v>318609600</v>
      </c>
      <c r="C860" t="n">
        <v>418698500</v>
      </c>
      <c r="D860" t="n">
        <v>313870800</v>
      </c>
      <c r="E860">
        <f>sum(B860:D860)</f>
        <v/>
      </c>
      <c r="F860">
        <f>B860/E860</f>
        <v/>
      </c>
      <c r="G860">
        <f>C860/E860</f>
        <v/>
      </c>
      <c r="H860">
        <f>D860/E860</f>
        <v/>
      </c>
      <c r="I860">
        <f>G860+H860*2</f>
        <v/>
      </c>
      <c r="J860">
        <f>I860-J852</f>
        <v/>
      </c>
      <c r="K860" t="n">
        <v>5</v>
      </c>
      <c r="L860">
        <f>J860/K860*100/25.49/96</f>
        <v/>
      </c>
    </row>
    <row r="861" spans="1:12">
      <c r="A861" t="s">
        <v>25</v>
      </c>
      <c r="B861" t="n">
        <v>311177000</v>
      </c>
      <c r="C861" t="n">
        <v>402827300</v>
      </c>
      <c r="D861" t="n">
        <v>300739500</v>
      </c>
      <c r="E861">
        <f>sum(B861:D861)</f>
        <v/>
      </c>
      <c r="F861">
        <f>B861/E861</f>
        <v/>
      </c>
      <c r="G861">
        <f>C861/E861</f>
        <v/>
      </c>
      <c r="H861">
        <f>D861/E861</f>
        <v/>
      </c>
      <c r="I861">
        <f>G861+H861*2</f>
        <v/>
      </c>
      <c r="J861">
        <f>I861-J852</f>
        <v/>
      </c>
      <c r="K861" t="n">
        <v>5</v>
      </c>
      <c r="L861">
        <f>J861/K861*100/25.49/96</f>
        <v/>
      </c>
    </row>
    <row r="862" spans="1:12">
      <c r="A862" t="s">
        <v>26</v>
      </c>
      <c r="B862" t="n">
        <v>70931340</v>
      </c>
      <c r="C862" t="n">
        <v>107744000</v>
      </c>
      <c r="D862" t="n">
        <v>89215300</v>
      </c>
      <c r="E862">
        <f>sum(B862:D862)</f>
        <v/>
      </c>
      <c r="F862">
        <f>B862/E862</f>
        <v/>
      </c>
      <c r="G862">
        <f>C862/E862</f>
        <v/>
      </c>
      <c r="H862">
        <f>D862/E862</f>
        <v/>
      </c>
      <c r="I862">
        <f>G862+H862*2</f>
        <v/>
      </c>
      <c r="J862">
        <f>I862-J852</f>
        <v/>
      </c>
      <c r="K862" t="n">
        <v>5</v>
      </c>
      <c r="L862">
        <f>J862/K862*100/25.49/168</f>
        <v/>
      </c>
    </row>
    <row r="863" spans="1:12">
      <c r="A863" t="s">
        <v>27</v>
      </c>
      <c r="B863" t="n">
        <v>257353600</v>
      </c>
      <c r="C863" t="n">
        <v>390985000</v>
      </c>
      <c r="D863" t="n">
        <v>325377800</v>
      </c>
      <c r="E863">
        <f>sum(B863:D863)</f>
        <v/>
      </c>
      <c r="F863">
        <f>B863/E863</f>
        <v/>
      </c>
      <c r="G863">
        <f>C863/E863</f>
        <v/>
      </c>
      <c r="H863">
        <f>D863/E863</f>
        <v/>
      </c>
      <c r="I863">
        <f>G863+H863*2</f>
        <v/>
      </c>
      <c r="J863">
        <f>I863-J852</f>
        <v/>
      </c>
      <c r="K863" t="n">
        <v>5</v>
      </c>
      <c r="L863">
        <f>J863/K863*100/25.49/168</f>
        <v/>
      </c>
    </row>
    <row r="864" spans="1:12">
      <c r="A864" t="s"/>
    </row>
    <row r="865" spans="1:12">
      <c r="A865" t="s">
        <v>0</v>
      </c>
      <c r="B865" t="s">
        <v>1</v>
      </c>
      <c r="C865" t="s">
        <v>2</v>
      </c>
      <c r="D865" t="s">
        <v>3</v>
      </c>
    </row>
    <row r="866" spans="1:12">
      <c r="A866" t="s">
        <v>167</v>
      </c>
      <c r="B866" t="s">
        <v>56</v>
      </c>
      <c r="C866" t="s">
        <v>168</v>
      </c>
      <c r="D866" t="s">
        <v>163</v>
      </c>
    </row>
    <row r="867" spans="1:12">
      <c r="A867" t="s"/>
      <c r="B867" t="s">
        <v>8</v>
      </c>
      <c r="C867" t="s">
        <v>9</v>
      </c>
      <c r="D867" t="s">
        <v>10</v>
      </c>
      <c r="E867" t="s">
        <v>11</v>
      </c>
      <c r="F867" t="s">
        <v>8</v>
      </c>
      <c r="G867" t="s">
        <v>9</v>
      </c>
      <c r="H867" t="s">
        <v>10</v>
      </c>
      <c r="I867" t="s">
        <v>12</v>
      </c>
      <c r="J867" t="s">
        <v>13</v>
      </c>
      <c r="K867" t="s">
        <v>14</v>
      </c>
      <c r="L867" t="s">
        <v>15</v>
      </c>
    </row>
    <row r="868" spans="1:12">
      <c r="A868" t="s">
        <v>16</v>
      </c>
      <c r="B868" t="n">
        <v>303155100</v>
      </c>
      <c r="C868" t="n">
        <v>266594700</v>
      </c>
      <c r="D868" t="n">
        <v>128900300</v>
      </c>
      <c r="E868">
        <f>sum(B868:D868)</f>
        <v/>
      </c>
      <c r="F868">
        <f>B868/E868</f>
        <v/>
      </c>
      <c r="G868">
        <f>C868/E868</f>
        <v/>
      </c>
      <c r="H868">
        <f>D868/E868</f>
        <v/>
      </c>
      <c r="I868">
        <f>G868+H868*2</f>
        <v/>
      </c>
      <c r="J868">
        <f>average(I868:I869)</f>
        <v/>
      </c>
    </row>
    <row r="869" spans="1:12">
      <c r="A869" t="s">
        <v>17</v>
      </c>
      <c r="B869" t="n">
        <v>241431400</v>
      </c>
      <c r="C869" t="n">
        <v>207780800</v>
      </c>
      <c r="D869" t="n">
        <v>99150060</v>
      </c>
      <c r="E869">
        <f>sum(B869:D869)</f>
        <v/>
      </c>
      <c r="F869">
        <f>B869/E869</f>
        <v/>
      </c>
      <c r="G869">
        <f>C869/E869</f>
        <v/>
      </c>
      <c r="H869">
        <f>D869/E869</f>
        <v/>
      </c>
      <c r="I869">
        <f>G869+H869*2</f>
        <v/>
      </c>
    </row>
    <row r="870" spans="1:12">
      <c r="A870" t="s">
        <v>18</v>
      </c>
      <c r="B870" t="n">
        <v>193704500</v>
      </c>
      <c r="C870" t="n">
        <v>180025100</v>
      </c>
      <c r="D870" t="n">
        <v>94314650</v>
      </c>
      <c r="E870">
        <f>sum(B870:D870)</f>
        <v/>
      </c>
      <c r="F870">
        <f>B870/E870</f>
        <v/>
      </c>
      <c r="G870">
        <f>C870/E870</f>
        <v/>
      </c>
      <c r="H870">
        <f>D870/E870</f>
        <v/>
      </c>
      <c r="I870">
        <f>G870+H870*2</f>
        <v/>
      </c>
      <c r="J870">
        <f>I870-J868</f>
        <v/>
      </c>
      <c r="K870" t="n">
        <v>5</v>
      </c>
      <c r="L870">
        <f>J870/K870*100/25.49/8</f>
        <v/>
      </c>
    </row>
    <row r="871" spans="1:12">
      <c r="A871" t="s">
        <v>19</v>
      </c>
      <c r="B871" t="n">
        <v>238357300</v>
      </c>
      <c r="C871" t="n">
        <v>220656200</v>
      </c>
      <c r="D871" t="n">
        <v>115159600</v>
      </c>
      <c r="E871">
        <f>sum(B871:D871)</f>
        <v/>
      </c>
      <c r="F871">
        <f>B871/E871</f>
        <v/>
      </c>
      <c r="G871">
        <f>C871/E871</f>
        <v/>
      </c>
      <c r="H871">
        <f>D871/E871</f>
        <v/>
      </c>
      <c r="I871">
        <f>G871+H871*2</f>
        <v/>
      </c>
      <c r="J871">
        <f>I871-J868</f>
        <v/>
      </c>
      <c r="K871" t="n">
        <v>5</v>
      </c>
      <c r="L871">
        <f>J871/K871*100/25.49/8</f>
        <v/>
      </c>
    </row>
    <row r="872" spans="1:12">
      <c r="A872" t="s">
        <v>20</v>
      </c>
      <c r="B872" t="n">
        <v>236921400</v>
      </c>
      <c r="C872" t="n">
        <v>236512500</v>
      </c>
      <c r="D872" t="n">
        <v>134787100</v>
      </c>
      <c r="E872">
        <f>sum(B872:D872)</f>
        <v/>
      </c>
      <c r="F872">
        <f>B872/E872</f>
        <v/>
      </c>
      <c r="G872">
        <f>C872/E872</f>
        <v/>
      </c>
      <c r="H872">
        <f>D872/E872</f>
        <v/>
      </c>
      <c r="I872">
        <f>G872+H872*2</f>
        <v/>
      </c>
      <c r="J872">
        <f>I872-J868</f>
        <v/>
      </c>
      <c r="K872" t="n">
        <v>5</v>
      </c>
      <c r="L872">
        <f>J872/K872*100/25.49/24</f>
        <v/>
      </c>
    </row>
    <row r="873" spans="1:12">
      <c r="A873" t="s">
        <v>21</v>
      </c>
      <c r="B873" t="n">
        <v>254010200</v>
      </c>
      <c r="C873" t="n">
        <v>252270600</v>
      </c>
      <c r="D873" t="n">
        <v>144697200</v>
      </c>
      <c r="E873">
        <f>sum(B873:D873)</f>
        <v/>
      </c>
      <c r="F873">
        <f>B873/E873</f>
        <v/>
      </c>
      <c r="G873">
        <f>C873/E873</f>
        <v/>
      </c>
      <c r="H873">
        <f>D873/E873</f>
        <v/>
      </c>
      <c r="I873">
        <f>G873+H873*2</f>
        <v/>
      </c>
      <c r="J873">
        <f>I873-J868</f>
        <v/>
      </c>
      <c r="K873" t="n">
        <v>5</v>
      </c>
      <c r="L873">
        <f>J873/K873*100/25.49/24</f>
        <v/>
      </c>
    </row>
    <row r="874" spans="1:12">
      <c r="A874" t="s">
        <v>22</v>
      </c>
      <c r="B874" t="n">
        <v>135344400</v>
      </c>
      <c r="C874" t="n">
        <v>149406500</v>
      </c>
      <c r="D874" t="n">
        <v>96893290</v>
      </c>
      <c r="E874">
        <f>sum(B874:D874)</f>
        <v/>
      </c>
      <c r="F874">
        <f>B874/E874</f>
        <v/>
      </c>
      <c r="G874">
        <f>C874/E874</f>
        <v/>
      </c>
      <c r="H874">
        <f>D874/E874</f>
        <v/>
      </c>
      <c r="I874">
        <f>G874+H874*2</f>
        <v/>
      </c>
      <c r="J874">
        <f>I874-J868</f>
        <v/>
      </c>
      <c r="K874" t="n">
        <v>5</v>
      </c>
      <c r="L874">
        <f>J874/K874*100/25.49/48</f>
        <v/>
      </c>
    </row>
    <row r="875" spans="1:12">
      <c r="A875" t="s">
        <v>23</v>
      </c>
      <c r="B875" t="n">
        <v>130920100</v>
      </c>
      <c r="C875" t="n">
        <v>145588100</v>
      </c>
      <c r="D875" t="n">
        <v>94150690</v>
      </c>
      <c r="E875">
        <f>sum(B875:D875)</f>
        <v/>
      </c>
      <c r="F875">
        <f>B875/E875</f>
        <v/>
      </c>
      <c r="G875">
        <f>C875/E875</f>
        <v/>
      </c>
      <c r="H875">
        <f>D875/E875</f>
        <v/>
      </c>
      <c r="I875">
        <f>G875+H875*2</f>
        <v/>
      </c>
      <c r="J875">
        <f>I875-J868</f>
        <v/>
      </c>
      <c r="K875" t="n">
        <v>5</v>
      </c>
      <c r="L875">
        <f>J875/K875*100/25.49/48</f>
        <v/>
      </c>
    </row>
    <row r="876" spans="1:12">
      <c r="A876" t="s">
        <v>24</v>
      </c>
      <c r="B876" t="n">
        <v>192907700</v>
      </c>
      <c r="C876" t="n">
        <v>254668600</v>
      </c>
      <c r="D876" t="n">
        <v>190809000</v>
      </c>
      <c r="E876">
        <f>sum(B876:D876)</f>
        <v/>
      </c>
      <c r="F876">
        <f>B876/E876</f>
        <v/>
      </c>
      <c r="G876">
        <f>C876/E876</f>
        <v/>
      </c>
      <c r="H876">
        <f>D876/E876</f>
        <v/>
      </c>
      <c r="I876">
        <f>G876+H876*2</f>
        <v/>
      </c>
      <c r="J876">
        <f>I876-J868</f>
        <v/>
      </c>
      <c r="K876" t="n">
        <v>5</v>
      </c>
      <c r="L876">
        <f>J876/K876*100/25.49/96</f>
        <v/>
      </c>
    </row>
    <row r="877" spans="1:12">
      <c r="A877" t="s">
        <v>25</v>
      </c>
      <c r="B877" t="n">
        <v>217097300</v>
      </c>
      <c r="C877" t="n">
        <v>285080400</v>
      </c>
      <c r="D877" t="n">
        <v>214891500</v>
      </c>
      <c r="E877">
        <f>sum(B877:D877)</f>
        <v/>
      </c>
      <c r="F877">
        <f>B877/E877</f>
        <v/>
      </c>
      <c r="G877">
        <f>C877/E877</f>
        <v/>
      </c>
      <c r="H877">
        <f>D877/E877</f>
        <v/>
      </c>
      <c r="I877">
        <f>G877+H877*2</f>
        <v/>
      </c>
      <c r="J877">
        <f>I877-J868</f>
        <v/>
      </c>
      <c r="K877" t="n">
        <v>5</v>
      </c>
      <c r="L877">
        <f>J877/K877*100/25.49/96</f>
        <v/>
      </c>
    </row>
    <row r="878" spans="1:12">
      <c r="A878" t="s">
        <v>26</v>
      </c>
      <c r="B878" t="n">
        <v>19071040</v>
      </c>
      <c r="C878" t="n">
        <v>29377370</v>
      </c>
      <c r="D878" t="n">
        <v>23887680</v>
      </c>
      <c r="E878">
        <f>sum(B878:D878)</f>
        <v/>
      </c>
      <c r="F878">
        <f>B878/E878</f>
        <v/>
      </c>
      <c r="G878">
        <f>C878/E878</f>
        <v/>
      </c>
      <c r="H878">
        <f>D878/E878</f>
        <v/>
      </c>
      <c r="I878">
        <f>G878+H878*2</f>
        <v/>
      </c>
      <c r="J878">
        <f>I878-J868</f>
        <v/>
      </c>
      <c r="K878" t="n">
        <v>5</v>
      </c>
      <c r="L878">
        <f>J878/K878*100/25.49/168</f>
        <v/>
      </c>
    </row>
    <row r="879" spans="1:12">
      <c r="A879" t="s">
        <v>27</v>
      </c>
      <c r="B879" t="n">
        <v>140011700</v>
      </c>
      <c r="C879" t="n">
        <v>213087100</v>
      </c>
      <c r="D879" t="n">
        <v>176907600</v>
      </c>
      <c r="E879">
        <f>sum(B879:D879)</f>
        <v/>
      </c>
      <c r="F879">
        <f>B879/E879</f>
        <v/>
      </c>
      <c r="G879">
        <f>C879/E879</f>
        <v/>
      </c>
      <c r="H879">
        <f>D879/E879</f>
        <v/>
      </c>
      <c r="I879">
        <f>G879+H879*2</f>
        <v/>
      </c>
      <c r="J879">
        <f>I879-J868</f>
        <v/>
      </c>
      <c r="K879" t="n">
        <v>5</v>
      </c>
      <c r="L879">
        <f>J879/K879*100/25.49/168</f>
        <v/>
      </c>
    </row>
    <row r="880" spans="1:12">
      <c r="A880" t="s"/>
    </row>
    <row r="881" spans="1:12">
      <c r="A881" t="s">
        <v>0</v>
      </c>
      <c r="B881" t="s">
        <v>1</v>
      </c>
      <c r="C881" t="s">
        <v>2</v>
      </c>
      <c r="D881" t="s">
        <v>3</v>
      </c>
    </row>
    <row r="882" spans="1:12">
      <c r="A882" t="s">
        <v>169</v>
      </c>
      <c r="B882" t="s">
        <v>5</v>
      </c>
      <c r="C882" t="s">
        <v>170</v>
      </c>
      <c r="D882" t="s">
        <v>171</v>
      </c>
    </row>
    <row r="883" spans="1:12">
      <c r="A883" t="s"/>
      <c r="B883" t="s">
        <v>8</v>
      </c>
      <c r="C883" t="s">
        <v>9</v>
      </c>
      <c r="D883" t="s">
        <v>10</v>
      </c>
      <c r="E883" t="s">
        <v>11</v>
      </c>
      <c r="F883" t="s">
        <v>8</v>
      </c>
      <c r="G883" t="s">
        <v>9</v>
      </c>
      <c r="H883" t="s">
        <v>10</v>
      </c>
      <c r="I883" t="s">
        <v>12</v>
      </c>
      <c r="J883" t="s">
        <v>13</v>
      </c>
      <c r="K883" t="s">
        <v>14</v>
      </c>
      <c r="L883" t="s">
        <v>15</v>
      </c>
    </row>
    <row r="884" spans="1:12">
      <c r="A884" t="s">
        <v>16</v>
      </c>
      <c r="B884" t="n">
        <v>16058620</v>
      </c>
      <c r="C884" t="n">
        <v>13184540</v>
      </c>
      <c r="D884" t="n">
        <v>6121799</v>
      </c>
      <c r="E884">
        <f>sum(B884:D884)</f>
        <v/>
      </c>
      <c r="F884">
        <f>B884/E884</f>
        <v/>
      </c>
      <c r="G884">
        <f>C884/E884</f>
        <v/>
      </c>
      <c r="H884">
        <f>D884/E884</f>
        <v/>
      </c>
      <c r="I884">
        <f>G884+H884*2</f>
        <v/>
      </c>
      <c r="J884">
        <f>average(I884:I885)</f>
        <v/>
      </c>
    </row>
    <row r="885" spans="1:12">
      <c r="A885" t="s">
        <v>17</v>
      </c>
      <c r="B885" t="n">
        <v>16216730</v>
      </c>
      <c r="C885" t="n">
        <v>13707690</v>
      </c>
      <c r="D885" t="n">
        <v>6566320</v>
      </c>
      <c r="E885">
        <f>sum(B885:D885)</f>
        <v/>
      </c>
      <c r="F885">
        <f>B885/E885</f>
        <v/>
      </c>
      <c r="G885">
        <f>C885/E885</f>
        <v/>
      </c>
      <c r="H885">
        <f>D885/E885</f>
        <v/>
      </c>
      <c r="I885">
        <f>G885+H885*2</f>
        <v/>
      </c>
    </row>
    <row r="886" spans="1:12">
      <c r="A886" t="s">
        <v>18</v>
      </c>
      <c r="B886" t="n">
        <v>22860010</v>
      </c>
      <c r="C886" t="n">
        <v>19633450</v>
      </c>
      <c r="D886" t="n">
        <v>10438470</v>
      </c>
      <c r="E886">
        <f>sum(B886:D886)</f>
        <v/>
      </c>
      <c r="F886">
        <f>B886/E886</f>
        <v/>
      </c>
      <c r="G886">
        <f>C886/E886</f>
        <v/>
      </c>
      <c r="H886">
        <f>D886/E886</f>
        <v/>
      </c>
      <c r="I886">
        <f>G886+H886*2</f>
        <v/>
      </c>
      <c r="J886">
        <f>I886-J884</f>
        <v/>
      </c>
      <c r="K886" t="n">
        <v>5</v>
      </c>
      <c r="L886">
        <f>J886/K886*100/22.12/8</f>
        <v/>
      </c>
    </row>
    <row r="887" spans="1:12">
      <c r="A887" t="s">
        <v>19</v>
      </c>
      <c r="B887" t="n">
        <v>21204190</v>
      </c>
      <c r="C887" t="n">
        <v>18425290</v>
      </c>
      <c r="D887" t="n">
        <v>9855913</v>
      </c>
      <c r="E887">
        <f>sum(B887:D887)</f>
        <v/>
      </c>
      <c r="F887">
        <f>B887/E887</f>
        <v/>
      </c>
      <c r="G887">
        <f>C887/E887</f>
        <v/>
      </c>
      <c r="H887">
        <f>D887/E887</f>
        <v/>
      </c>
      <c r="I887">
        <f>G887+H887*2</f>
        <v/>
      </c>
      <c r="J887">
        <f>I887-J884</f>
        <v/>
      </c>
      <c r="K887" t="n">
        <v>5</v>
      </c>
      <c r="L887">
        <f>J887/K887*100/22.12/8</f>
        <v/>
      </c>
    </row>
    <row r="888" spans="1:12">
      <c r="A888" t="s">
        <v>20</v>
      </c>
      <c r="B888" t="n">
        <v>15927210</v>
      </c>
      <c r="C888" t="n">
        <v>15095210</v>
      </c>
      <c r="D888" t="n">
        <v>8034045</v>
      </c>
      <c r="E888">
        <f>sum(B888:D888)</f>
        <v/>
      </c>
      <c r="F888">
        <f>B888/E888</f>
        <v/>
      </c>
      <c r="G888">
        <f>C888/E888</f>
        <v/>
      </c>
      <c r="H888">
        <f>D888/E888</f>
        <v/>
      </c>
      <c r="I888">
        <f>G888+H888*2</f>
        <v/>
      </c>
      <c r="J888">
        <f>I888-J884</f>
        <v/>
      </c>
      <c r="K888" t="n">
        <v>5</v>
      </c>
      <c r="L888">
        <f>J888/K888*100/22.12/24</f>
        <v/>
      </c>
    </row>
    <row r="889" spans="1:12">
      <c r="A889" t="s">
        <v>21</v>
      </c>
      <c r="B889" t="n">
        <v>14484180</v>
      </c>
      <c r="C889" t="n">
        <v>13705340</v>
      </c>
      <c r="D889" t="n">
        <v>7581849</v>
      </c>
      <c r="E889">
        <f>sum(B889:D889)</f>
        <v/>
      </c>
      <c r="F889">
        <f>B889/E889</f>
        <v/>
      </c>
      <c r="G889">
        <f>C889/E889</f>
        <v/>
      </c>
      <c r="H889">
        <f>D889/E889</f>
        <v/>
      </c>
      <c r="I889">
        <f>G889+H889*2</f>
        <v/>
      </c>
      <c r="J889">
        <f>I889-J884</f>
        <v/>
      </c>
      <c r="K889" t="n">
        <v>5</v>
      </c>
      <c r="L889">
        <f>J889/K889*100/22.12/24</f>
        <v/>
      </c>
    </row>
    <row r="890" spans="1:12">
      <c r="A890" t="s">
        <v>22</v>
      </c>
      <c r="B890" t="n">
        <v>14896730</v>
      </c>
      <c r="C890" t="n">
        <v>14906600</v>
      </c>
      <c r="D890" t="n">
        <v>9636418</v>
      </c>
      <c r="E890">
        <f>sum(B890:D890)</f>
        <v/>
      </c>
      <c r="F890">
        <f>B890/E890</f>
        <v/>
      </c>
      <c r="G890">
        <f>C890/E890</f>
        <v/>
      </c>
      <c r="H890">
        <f>D890/E890</f>
        <v/>
      </c>
      <c r="I890">
        <f>G890+H890*2</f>
        <v/>
      </c>
      <c r="J890">
        <f>I890-J884</f>
        <v/>
      </c>
      <c r="K890" t="n">
        <v>5</v>
      </c>
      <c r="L890">
        <f>J890/K890*100/22.12/48</f>
        <v/>
      </c>
    </row>
    <row r="891" spans="1:12">
      <c r="A891" t="s">
        <v>23</v>
      </c>
      <c r="B891" t="n">
        <v>13912480</v>
      </c>
      <c r="C891" t="n">
        <v>14115940</v>
      </c>
      <c r="D891" t="n">
        <v>8695163</v>
      </c>
      <c r="E891">
        <f>sum(B891:D891)</f>
        <v/>
      </c>
      <c r="F891">
        <f>B891/E891</f>
        <v/>
      </c>
      <c r="G891">
        <f>C891/E891</f>
        <v/>
      </c>
      <c r="H891">
        <f>D891/E891</f>
        <v/>
      </c>
      <c r="I891">
        <f>G891+H891*2</f>
        <v/>
      </c>
      <c r="J891">
        <f>I891-J884</f>
        <v/>
      </c>
      <c r="K891" t="n">
        <v>5</v>
      </c>
      <c r="L891">
        <f>J891/K891*100/22.12/48</f>
        <v/>
      </c>
    </row>
    <row r="892" spans="1:12">
      <c r="A892" t="s">
        <v>24</v>
      </c>
      <c r="B892" t="n">
        <v>10939290</v>
      </c>
      <c r="C892" t="n">
        <v>13592270</v>
      </c>
      <c r="D892" t="n">
        <v>9334167</v>
      </c>
      <c r="E892">
        <f>sum(B892:D892)</f>
        <v/>
      </c>
      <c r="F892">
        <f>B892/E892</f>
        <v/>
      </c>
      <c r="G892">
        <f>C892/E892</f>
        <v/>
      </c>
      <c r="H892">
        <f>D892/E892</f>
        <v/>
      </c>
      <c r="I892">
        <f>G892+H892*2</f>
        <v/>
      </c>
      <c r="J892">
        <f>I892-J884</f>
        <v/>
      </c>
      <c r="K892" t="n">
        <v>5</v>
      </c>
      <c r="L892">
        <f>J892/K892*100/22.12/96</f>
        <v/>
      </c>
    </row>
    <row r="893" spans="1:12">
      <c r="A893" t="s">
        <v>25</v>
      </c>
      <c r="B893" t="n">
        <v>12046560</v>
      </c>
      <c r="C893" t="n">
        <v>14326460</v>
      </c>
      <c r="D893" t="n">
        <v>9977872</v>
      </c>
      <c r="E893">
        <f>sum(B893:D893)</f>
        <v/>
      </c>
      <c r="F893">
        <f>B893/E893</f>
        <v/>
      </c>
      <c r="G893">
        <f>C893/E893</f>
        <v/>
      </c>
      <c r="H893">
        <f>D893/E893</f>
        <v/>
      </c>
      <c r="I893">
        <f>G893+H893*2</f>
        <v/>
      </c>
      <c r="J893">
        <f>I893-J884</f>
        <v/>
      </c>
      <c r="K893" t="n">
        <v>5</v>
      </c>
      <c r="L893">
        <f>J893/K893*100/22.12/96</f>
        <v/>
      </c>
    </row>
    <row r="894" spans="1:12">
      <c r="A894" t="s">
        <v>26</v>
      </c>
      <c r="B894" t="n">
        <v>19317780</v>
      </c>
      <c r="C894" t="n">
        <v>27000520</v>
      </c>
      <c r="D894" t="n">
        <v>20728600</v>
      </c>
      <c r="E894">
        <f>sum(B894:D894)</f>
        <v/>
      </c>
      <c r="F894">
        <f>B894/E894</f>
        <v/>
      </c>
      <c r="G894">
        <f>C894/E894</f>
        <v/>
      </c>
      <c r="H894">
        <f>D894/E894</f>
        <v/>
      </c>
      <c r="I894">
        <f>G894+H894*2</f>
        <v/>
      </c>
      <c r="J894">
        <f>I894-J884</f>
        <v/>
      </c>
      <c r="K894" t="n">
        <v>5</v>
      </c>
      <c r="L894">
        <f>J894/K894*100/22.12/168</f>
        <v/>
      </c>
    </row>
    <row r="895" spans="1:12">
      <c r="A895" t="s">
        <v>27</v>
      </c>
      <c r="B895" t="n">
        <v>18464900</v>
      </c>
      <c r="C895" t="n">
        <v>25264790</v>
      </c>
      <c r="D895" t="n">
        <v>20150490</v>
      </c>
      <c r="E895">
        <f>sum(B895:D895)</f>
        <v/>
      </c>
      <c r="F895">
        <f>B895/E895</f>
        <v/>
      </c>
      <c r="G895">
        <f>C895/E895</f>
        <v/>
      </c>
      <c r="H895">
        <f>D895/E895</f>
        <v/>
      </c>
      <c r="I895">
        <f>G895+H895*2</f>
        <v/>
      </c>
      <c r="J895">
        <f>I895-J884</f>
        <v/>
      </c>
      <c r="K895" t="n">
        <v>5</v>
      </c>
      <c r="L895">
        <f>J895/K895*100/22.12/168</f>
        <v/>
      </c>
    </row>
    <row r="896" spans="1:12">
      <c r="A896" t="s"/>
    </row>
    <row r="897" spans="1:12">
      <c r="A897" t="s">
        <v>0</v>
      </c>
      <c r="B897" t="s">
        <v>1</v>
      </c>
      <c r="C897" t="s">
        <v>2</v>
      </c>
      <c r="D897" t="s">
        <v>3</v>
      </c>
    </row>
    <row r="898" spans="1:12">
      <c r="A898" t="s">
        <v>172</v>
      </c>
      <c r="B898" t="s">
        <v>5</v>
      </c>
      <c r="C898" t="s">
        <v>173</v>
      </c>
      <c r="D898" t="s">
        <v>174</v>
      </c>
    </row>
    <row r="899" spans="1:12">
      <c r="A899" t="s"/>
      <c r="B899" t="s">
        <v>8</v>
      </c>
      <c r="C899" t="s">
        <v>9</v>
      </c>
      <c r="D899" t="s">
        <v>10</v>
      </c>
      <c r="E899" t="s">
        <v>11</v>
      </c>
      <c r="F899" t="s">
        <v>8</v>
      </c>
      <c r="G899" t="s">
        <v>9</v>
      </c>
      <c r="H899" t="s">
        <v>10</v>
      </c>
      <c r="I899" t="s">
        <v>12</v>
      </c>
      <c r="J899" t="s">
        <v>13</v>
      </c>
      <c r="K899" t="s">
        <v>14</v>
      </c>
      <c r="L899" t="s">
        <v>15</v>
      </c>
    </row>
    <row r="900" spans="1:12">
      <c r="A900" t="s">
        <v>16</v>
      </c>
      <c r="B900" t="n">
        <v>28868440</v>
      </c>
      <c r="C900" t="n">
        <v>24477800</v>
      </c>
      <c r="D900" t="n">
        <v>11847760</v>
      </c>
      <c r="E900">
        <f>sum(B900:D900)</f>
        <v/>
      </c>
      <c r="F900">
        <f>B900/E900</f>
        <v/>
      </c>
      <c r="G900">
        <f>C900/E900</f>
        <v/>
      </c>
      <c r="H900">
        <f>D900/E900</f>
        <v/>
      </c>
      <c r="I900">
        <f>G900+H900*2</f>
        <v/>
      </c>
      <c r="J900">
        <f>average(I900:I901)</f>
        <v/>
      </c>
    </row>
    <row r="901" spans="1:12">
      <c r="A901" t="s">
        <v>17</v>
      </c>
      <c r="B901" t="n">
        <v>41202850</v>
      </c>
      <c r="C901" t="n">
        <v>34865910</v>
      </c>
      <c r="D901" t="n">
        <v>18090240</v>
      </c>
      <c r="E901">
        <f>sum(B901:D901)</f>
        <v/>
      </c>
      <c r="F901">
        <f>B901/E901</f>
        <v/>
      </c>
      <c r="G901">
        <f>C901/E901</f>
        <v/>
      </c>
      <c r="H901">
        <f>D901/E901</f>
        <v/>
      </c>
      <c r="I901">
        <f>G901+H901*2</f>
        <v/>
      </c>
    </row>
    <row r="902" spans="1:12">
      <c r="A902" t="s">
        <v>18</v>
      </c>
      <c r="B902" t="n">
        <v>23628930</v>
      </c>
      <c r="C902" t="n">
        <v>20179160</v>
      </c>
      <c r="D902" t="n">
        <v>10183650</v>
      </c>
      <c r="E902">
        <f>sum(B902:D902)</f>
        <v/>
      </c>
      <c r="F902">
        <f>B902/E902</f>
        <v/>
      </c>
      <c r="G902">
        <f>C902/E902</f>
        <v/>
      </c>
      <c r="H902">
        <f>D902/E902</f>
        <v/>
      </c>
      <c r="I902">
        <f>G902+H902*2</f>
        <v/>
      </c>
      <c r="J902">
        <f>I902-J900</f>
        <v/>
      </c>
      <c r="K902" t="n">
        <v>5</v>
      </c>
      <c r="L902">
        <f>J902/K902*100/17.38/8</f>
        <v/>
      </c>
    </row>
    <row r="903" spans="1:12">
      <c r="A903" t="s">
        <v>19</v>
      </c>
      <c r="B903" t="n">
        <v>37186890</v>
      </c>
      <c r="C903" t="n">
        <v>34584150</v>
      </c>
      <c r="D903" t="n">
        <v>17905640</v>
      </c>
      <c r="E903">
        <f>sum(B903:D903)</f>
        <v/>
      </c>
      <c r="F903">
        <f>B903/E903</f>
        <v/>
      </c>
      <c r="G903">
        <f>C903/E903</f>
        <v/>
      </c>
      <c r="H903">
        <f>D903/E903</f>
        <v/>
      </c>
      <c r="I903">
        <f>G903+H903*2</f>
        <v/>
      </c>
      <c r="J903">
        <f>I903-J900</f>
        <v/>
      </c>
      <c r="K903" t="n">
        <v>5</v>
      </c>
      <c r="L903">
        <f>J903/K903*100/17.38/8</f>
        <v/>
      </c>
    </row>
    <row r="904" spans="1:12">
      <c r="A904" t="s">
        <v>20</v>
      </c>
      <c r="B904" t="n">
        <v>187152400</v>
      </c>
      <c r="C904" t="n">
        <v>186799700</v>
      </c>
      <c r="D904" t="n">
        <v>105579600</v>
      </c>
      <c r="E904">
        <f>sum(B904:D904)</f>
        <v/>
      </c>
      <c r="F904">
        <f>B904/E904</f>
        <v/>
      </c>
      <c r="G904">
        <f>C904/E904</f>
        <v/>
      </c>
      <c r="H904">
        <f>D904/E904</f>
        <v/>
      </c>
      <c r="I904">
        <f>G904+H904*2</f>
        <v/>
      </c>
      <c r="J904">
        <f>I904-J900</f>
        <v/>
      </c>
      <c r="K904" t="n">
        <v>5</v>
      </c>
      <c r="L904">
        <f>J904/K904*100/17.38/24</f>
        <v/>
      </c>
    </row>
    <row r="905" spans="1:12">
      <c r="A905" t="s">
        <v>21</v>
      </c>
      <c r="B905" t="n">
        <v>84982350</v>
      </c>
      <c r="C905" t="n">
        <v>83849540</v>
      </c>
      <c r="D905" t="n">
        <v>47082000</v>
      </c>
      <c r="E905">
        <f>sum(B905:D905)</f>
        <v/>
      </c>
      <c r="F905">
        <f>B905/E905</f>
        <v/>
      </c>
      <c r="G905">
        <f>C905/E905</f>
        <v/>
      </c>
      <c r="H905">
        <f>D905/E905</f>
        <v/>
      </c>
      <c r="I905">
        <f>G905+H905*2</f>
        <v/>
      </c>
      <c r="J905">
        <f>I905-J900</f>
        <v/>
      </c>
      <c r="K905" t="n">
        <v>5</v>
      </c>
      <c r="L905">
        <f>J905/K905*100/17.38/24</f>
        <v/>
      </c>
    </row>
    <row r="906" spans="1:12">
      <c r="A906" t="s">
        <v>22</v>
      </c>
      <c r="B906" t="n">
        <v>132587900</v>
      </c>
      <c r="C906" t="n">
        <v>145584700</v>
      </c>
      <c r="D906" t="n">
        <v>86926890</v>
      </c>
      <c r="E906">
        <f>sum(B906:D906)</f>
        <v/>
      </c>
      <c r="F906">
        <f>B906/E906</f>
        <v/>
      </c>
      <c r="G906">
        <f>C906/E906</f>
        <v/>
      </c>
      <c r="H906">
        <f>D906/E906</f>
        <v/>
      </c>
      <c r="I906">
        <f>G906+H906*2</f>
        <v/>
      </c>
      <c r="J906">
        <f>I906-J900</f>
        <v/>
      </c>
      <c r="K906" t="n">
        <v>5</v>
      </c>
      <c r="L906">
        <f>J906/K906*100/17.38/48</f>
        <v/>
      </c>
    </row>
    <row r="907" spans="1:12">
      <c r="A907" t="s">
        <v>23</v>
      </c>
      <c r="B907" t="n">
        <v>164349700</v>
      </c>
      <c r="C907" t="n">
        <v>178121700</v>
      </c>
      <c r="D907" t="n">
        <v>109642800</v>
      </c>
      <c r="E907">
        <f>sum(B907:D907)</f>
        <v/>
      </c>
      <c r="F907">
        <f>B907/E907</f>
        <v/>
      </c>
      <c r="G907">
        <f>C907/E907</f>
        <v/>
      </c>
      <c r="H907">
        <f>D907/E907</f>
        <v/>
      </c>
      <c r="I907">
        <f>G907+H907*2</f>
        <v/>
      </c>
      <c r="J907">
        <f>I907-J900</f>
        <v/>
      </c>
      <c r="K907" t="n">
        <v>5</v>
      </c>
      <c r="L907">
        <f>J907/K907*100/17.38/48</f>
        <v/>
      </c>
    </row>
    <row r="908" spans="1:12">
      <c r="A908" t="s">
        <v>24</v>
      </c>
      <c r="B908" t="n">
        <v>119155100</v>
      </c>
      <c r="C908" t="n">
        <v>149813100</v>
      </c>
      <c r="D908" t="n">
        <v>103405200</v>
      </c>
      <c r="E908">
        <f>sum(B908:D908)</f>
        <v/>
      </c>
      <c r="F908">
        <f>B908/E908</f>
        <v/>
      </c>
      <c r="G908">
        <f>C908/E908</f>
        <v/>
      </c>
      <c r="H908">
        <f>D908/E908</f>
        <v/>
      </c>
      <c r="I908">
        <f>G908+H908*2</f>
        <v/>
      </c>
      <c r="J908">
        <f>I908-J900</f>
        <v/>
      </c>
      <c r="K908" t="n">
        <v>5</v>
      </c>
      <c r="L908">
        <f>J908/K908*100/17.38/96</f>
        <v/>
      </c>
    </row>
    <row r="909" spans="1:12">
      <c r="A909" t="s">
        <v>25</v>
      </c>
      <c r="B909" t="n">
        <v>124349500</v>
      </c>
      <c r="C909" t="n">
        <v>153905700</v>
      </c>
      <c r="D909" t="n">
        <v>107605600</v>
      </c>
      <c r="E909">
        <f>sum(B909:D909)</f>
        <v/>
      </c>
      <c r="F909">
        <f>B909/E909</f>
        <v/>
      </c>
      <c r="G909">
        <f>C909/E909</f>
        <v/>
      </c>
      <c r="H909">
        <f>D909/E909</f>
        <v/>
      </c>
      <c r="I909">
        <f>G909+H909*2</f>
        <v/>
      </c>
      <c r="J909">
        <f>I909-J900</f>
        <v/>
      </c>
      <c r="K909" t="n">
        <v>5</v>
      </c>
      <c r="L909">
        <f>J909/K909*100/17.38/96</f>
        <v/>
      </c>
    </row>
    <row r="910" spans="1:12">
      <c r="A910" t="s">
        <v>26</v>
      </c>
      <c r="B910" t="n">
        <v>29045420</v>
      </c>
      <c r="C910" t="n">
        <v>40510020</v>
      </c>
      <c r="D910" t="n">
        <v>30331140</v>
      </c>
      <c r="E910">
        <f>sum(B910:D910)</f>
        <v/>
      </c>
      <c r="F910">
        <f>B910/E910</f>
        <v/>
      </c>
      <c r="G910">
        <f>C910/E910</f>
        <v/>
      </c>
      <c r="H910">
        <f>D910/E910</f>
        <v/>
      </c>
      <c r="I910">
        <f>G910+H910*2</f>
        <v/>
      </c>
      <c r="J910">
        <f>I910-J900</f>
        <v/>
      </c>
      <c r="K910" t="n">
        <v>5</v>
      </c>
      <c r="L910">
        <f>J910/K910*100/17.38/168</f>
        <v/>
      </c>
    </row>
    <row r="911" spans="1:12">
      <c r="A911" t="s">
        <v>27</v>
      </c>
      <c r="B911" t="n">
        <v>24983940</v>
      </c>
      <c r="C911" t="n">
        <v>32225850</v>
      </c>
      <c r="D911" t="n">
        <v>23573030</v>
      </c>
      <c r="E911">
        <f>sum(B911:D911)</f>
        <v/>
      </c>
      <c r="F911">
        <f>B911/E911</f>
        <v/>
      </c>
      <c r="G911">
        <f>C911/E911</f>
        <v/>
      </c>
      <c r="H911">
        <f>D911/E911</f>
        <v/>
      </c>
      <c r="I911">
        <f>G911+H911*2</f>
        <v/>
      </c>
      <c r="J911">
        <f>I911-J900</f>
        <v/>
      </c>
      <c r="K911" t="n">
        <v>5</v>
      </c>
      <c r="L911">
        <f>J911/K911*100/17.38/168</f>
        <v/>
      </c>
    </row>
    <row r="912" spans="1:12">
      <c r="A912" t="s"/>
    </row>
    <row r="913" spans="1:12">
      <c r="A913" t="s">
        <v>0</v>
      </c>
      <c r="B913" t="s">
        <v>1</v>
      </c>
      <c r="C913" t="s">
        <v>2</v>
      </c>
      <c r="D913" t="s">
        <v>3</v>
      </c>
    </row>
    <row r="914" spans="1:12">
      <c r="A914" t="s">
        <v>175</v>
      </c>
      <c r="B914" t="s">
        <v>5</v>
      </c>
      <c r="C914" t="s">
        <v>176</v>
      </c>
      <c r="D914" t="s">
        <v>177</v>
      </c>
    </row>
    <row r="915" spans="1:12">
      <c r="A915" t="s"/>
      <c r="B915" t="s">
        <v>8</v>
      </c>
      <c r="C915" t="s">
        <v>9</v>
      </c>
      <c r="D915" t="s">
        <v>10</v>
      </c>
      <c r="E915" t="s">
        <v>11</v>
      </c>
      <c r="F915" t="s">
        <v>8</v>
      </c>
      <c r="G915" t="s">
        <v>9</v>
      </c>
      <c r="H915" t="s">
        <v>10</v>
      </c>
      <c r="I915" t="s">
        <v>12</v>
      </c>
      <c r="J915" t="s">
        <v>13</v>
      </c>
      <c r="K915" t="s">
        <v>14</v>
      </c>
      <c r="L915" t="s">
        <v>15</v>
      </c>
    </row>
    <row r="916" spans="1:12">
      <c r="A916" t="s">
        <v>16</v>
      </c>
      <c r="B916" t="n">
        <v>634288200</v>
      </c>
      <c r="C916" t="n">
        <v>578908400</v>
      </c>
      <c r="D916" t="n">
        <v>293640400</v>
      </c>
      <c r="E916">
        <f>sum(B916:D916)</f>
        <v/>
      </c>
      <c r="F916">
        <f>B916/E916</f>
        <v/>
      </c>
      <c r="G916">
        <f>C916/E916</f>
        <v/>
      </c>
      <c r="H916">
        <f>D916/E916</f>
        <v/>
      </c>
      <c r="I916">
        <f>G916+H916*2</f>
        <v/>
      </c>
      <c r="J916">
        <f>average(I916:I917)</f>
        <v/>
      </c>
    </row>
    <row r="917" spans="1:12">
      <c r="A917" t="s">
        <v>17</v>
      </c>
      <c r="B917" t="n">
        <v>599657100</v>
      </c>
      <c r="C917" t="n">
        <v>551885400</v>
      </c>
      <c r="D917" t="n">
        <v>276871800</v>
      </c>
      <c r="E917">
        <f>sum(B917:D917)</f>
        <v/>
      </c>
      <c r="F917">
        <f>B917/E917</f>
        <v/>
      </c>
      <c r="G917">
        <f>C917/E917</f>
        <v/>
      </c>
      <c r="H917">
        <f>D917/E917</f>
        <v/>
      </c>
      <c r="I917">
        <f>G917+H917*2</f>
        <v/>
      </c>
    </row>
    <row r="918" spans="1:12">
      <c r="A918" t="s">
        <v>18</v>
      </c>
      <c r="B918" t="n">
        <v>557628800</v>
      </c>
      <c r="C918" t="n">
        <v>540589500</v>
      </c>
      <c r="D918" t="n">
        <v>293966400</v>
      </c>
      <c r="E918">
        <f>sum(B918:D918)</f>
        <v/>
      </c>
      <c r="F918">
        <f>B918/E918</f>
        <v/>
      </c>
      <c r="G918">
        <f>C918/E918</f>
        <v/>
      </c>
      <c r="H918">
        <f>D918/E918</f>
        <v/>
      </c>
      <c r="I918">
        <f>G918+H918*2</f>
        <v/>
      </c>
      <c r="J918">
        <f>I918-J916</f>
        <v/>
      </c>
      <c r="K918" t="n">
        <v>5</v>
      </c>
      <c r="L918">
        <f>J918/K918*100/28.06/8</f>
        <v/>
      </c>
    </row>
    <row r="919" spans="1:12">
      <c r="A919" t="s">
        <v>19</v>
      </c>
      <c r="B919" t="n">
        <v>642896600</v>
      </c>
      <c r="C919" t="n">
        <v>616701500</v>
      </c>
      <c r="D919" t="n">
        <v>339685200</v>
      </c>
      <c r="E919">
        <f>sum(B919:D919)</f>
        <v/>
      </c>
      <c r="F919">
        <f>B919/E919</f>
        <v/>
      </c>
      <c r="G919">
        <f>C919/E919</f>
        <v/>
      </c>
      <c r="H919">
        <f>D919/E919</f>
        <v/>
      </c>
      <c r="I919">
        <f>G919+H919*2</f>
        <v/>
      </c>
      <c r="J919">
        <f>I919-J916</f>
        <v/>
      </c>
      <c r="K919" t="n">
        <v>5</v>
      </c>
      <c r="L919">
        <f>J919/K919*100/28.06/8</f>
        <v/>
      </c>
    </row>
    <row r="920" spans="1:12">
      <c r="A920" t="s">
        <v>20</v>
      </c>
      <c r="B920" t="n">
        <v>833531200</v>
      </c>
      <c r="C920" t="n">
        <v>849848400</v>
      </c>
      <c r="D920" t="n">
        <v>520596200</v>
      </c>
      <c r="E920">
        <f>sum(B920:D920)</f>
        <v/>
      </c>
      <c r="F920">
        <f>B920/E920</f>
        <v/>
      </c>
      <c r="G920">
        <f>C920/E920</f>
        <v/>
      </c>
      <c r="H920">
        <f>D920/E920</f>
        <v/>
      </c>
      <c r="I920">
        <f>G920+H920*2</f>
        <v/>
      </c>
      <c r="J920">
        <f>I920-J916</f>
        <v/>
      </c>
      <c r="K920" t="n">
        <v>5</v>
      </c>
      <c r="L920">
        <f>J920/K920*100/28.06/24</f>
        <v/>
      </c>
    </row>
    <row r="921" spans="1:12">
      <c r="A921" t="s">
        <v>21</v>
      </c>
      <c r="B921" t="n">
        <v>864440000</v>
      </c>
      <c r="C921" t="n">
        <v>882962100</v>
      </c>
      <c r="D921" t="n">
        <v>540978800</v>
      </c>
      <c r="E921">
        <f>sum(B921:D921)</f>
        <v/>
      </c>
      <c r="F921">
        <f>B921/E921</f>
        <v/>
      </c>
      <c r="G921">
        <f>C921/E921</f>
        <v/>
      </c>
      <c r="H921">
        <f>D921/E921</f>
        <v/>
      </c>
      <c r="I921">
        <f>G921+H921*2</f>
        <v/>
      </c>
      <c r="J921">
        <f>I921-J916</f>
        <v/>
      </c>
      <c r="K921" t="n">
        <v>5</v>
      </c>
      <c r="L921">
        <f>J921/K921*100/28.06/24</f>
        <v/>
      </c>
    </row>
    <row r="922" spans="1:12">
      <c r="A922" t="s">
        <v>22</v>
      </c>
      <c r="B922" t="n">
        <v>490063400</v>
      </c>
      <c r="C922" t="n">
        <v>548919600</v>
      </c>
      <c r="D922" t="n">
        <v>380361300</v>
      </c>
      <c r="E922">
        <f>sum(B922:D922)</f>
        <v/>
      </c>
      <c r="F922">
        <f>B922/E922</f>
        <v/>
      </c>
      <c r="G922">
        <f>C922/E922</f>
        <v/>
      </c>
      <c r="H922">
        <f>D922/E922</f>
        <v/>
      </c>
      <c r="I922">
        <f>G922+H922*2</f>
        <v/>
      </c>
      <c r="J922">
        <f>I922-J916</f>
        <v/>
      </c>
      <c r="K922" t="n">
        <v>5</v>
      </c>
      <c r="L922">
        <f>J922/K922*100/28.06/48</f>
        <v/>
      </c>
    </row>
    <row r="923" spans="1:12">
      <c r="A923" t="s">
        <v>23</v>
      </c>
      <c r="B923" t="n">
        <v>478041900</v>
      </c>
      <c r="C923" t="n">
        <v>528082100</v>
      </c>
      <c r="D923" t="n">
        <v>366002600</v>
      </c>
      <c r="E923">
        <f>sum(B923:D923)</f>
        <v/>
      </c>
      <c r="F923">
        <f>B923/E923</f>
        <v/>
      </c>
      <c r="G923">
        <f>C923/E923</f>
        <v/>
      </c>
      <c r="H923">
        <f>D923/E923</f>
        <v/>
      </c>
      <c r="I923">
        <f>G923+H923*2</f>
        <v/>
      </c>
      <c r="J923">
        <f>I923-J916</f>
        <v/>
      </c>
      <c r="K923" t="n">
        <v>5</v>
      </c>
      <c r="L923">
        <f>J923/K923*100/28.06/48</f>
        <v/>
      </c>
    </row>
    <row r="924" spans="1:12">
      <c r="A924" t="s">
        <v>24</v>
      </c>
      <c r="B924" t="n">
        <v>655290200</v>
      </c>
      <c r="C924" t="n">
        <v>885412500</v>
      </c>
      <c r="D924" t="n">
        <v>733958600</v>
      </c>
      <c r="E924">
        <f>sum(B924:D924)</f>
        <v/>
      </c>
      <c r="F924">
        <f>B924/E924</f>
        <v/>
      </c>
      <c r="G924">
        <f>C924/E924</f>
        <v/>
      </c>
      <c r="H924">
        <f>D924/E924</f>
        <v/>
      </c>
      <c r="I924">
        <f>G924+H924*2</f>
        <v/>
      </c>
      <c r="J924">
        <f>I924-J916</f>
        <v/>
      </c>
      <c r="K924" t="n">
        <v>5</v>
      </c>
      <c r="L924">
        <f>J924/K924*100/28.06/96</f>
        <v/>
      </c>
    </row>
    <row r="925" spans="1:12">
      <c r="A925" t="s">
        <v>25</v>
      </c>
      <c r="B925" t="n">
        <v>688676900</v>
      </c>
      <c r="C925" t="n">
        <v>940365300</v>
      </c>
      <c r="D925" t="n">
        <v>770390900</v>
      </c>
      <c r="E925">
        <f>sum(B925:D925)</f>
        <v/>
      </c>
      <c r="F925">
        <f>B925/E925</f>
        <v/>
      </c>
      <c r="G925">
        <f>C925/E925</f>
        <v/>
      </c>
      <c r="H925">
        <f>D925/E925</f>
        <v/>
      </c>
      <c r="I925">
        <f>G925+H925*2</f>
        <v/>
      </c>
      <c r="J925">
        <f>I925-J916</f>
        <v/>
      </c>
      <c r="K925" t="n">
        <v>5</v>
      </c>
      <c r="L925">
        <f>J925/K925*100/28.06/96</f>
        <v/>
      </c>
    </row>
    <row r="926" spans="1:12">
      <c r="A926" t="s">
        <v>26</v>
      </c>
      <c r="B926" t="n">
        <v>598141400</v>
      </c>
      <c r="C926" t="n">
        <v>949891400</v>
      </c>
      <c r="D926" t="n">
        <v>876864700</v>
      </c>
      <c r="E926">
        <f>sum(B926:D926)</f>
        <v/>
      </c>
      <c r="F926">
        <f>B926/E926</f>
        <v/>
      </c>
      <c r="G926">
        <f>C926/E926</f>
        <v/>
      </c>
      <c r="H926">
        <f>D926/E926</f>
        <v/>
      </c>
      <c r="I926">
        <f>G926+H926*2</f>
        <v/>
      </c>
      <c r="J926">
        <f>I926-J916</f>
        <v/>
      </c>
      <c r="K926" t="n">
        <v>5</v>
      </c>
      <c r="L926">
        <f>J926/K926*100/28.06/168</f>
        <v/>
      </c>
    </row>
    <row r="927" spans="1:12">
      <c r="A927" t="s">
        <v>27</v>
      </c>
      <c r="B927" t="n">
        <v>578598200</v>
      </c>
      <c r="C927" t="n">
        <v>921777500</v>
      </c>
      <c r="D927" t="n">
        <v>856403700</v>
      </c>
      <c r="E927">
        <f>sum(B927:D927)</f>
        <v/>
      </c>
      <c r="F927">
        <f>B927/E927</f>
        <v/>
      </c>
      <c r="G927">
        <f>C927/E927</f>
        <v/>
      </c>
      <c r="H927">
        <f>D927/E927</f>
        <v/>
      </c>
      <c r="I927">
        <f>G927+H927*2</f>
        <v/>
      </c>
      <c r="J927">
        <f>I927-J916</f>
        <v/>
      </c>
      <c r="K927" t="n">
        <v>5</v>
      </c>
      <c r="L927">
        <f>J927/K927*100/28.06/168</f>
        <v/>
      </c>
    </row>
    <row r="928" spans="1:12">
      <c r="A928" t="s"/>
    </row>
    <row r="929" spans="1:12">
      <c r="A929" t="s">
        <v>0</v>
      </c>
      <c r="B929" t="s">
        <v>1</v>
      </c>
      <c r="C929" t="s">
        <v>2</v>
      </c>
      <c r="D929" t="s">
        <v>3</v>
      </c>
    </row>
    <row r="930" spans="1:12">
      <c r="A930" t="s">
        <v>178</v>
      </c>
      <c r="B930" t="s">
        <v>165</v>
      </c>
      <c r="C930" t="s">
        <v>179</v>
      </c>
      <c r="D930" t="s">
        <v>180</v>
      </c>
    </row>
    <row r="931" spans="1:12">
      <c r="A931" t="s"/>
      <c r="B931" t="s">
        <v>8</v>
      </c>
      <c r="C931" t="s">
        <v>9</v>
      </c>
      <c r="D931" t="s">
        <v>10</v>
      </c>
      <c r="E931" t="s">
        <v>11</v>
      </c>
      <c r="F931" t="s">
        <v>8</v>
      </c>
      <c r="G931" t="s">
        <v>9</v>
      </c>
      <c r="H931" t="s">
        <v>10</v>
      </c>
      <c r="I931" t="s">
        <v>12</v>
      </c>
      <c r="J931" t="s">
        <v>13</v>
      </c>
      <c r="K931" t="s">
        <v>14</v>
      </c>
      <c r="L931" t="s">
        <v>15</v>
      </c>
    </row>
    <row r="932" spans="1:12">
      <c r="A932" t="s">
        <v>16</v>
      </c>
      <c r="B932" t="n">
        <v>44984830</v>
      </c>
      <c r="C932" t="n">
        <v>42978350</v>
      </c>
      <c r="D932" t="n">
        <v>22699780</v>
      </c>
      <c r="E932">
        <f>sum(B932:D932)</f>
        <v/>
      </c>
      <c r="F932">
        <f>B932/E932</f>
        <v/>
      </c>
      <c r="G932">
        <f>C932/E932</f>
        <v/>
      </c>
      <c r="H932">
        <f>D932/E932</f>
        <v/>
      </c>
      <c r="I932">
        <f>G932+H932*2</f>
        <v/>
      </c>
      <c r="J932">
        <f>average(I932:I933)</f>
        <v/>
      </c>
    </row>
    <row r="933" spans="1:12">
      <c r="A933" t="s">
        <v>17</v>
      </c>
      <c r="B933" t="n">
        <v>47960720</v>
      </c>
      <c r="C933" t="n">
        <v>44950070</v>
      </c>
      <c r="D933" t="n">
        <v>23173680</v>
      </c>
      <c r="E933">
        <f>sum(B933:D933)</f>
        <v/>
      </c>
      <c r="F933">
        <f>B933/E933</f>
        <v/>
      </c>
      <c r="G933">
        <f>C933/E933</f>
        <v/>
      </c>
      <c r="H933">
        <f>D933/E933</f>
        <v/>
      </c>
      <c r="I933">
        <f>G933+H933*2</f>
        <v/>
      </c>
    </row>
    <row r="934" spans="1:12">
      <c r="A934" t="s">
        <v>18</v>
      </c>
      <c r="B934" t="n">
        <v>39476440</v>
      </c>
      <c r="C934" t="n">
        <v>40053090</v>
      </c>
      <c r="D934" t="n">
        <v>22557580</v>
      </c>
      <c r="E934">
        <f>sum(B934:D934)</f>
        <v/>
      </c>
      <c r="F934">
        <f>B934/E934</f>
        <v/>
      </c>
      <c r="G934">
        <f>C934/E934</f>
        <v/>
      </c>
      <c r="H934">
        <f>D934/E934</f>
        <v/>
      </c>
      <c r="I934">
        <f>G934+H934*2</f>
        <v/>
      </c>
      <c r="J934">
        <f>I934-J932</f>
        <v/>
      </c>
      <c r="K934" t="n">
        <v>5</v>
      </c>
      <c r="L934">
        <f>J934/K934*100/27.36/8</f>
        <v/>
      </c>
    </row>
    <row r="935" spans="1:12">
      <c r="A935" t="s">
        <v>19</v>
      </c>
      <c r="B935" t="n">
        <v>42766410</v>
      </c>
      <c r="C935" t="n">
        <v>42811750</v>
      </c>
      <c r="D935" t="n">
        <v>24173710</v>
      </c>
      <c r="E935">
        <f>sum(B935:D935)</f>
        <v/>
      </c>
      <c r="F935">
        <f>B935/E935</f>
        <v/>
      </c>
      <c r="G935">
        <f>C935/E935</f>
        <v/>
      </c>
      <c r="H935">
        <f>D935/E935</f>
        <v/>
      </c>
      <c r="I935">
        <f>G935+H935*2</f>
        <v/>
      </c>
      <c r="J935">
        <f>I935-J932</f>
        <v/>
      </c>
      <c r="K935" t="n">
        <v>5</v>
      </c>
      <c r="L935">
        <f>J935/K935*100/27.36/8</f>
        <v/>
      </c>
    </row>
    <row r="936" spans="1:12">
      <c r="A936" t="s">
        <v>20</v>
      </c>
      <c r="B936" t="n">
        <v>54603190</v>
      </c>
      <c r="C936" t="n">
        <v>58355310</v>
      </c>
      <c r="D936" t="n">
        <v>36633730</v>
      </c>
      <c r="E936">
        <f>sum(B936:D936)</f>
        <v/>
      </c>
      <c r="F936">
        <f>B936/E936</f>
        <v/>
      </c>
      <c r="G936">
        <f>C936/E936</f>
        <v/>
      </c>
      <c r="H936">
        <f>D936/E936</f>
        <v/>
      </c>
      <c r="I936">
        <f>G936+H936*2</f>
        <v/>
      </c>
      <c r="J936">
        <f>I936-J932</f>
        <v/>
      </c>
      <c r="K936" t="n">
        <v>5</v>
      </c>
      <c r="L936">
        <f>J936/K936*100/27.36/24</f>
        <v/>
      </c>
    </row>
    <row r="937" spans="1:12">
      <c r="A937" t="s">
        <v>21</v>
      </c>
      <c r="B937" t="n">
        <v>56777680</v>
      </c>
      <c r="C937" t="n">
        <v>61462860</v>
      </c>
      <c r="D937" t="n">
        <v>36477430</v>
      </c>
      <c r="E937">
        <f>sum(B937:D937)</f>
        <v/>
      </c>
      <c r="F937">
        <f>B937/E937</f>
        <v/>
      </c>
      <c r="G937">
        <f>C937/E937</f>
        <v/>
      </c>
      <c r="H937">
        <f>D937/E937</f>
        <v/>
      </c>
      <c r="I937">
        <f>G937+H937*2</f>
        <v/>
      </c>
      <c r="J937">
        <f>I937-J932</f>
        <v/>
      </c>
      <c r="K937" t="n">
        <v>5</v>
      </c>
      <c r="L937">
        <f>J937/K937*100/27.36/24</f>
        <v/>
      </c>
    </row>
    <row r="938" spans="1:12">
      <c r="A938" t="s">
        <v>22</v>
      </c>
      <c r="B938" t="n">
        <v>29742990</v>
      </c>
      <c r="C938" t="n">
        <v>35524340</v>
      </c>
      <c r="D938" t="n">
        <v>23436140</v>
      </c>
      <c r="E938">
        <f>sum(B938:D938)</f>
        <v/>
      </c>
      <c r="F938">
        <f>B938/E938</f>
        <v/>
      </c>
      <c r="G938">
        <f>C938/E938</f>
        <v/>
      </c>
      <c r="H938">
        <f>D938/E938</f>
        <v/>
      </c>
      <c r="I938">
        <f>G938+H938*2</f>
        <v/>
      </c>
      <c r="J938">
        <f>I938-J932</f>
        <v/>
      </c>
      <c r="K938" t="n">
        <v>5</v>
      </c>
      <c r="L938">
        <f>J938/K938*100/27.36/48</f>
        <v/>
      </c>
    </row>
    <row r="939" spans="1:12">
      <c r="A939" t="s">
        <v>23</v>
      </c>
      <c r="B939" t="n">
        <v>32786530</v>
      </c>
      <c r="C939" t="n">
        <v>37935340</v>
      </c>
      <c r="D939" t="n">
        <v>25768780</v>
      </c>
      <c r="E939">
        <f>sum(B939:D939)</f>
        <v/>
      </c>
      <c r="F939">
        <f>B939/E939</f>
        <v/>
      </c>
      <c r="G939">
        <f>C939/E939</f>
        <v/>
      </c>
      <c r="H939">
        <f>D939/E939</f>
        <v/>
      </c>
      <c r="I939">
        <f>G939+H939*2</f>
        <v/>
      </c>
      <c r="J939">
        <f>I939-J932</f>
        <v/>
      </c>
      <c r="K939" t="n">
        <v>5</v>
      </c>
      <c r="L939">
        <f>J939/K939*100/27.36/48</f>
        <v/>
      </c>
    </row>
    <row r="940" spans="1:12">
      <c r="A940" t="s">
        <v>24</v>
      </c>
      <c r="B940" t="n">
        <v>44146190</v>
      </c>
      <c r="C940" t="n">
        <v>61320330</v>
      </c>
      <c r="D940" t="n">
        <v>47530500</v>
      </c>
      <c r="E940">
        <f>sum(B940:D940)</f>
        <v/>
      </c>
      <c r="F940">
        <f>B940/E940</f>
        <v/>
      </c>
      <c r="G940">
        <f>C940/E940</f>
        <v/>
      </c>
      <c r="H940">
        <f>D940/E940</f>
        <v/>
      </c>
      <c r="I940">
        <f>G940+H940*2</f>
        <v/>
      </c>
      <c r="J940">
        <f>I940-J932</f>
        <v/>
      </c>
      <c r="K940" t="n">
        <v>5</v>
      </c>
      <c r="L940">
        <f>J940/K940*100/27.36/96</f>
        <v/>
      </c>
    </row>
    <row r="941" spans="1:12">
      <c r="A941" t="s">
        <v>25</v>
      </c>
      <c r="B941" t="n">
        <v>49243350</v>
      </c>
      <c r="C941" t="n">
        <v>69150240</v>
      </c>
      <c r="D941" t="n">
        <v>54199320</v>
      </c>
      <c r="E941">
        <f>sum(B941:D941)</f>
        <v/>
      </c>
      <c r="F941">
        <f>B941/E941</f>
        <v/>
      </c>
      <c r="G941">
        <f>C941/E941</f>
        <v/>
      </c>
      <c r="H941">
        <f>D941/E941</f>
        <v/>
      </c>
      <c r="I941">
        <f>G941+H941*2</f>
        <v/>
      </c>
      <c r="J941">
        <f>I941-J932</f>
        <v/>
      </c>
      <c r="K941" t="n">
        <v>5</v>
      </c>
      <c r="L941">
        <f>J941/K941*100/27.36/96</f>
        <v/>
      </c>
    </row>
    <row r="942" spans="1:12">
      <c r="A942" t="s">
        <v>26</v>
      </c>
      <c r="B942" t="n">
        <v>51177330</v>
      </c>
      <c r="C942" t="n">
        <v>83896150</v>
      </c>
      <c r="D942" t="n">
        <v>71035710</v>
      </c>
      <c r="E942">
        <f>sum(B942:D942)</f>
        <v/>
      </c>
      <c r="F942">
        <f>B942/E942</f>
        <v/>
      </c>
      <c r="G942">
        <f>C942/E942</f>
        <v/>
      </c>
      <c r="H942">
        <f>D942/E942</f>
        <v/>
      </c>
      <c r="I942">
        <f>G942+H942*2</f>
        <v/>
      </c>
      <c r="J942">
        <f>I942-J932</f>
        <v/>
      </c>
      <c r="K942" t="n">
        <v>5</v>
      </c>
      <c r="L942">
        <f>J942/K942*100/27.36/168</f>
        <v/>
      </c>
    </row>
    <row r="943" spans="1:12">
      <c r="A943" t="s">
        <v>27</v>
      </c>
      <c r="B943" t="n">
        <v>52149260</v>
      </c>
      <c r="C943" t="n">
        <v>88537380</v>
      </c>
      <c r="D943" t="n">
        <v>75889090</v>
      </c>
      <c r="E943">
        <f>sum(B943:D943)</f>
        <v/>
      </c>
      <c r="F943">
        <f>B943/E943</f>
        <v/>
      </c>
      <c r="G943">
        <f>C943/E943</f>
        <v/>
      </c>
      <c r="H943">
        <f>D943/E943</f>
        <v/>
      </c>
      <c r="I943">
        <f>G943+H943*2</f>
        <v/>
      </c>
      <c r="J943">
        <f>I943-J932</f>
        <v/>
      </c>
      <c r="K943" t="n">
        <v>5</v>
      </c>
      <c r="L943">
        <f>J943/K943*100/27.36/168</f>
        <v/>
      </c>
    </row>
    <row r="944" spans="1:12">
      <c r="A944" t="s"/>
    </row>
    <row r="945" spans="1:12">
      <c r="A945" t="s">
        <v>0</v>
      </c>
      <c r="B945" t="s">
        <v>1</v>
      </c>
      <c r="C945" t="s">
        <v>2</v>
      </c>
      <c r="D945" t="s">
        <v>3</v>
      </c>
    </row>
    <row r="946" spans="1:12">
      <c r="A946" t="s">
        <v>181</v>
      </c>
      <c r="B946" t="s">
        <v>56</v>
      </c>
      <c r="C946" t="s">
        <v>182</v>
      </c>
      <c r="D946" t="s">
        <v>180</v>
      </c>
    </row>
    <row r="947" spans="1:12">
      <c r="A947" t="s"/>
      <c r="B947" t="s">
        <v>8</v>
      </c>
      <c r="C947" t="s">
        <v>9</v>
      </c>
      <c r="D947" t="s">
        <v>10</v>
      </c>
      <c r="E947" t="s">
        <v>11</v>
      </c>
      <c r="F947" t="s">
        <v>8</v>
      </c>
      <c r="G947" t="s">
        <v>9</v>
      </c>
      <c r="H947" t="s">
        <v>10</v>
      </c>
      <c r="I947" t="s">
        <v>12</v>
      </c>
      <c r="J947" t="s">
        <v>13</v>
      </c>
      <c r="K947" t="s">
        <v>14</v>
      </c>
      <c r="L947" t="s">
        <v>15</v>
      </c>
    </row>
    <row r="948" spans="1:12">
      <c r="A948" t="s">
        <v>16</v>
      </c>
      <c r="B948" t="n">
        <v>7166526</v>
      </c>
      <c r="C948" t="n">
        <v>7199745</v>
      </c>
      <c r="D948" t="n">
        <v>3409049</v>
      </c>
      <c r="E948">
        <f>sum(B948:D948)</f>
        <v/>
      </c>
      <c r="F948">
        <f>B948/E948</f>
        <v/>
      </c>
      <c r="G948">
        <f>C948/E948</f>
        <v/>
      </c>
      <c r="H948">
        <f>D948/E948</f>
        <v/>
      </c>
      <c r="I948">
        <f>G948+H948*2</f>
        <v/>
      </c>
      <c r="J948">
        <f>average(I948:I949)</f>
        <v/>
      </c>
    </row>
    <row r="949" spans="1:12">
      <c r="A949" t="s">
        <v>17</v>
      </c>
      <c r="B949" t="n">
        <v>8029448</v>
      </c>
      <c r="C949" t="n">
        <v>7939748</v>
      </c>
      <c r="D949" t="n">
        <v>3960628</v>
      </c>
      <c r="E949">
        <f>sum(B949:D949)</f>
        <v/>
      </c>
      <c r="F949">
        <f>B949/E949</f>
        <v/>
      </c>
      <c r="G949">
        <f>C949/E949</f>
        <v/>
      </c>
      <c r="H949">
        <f>D949/E949</f>
        <v/>
      </c>
      <c r="I949">
        <f>G949+H949*2</f>
        <v/>
      </c>
    </row>
    <row r="950" spans="1:12">
      <c r="A950" t="s">
        <v>18</v>
      </c>
      <c r="B950" t="n">
        <v>6701716</v>
      </c>
      <c r="C950" t="n">
        <v>6480454</v>
      </c>
      <c r="D950" t="n">
        <v>3755726</v>
      </c>
      <c r="E950">
        <f>sum(B950:D950)</f>
        <v/>
      </c>
      <c r="F950">
        <f>B950/E950</f>
        <v/>
      </c>
      <c r="G950">
        <f>C950/E950</f>
        <v/>
      </c>
      <c r="H950">
        <f>D950/E950</f>
        <v/>
      </c>
      <c r="I950">
        <f>G950+H950*2</f>
        <v/>
      </c>
      <c r="J950">
        <f>I950-J948</f>
        <v/>
      </c>
      <c r="K950" t="n">
        <v>5</v>
      </c>
      <c r="L950">
        <f>J950/K950*100/27.36/8</f>
        <v/>
      </c>
    </row>
    <row r="951" spans="1:12">
      <c r="A951" t="s">
        <v>19</v>
      </c>
      <c r="B951" t="n">
        <v>7072003</v>
      </c>
      <c r="C951" t="n">
        <v>7275360</v>
      </c>
      <c r="D951" t="n">
        <v>4178801</v>
      </c>
      <c r="E951">
        <f>sum(B951:D951)</f>
        <v/>
      </c>
      <c r="F951">
        <f>B951/E951</f>
        <v/>
      </c>
      <c r="G951">
        <f>C951/E951</f>
        <v/>
      </c>
      <c r="H951">
        <f>D951/E951</f>
        <v/>
      </c>
      <c r="I951">
        <f>G951+H951*2</f>
        <v/>
      </c>
      <c r="J951">
        <f>I951-J948</f>
        <v/>
      </c>
      <c r="K951" t="n">
        <v>5</v>
      </c>
      <c r="L951">
        <f>J951/K951*100/27.36/8</f>
        <v/>
      </c>
    </row>
    <row r="952" spans="1:12">
      <c r="A952" t="s">
        <v>20</v>
      </c>
      <c r="B952" t="n">
        <v>9765792</v>
      </c>
      <c r="C952" t="n">
        <v>10717640</v>
      </c>
      <c r="D952" t="n">
        <v>6590731</v>
      </c>
      <c r="E952">
        <f>sum(B952:D952)</f>
        <v/>
      </c>
      <c r="F952">
        <f>B952/E952</f>
        <v/>
      </c>
      <c r="G952">
        <f>C952/E952</f>
        <v/>
      </c>
      <c r="H952">
        <f>D952/E952</f>
        <v/>
      </c>
      <c r="I952">
        <f>G952+H952*2</f>
        <v/>
      </c>
      <c r="J952">
        <f>I952-J948</f>
        <v/>
      </c>
      <c r="K952" t="n">
        <v>5</v>
      </c>
      <c r="L952">
        <f>J952/K952*100/27.36/24</f>
        <v/>
      </c>
    </row>
    <row r="953" spans="1:12">
      <c r="A953" t="s">
        <v>21</v>
      </c>
      <c r="B953" t="n">
        <v>9236291</v>
      </c>
      <c r="C953" t="n">
        <v>9233085</v>
      </c>
      <c r="D953" t="n">
        <v>5758177</v>
      </c>
      <c r="E953">
        <f>sum(B953:D953)</f>
        <v/>
      </c>
      <c r="F953">
        <f>B953/E953</f>
        <v/>
      </c>
      <c r="G953">
        <f>C953/E953</f>
        <v/>
      </c>
      <c r="H953">
        <f>D953/E953</f>
        <v/>
      </c>
      <c r="I953">
        <f>G953+H953*2</f>
        <v/>
      </c>
      <c r="J953">
        <f>I953-J948</f>
        <v/>
      </c>
      <c r="K953" t="n">
        <v>5</v>
      </c>
      <c r="L953">
        <f>J953/K953*100/27.36/24</f>
        <v/>
      </c>
    </row>
    <row r="954" spans="1:12">
      <c r="A954" t="s">
        <v>22</v>
      </c>
      <c r="B954" t="n">
        <v>5492719</v>
      </c>
      <c r="C954" t="n">
        <v>6228609</v>
      </c>
      <c r="D954" t="n">
        <v>4185478</v>
      </c>
      <c r="E954">
        <f>sum(B954:D954)</f>
        <v/>
      </c>
      <c r="F954">
        <f>B954/E954</f>
        <v/>
      </c>
      <c r="G954">
        <f>C954/E954</f>
        <v/>
      </c>
      <c r="H954">
        <f>D954/E954</f>
        <v/>
      </c>
      <c r="I954">
        <f>G954+H954*2</f>
        <v/>
      </c>
      <c r="J954">
        <f>I954-J948</f>
        <v/>
      </c>
      <c r="K954" t="n">
        <v>5</v>
      </c>
      <c r="L954">
        <f>J954/K954*100/27.36/48</f>
        <v/>
      </c>
    </row>
    <row r="955" spans="1:12">
      <c r="A955" t="s">
        <v>23</v>
      </c>
      <c r="B955" t="n">
        <v>5955771</v>
      </c>
      <c r="C955" t="n">
        <v>6827650</v>
      </c>
      <c r="D955" t="n">
        <v>4634958</v>
      </c>
      <c r="E955">
        <f>sum(B955:D955)</f>
        <v/>
      </c>
      <c r="F955">
        <f>B955/E955</f>
        <v/>
      </c>
      <c r="G955">
        <f>C955/E955</f>
        <v/>
      </c>
      <c r="H955">
        <f>D955/E955</f>
        <v/>
      </c>
      <c r="I955">
        <f>G955+H955*2</f>
        <v/>
      </c>
      <c r="J955">
        <f>I955-J948</f>
        <v/>
      </c>
      <c r="K955" t="n">
        <v>5</v>
      </c>
      <c r="L955">
        <f>J955/K955*100/27.36/48</f>
        <v/>
      </c>
    </row>
    <row r="956" spans="1:12">
      <c r="A956" t="s">
        <v>24</v>
      </c>
      <c r="B956" t="n">
        <v>8963956</v>
      </c>
      <c r="C956" t="n">
        <v>12189680</v>
      </c>
      <c r="D956" t="n">
        <v>9346058</v>
      </c>
      <c r="E956">
        <f>sum(B956:D956)</f>
        <v/>
      </c>
      <c r="F956">
        <f>B956/E956</f>
        <v/>
      </c>
      <c r="G956">
        <f>C956/E956</f>
        <v/>
      </c>
      <c r="H956">
        <f>D956/E956</f>
        <v/>
      </c>
      <c r="I956">
        <f>G956+H956*2</f>
        <v/>
      </c>
      <c r="J956">
        <f>I956-J948</f>
        <v/>
      </c>
      <c r="K956" t="n">
        <v>5</v>
      </c>
      <c r="L956">
        <f>J956/K956*100/27.36/96</f>
        <v/>
      </c>
    </row>
    <row r="957" spans="1:12">
      <c r="A957" t="s">
        <v>25</v>
      </c>
      <c r="B957" t="n">
        <v>9444241</v>
      </c>
      <c r="C957" t="n">
        <v>13216480</v>
      </c>
      <c r="D957" t="n">
        <v>10243820</v>
      </c>
      <c r="E957">
        <f>sum(B957:D957)</f>
        <v/>
      </c>
      <c r="F957">
        <f>B957/E957</f>
        <v/>
      </c>
      <c r="G957">
        <f>C957/E957</f>
        <v/>
      </c>
      <c r="H957">
        <f>D957/E957</f>
        <v/>
      </c>
      <c r="I957">
        <f>G957+H957*2</f>
        <v/>
      </c>
      <c r="J957">
        <f>I957-J948</f>
        <v/>
      </c>
      <c r="K957" t="n">
        <v>5</v>
      </c>
      <c r="L957">
        <f>J957/K957*100/27.36/96</f>
        <v/>
      </c>
    </row>
    <row r="958" spans="1:12">
      <c r="A958" t="s">
        <v>26</v>
      </c>
      <c r="B958" t="n">
        <v>8468692</v>
      </c>
      <c r="C958" t="n">
        <v>13800830</v>
      </c>
      <c r="D958" t="n">
        <v>11787160</v>
      </c>
      <c r="E958">
        <f>sum(B958:D958)</f>
        <v/>
      </c>
      <c r="F958">
        <f>B958/E958</f>
        <v/>
      </c>
      <c r="G958">
        <f>C958/E958</f>
        <v/>
      </c>
      <c r="H958">
        <f>D958/E958</f>
        <v/>
      </c>
      <c r="I958">
        <f>G958+H958*2</f>
        <v/>
      </c>
      <c r="J958">
        <f>I958-J948</f>
        <v/>
      </c>
      <c r="K958" t="n">
        <v>5</v>
      </c>
      <c r="L958">
        <f>J958/K958*100/27.36/168</f>
        <v/>
      </c>
    </row>
    <row r="959" spans="1:12">
      <c r="A959" t="s">
        <v>27</v>
      </c>
      <c r="B959" t="n">
        <v>9263883</v>
      </c>
      <c r="C959" t="n">
        <v>15146090</v>
      </c>
      <c r="D959" t="n">
        <v>13198010</v>
      </c>
      <c r="E959">
        <f>sum(B959:D959)</f>
        <v/>
      </c>
      <c r="F959">
        <f>B959/E959</f>
        <v/>
      </c>
      <c r="G959">
        <f>C959/E959</f>
        <v/>
      </c>
      <c r="H959">
        <f>D959/E959</f>
        <v/>
      </c>
      <c r="I959">
        <f>G959+H959*2</f>
        <v/>
      </c>
      <c r="J959">
        <f>I959-J948</f>
        <v/>
      </c>
      <c r="K959" t="n">
        <v>5</v>
      </c>
      <c r="L959">
        <f>J959/K959*100/27.36/168</f>
        <v/>
      </c>
    </row>
    <row r="960" spans="1:12">
      <c r="A960" t="s"/>
    </row>
    <row r="961" spans="1:12">
      <c r="A961" t="s">
        <v>0</v>
      </c>
      <c r="B961" t="s">
        <v>1</v>
      </c>
      <c r="C961" t="s">
        <v>2</v>
      </c>
      <c r="D961" t="s">
        <v>3</v>
      </c>
    </row>
    <row r="962" spans="1:12">
      <c r="A962" t="s">
        <v>183</v>
      </c>
      <c r="B962" t="s">
        <v>56</v>
      </c>
      <c r="C962" t="s">
        <v>184</v>
      </c>
      <c r="D962" t="s">
        <v>185</v>
      </c>
    </row>
    <row r="963" spans="1:12">
      <c r="A963" t="s"/>
      <c r="B963" t="s">
        <v>8</v>
      </c>
      <c r="C963" t="s">
        <v>9</v>
      </c>
      <c r="D963" t="s">
        <v>10</v>
      </c>
      <c r="E963" t="s">
        <v>11</v>
      </c>
      <c r="F963" t="s">
        <v>8</v>
      </c>
      <c r="G963" t="s">
        <v>9</v>
      </c>
      <c r="H963" t="s">
        <v>10</v>
      </c>
      <c r="I963" t="s">
        <v>12</v>
      </c>
      <c r="J963" t="s">
        <v>13</v>
      </c>
      <c r="K963" t="s">
        <v>14</v>
      </c>
      <c r="L963" t="s">
        <v>15</v>
      </c>
    </row>
    <row r="964" spans="1:12">
      <c r="A964" t="s">
        <v>16</v>
      </c>
      <c r="B964" t="n">
        <v>19412060</v>
      </c>
      <c r="C964" t="n">
        <v>17561750</v>
      </c>
      <c r="D964" t="n">
        <v>11209690</v>
      </c>
      <c r="E964">
        <f>sum(B964:D964)</f>
        <v/>
      </c>
      <c r="F964">
        <f>B964/E964</f>
        <v/>
      </c>
      <c r="G964">
        <f>C964/E964</f>
        <v/>
      </c>
      <c r="H964">
        <f>D964/E964</f>
        <v/>
      </c>
      <c r="I964">
        <f>G964+H964*2</f>
        <v/>
      </c>
      <c r="J964">
        <f>average(I964:I965)</f>
        <v/>
      </c>
    </row>
    <row r="965" spans="1:12">
      <c r="A965" t="s">
        <v>17</v>
      </c>
      <c r="B965" t="n">
        <v>15409060</v>
      </c>
      <c r="C965" t="n">
        <v>13587960</v>
      </c>
      <c r="D965" t="n">
        <v>8580871</v>
      </c>
      <c r="E965">
        <f>sum(B965:D965)</f>
        <v/>
      </c>
      <c r="F965">
        <f>B965/E965</f>
        <v/>
      </c>
      <c r="G965">
        <f>C965/E965</f>
        <v/>
      </c>
      <c r="H965">
        <f>D965/E965</f>
        <v/>
      </c>
      <c r="I965">
        <f>G965+H965*2</f>
        <v/>
      </c>
    </row>
    <row r="966" spans="1:12">
      <c r="A966" t="s">
        <v>18</v>
      </c>
      <c r="B966" t="n">
        <v>8584155</v>
      </c>
      <c r="C966" t="n">
        <v>8543678</v>
      </c>
      <c r="D966" t="n">
        <v>5204287</v>
      </c>
      <c r="E966">
        <f>sum(B966:D966)</f>
        <v/>
      </c>
      <c r="F966">
        <f>B966/E966</f>
        <v/>
      </c>
      <c r="G966">
        <f>C966/E966</f>
        <v/>
      </c>
      <c r="H966">
        <f>D966/E966</f>
        <v/>
      </c>
      <c r="I966">
        <f>G966+H966*2</f>
        <v/>
      </c>
      <c r="J966">
        <f>I966-J964</f>
        <v/>
      </c>
      <c r="K966" t="n">
        <v>5</v>
      </c>
      <c r="L966">
        <f>J966/K966*100/31.25/8</f>
        <v/>
      </c>
    </row>
    <row r="967" spans="1:12">
      <c r="A967" t="s">
        <v>19</v>
      </c>
      <c r="B967" t="n">
        <v>12157750</v>
      </c>
      <c r="C967" t="n">
        <v>11374490</v>
      </c>
      <c r="D967" t="n">
        <v>7457994</v>
      </c>
      <c r="E967">
        <f>sum(B967:D967)</f>
        <v/>
      </c>
      <c r="F967">
        <f>B967/E967</f>
        <v/>
      </c>
      <c r="G967">
        <f>C967/E967</f>
        <v/>
      </c>
      <c r="H967">
        <f>D967/E967</f>
        <v/>
      </c>
      <c r="I967">
        <f>G967+H967*2</f>
        <v/>
      </c>
      <c r="J967">
        <f>I967-J964</f>
        <v/>
      </c>
      <c r="K967" t="n">
        <v>5</v>
      </c>
      <c r="L967">
        <f>J967/K967*100/31.25/8</f>
        <v/>
      </c>
    </row>
    <row r="968" spans="1:12">
      <c r="A968" t="s">
        <v>20</v>
      </c>
      <c r="B968" t="n">
        <v>14601130</v>
      </c>
      <c r="C968" t="n">
        <v>14787570</v>
      </c>
      <c r="D968" t="n">
        <v>10704960</v>
      </c>
      <c r="E968">
        <f>sum(B968:D968)</f>
        <v/>
      </c>
      <c r="F968">
        <f>B968/E968</f>
        <v/>
      </c>
      <c r="G968">
        <f>C968/E968</f>
        <v/>
      </c>
      <c r="H968">
        <f>D968/E968</f>
        <v/>
      </c>
      <c r="I968">
        <f>G968+H968*2</f>
        <v/>
      </c>
      <c r="J968">
        <f>I968-J964</f>
        <v/>
      </c>
      <c r="K968" t="n">
        <v>5</v>
      </c>
      <c r="L968">
        <f>J968/K968*100/31.25/24</f>
        <v/>
      </c>
    </row>
    <row r="969" spans="1:12">
      <c r="A969" t="s">
        <v>21</v>
      </c>
      <c r="B969" t="n">
        <v>15196770</v>
      </c>
      <c r="C969" t="n">
        <v>15818930</v>
      </c>
      <c r="D969" t="n">
        <v>10838890</v>
      </c>
      <c r="E969">
        <f>sum(B969:D969)</f>
        <v/>
      </c>
      <c r="F969">
        <f>B969/E969</f>
        <v/>
      </c>
      <c r="G969">
        <f>C969/E969</f>
        <v/>
      </c>
      <c r="H969">
        <f>D969/E969</f>
        <v/>
      </c>
      <c r="I969">
        <f>G969+H969*2</f>
        <v/>
      </c>
      <c r="J969">
        <f>I969-J964</f>
        <v/>
      </c>
      <c r="K969" t="n">
        <v>5</v>
      </c>
      <c r="L969">
        <f>J969/K969*100/31.25/24</f>
        <v/>
      </c>
    </row>
    <row r="970" spans="1:12">
      <c r="A970" t="s">
        <v>22</v>
      </c>
      <c r="B970" t="n">
        <v>5417462</v>
      </c>
      <c r="C970" t="n">
        <v>6481367</v>
      </c>
      <c r="D970" t="n">
        <v>4790896</v>
      </c>
      <c r="E970">
        <f>sum(B970:D970)</f>
        <v/>
      </c>
      <c r="F970">
        <f>B970/E970</f>
        <v/>
      </c>
      <c r="G970">
        <f>C970/E970</f>
        <v/>
      </c>
      <c r="H970">
        <f>D970/E970</f>
        <v/>
      </c>
      <c r="I970">
        <f>G970+H970*2</f>
        <v/>
      </c>
      <c r="J970">
        <f>I970-J964</f>
        <v/>
      </c>
      <c r="K970" t="n">
        <v>5</v>
      </c>
      <c r="L970">
        <f>J970/K970*100/31.25/48</f>
        <v/>
      </c>
    </row>
    <row r="971" spans="1:12">
      <c r="A971" t="s">
        <v>23</v>
      </c>
      <c r="B971" t="n">
        <v>5591422</v>
      </c>
      <c r="C971" t="n">
        <v>6606721</v>
      </c>
      <c r="D971" t="n">
        <v>5062848</v>
      </c>
      <c r="E971">
        <f>sum(B971:D971)</f>
        <v/>
      </c>
      <c r="F971">
        <f>B971/E971</f>
        <v/>
      </c>
      <c r="G971">
        <f>C971/E971</f>
        <v/>
      </c>
      <c r="H971">
        <f>D971/E971</f>
        <v/>
      </c>
      <c r="I971">
        <f>G971+H971*2</f>
        <v/>
      </c>
      <c r="J971">
        <f>I971-J964</f>
        <v/>
      </c>
      <c r="K971" t="n">
        <v>5</v>
      </c>
      <c r="L971">
        <f>J971/K971*100/31.25/48</f>
        <v/>
      </c>
    </row>
    <row r="972" spans="1:12">
      <c r="A972" t="s">
        <v>24</v>
      </c>
      <c r="B972" t="n">
        <v>9145434</v>
      </c>
      <c r="C972" t="n">
        <v>12791360</v>
      </c>
      <c r="D972" t="n">
        <v>11805200</v>
      </c>
      <c r="E972">
        <f>sum(B972:D972)</f>
        <v/>
      </c>
      <c r="F972">
        <f>B972/E972</f>
        <v/>
      </c>
      <c r="G972">
        <f>C972/E972</f>
        <v/>
      </c>
      <c r="H972">
        <f>D972/E972</f>
        <v/>
      </c>
      <c r="I972">
        <f>G972+H972*2</f>
        <v/>
      </c>
      <c r="J972">
        <f>I972-J964</f>
        <v/>
      </c>
      <c r="K972" t="n">
        <v>5</v>
      </c>
      <c r="L972">
        <f>J972/K972*100/31.25/96</f>
        <v/>
      </c>
    </row>
    <row r="973" spans="1:12">
      <c r="A973" t="s">
        <v>25</v>
      </c>
      <c r="B973" t="n">
        <v>12168440</v>
      </c>
      <c r="C973" t="n">
        <v>16630020</v>
      </c>
      <c r="D973" t="n">
        <v>14838050</v>
      </c>
      <c r="E973">
        <f>sum(B973:D973)</f>
        <v/>
      </c>
      <c r="F973">
        <f>B973/E973</f>
        <v/>
      </c>
      <c r="G973">
        <f>C973/E973</f>
        <v/>
      </c>
      <c r="H973">
        <f>D973/E973</f>
        <v/>
      </c>
      <c r="I973">
        <f>G973+H973*2</f>
        <v/>
      </c>
      <c r="J973">
        <f>I973-J964</f>
        <v/>
      </c>
      <c r="K973" t="n">
        <v>5</v>
      </c>
      <c r="L973">
        <f>J973/K973*100/31.25/96</f>
        <v/>
      </c>
    </row>
    <row r="974" spans="1:12">
      <c r="A974" t="s">
        <v>26</v>
      </c>
      <c r="B974" t="n">
        <v>0</v>
      </c>
      <c r="C974" t="n">
        <v>0</v>
      </c>
      <c r="D974" t="n">
        <v>0</v>
      </c>
      <c r="E974">
        <f>sum(B974:D974)</f>
        <v/>
      </c>
      <c r="F974">
        <f>B974/E974</f>
        <v/>
      </c>
      <c r="G974">
        <f>C974/E974</f>
        <v/>
      </c>
      <c r="H974">
        <f>D974/E974</f>
        <v/>
      </c>
      <c r="I974">
        <f>G974+H974*2</f>
        <v/>
      </c>
      <c r="J974">
        <f>I974-J964</f>
        <v/>
      </c>
      <c r="K974" t="n">
        <v>5</v>
      </c>
      <c r="L974">
        <f>J974/K974*100/31.25/168</f>
        <v/>
      </c>
    </row>
    <row r="975" spans="1:12">
      <c r="A975" t="s">
        <v>27</v>
      </c>
      <c r="B975" t="n">
        <v>6406651</v>
      </c>
      <c r="C975" t="n">
        <v>10533600</v>
      </c>
      <c r="D975" t="n">
        <v>10514960</v>
      </c>
      <c r="E975">
        <f>sum(B975:D975)</f>
        <v/>
      </c>
      <c r="F975">
        <f>B975/E975</f>
        <v/>
      </c>
      <c r="G975">
        <f>C975/E975</f>
        <v/>
      </c>
      <c r="H975">
        <f>D975/E975</f>
        <v/>
      </c>
      <c r="I975">
        <f>G975+H975*2</f>
        <v/>
      </c>
      <c r="J975">
        <f>I975-J964</f>
        <v/>
      </c>
      <c r="K975" t="n">
        <v>5</v>
      </c>
      <c r="L975">
        <f>J975/K975*100/31.25/168</f>
        <v/>
      </c>
    </row>
    <row r="976" spans="1:12">
      <c r="A976" t="s"/>
    </row>
    <row r="977" spans="1:12">
      <c r="A977" t="s">
        <v>0</v>
      </c>
      <c r="B977" t="s">
        <v>1</v>
      </c>
      <c r="C977" t="s">
        <v>2</v>
      </c>
      <c r="D977" t="s">
        <v>3</v>
      </c>
    </row>
    <row r="978" spans="1:12">
      <c r="A978" t="s">
        <v>186</v>
      </c>
      <c r="B978" t="s">
        <v>5</v>
      </c>
      <c r="C978" t="s">
        <v>187</v>
      </c>
      <c r="D978" t="s">
        <v>188</v>
      </c>
    </row>
    <row r="979" spans="1:12">
      <c r="A979" t="s"/>
      <c r="B979" t="s">
        <v>8</v>
      </c>
      <c r="C979" t="s">
        <v>9</v>
      </c>
      <c r="D979" t="s">
        <v>10</v>
      </c>
      <c r="E979" t="s">
        <v>11</v>
      </c>
      <c r="F979" t="s">
        <v>8</v>
      </c>
      <c r="G979" t="s">
        <v>9</v>
      </c>
      <c r="H979" t="s">
        <v>10</v>
      </c>
      <c r="I979" t="s">
        <v>12</v>
      </c>
      <c r="J979" t="s">
        <v>13</v>
      </c>
      <c r="K979" t="s">
        <v>14</v>
      </c>
      <c r="L979" t="s">
        <v>15</v>
      </c>
    </row>
    <row r="980" spans="1:12">
      <c r="A980" t="s">
        <v>16</v>
      </c>
      <c r="B980" t="n">
        <v>202516100</v>
      </c>
      <c r="C980" t="n">
        <v>190263000</v>
      </c>
      <c r="D980" t="n">
        <v>125203500</v>
      </c>
      <c r="E980">
        <f>sum(B980:D980)</f>
        <v/>
      </c>
      <c r="F980">
        <f>B980/E980</f>
        <v/>
      </c>
      <c r="G980">
        <f>C980/E980</f>
        <v/>
      </c>
      <c r="H980">
        <f>D980/E980</f>
        <v/>
      </c>
      <c r="I980">
        <f>G980+H980*2</f>
        <v/>
      </c>
      <c r="J980">
        <f>average(I980:I981)</f>
        <v/>
      </c>
    </row>
    <row r="981" spans="1:12">
      <c r="A981" t="s">
        <v>17</v>
      </c>
      <c r="B981" t="n">
        <v>258479900</v>
      </c>
      <c r="C981" t="n">
        <v>248877600</v>
      </c>
      <c r="D981" t="n">
        <v>165941600</v>
      </c>
      <c r="E981">
        <f>sum(B981:D981)</f>
        <v/>
      </c>
      <c r="F981">
        <f>B981/E981</f>
        <v/>
      </c>
      <c r="G981">
        <f>C981/E981</f>
        <v/>
      </c>
      <c r="H981">
        <f>D981/E981</f>
        <v/>
      </c>
      <c r="I981">
        <f>G981+H981*2</f>
        <v/>
      </c>
    </row>
    <row r="982" spans="1:12">
      <c r="A982" t="s">
        <v>18</v>
      </c>
      <c r="B982" t="n">
        <v>172047700</v>
      </c>
      <c r="C982" t="n">
        <v>175198700</v>
      </c>
      <c r="D982" t="n">
        <v>129186900</v>
      </c>
      <c r="E982">
        <f>sum(B982:D982)</f>
        <v/>
      </c>
      <c r="F982">
        <f>B982/E982</f>
        <v/>
      </c>
      <c r="G982">
        <f>C982/E982</f>
        <v/>
      </c>
      <c r="H982">
        <f>D982/E982</f>
        <v/>
      </c>
      <c r="I982">
        <f>G982+H982*2</f>
        <v/>
      </c>
      <c r="J982">
        <f>I982-J980</f>
        <v/>
      </c>
      <c r="K982" t="n">
        <v>5</v>
      </c>
      <c r="L982">
        <f>J982/K982*100/20.72/8</f>
        <v/>
      </c>
    </row>
    <row r="983" spans="1:12">
      <c r="A983" t="s">
        <v>19</v>
      </c>
      <c r="B983" t="n">
        <v>209598600</v>
      </c>
      <c r="C983" t="n">
        <v>212070300</v>
      </c>
      <c r="D983" t="n">
        <v>151265800</v>
      </c>
      <c r="E983">
        <f>sum(B983:D983)</f>
        <v/>
      </c>
      <c r="F983">
        <f>B983/E983</f>
        <v/>
      </c>
      <c r="G983">
        <f>C983/E983</f>
        <v/>
      </c>
      <c r="H983">
        <f>D983/E983</f>
        <v/>
      </c>
      <c r="I983">
        <f>G983+H983*2</f>
        <v/>
      </c>
      <c r="J983">
        <f>I983-J980</f>
        <v/>
      </c>
      <c r="K983" t="n">
        <v>5</v>
      </c>
      <c r="L983">
        <f>J983/K983*100/20.72/8</f>
        <v/>
      </c>
    </row>
    <row r="984" spans="1:12">
      <c r="A984" t="s">
        <v>20</v>
      </c>
      <c r="B984" t="n">
        <v>152586400</v>
      </c>
      <c r="C984" t="n">
        <v>165296800</v>
      </c>
      <c r="D984" t="n">
        <v>123735500</v>
      </c>
      <c r="E984">
        <f>sum(B984:D984)</f>
        <v/>
      </c>
      <c r="F984">
        <f>B984/E984</f>
        <v/>
      </c>
      <c r="G984">
        <f>C984/E984</f>
        <v/>
      </c>
      <c r="H984">
        <f>D984/E984</f>
        <v/>
      </c>
      <c r="I984">
        <f>G984+H984*2</f>
        <v/>
      </c>
      <c r="J984">
        <f>I984-J980</f>
        <v/>
      </c>
      <c r="K984" t="n">
        <v>5</v>
      </c>
      <c r="L984">
        <f>J984/K984*100/20.72/24</f>
        <v/>
      </c>
    </row>
    <row r="985" spans="1:12">
      <c r="A985" t="s">
        <v>21</v>
      </c>
      <c r="B985" t="n">
        <v>151150500</v>
      </c>
      <c r="C985" t="n">
        <v>162587100</v>
      </c>
      <c r="D985" t="n">
        <v>122110000</v>
      </c>
      <c r="E985">
        <f>sum(B985:D985)</f>
        <v/>
      </c>
      <c r="F985">
        <f>B985/E985</f>
        <v/>
      </c>
      <c r="G985">
        <f>C985/E985</f>
        <v/>
      </c>
      <c r="H985">
        <f>D985/E985</f>
        <v/>
      </c>
      <c r="I985">
        <f>G985+H985*2</f>
        <v/>
      </c>
      <c r="J985">
        <f>I985-J980</f>
        <v/>
      </c>
      <c r="K985" t="n">
        <v>5</v>
      </c>
      <c r="L985">
        <f>J985/K985*100/20.72/24</f>
        <v/>
      </c>
    </row>
    <row r="986" spans="1:12">
      <c r="A986" t="s">
        <v>22</v>
      </c>
      <c r="B986" t="n">
        <v>188105200</v>
      </c>
      <c r="C986" t="n">
        <v>219929000</v>
      </c>
      <c r="D986" t="n">
        <v>180373600</v>
      </c>
      <c r="E986">
        <f>sum(B986:D986)</f>
        <v/>
      </c>
      <c r="F986">
        <f>B986/E986</f>
        <v/>
      </c>
      <c r="G986">
        <f>C986/E986</f>
        <v/>
      </c>
      <c r="H986">
        <f>D986/E986</f>
        <v/>
      </c>
      <c r="I986">
        <f>G986+H986*2</f>
        <v/>
      </c>
      <c r="J986">
        <f>I986-J980</f>
        <v/>
      </c>
      <c r="K986" t="n">
        <v>5</v>
      </c>
      <c r="L986">
        <f>J986/K986*100/20.72/48</f>
        <v/>
      </c>
    </row>
    <row r="987" spans="1:12">
      <c r="A987" t="s">
        <v>23</v>
      </c>
      <c r="B987" t="n">
        <v>142389500</v>
      </c>
      <c r="C987" t="n">
        <v>171470700</v>
      </c>
      <c r="D987" t="n">
        <v>142146100</v>
      </c>
      <c r="E987">
        <f>sum(B987:D987)</f>
        <v/>
      </c>
      <c r="F987">
        <f>B987/E987</f>
        <v/>
      </c>
      <c r="G987">
        <f>C987/E987</f>
        <v/>
      </c>
      <c r="H987">
        <f>D987/E987</f>
        <v/>
      </c>
      <c r="I987">
        <f>G987+H987*2</f>
        <v/>
      </c>
      <c r="J987">
        <f>I987-J980</f>
        <v/>
      </c>
      <c r="K987" t="n">
        <v>5</v>
      </c>
      <c r="L987">
        <f>J987/K987*100/20.72/48</f>
        <v/>
      </c>
    </row>
    <row r="988" spans="1:12">
      <c r="A988" t="s">
        <v>24</v>
      </c>
      <c r="B988" t="n">
        <v>75692270</v>
      </c>
      <c r="C988" t="n">
        <v>106208700</v>
      </c>
      <c r="D988" t="n">
        <v>99027590</v>
      </c>
      <c r="E988">
        <f>sum(B988:D988)</f>
        <v/>
      </c>
      <c r="F988">
        <f>B988/E988</f>
        <v/>
      </c>
      <c r="G988">
        <f>C988/E988</f>
        <v/>
      </c>
      <c r="H988">
        <f>D988/E988</f>
        <v/>
      </c>
      <c r="I988">
        <f>G988+H988*2</f>
        <v/>
      </c>
      <c r="J988">
        <f>I988-J980</f>
        <v/>
      </c>
      <c r="K988" t="n">
        <v>5</v>
      </c>
      <c r="L988">
        <f>J988/K988*100/20.72/96</f>
        <v/>
      </c>
    </row>
    <row r="989" spans="1:12">
      <c r="A989" t="s">
        <v>25</v>
      </c>
      <c r="B989" t="n">
        <v>103733200</v>
      </c>
      <c r="C989" t="n">
        <v>147170100</v>
      </c>
      <c r="D989" t="n">
        <v>135594600</v>
      </c>
      <c r="E989">
        <f>sum(B989:D989)</f>
        <v/>
      </c>
      <c r="F989">
        <f>B989/E989</f>
        <v/>
      </c>
      <c r="G989">
        <f>C989/E989</f>
        <v/>
      </c>
      <c r="H989">
        <f>D989/E989</f>
        <v/>
      </c>
      <c r="I989">
        <f>G989+H989*2</f>
        <v/>
      </c>
      <c r="J989">
        <f>I989-J980</f>
        <v/>
      </c>
      <c r="K989" t="n">
        <v>5</v>
      </c>
      <c r="L989">
        <f>J989/K989*100/20.72/96</f>
        <v/>
      </c>
    </row>
    <row r="990" spans="1:12">
      <c r="A990" t="s">
        <v>26</v>
      </c>
      <c r="B990" t="n">
        <v>41421790</v>
      </c>
      <c r="C990" t="n">
        <v>69172710</v>
      </c>
      <c r="D990" t="n">
        <v>70133560</v>
      </c>
      <c r="E990">
        <f>sum(B990:D990)</f>
        <v/>
      </c>
      <c r="F990">
        <f>B990/E990</f>
        <v/>
      </c>
      <c r="G990">
        <f>C990/E990</f>
        <v/>
      </c>
      <c r="H990">
        <f>D990/E990</f>
        <v/>
      </c>
      <c r="I990">
        <f>G990+H990*2</f>
        <v/>
      </c>
      <c r="J990">
        <f>I990-J980</f>
        <v/>
      </c>
      <c r="K990" t="n">
        <v>5</v>
      </c>
      <c r="L990">
        <f>J990/K990*100/20.72/168</f>
        <v/>
      </c>
    </row>
    <row r="991" spans="1:12">
      <c r="A991" t="s">
        <v>27</v>
      </c>
      <c r="B991" t="n">
        <v>44123940</v>
      </c>
      <c r="C991" t="n">
        <v>72825150</v>
      </c>
      <c r="D991" t="n">
        <v>74820130</v>
      </c>
      <c r="E991">
        <f>sum(B991:D991)</f>
        <v/>
      </c>
      <c r="F991">
        <f>B991/E991</f>
        <v/>
      </c>
      <c r="G991">
        <f>C991/E991</f>
        <v/>
      </c>
      <c r="H991">
        <f>D991/E991</f>
        <v/>
      </c>
      <c r="I991">
        <f>G991+H991*2</f>
        <v/>
      </c>
      <c r="J991">
        <f>I991-J980</f>
        <v/>
      </c>
      <c r="K991" t="n">
        <v>5</v>
      </c>
      <c r="L991">
        <f>J991/K991*100/20.72/168</f>
        <v/>
      </c>
    </row>
    <row r="992" spans="1:12">
      <c r="A992" t="s"/>
    </row>
    <row r="993" spans="1:12">
      <c r="A993" t="s">
        <v>0</v>
      </c>
      <c r="B993" t="s">
        <v>1</v>
      </c>
      <c r="C993" t="s">
        <v>2</v>
      </c>
      <c r="D993" t="s">
        <v>3</v>
      </c>
    </row>
    <row r="994" spans="1:12">
      <c r="A994" t="s">
        <v>189</v>
      </c>
      <c r="B994" t="s">
        <v>56</v>
      </c>
      <c r="C994" t="s">
        <v>190</v>
      </c>
      <c r="D994" t="s">
        <v>188</v>
      </c>
    </row>
    <row r="995" spans="1:12">
      <c r="A995" t="s"/>
      <c r="B995" t="s">
        <v>8</v>
      </c>
      <c r="C995" t="s">
        <v>9</v>
      </c>
      <c r="D995" t="s">
        <v>10</v>
      </c>
      <c r="E995" t="s">
        <v>11</v>
      </c>
      <c r="F995" t="s">
        <v>8</v>
      </c>
      <c r="G995" t="s">
        <v>9</v>
      </c>
      <c r="H995" t="s">
        <v>10</v>
      </c>
      <c r="I995" t="s">
        <v>12</v>
      </c>
      <c r="J995" t="s">
        <v>13</v>
      </c>
      <c r="K995" t="s">
        <v>14</v>
      </c>
      <c r="L995" t="s">
        <v>15</v>
      </c>
    </row>
    <row r="996" spans="1:12">
      <c r="A996" t="s">
        <v>16</v>
      </c>
      <c r="B996" t="n">
        <v>6739183</v>
      </c>
      <c r="C996" t="n">
        <v>6962876</v>
      </c>
      <c r="D996" t="n">
        <v>4297164</v>
      </c>
      <c r="E996">
        <f>sum(B996:D996)</f>
        <v/>
      </c>
      <c r="F996">
        <f>B996/E996</f>
        <v/>
      </c>
      <c r="G996">
        <f>C996/E996</f>
        <v/>
      </c>
      <c r="H996">
        <f>D996/E996</f>
        <v/>
      </c>
      <c r="I996">
        <f>G996+H996*2</f>
        <v/>
      </c>
      <c r="J996">
        <f>average(I996:I997)</f>
        <v/>
      </c>
    </row>
    <row r="997" spans="1:12">
      <c r="A997" t="s">
        <v>17</v>
      </c>
      <c r="B997" t="n">
        <v>3106216</v>
      </c>
      <c r="C997" t="n">
        <v>3522450</v>
      </c>
      <c r="D997" t="n">
        <v>1803130</v>
      </c>
      <c r="E997">
        <f>sum(B997:D997)</f>
        <v/>
      </c>
      <c r="F997">
        <f>B997/E997</f>
        <v/>
      </c>
      <c r="G997">
        <f>C997/E997</f>
        <v/>
      </c>
      <c r="H997">
        <f>D997/E997</f>
        <v/>
      </c>
      <c r="I997">
        <f>G997+H997*2</f>
        <v/>
      </c>
    </row>
    <row r="998" spans="1:12">
      <c r="A998" t="s">
        <v>18</v>
      </c>
      <c r="B998" t="n">
        <v>75558</v>
      </c>
      <c r="C998" t="n">
        <v>0</v>
      </c>
      <c r="D998" t="n">
        <v>0</v>
      </c>
      <c r="E998">
        <f>sum(B998:D998)</f>
        <v/>
      </c>
      <c r="F998">
        <f>B998/E998</f>
        <v/>
      </c>
      <c r="G998">
        <f>C998/E998</f>
        <v/>
      </c>
      <c r="H998">
        <f>D998/E998</f>
        <v/>
      </c>
      <c r="I998">
        <f>G998+H998*2</f>
        <v/>
      </c>
      <c r="J998">
        <f>I998-J996</f>
        <v/>
      </c>
      <c r="K998" t="n">
        <v>5</v>
      </c>
      <c r="L998">
        <f>J998/K998*100/20.72/8</f>
        <v/>
      </c>
    </row>
    <row r="999" spans="1:12">
      <c r="A999" t="s">
        <v>19</v>
      </c>
      <c r="B999" t="n">
        <v>44743</v>
      </c>
      <c r="C999" t="n">
        <v>97932</v>
      </c>
      <c r="D999" t="n">
        <v>0</v>
      </c>
      <c r="E999">
        <f>sum(B999:D999)</f>
        <v/>
      </c>
      <c r="F999">
        <f>B999/E999</f>
        <v/>
      </c>
      <c r="G999">
        <f>C999/E999</f>
        <v/>
      </c>
      <c r="H999">
        <f>D999/E999</f>
        <v/>
      </c>
      <c r="I999">
        <f>G999+H999*2</f>
        <v/>
      </c>
      <c r="J999">
        <f>I999-J996</f>
        <v/>
      </c>
      <c r="K999" t="n">
        <v>5</v>
      </c>
      <c r="L999">
        <f>J999/K999*100/20.72/8</f>
        <v/>
      </c>
    </row>
    <row r="1000" spans="1:12">
      <c r="A1000" t="s">
        <v>20</v>
      </c>
      <c r="B1000" t="n">
        <v>35919</v>
      </c>
      <c r="C1000" t="n">
        <v>0</v>
      </c>
      <c r="D1000" t="n">
        <v>0</v>
      </c>
      <c r="E1000">
        <f>sum(B1000:D1000)</f>
        <v/>
      </c>
      <c r="F1000">
        <f>B1000/E1000</f>
        <v/>
      </c>
      <c r="G1000">
        <f>C1000/E1000</f>
        <v/>
      </c>
      <c r="H1000">
        <f>D1000/E1000</f>
        <v/>
      </c>
      <c r="I1000">
        <f>G1000+H1000*2</f>
        <v/>
      </c>
      <c r="J1000">
        <f>I1000-J996</f>
        <v/>
      </c>
      <c r="K1000" t="n">
        <v>5</v>
      </c>
      <c r="L1000">
        <f>J1000/K1000*100/20.72/24</f>
        <v/>
      </c>
    </row>
    <row r="1001" spans="1:12">
      <c r="A1001" t="s">
        <v>21</v>
      </c>
      <c r="B1001" t="n">
        <v>12722</v>
      </c>
      <c r="C1001" t="n">
        <v>16985</v>
      </c>
      <c r="D1001" t="n">
        <v>0</v>
      </c>
      <c r="E1001">
        <f>sum(B1001:D1001)</f>
        <v/>
      </c>
      <c r="F1001">
        <f>B1001/E1001</f>
        <v/>
      </c>
      <c r="G1001">
        <f>C1001/E1001</f>
        <v/>
      </c>
      <c r="H1001">
        <f>D1001/E1001</f>
        <v/>
      </c>
      <c r="I1001">
        <f>G1001+H1001*2</f>
        <v/>
      </c>
      <c r="J1001">
        <f>I1001-J996</f>
        <v/>
      </c>
      <c r="K1001" t="n">
        <v>5</v>
      </c>
      <c r="L1001">
        <f>J1001/K1001*100/20.72/24</f>
        <v/>
      </c>
    </row>
    <row r="1002" spans="1:12">
      <c r="A1002" t="s">
        <v>22</v>
      </c>
      <c r="B1002" t="n">
        <v>974789</v>
      </c>
      <c r="C1002" t="n">
        <v>1156608</v>
      </c>
      <c r="D1002" t="n">
        <v>746538</v>
      </c>
      <c r="E1002">
        <f>sum(B1002:D1002)</f>
        <v/>
      </c>
      <c r="F1002">
        <f>B1002/E1002</f>
        <v/>
      </c>
      <c r="G1002">
        <f>C1002/E1002</f>
        <v/>
      </c>
      <c r="H1002">
        <f>D1002/E1002</f>
        <v/>
      </c>
      <c r="I1002">
        <f>G1002+H1002*2</f>
        <v/>
      </c>
      <c r="J1002">
        <f>I1002-J996</f>
        <v/>
      </c>
      <c r="K1002" t="n">
        <v>5</v>
      </c>
      <c r="L1002">
        <f>J1002/K1002*100/20.72/48</f>
        <v/>
      </c>
    </row>
    <row r="1003" spans="1:12">
      <c r="A1003" t="s">
        <v>23</v>
      </c>
      <c r="B1003" t="n">
        <v>141454</v>
      </c>
      <c r="C1003" t="n">
        <v>20426</v>
      </c>
      <c r="D1003" t="n">
        <v>0</v>
      </c>
      <c r="E1003">
        <f>sum(B1003:D1003)</f>
        <v/>
      </c>
      <c r="F1003">
        <f>B1003/E1003</f>
        <v/>
      </c>
      <c r="G1003">
        <f>C1003/E1003</f>
        <v/>
      </c>
      <c r="H1003">
        <f>D1003/E1003</f>
        <v/>
      </c>
      <c r="I1003">
        <f>G1003+H1003*2</f>
        <v/>
      </c>
      <c r="J1003">
        <f>I1003-J996</f>
        <v/>
      </c>
      <c r="K1003" t="n">
        <v>5</v>
      </c>
      <c r="L1003">
        <f>J1003/K1003*100/20.72/48</f>
        <v/>
      </c>
    </row>
    <row r="1004" spans="1:12">
      <c r="A1004" t="s">
        <v>24</v>
      </c>
      <c r="B1004" t="n">
        <v>0</v>
      </c>
      <c r="C1004" t="n">
        <v>0</v>
      </c>
      <c r="D1004" t="n">
        <v>0</v>
      </c>
      <c r="E1004">
        <f>sum(B1004:D1004)</f>
        <v/>
      </c>
      <c r="F1004">
        <f>B1004/E1004</f>
        <v/>
      </c>
      <c r="G1004">
        <f>C1004/E1004</f>
        <v/>
      </c>
      <c r="H1004">
        <f>D1004/E1004</f>
        <v/>
      </c>
      <c r="I1004">
        <f>G1004+H1004*2</f>
        <v/>
      </c>
      <c r="J1004">
        <f>I1004-J996</f>
        <v/>
      </c>
      <c r="K1004" t="n">
        <v>5</v>
      </c>
      <c r="L1004">
        <f>J1004/K1004*100/20.72/96</f>
        <v/>
      </c>
    </row>
    <row r="1005" spans="1:12">
      <c r="A1005" t="s">
        <v>25</v>
      </c>
      <c r="B1005" t="n">
        <v>9473</v>
      </c>
      <c r="C1005" t="n">
        <v>14673</v>
      </c>
      <c r="D1005" t="n">
        <v>0</v>
      </c>
      <c r="E1005">
        <f>sum(B1005:D1005)</f>
        <v/>
      </c>
      <c r="F1005">
        <f>B1005/E1005</f>
        <v/>
      </c>
      <c r="G1005">
        <f>C1005/E1005</f>
        <v/>
      </c>
      <c r="H1005">
        <f>D1005/E1005</f>
        <v/>
      </c>
      <c r="I1005">
        <f>G1005+H1005*2</f>
        <v/>
      </c>
      <c r="J1005">
        <f>I1005-J996</f>
        <v/>
      </c>
      <c r="K1005" t="n">
        <v>5</v>
      </c>
      <c r="L1005">
        <f>J1005/K1005*100/20.72/96</f>
        <v/>
      </c>
    </row>
    <row r="1006" spans="1:12">
      <c r="A1006" t="s">
        <v>26</v>
      </c>
      <c r="B1006" t="n">
        <v>21780</v>
      </c>
      <c r="C1006" t="n">
        <v>10014</v>
      </c>
      <c r="D1006" t="n">
        <v>0</v>
      </c>
      <c r="E1006">
        <f>sum(B1006:D1006)</f>
        <v/>
      </c>
      <c r="F1006">
        <f>B1006/E1006</f>
        <v/>
      </c>
      <c r="G1006">
        <f>C1006/E1006</f>
        <v/>
      </c>
      <c r="H1006">
        <f>D1006/E1006</f>
        <v/>
      </c>
      <c r="I1006">
        <f>G1006+H1006*2</f>
        <v/>
      </c>
      <c r="J1006">
        <f>I1006-J996</f>
        <v/>
      </c>
      <c r="K1006" t="n">
        <v>5</v>
      </c>
      <c r="L1006">
        <f>J1006/K1006*100/20.72/168</f>
        <v/>
      </c>
    </row>
    <row r="1007" spans="1:12">
      <c r="A1007" t="s">
        <v>27</v>
      </c>
      <c r="B1007" t="n">
        <v>0</v>
      </c>
      <c r="C1007" t="n">
        <v>0</v>
      </c>
      <c r="D1007" t="n">
        <v>0</v>
      </c>
      <c r="E1007">
        <f>sum(B1007:D1007)</f>
        <v/>
      </c>
      <c r="F1007">
        <f>B1007/E1007</f>
        <v/>
      </c>
      <c r="G1007">
        <f>C1007/E1007</f>
        <v/>
      </c>
      <c r="H1007">
        <f>D1007/E1007</f>
        <v/>
      </c>
      <c r="I1007">
        <f>G1007+H1007*2</f>
        <v/>
      </c>
      <c r="J1007">
        <f>I1007-J996</f>
        <v/>
      </c>
      <c r="K1007" t="n">
        <v>5</v>
      </c>
      <c r="L1007">
        <f>J1007/K1007*100/20.72/168</f>
        <v/>
      </c>
    </row>
    <row r="1008" spans="1:12">
      <c r="A1008" t="s"/>
    </row>
    <row r="1009" spans="1:12">
      <c r="A1009" t="s">
        <v>0</v>
      </c>
      <c r="B1009" t="s">
        <v>1</v>
      </c>
      <c r="C1009" t="s">
        <v>2</v>
      </c>
      <c r="D1009" t="s">
        <v>3</v>
      </c>
    </row>
    <row r="1010" spans="1:12">
      <c r="A1010" t="s">
        <v>191</v>
      </c>
      <c r="B1010" t="s">
        <v>5</v>
      </c>
      <c r="C1010" t="s">
        <v>192</v>
      </c>
      <c r="D1010" t="s">
        <v>188</v>
      </c>
    </row>
    <row r="1011" spans="1:12">
      <c r="A1011" t="s"/>
      <c r="B1011" t="s">
        <v>8</v>
      </c>
      <c r="C1011" t="s">
        <v>9</v>
      </c>
      <c r="D1011" t="s">
        <v>10</v>
      </c>
      <c r="E1011" t="s">
        <v>11</v>
      </c>
      <c r="F1011" t="s">
        <v>8</v>
      </c>
      <c r="G1011" t="s">
        <v>9</v>
      </c>
      <c r="H1011" t="s">
        <v>10</v>
      </c>
      <c r="I1011" t="s">
        <v>12</v>
      </c>
      <c r="J1011" t="s">
        <v>13</v>
      </c>
      <c r="K1011" t="s">
        <v>14</v>
      </c>
      <c r="L1011" t="s">
        <v>15</v>
      </c>
    </row>
    <row r="1012" spans="1:12">
      <c r="A1012" t="s">
        <v>16</v>
      </c>
      <c r="B1012" t="n">
        <v>6465184</v>
      </c>
      <c r="C1012" t="n">
        <v>6668776</v>
      </c>
      <c r="D1012" t="n">
        <v>4374380</v>
      </c>
      <c r="E1012">
        <f>sum(B1012:D1012)</f>
        <v/>
      </c>
      <c r="F1012">
        <f>B1012/E1012</f>
        <v/>
      </c>
      <c r="G1012">
        <f>C1012/E1012</f>
        <v/>
      </c>
      <c r="H1012">
        <f>D1012/E1012</f>
        <v/>
      </c>
      <c r="I1012">
        <f>G1012+H1012*2</f>
        <v/>
      </c>
      <c r="J1012">
        <f>average(I1012:I1013)</f>
        <v/>
      </c>
    </row>
    <row r="1013" spans="1:12">
      <c r="A1013" t="s">
        <v>17</v>
      </c>
      <c r="B1013" t="n">
        <v>4805903</v>
      </c>
      <c r="C1013" t="n">
        <v>4804112</v>
      </c>
      <c r="D1013" t="n">
        <v>3199511</v>
      </c>
      <c r="E1013">
        <f>sum(B1013:D1013)</f>
        <v/>
      </c>
      <c r="F1013">
        <f>B1013/E1013</f>
        <v/>
      </c>
      <c r="G1013">
        <f>C1013/E1013</f>
        <v/>
      </c>
      <c r="H1013">
        <f>D1013/E1013</f>
        <v/>
      </c>
      <c r="I1013">
        <f>G1013+H1013*2</f>
        <v/>
      </c>
    </row>
    <row r="1014" spans="1:12">
      <c r="A1014" t="s">
        <v>18</v>
      </c>
      <c r="B1014" t="n">
        <v>12788250</v>
      </c>
      <c r="C1014" t="n">
        <v>13450680</v>
      </c>
      <c r="D1014" t="n">
        <v>9412481</v>
      </c>
      <c r="E1014">
        <f>sum(B1014:D1014)</f>
        <v/>
      </c>
      <c r="F1014">
        <f>B1014/E1014</f>
        <v/>
      </c>
      <c r="G1014">
        <f>C1014/E1014</f>
        <v/>
      </c>
      <c r="H1014">
        <f>D1014/E1014</f>
        <v/>
      </c>
      <c r="I1014">
        <f>G1014+H1014*2</f>
        <v/>
      </c>
      <c r="J1014">
        <f>I1014-J1012</f>
        <v/>
      </c>
      <c r="K1014" t="n">
        <v>5</v>
      </c>
      <c r="L1014">
        <f>J1014/K1014*100/20.72/8</f>
        <v/>
      </c>
    </row>
    <row r="1015" spans="1:12">
      <c r="A1015" t="s">
        <v>19</v>
      </c>
      <c r="B1015" t="n">
        <v>13655440</v>
      </c>
      <c r="C1015" t="n">
        <v>14155110</v>
      </c>
      <c r="D1015" t="n">
        <v>10259220</v>
      </c>
      <c r="E1015">
        <f>sum(B1015:D1015)</f>
        <v/>
      </c>
      <c r="F1015">
        <f>B1015/E1015</f>
        <v/>
      </c>
      <c r="G1015">
        <f>C1015/E1015</f>
        <v/>
      </c>
      <c r="H1015">
        <f>D1015/E1015</f>
        <v/>
      </c>
      <c r="I1015">
        <f>G1015+H1015*2</f>
        <v/>
      </c>
      <c r="J1015">
        <f>I1015-J1012</f>
        <v/>
      </c>
      <c r="K1015" t="n">
        <v>5</v>
      </c>
      <c r="L1015">
        <f>J1015/K1015*100/20.72/8</f>
        <v/>
      </c>
    </row>
    <row r="1016" spans="1:12">
      <c r="A1016" t="s">
        <v>20</v>
      </c>
      <c r="B1016" t="n">
        <v>17002050</v>
      </c>
      <c r="C1016" t="n">
        <v>18665770</v>
      </c>
      <c r="D1016" t="n">
        <v>13488050</v>
      </c>
      <c r="E1016">
        <f>sum(B1016:D1016)</f>
        <v/>
      </c>
      <c r="F1016">
        <f>B1016/E1016</f>
        <v/>
      </c>
      <c r="G1016">
        <f>C1016/E1016</f>
        <v/>
      </c>
      <c r="H1016">
        <f>D1016/E1016</f>
        <v/>
      </c>
      <c r="I1016">
        <f>G1016+H1016*2</f>
        <v/>
      </c>
      <c r="J1016">
        <f>I1016-J1012</f>
        <v/>
      </c>
      <c r="K1016" t="n">
        <v>5</v>
      </c>
      <c r="L1016">
        <f>J1016/K1016*100/20.72/24</f>
        <v/>
      </c>
    </row>
    <row r="1017" spans="1:12">
      <c r="A1017" t="s">
        <v>21</v>
      </c>
      <c r="B1017" t="n">
        <v>7811117</v>
      </c>
      <c r="C1017" t="n">
        <v>7932089</v>
      </c>
      <c r="D1017" t="n">
        <v>6090208</v>
      </c>
      <c r="E1017">
        <f>sum(B1017:D1017)</f>
        <v/>
      </c>
      <c r="F1017">
        <f>B1017/E1017</f>
        <v/>
      </c>
      <c r="G1017">
        <f>C1017/E1017</f>
        <v/>
      </c>
      <c r="H1017">
        <f>D1017/E1017</f>
        <v/>
      </c>
      <c r="I1017">
        <f>G1017+H1017*2</f>
        <v/>
      </c>
      <c r="J1017">
        <f>I1017-J1012</f>
        <v/>
      </c>
      <c r="K1017" t="n">
        <v>5</v>
      </c>
      <c r="L1017">
        <f>J1017/K1017*100/20.72/24</f>
        <v/>
      </c>
    </row>
    <row r="1018" spans="1:12">
      <c r="A1018" t="s">
        <v>22</v>
      </c>
      <c r="B1018" t="n">
        <v>9351496</v>
      </c>
      <c r="C1018" t="n">
        <v>11214600</v>
      </c>
      <c r="D1018" t="n">
        <v>8834399</v>
      </c>
      <c r="E1018">
        <f>sum(B1018:D1018)</f>
        <v/>
      </c>
      <c r="F1018">
        <f>B1018/E1018</f>
        <v/>
      </c>
      <c r="G1018">
        <f>C1018/E1018</f>
        <v/>
      </c>
      <c r="H1018">
        <f>D1018/E1018</f>
        <v/>
      </c>
      <c r="I1018">
        <f>G1018+H1018*2</f>
        <v/>
      </c>
      <c r="J1018">
        <f>I1018-J1012</f>
        <v/>
      </c>
      <c r="K1018" t="n">
        <v>5</v>
      </c>
      <c r="L1018">
        <f>J1018/K1018*100/20.72/48</f>
        <v/>
      </c>
    </row>
    <row r="1019" spans="1:12">
      <c r="A1019" t="s">
        <v>23</v>
      </c>
      <c r="B1019" t="n">
        <v>11601860</v>
      </c>
      <c r="C1019" t="n">
        <v>14226430</v>
      </c>
      <c r="D1019" t="n">
        <v>11410240</v>
      </c>
      <c r="E1019">
        <f>sum(B1019:D1019)</f>
        <v/>
      </c>
      <c r="F1019">
        <f>B1019/E1019</f>
        <v/>
      </c>
      <c r="G1019">
        <f>C1019/E1019</f>
        <v/>
      </c>
      <c r="H1019">
        <f>D1019/E1019</f>
        <v/>
      </c>
      <c r="I1019">
        <f>G1019+H1019*2</f>
        <v/>
      </c>
      <c r="J1019">
        <f>I1019-J1012</f>
        <v/>
      </c>
      <c r="K1019" t="n">
        <v>5</v>
      </c>
      <c r="L1019">
        <f>J1019/K1019*100/20.72/48</f>
        <v/>
      </c>
    </row>
    <row r="1020" spans="1:12">
      <c r="A1020" t="s">
        <v>24</v>
      </c>
      <c r="B1020" t="n">
        <v>7685174</v>
      </c>
      <c r="C1020" t="n">
        <v>10844300</v>
      </c>
      <c r="D1020" t="n">
        <v>9850378</v>
      </c>
      <c r="E1020">
        <f>sum(B1020:D1020)</f>
        <v/>
      </c>
      <c r="F1020">
        <f>B1020/E1020</f>
        <v/>
      </c>
      <c r="G1020">
        <f>C1020/E1020</f>
        <v/>
      </c>
      <c r="H1020">
        <f>D1020/E1020</f>
        <v/>
      </c>
      <c r="I1020">
        <f>G1020+H1020*2</f>
        <v/>
      </c>
      <c r="J1020">
        <f>I1020-J1012</f>
        <v/>
      </c>
      <c r="K1020" t="n">
        <v>5</v>
      </c>
      <c r="L1020">
        <f>J1020/K1020*100/20.72/96</f>
        <v/>
      </c>
    </row>
    <row r="1021" spans="1:12">
      <c r="A1021" t="s">
        <v>25</v>
      </c>
      <c r="B1021" t="n">
        <v>7822763</v>
      </c>
      <c r="C1021" t="n">
        <v>11120700</v>
      </c>
      <c r="D1021" t="n">
        <v>9969170</v>
      </c>
      <c r="E1021">
        <f>sum(B1021:D1021)</f>
        <v/>
      </c>
      <c r="F1021">
        <f>B1021/E1021</f>
        <v/>
      </c>
      <c r="G1021">
        <f>C1021/E1021</f>
        <v/>
      </c>
      <c r="H1021">
        <f>D1021/E1021</f>
        <v/>
      </c>
      <c r="I1021">
        <f>G1021+H1021*2</f>
        <v/>
      </c>
      <c r="J1021">
        <f>I1021-J1012</f>
        <v/>
      </c>
      <c r="K1021" t="n">
        <v>5</v>
      </c>
      <c r="L1021">
        <f>J1021/K1021*100/20.72/96</f>
        <v/>
      </c>
    </row>
    <row r="1022" spans="1:12">
      <c r="A1022" t="s">
        <v>26</v>
      </c>
      <c r="B1022" t="n">
        <v>10679090</v>
      </c>
      <c r="C1022" t="n">
        <v>17578190</v>
      </c>
      <c r="D1022" t="n">
        <v>17855200</v>
      </c>
      <c r="E1022">
        <f>sum(B1022:D1022)</f>
        <v/>
      </c>
      <c r="F1022">
        <f>B1022/E1022</f>
        <v/>
      </c>
      <c r="G1022">
        <f>C1022/E1022</f>
        <v/>
      </c>
      <c r="H1022">
        <f>D1022/E1022</f>
        <v/>
      </c>
      <c r="I1022">
        <f>G1022+H1022*2</f>
        <v/>
      </c>
      <c r="J1022">
        <f>I1022-J1012</f>
        <v/>
      </c>
      <c r="K1022" t="n">
        <v>5</v>
      </c>
      <c r="L1022">
        <f>J1022/K1022*100/20.72/168</f>
        <v/>
      </c>
    </row>
    <row r="1023" spans="1:12">
      <c r="A1023" t="s">
        <v>27</v>
      </c>
      <c r="B1023" t="n">
        <v>12854260</v>
      </c>
      <c r="C1023" t="n">
        <v>21162850</v>
      </c>
      <c r="D1023" t="n">
        <v>20357400</v>
      </c>
      <c r="E1023">
        <f>sum(B1023:D1023)</f>
        <v/>
      </c>
      <c r="F1023">
        <f>B1023/E1023</f>
        <v/>
      </c>
      <c r="G1023">
        <f>C1023/E1023</f>
        <v/>
      </c>
      <c r="H1023">
        <f>D1023/E1023</f>
        <v/>
      </c>
      <c r="I1023">
        <f>G1023+H1023*2</f>
        <v/>
      </c>
      <c r="J1023">
        <f>I1023-J1012</f>
        <v/>
      </c>
      <c r="K1023" t="n">
        <v>5</v>
      </c>
      <c r="L1023">
        <f>J1023/K1023*100/20.72/168</f>
        <v/>
      </c>
    </row>
    <row r="1024" spans="1:12">
      <c r="A1024" t="s"/>
    </row>
    <row r="1025" spans="1:12">
      <c r="A1025" t="s">
        <v>0</v>
      </c>
      <c r="B1025" t="s">
        <v>1</v>
      </c>
      <c r="C1025" t="s">
        <v>2</v>
      </c>
      <c r="D1025" t="s">
        <v>3</v>
      </c>
    </row>
    <row r="1026" spans="1:12">
      <c r="A1026" t="s">
        <v>193</v>
      </c>
      <c r="B1026" t="s">
        <v>56</v>
      </c>
      <c r="C1026" t="s">
        <v>194</v>
      </c>
      <c r="D1026" t="s">
        <v>188</v>
      </c>
    </row>
    <row r="1027" spans="1:12">
      <c r="A1027" t="s"/>
      <c r="B1027" t="s">
        <v>8</v>
      </c>
      <c r="C1027" t="s">
        <v>9</v>
      </c>
      <c r="D1027" t="s">
        <v>10</v>
      </c>
      <c r="E1027" t="s">
        <v>11</v>
      </c>
      <c r="F1027" t="s">
        <v>8</v>
      </c>
      <c r="G1027" t="s">
        <v>9</v>
      </c>
      <c r="H1027" t="s">
        <v>10</v>
      </c>
      <c r="I1027" t="s">
        <v>12</v>
      </c>
      <c r="J1027" t="s">
        <v>13</v>
      </c>
      <c r="K1027" t="s">
        <v>14</v>
      </c>
      <c r="L1027" t="s">
        <v>15</v>
      </c>
    </row>
    <row r="1028" spans="1:12">
      <c r="A1028" t="s">
        <v>16</v>
      </c>
      <c r="B1028" t="n">
        <v>1800525</v>
      </c>
      <c r="C1028" t="n">
        <v>2159762</v>
      </c>
      <c r="D1028" t="n">
        <v>1200713</v>
      </c>
      <c r="E1028">
        <f>sum(B1028:D1028)</f>
        <v/>
      </c>
      <c r="F1028">
        <f>B1028/E1028</f>
        <v/>
      </c>
      <c r="G1028">
        <f>C1028/E1028</f>
        <v/>
      </c>
      <c r="H1028">
        <f>D1028/E1028</f>
        <v/>
      </c>
      <c r="I1028">
        <f>G1028+H1028*2</f>
        <v/>
      </c>
      <c r="J1028">
        <f>average(I1028:I1029)</f>
        <v/>
      </c>
    </row>
    <row r="1029" spans="1:12">
      <c r="A1029" t="s">
        <v>17</v>
      </c>
      <c r="B1029" t="n">
        <v>1604078</v>
      </c>
      <c r="C1029" t="n">
        <v>1715484</v>
      </c>
      <c r="D1029" t="n">
        <v>1143518</v>
      </c>
      <c r="E1029">
        <f>sum(B1029:D1029)</f>
        <v/>
      </c>
      <c r="F1029">
        <f>B1029/E1029</f>
        <v/>
      </c>
      <c r="G1029">
        <f>C1029/E1029</f>
        <v/>
      </c>
      <c r="H1029">
        <f>D1029/E1029</f>
        <v/>
      </c>
      <c r="I1029">
        <f>G1029+H1029*2</f>
        <v/>
      </c>
    </row>
    <row r="1030" spans="1:12">
      <c r="A1030" t="s">
        <v>18</v>
      </c>
      <c r="B1030" t="n">
        <v>4563059</v>
      </c>
      <c r="C1030" t="n">
        <v>4546360</v>
      </c>
      <c r="D1030" t="n">
        <v>3181058</v>
      </c>
      <c r="E1030">
        <f>sum(B1030:D1030)</f>
        <v/>
      </c>
      <c r="F1030">
        <f>B1030/E1030</f>
        <v/>
      </c>
      <c r="G1030">
        <f>C1030/E1030</f>
        <v/>
      </c>
      <c r="H1030">
        <f>D1030/E1030</f>
        <v/>
      </c>
      <c r="I1030">
        <f>G1030+H1030*2</f>
        <v/>
      </c>
      <c r="J1030">
        <f>I1030-J1028</f>
        <v/>
      </c>
      <c r="K1030" t="n">
        <v>5</v>
      </c>
      <c r="L1030">
        <f>J1030/K1030*100/20.72/8</f>
        <v/>
      </c>
    </row>
    <row r="1031" spans="1:12">
      <c r="A1031" t="s">
        <v>19</v>
      </c>
      <c r="B1031" t="n">
        <v>3690468</v>
      </c>
      <c r="C1031" t="n">
        <v>3467786</v>
      </c>
      <c r="D1031" t="n">
        <v>2403254</v>
      </c>
      <c r="E1031">
        <f>sum(B1031:D1031)</f>
        <v/>
      </c>
      <c r="F1031">
        <f>B1031/E1031</f>
        <v/>
      </c>
      <c r="G1031">
        <f>C1031/E1031</f>
        <v/>
      </c>
      <c r="H1031">
        <f>D1031/E1031</f>
        <v/>
      </c>
      <c r="I1031">
        <f>G1031+H1031*2</f>
        <v/>
      </c>
      <c r="J1031">
        <f>I1031-J1028</f>
        <v/>
      </c>
      <c r="K1031" t="n">
        <v>5</v>
      </c>
      <c r="L1031">
        <f>J1031/K1031*100/20.72/8</f>
        <v/>
      </c>
    </row>
    <row r="1032" spans="1:12">
      <c r="A1032" t="s">
        <v>20</v>
      </c>
      <c r="B1032" t="n">
        <v>2325454</v>
      </c>
      <c r="C1032" t="n">
        <v>3108477</v>
      </c>
      <c r="D1032" t="n">
        <v>2114807</v>
      </c>
      <c r="E1032">
        <f>sum(B1032:D1032)</f>
        <v/>
      </c>
      <c r="F1032">
        <f>B1032/E1032</f>
        <v/>
      </c>
      <c r="G1032">
        <f>C1032/E1032</f>
        <v/>
      </c>
      <c r="H1032">
        <f>D1032/E1032</f>
        <v/>
      </c>
      <c r="I1032">
        <f>G1032+H1032*2</f>
        <v/>
      </c>
      <c r="J1032">
        <f>I1032-J1028</f>
        <v/>
      </c>
      <c r="K1032" t="n">
        <v>5</v>
      </c>
      <c r="L1032">
        <f>J1032/K1032*100/20.72/24</f>
        <v/>
      </c>
    </row>
    <row r="1033" spans="1:12">
      <c r="A1033" t="s">
        <v>21</v>
      </c>
      <c r="B1033" t="n">
        <v>2679825</v>
      </c>
      <c r="C1033" t="n">
        <v>3044588</v>
      </c>
      <c r="D1033" t="n">
        <v>2051739</v>
      </c>
      <c r="E1033">
        <f>sum(B1033:D1033)</f>
        <v/>
      </c>
      <c r="F1033">
        <f>B1033/E1033</f>
        <v/>
      </c>
      <c r="G1033">
        <f>C1033/E1033</f>
        <v/>
      </c>
      <c r="H1033">
        <f>D1033/E1033</f>
        <v/>
      </c>
      <c r="I1033">
        <f>G1033+H1033*2</f>
        <v/>
      </c>
      <c r="J1033">
        <f>I1033-J1028</f>
        <v/>
      </c>
      <c r="K1033" t="n">
        <v>5</v>
      </c>
      <c r="L1033">
        <f>J1033/K1033*100/20.72/24</f>
        <v/>
      </c>
    </row>
    <row r="1034" spans="1:12">
      <c r="A1034" t="s">
        <v>22</v>
      </c>
      <c r="B1034" t="n">
        <v>3669962</v>
      </c>
      <c r="C1034" t="n">
        <v>4012144</v>
      </c>
      <c r="D1034" t="n">
        <v>3198966</v>
      </c>
      <c r="E1034">
        <f>sum(B1034:D1034)</f>
        <v/>
      </c>
      <c r="F1034">
        <f>B1034/E1034</f>
        <v/>
      </c>
      <c r="G1034">
        <f>C1034/E1034</f>
        <v/>
      </c>
      <c r="H1034">
        <f>D1034/E1034</f>
        <v/>
      </c>
      <c r="I1034">
        <f>G1034+H1034*2</f>
        <v/>
      </c>
      <c r="J1034">
        <f>I1034-J1028</f>
        <v/>
      </c>
      <c r="K1034" t="n">
        <v>5</v>
      </c>
      <c r="L1034">
        <f>J1034/K1034*100/20.72/48</f>
        <v/>
      </c>
    </row>
    <row r="1035" spans="1:12">
      <c r="A1035" t="s">
        <v>23</v>
      </c>
      <c r="B1035" t="n">
        <v>2797606</v>
      </c>
      <c r="C1035" t="n">
        <v>3109235</v>
      </c>
      <c r="D1035" t="n">
        <v>2419470</v>
      </c>
      <c r="E1035">
        <f>sum(B1035:D1035)</f>
        <v/>
      </c>
      <c r="F1035">
        <f>B1035/E1035</f>
        <v/>
      </c>
      <c r="G1035">
        <f>C1035/E1035</f>
        <v/>
      </c>
      <c r="H1035">
        <f>D1035/E1035</f>
        <v/>
      </c>
      <c r="I1035">
        <f>G1035+H1035*2</f>
        <v/>
      </c>
      <c r="J1035">
        <f>I1035-J1028</f>
        <v/>
      </c>
      <c r="K1035" t="n">
        <v>5</v>
      </c>
      <c r="L1035">
        <f>J1035/K1035*100/20.72/48</f>
        <v/>
      </c>
    </row>
    <row r="1036" spans="1:12">
      <c r="A1036" t="s">
        <v>24</v>
      </c>
      <c r="B1036" t="n">
        <v>2295339</v>
      </c>
      <c r="C1036" t="n">
        <v>3296408</v>
      </c>
      <c r="D1036" t="n">
        <v>2644049</v>
      </c>
      <c r="E1036">
        <f>sum(B1036:D1036)</f>
        <v/>
      </c>
      <c r="F1036">
        <f>B1036/E1036</f>
        <v/>
      </c>
      <c r="G1036">
        <f>C1036/E1036</f>
        <v/>
      </c>
      <c r="H1036">
        <f>D1036/E1036</f>
        <v/>
      </c>
      <c r="I1036">
        <f>G1036+H1036*2</f>
        <v/>
      </c>
      <c r="J1036">
        <f>I1036-J1028</f>
        <v/>
      </c>
      <c r="K1036" t="n">
        <v>5</v>
      </c>
      <c r="L1036">
        <f>J1036/K1036*100/20.72/96</f>
        <v/>
      </c>
    </row>
    <row r="1037" spans="1:12">
      <c r="A1037" t="s">
        <v>25</v>
      </c>
      <c r="B1037" t="n">
        <v>2212649</v>
      </c>
      <c r="C1037" t="n">
        <v>3345761</v>
      </c>
      <c r="D1037" t="n">
        <v>2888350</v>
      </c>
      <c r="E1037">
        <f>sum(B1037:D1037)</f>
        <v/>
      </c>
      <c r="F1037">
        <f>B1037/E1037</f>
        <v/>
      </c>
      <c r="G1037">
        <f>C1037/E1037</f>
        <v/>
      </c>
      <c r="H1037">
        <f>D1037/E1037</f>
        <v/>
      </c>
      <c r="I1037">
        <f>G1037+H1037*2</f>
        <v/>
      </c>
      <c r="J1037">
        <f>I1037-J1028</f>
        <v/>
      </c>
      <c r="K1037" t="n">
        <v>5</v>
      </c>
      <c r="L1037">
        <f>J1037/K1037*100/20.72/96</f>
        <v/>
      </c>
    </row>
    <row r="1038" spans="1:12">
      <c r="A1038" t="s">
        <v>26</v>
      </c>
      <c r="B1038" t="n">
        <v>3674204</v>
      </c>
      <c r="C1038" t="n">
        <v>6065724</v>
      </c>
      <c r="D1038" t="n">
        <v>5625218</v>
      </c>
      <c r="E1038">
        <f>sum(B1038:D1038)</f>
        <v/>
      </c>
      <c r="F1038">
        <f>B1038/E1038</f>
        <v/>
      </c>
      <c r="G1038">
        <f>C1038/E1038</f>
        <v/>
      </c>
      <c r="H1038">
        <f>D1038/E1038</f>
        <v/>
      </c>
      <c r="I1038">
        <f>G1038+H1038*2</f>
        <v/>
      </c>
      <c r="J1038">
        <f>I1038-J1028</f>
        <v/>
      </c>
      <c r="K1038" t="n">
        <v>5</v>
      </c>
      <c r="L1038">
        <f>J1038/K1038*100/20.72/168</f>
        <v/>
      </c>
    </row>
    <row r="1039" spans="1:12">
      <c r="A1039" t="s">
        <v>27</v>
      </c>
      <c r="B1039" t="n">
        <v>2876107</v>
      </c>
      <c r="C1039" t="n">
        <v>4775552</v>
      </c>
      <c r="D1039" t="n">
        <v>4795595</v>
      </c>
      <c r="E1039">
        <f>sum(B1039:D1039)</f>
        <v/>
      </c>
      <c r="F1039">
        <f>B1039/E1039</f>
        <v/>
      </c>
      <c r="G1039">
        <f>C1039/E1039</f>
        <v/>
      </c>
      <c r="H1039">
        <f>D1039/E1039</f>
        <v/>
      </c>
      <c r="I1039">
        <f>G1039+H1039*2</f>
        <v/>
      </c>
      <c r="J1039">
        <f>I1039-J1028</f>
        <v/>
      </c>
      <c r="K1039" t="n">
        <v>5</v>
      </c>
      <c r="L1039">
        <f>J1039/K1039*100/20.72/168</f>
        <v/>
      </c>
    </row>
    <row r="1040" spans="1:12">
      <c r="A1040" t="s"/>
    </row>
    <row r="1041" spans="1:12">
      <c r="A1041" t="s">
        <v>0</v>
      </c>
      <c r="B1041" t="s">
        <v>1</v>
      </c>
      <c r="C1041" t="s">
        <v>2</v>
      </c>
      <c r="D1041" t="s">
        <v>3</v>
      </c>
    </row>
    <row r="1042" spans="1:12">
      <c r="A1042" t="s">
        <v>195</v>
      </c>
      <c r="B1042" t="s">
        <v>5</v>
      </c>
      <c r="C1042" t="s">
        <v>196</v>
      </c>
      <c r="D1042" t="s">
        <v>121</v>
      </c>
    </row>
    <row r="1043" spans="1:12">
      <c r="A1043" t="s"/>
      <c r="B1043" t="s">
        <v>8</v>
      </c>
      <c r="C1043" t="s">
        <v>9</v>
      </c>
      <c r="D1043" t="s">
        <v>10</v>
      </c>
      <c r="E1043" t="s">
        <v>11</v>
      </c>
      <c r="F1043" t="s">
        <v>8</v>
      </c>
      <c r="G1043" t="s">
        <v>9</v>
      </c>
      <c r="H1043" t="s">
        <v>10</v>
      </c>
      <c r="I1043" t="s">
        <v>12</v>
      </c>
      <c r="J1043" t="s">
        <v>13</v>
      </c>
      <c r="K1043" t="s">
        <v>14</v>
      </c>
      <c r="L1043" t="s">
        <v>15</v>
      </c>
    </row>
    <row r="1044" spans="1:12">
      <c r="A1044" t="s">
        <v>16</v>
      </c>
      <c r="B1044" t="n">
        <v>80032030</v>
      </c>
      <c r="C1044" t="n">
        <v>80046670</v>
      </c>
      <c r="D1044" t="n">
        <v>47355270</v>
      </c>
      <c r="E1044">
        <f>sum(B1044:D1044)</f>
        <v/>
      </c>
      <c r="F1044">
        <f>B1044/E1044</f>
        <v/>
      </c>
      <c r="G1044">
        <f>C1044/E1044</f>
        <v/>
      </c>
      <c r="H1044">
        <f>D1044/E1044</f>
        <v/>
      </c>
      <c r="I1044">
        <f>G1044+H1044*2</f>
        <v/>
      </c>
      <c r="J1044">
        <f>average(I1044:I1045)</f>
        <v/>
      </c>
    </row>
    <row r="1045" spans="1:12">
      <c r="A1045" t="s">
        <v>17</v>
      </c>
      <c r="B1045" t="n">
        <v>80115830</v>
      </c>
      <c r="C1045" t="n">
        <v>78644980</v>
      </c>
      <c r="D1045" t="n">
        <v>45039540</v>
      </c>
      <c r="E1045">
        <f>sum(B1045:D1045)</f>
        <v/>
      </c>
      <c r="F1045">
        <f>B1045/E1045</f>
        <v/>
      </c>
      <c r="G1045">
        <f>C1045/E1045</f>
        <v/>
      </c>
      <c r="H1045">
        <f>D1045/E1045</f>
        <v/>
      </c>
      <c r="I1045">
        <f>G1045+H1045*2</f>
        <v/>
      </c>
    </row>
    <row r="1046" spans="1:12">
      <c r="A1046" t="s">
        <v>18</v>
      </c>
      <c r="B1046" t="n">
        <v>20258830</v>
      </c>
      <c r="C1046" t="n">
        <v>21345520</v>
      </c>
      <c r="D1046" t="n">
        <v>13279540</v>
      </c>
      <c r="E1046">
        <f>sum(B1046:D1046)</f>
        <v/>
      </c>
      <c r="F1046">
        <f>B1046/E1046</f>
        <v/>
      </c>
      <c r="G1046">
        <f>C1046/E1046</f>
        <v/>
      </c>
      <c r="H1046">
        <f>D1046/E1046</f>
        <v/>
      </c>
      <c r="I1046">
        <f>G1046+H1046*2</f>
        <v/>
      </c>
      <c r="J1046">
        <f>I1046-J1044</f>
        <v/>
      </c>
      <c r="K1046" t="n">
        <v>5</v>
      </c>
      <c r="L1046">
        <f>J1046/K1046*100/24.84/8</f>
        <v/>
      </c>
    </row>
    <row r="1047" spans="1:12">
      <c r="A1047" t="s">
        <v>19</v>
      </c>
      <c r="B1047" t="n">
        <v>91996010</v>
      </c>
      <c r="C1047" t="n">
        <v>95136890</v>
      </c>
      <c r="D1047" t="n">
        <v>59004070</v>
      </c>
      <c r="E1047">
        <f>sum(B1047:D1047)</f>
        <v/>
      </c>
      <c r="F1047">
        <f>B1047/E1047</f>
        <v/>
      </c>
      <c r="G1047">
        <f>C1047/E1047</f>
        <v/>
      </c>
      <c r="H1047">
        <f>D1047/E1047</f>
        <v/>
      </c>
      <c r="I1047">
        <f>G1047+H1047*2</f>
        <v/>
      </c>
      <c r="J1047">
        <f>I1047-J1044</f>
        <v/>
      </c>
      <c r="K1047" t="n">
        <v>5</v>
      </c>
      <c r="L1047">
        <f>J1047/K1047*100/24.84/8</f>
        <v/>
      </c>
    </row>
    <row r="1048" spans="1:12">
      <c r="A1048" t="s">
        <v>20</v>
      </c>
      <c r="B1048" t="n">
        <v>95902410</v>
      </c>
      <c r="C1048" t="n">
        <v>105185400</v>
      </c>
      <c r="D1048" t="n">
        <v>69615870</v>
      </c>
      <c r="E1048">
        <f>sum(B1048:D1048)</f>
        <v/>
      </c>
      <c r="F1048">
        <f>B1048/E1048</f>
        <v/>
      </c>
      <c r="G1048">
        <f>C1048/E1048</f>
        <v/>
      </c>
      <c r="H1048">
        <f>D1048/E1048</f>
        <v/>
      </c>
      <c r="I1048">
        <f>G1048+H1048*2</f>
        <v/>
      </c>
      <c r="J1048">
        <f>I1048-J1044</f>
        <v/>
      </c>
      <c r="K1048" t="n">
        <v>5</v>
      </c>
      <c r="L1048">
        <f>J1048/K1048*100/24.84/24</f>
        <v/>
      </c>
    </row>
    <row r="1049" spans="1:12">
      <c r="A1049" t="s">
        <v>21</v>
      </c>
      <c r="B1049" t="n">
        <v>105796100</v>
      </c>
      <c r="C1049" t="n">
        <v>117114700</v>
      </c>
      <c r="D1049" t="n">
        <v>77592140</v>
      </c>
      <c r="E1049">
        <f>sum(B1049:D1049)</f>
        <v/>
      </c>
      <c r="F1049">
        <f>B1049/E1049</f>
        <v/>
      </c>
      <c r="G1049">
        <f>C1049/E1049</f>
        <v/>
      </c>
      <c r="H1049">
        <f>D1049/E1049</f>
        <v/>
      </c>
      <c r="I1049">
        <f>G1049+H1049*2</f>
        <v/>
      </c>
      <c r="J1049">
        <f>I1049-J1044</f>
        <v/>
      </c>
      <c r="K1049" t="n">
        <v>5</v>
      </c>
      <c r="L1049">
        <f>J1049/K1049*100/24.84/24</f>
        <v/>
      </c>
    </row>
    <row r="1050" spans="1:12">
      <c r="A1050" t="s">
        <v>22</v>
      </c>
      <c r="B1050" t="n">
        <v>17027960</v>
      </c>
      <c r="C1050" t="n">
        <v>20871580</v>
      </c>
      <c r="D1050" t="n">
        <v>15839020</v>
      </c>
      <c r="E1050">
        <f>sum(B1050:D1050)</f>
        <v/>
      </c>
      <c r="F1050">
        <f>B1050/E1050</f>
        <v/>
      </c>
      <c r="G1050">
        <f>C1050/E1050</f>
        <v/>
      </c>
      <c r="H1050">
        <f>D1050/E1050</f>
        <v/>
      </c>
      <c r="I1050">
        <f>G1050+H1050*2</f>
        <v/>
      </c>
      <c r="J1050">
        <f>I1050-J1044</f>
        <v/>
      </c>
      <c r="K1050" t="n">
        <v>5</v>
      </c>
      <c r="L1050">
        <f>J1050/K1050*100/24.84/48</f>
        <v/>
      </c>
    </row>
    <row r="1051" spans="1:12">
      <c r="A1051" t="s">
        <v>23</v>
      </c>
      <c r="B1051" t="n">
        <v>15410640</v>
      </c>
      <c r="C1051" t="n">
        <v>18290840</v>
      </c>
      <c r="D1051" t="n">
        <v>12853000</v>
      </c>
      <c r="E1051">
        <f>sum(B1051:D1051)</f>
        <v/>
      </c>
      <c r="F1051">
        <f>B1051/E1051</f>
        <v/>
      </c>
      <c r="G1051">
        <f>C1051/E1051</f>
        <v/>
      </c>
      <c r="H1051">
        <f>D1051/E1051</f>
        <v/>
      </c>
      <c r="I1051">
        <f>G1051+H1051*2</f>
        <v/>
      </c>
      <c r="J1051">
        <f>I1051-J1044</f>
        <v/>
      </c>
      <c r="K1051" t="n">
        <v>5</v>
      </c>
      <c r="L1051">
        <f>J1051/K1051*100/24.84/48</f>
        <v/>
      </c>
    </row>
    <row r="1052" spans="1:12">
      <c r="A1052" t="s">
        <v>24</v>
      </c>
      <c r="B1052" t="n">
        <v>36854790</v>
      </c>
      <c r="C1052" t="n">
        <v>51217490</v>
      </c>
      <c r="D1052" t="n">
        <v>43889540</v>
      </c>
      <c r="E1052">
        <f>sum(B1052:D1052)</f>
        <v/>
      </c>
      <c r="F1052">
        <f>B1052/E1052</f>
        <v/>
      </c>
      <c r="G1052">
        <f>C1052/E1052</f>
        <v/>
      </c>
      <c r="H1052">
        <f>D1052/E1052</f>
        <v/>
      </c>
      <c r="I1052">
        <f>G1052+H1052*2</f>
        <v/>
      </c>
      <c r="J1052">
        <f>I1052-J1044</f>
        <v/>
      </c>
      <c r="K1052" t="n">
        <v>5</v>
      </c>
      <c r="L1052">
        <f>J1052/K1052*100/24.84/96</f>
        <v/>
      </c>
    </row>
    <row r="1053" spans="1:12">
      <c r="A1053" t="s">
        <v>25</v>
      </c>
      <c r="B1053" t="n">
        <v>98624740</v>
      </c>
      <c r="C1053" t="n">
        <v>138937000</v>
      </c>
      <c r="D1053" t="n">
        <v>116401800</v>
      </c>
      <c r="E1053">
        <f>sum(B1053:D1053)</f>
        <v/>
      </c>
      <c r="F1053">
        <f>B1053/E1053</f>
        <v/>
      </c>
      <c r="G1053">
        <f>C1053/E1053</f>
        <v/>
      </c>
      <c r="H1053">
        <f>D1053/E1053</f>
        <v/>
      </c>
      <c r="I1053">
        <f>G1053+H1053*2</f>
        <v/>
      </c>
      <c r="J1053">
        <f>I1053-J1044</f>
        <v/>
      </c>
      <c r="K1053" t="n">
        <v>5</v>
      </c>
      <c r="L1053">
        <f>J1053/K1053*100/24.84/96</f>
        <v/>
      </c>
    </row>
    <row r="1054" spans="1:12">
      <c r="A1054" t="s">
        <v>26</v>
      </c>
      <c r="B1054" t="n">
        <v>11016420</v>
      </c>
      <c r="C1054" t="n">
        <v>18569500</v>
      </c>
      <c r="D1054" t="n">
        <v>16885150</v>
      </c>
      <c r="E1054">
        <f>sum(B1054:D1054)</f>
        <v/>
      </c>
      <c r="F1054">
        <f>B1054/E1054</f>
        <v/>
      </c>
      <c r="G1054">
        <f>C1054/E1054</f>
        <v/>
      </c>
      <c r="H1054">
        <f>D1054/E1054</f>
        <v/>
      </c>
      <c r="I1054">
        <f>G1054+H1054*2</f>
        <v/>
      </c>
      <c r="J1054">
        <f>I1054-J1044</f>
        <v/>
      </c>
      <c r="K1054" t="n">
        <v>5</v>
      </c>
      <c r="L1054">
        <f>J1054/K1054*100/24.84/168</f>
        <v/>
      </c>
    </row>
    <row r="1055" spans="1:12">
      <c r="A1055" t="s">
        <v>27</v>
      </c>
      <c r="B1055" t="n">
        <v>19508310</v>
      </c>
      <c r="C1055" t="n">
        <v>30982710</v>
      </c>
      <c r="D1055" t="n">
        <v>28533630</v>
      </c>
      <c r="E1055">
        <f>sum(B1055:D1055)</f>
        <v/>
      </c>
      <c r="F1055">
        <f>B1055/E1055</f>
        <v/>
      </c>
      <c r="G1055">
        <f>C1055/E1055</f>
        <v/>
      </c>
      <c r="H1055">
        <f>D1055/E1055</f>
        <v/>
      </c>
      <c r="I1055">
        <f>G1055+H1055*2</f>
        <v/>
      </c>
      <c r="J1055">
        <f>I1055-J1044</f>
        <v/>
      </c>
      <c r="K1055" t="n">
        <v>5</v>
      </c>
      <c r="L1055">
        <f>J1055/K1055*100/24.84/168</f>
        <v/>
      </c>
    </row>
    <row r="1056" spans="1:12">
      <c r="A1056" t="s"/>
    </row>
    <row r="1057" spans="1:12">
      <c r="A1057" t="s">
        <v>0</v>
      </c>
      <c r="B1057" t="s">
        <v>1</v>
      </c>
      <c r="C1057" t="s">
        <v>2</v>
      </c>
      <c r="D1057" t="s">
        <v>3</v>
      </c>
    </row>
    <row r="1058" spans="1:12">
      <c r="A1058" t="s">
        <v>197</v>
      </c>
      <c r="B1058" t="s">
        <v>56</v>
      </c>
      <c r="C1058" t="s">
        <v>198</v>
      </c>
      <c r="D1058" t="s">
        <v>121</v>
      </c>
    </row>
    <row r="1059" spans="1:12">
      <c r="A1059" t="s"/>
      <c r="B1059" t="s">
        <v>8</v>
      </c>
      <c r="C1059" t="s">
        <v>9</v>
      </c>
      <c r="D1059" t="s">
        <v>10</v>
      </c>
      <c r="E1059" t="s">
        <v>11</v>
      </c>
      <c r="F1059" t="s">
        <v>8</v>
      </c>
      <c r="G1059" t="s">
        <v>9</v>
      </c>
      <c r="H1059" t="s">
        <v>10</v>
      </c>
      <c r="I1059" t="s">
        <v>12</v>
      </c>
      <c r="J1059" t="s">
        <v>13</v>
      </c>
      <c r="K1059" t="s">
        <v>14</v>
      </c>
      <c r="L1059" t="s">
        <v>15</v>
      </c>
    </row>
    <row r="1060" spans="1:12">
      <c r="A1060" t="s">
        <v>16</v>
      </c>
      <c r="B1060" t="n">
        <v>692255500</v>
      </c>
      <c r="C1060" t="n">
        <v>704428000</v>
      </c>
      <c r="D1060" t="n">
        <v>411770700</v>
      </c>
      <c r="E1060">
        <f>sum(B1060:D1060)</f>
        <v/>
      </c>
      <c r="F1060">
        <f>B1060/E1060</f>
        <v/>
      </c>
      <c r="G1060">
        <f>C1060/E1060</f>
        <v/>
      </c>
      <c r="H1060">
        <f>D1060/E1060</f>
        <v/>
      </c>
      <c r="I1060">
        <f>G1060+H1060*2</f>
        <v/>
      </c>
      <c r="J1060">
        <f>average(I1060:I1061)</f>
        <v/>
      </c>
    </row>
    <row r="1061" spans="1:12">
      <c r="A1061" t="s">
        <v>17</v>
      </c>
      <c r="B1061" t="n">
        <v>539263700</v>
      </c>
      <c r="C1061" t="n">
        <v>534117700</v>
      </c>
      <c r="D1061" t="n">
        <v>315446100</v>
      </c>
      <c r="E1061">
        <f>sum(B1061:D1061)</f>
        <v/>
      </c>
      <c r="F1061">
        <f>B1061/E1061</f>
        <v/>
      </c>
      <c r="G1061">
        <f>C1061/E1061</f>
        <v/>
      </c>
      <c r="H1061">
        <f>D1061/E1061</f>
        <v/>
      </c>
      <c r="I1061">
        <f>G1061+H1061*2</f>
        <v/>
      </c>
    </row>
    <row r="1062" spans="1:12">
      <c r="A1062" t="s">
        <v>18</v>
      </c>
      <c r="B1062" t="n">
        <v>547590400</v>
      </c>
      <c r="C1062" t="n">
        <v>574407700</v>
      </c>
      <c r="D1062" t="n">
        <v>358403800</v>
      </c>
      <c r="E1062">
        <f>sum(B1062:D1062)</f>
        <v/>
      </c>
      <c r="F1062">
        <f>B1062/E1062</f>
        <v/>
      </c>
      <c r="G1062">
        <f>C1062/E1062</f>
        <v/>
      </c>
      <c r="H1062">
        <f>D1062/E1062</f>
        <v/>
      </c>
      <c r="I1062">
        <f>G1062+H1062*2</f>
        <v/>
      </c>
      <c r="J1062">
        <f>I1062-J1060</f>
        <v/>
      </c>
      <c r="K1062" t="n">
        <v>5</v>
      </c>
      <c r="L1062">
        <f>J1062/K1062*100/24.84/8</f>
        <v/>
      </c>
    </row>
    <row r="1063" spans="1:12">
      <c r="A1063" t="s">
        <v>19</v>
      </c>
      <c r="B1063" t="n">
        <v>645538600</v>
      </c>
      <c r="C1063" t="n">
        <v>679053700</v>
      </c>
      <c r="D1063" t="n">
        <v>421816600</v>
      </c>
      <c r="E1063">
        <f>sum(B1063:D1063)</f>
        <v/>
      </c>
      <c r="F1063">
        <f>B1063/E1063</f>
        <v/>
      </c>
      <c r="G1063">
        <f>C1063/E1063</f>
        <v/>
      </c>
      <c r="H1063">
        <f>D1063/E1063</f>
        <v/>
      </c>
      <c r="I1063">
        <f>G1063+H1063*2</f>
        <v/>
      </c>
      <c r="J1063">
        <f>I1063-J1060</f>
        <v/>
      </c>
      <c r="K1063" t="n">
        <v>5</v>
      </c>
      <c r="L1063">
        <f>J1063/K1063*100/24.84/8</f>
        <v/>
      </c>
    </row>
    <row r="1064" spans="1:12">
      <c r="A1064" t="s">
        <v>20</v>
      </c>
      <c r="B1064" t="n">
        <v>572468600</v>
      </c>
      <c r="C1064" t="n">
        <v>636736800</v>
      </c>
      <c r="D1064" t="n">
        <v>428303800</v>
      </c>
      <c r="E1064">
        <f>sum(B1064:D1064)</f>
        <v/>
      </c>
      <c r="F1064">
        <f>B1064/E1064</f>
        <v/>
      </c>
      <c r="G1064">
        <f>C1064/E1064</f>
        <v/>
      </c>
      <c r="H1064">
        <f>D1064/E1064</f>
        <v/>
      </c>
      <c r="I1064">
        <f>G1064+H1064*2</f>
        <v/>
      </c>
      <c r="J1064">
        <f>I1064-J1060</f>
        <v/>
      </c>
      <c r="K1064" t="n">
        <v>5</v>
      </c>
      <c r="L1064">
        <f>J1064/K1064*100/24.84/24</f>
        <v/>
      </c>
    </row>
    <row r="1065" spans="1:12">
      <c r="A1065" t="s">
        <v>21</v>
      </c>
      <c r="B1065" t="n">
        <v>688450800</v>
      </c>
      <c r="C1065" t="n">
        <v>766318000</v>
      </c>
      <c r="D1065" t="n">
        <v>518790500</v>
      </c>
      <c r="E1065">
        <f>sum(B1065:D1065)</f>
        <v/>
      </c>
      <c r="F1065">
        <f>B1065/E1065</f>
        <v/>
      </c>
      <c r="G1065">
        <f>C1065/E1065</f>
        <v/>
      </c>
      <c r="H1065">
        <f>D1065/E1065</f>
        <v/>
      </c>
      <c r="I1065">
        <f>G1065+H1065*2</f>
        <v/>
      </c>
      <c r="J1065">
        <f>I1065-J1060</f>
        <v/>
      </c>
      <c r="K1065" t="n">
        <v>5</v>
      </c>
      <c r="L1065">
        <f>J1065/K1065*100/24.84/24</f>
        <v/>
      </c>
    </row>
    <row r="1066" spans="1:12">
      <c r="A1066" t="s">
        <v>22</v>
      </c>
      <c r="B1066" t="n">
        <v>544076300</v>
      </c>
      <c r="C1066" t="n">
        <v>670692700</v>
      </c>
      <c r="D1066" t="n">
        <v>494906100</v>
      </c>
      <c r="E1066">
        <f>sum(B1066:D1066)</f>
        <v/>
      </c>
      <c r="F1066">
        <f>B1066/E1066</f>
        <v/>
      </c>
      <c r="G1066">
        <f>C1066/E1066</f>
        <v/>
      </c>
      <c r="H1066">
        <f>D1066/E1066</f>
        <v/>
      </c>
      <c r="I1066">
        <f>G1066+H1066*2</f>
        <v/>
      </c>
      <c r="J1066">
        <f>I1066-J1060</f>
        <v/>
      </c>
      <c r="K1066" t="n">
        <v>5</v>
      </c>
      <c r="L1066">
        <f>J1066/K1066*100/24.84/48</f>
        <v/>
      </c>
    </row>
    <row r="1067" spans="1:12">
      <c r="A1067" t="s">
        <v>23</v>
      </c>
      <c r="B1067" t="n">
        <v>517596100</v>
      </c>
      <c r="C1067" t="n">
        <v>632157200</v>
      </c>
      <c r="D1067" t="n">
        <v>468339200</v>
      </c>
      <c r="E1067">
        <f>sum(B1067:D1067)</f>
        <v/>
      </c>
      <c r="F1067">
        <f>B1067/E1067</f>
        <v/>
      </c>
      <c r="G1067">
        <f>C1067/E1067</f>
        <v/>
      </c>
      <c r="H1067">
        <f>D1067/E1067</f>
        <v/>
      </c>
      <c r="I1067">
        <f>G1067+H1067*2</f>
        <v/>
      </c>
      <c r="J1067">
        <f>I1067-J1060</f>
        <v/>
      </c>
      <c r="K1067" t="n">
        <v>5</v>
      </c>
      <c r="L1067">
        <f>J1067/K1067*100/24.84/48</f>
        <v/>
      </c>
    </row>
    <row r="1068" spans="1:12">
      <c r="A1068" t="s">
        <v>24</v>
      </c>
      <c r="B1068" t="n">
        <v>724550700</v>
      </c>
      <c r="C1068" t="n">
        <v>1040036000</v>
      </c>
      <c r="D1068" t="n">
        <v>870485300</v>
      </c>
      <c r="E1068">
        <f>sum(B1068:D1068)</f>
        <v/>
      </c>
      <c r="F1068">
        <f>B1068/E1068</f>
        <v/>
      </c>
      <c r="G1068">
        <f>C1068/E1068</f>
        <v/>
      </c>
      <c r="H1068">
        <f>D1068/E1068</f>
        <v/>
      </c>
      <c r="I1068">
        <f>G1068+H1068*2</f>
        <v/>
      </c>
      <c r="J1068">
        <f>I1068-J1060</f>
        <v/>
      </c>
      <c r="K1068" t="n">
        <v>5</v>
      </c>
      <c r="L1068">
        <f>J1068/K1068*100/24.84/96</f>
        <v/>
      </c>
    </row>
    <row r="1069" spans="1:12">
      <c r="A1069" t="s">
        <v>25</v>
      </c>
      <c r="B1069" t="n">
        <v>599280800</v>
      </c>
      <c r="C1069" t="n">
        <v>844117000</v>
      </c>
      <c r="D1069" t="n">
        <v>705047500</v>
      </c>
      <c r="E1069">
        <f>sum(B1069:D1069)</f>
        <v/>
      </c>
      <c r="F1069">
        <f>B1069/E1069</f>
        <v/>
      </c>
      <c r="G1069">
        <f>C1069/E1069</f>
        <v/>
      </c>
      <c r="H1069">
        <f>D1069/E1069</f>
        <v/>
      </c>
      <c r="I1069">
        <f>G1069+H1069*2</f>
        <v/>
      </c>
      <c r="J1069">
        <f>I1069-J1060</f>
        <v/>
      </c>
      <c r="K1069" t="n">
        <v>5</v>
      </c>
      <c r="L1069">
        <f>J1069/K1069*100/24.84/96</f>
        <v/>
      </c>
    </row>
    <row r="1070" spans="1:12">
      <c r="A1070" t="s">
        <v>26</v>
      </c>
      <c r="B1070" t="n">
        <v>444856400</v>
      </c>
      <c r="C1070" t="n">
        <v>725575200</v>
      </c>
      <c r="D1070" t="n">
        <v>661124700</v>
      </c>
      <c r="E1070">
        <f>sum(B1070:D1070)</f>
        <v/>
      </c>
      <c r="F1070">
        <f>B1070/E1070</f>
        <v/>
      </c>
      <c r="G1070">
        <f>C1070/E1070</f>
        <v/>
      </c>
      <c r="H1070">
        <f>D1070/E1070</f>
        <v/>
      </c>
      <c r="I1070">
        <f>G1070+H1070*2</f>
        <v/>
      </c>
      <c r="J1070">
        <f>I1070-J1060</f>
        <v/>
      </c>
      <c r="K1070" t="n">
        <v>5</v>
      </c>
      <c r="L1070">
        <f>J1070/K1070*100/24.84/168</f>
        <v/>
      </c>
    </row>
    <row r="1071" spans="1:12">
      <c r="A1071" t="s">
        <v>27</v>
      </c>
      <c r="B1071" t="n">
        <v>462627900</v>
      </c>
      <c r="C1071" t="n">
        <v>754325600</v>
      </c>
      <c r="D1071" t="n">
        <v>682950100</v>
      </c>
      <c r="E1071">
        <f>sum(B1071:D1071)</f>
        <v/>
      </c>
      <c r="F1071">
        <f>B1071/E1071</f>
        <v/>
      </c>
      <c r="G1071">
        <f>C1071/E1071</f>
        <v/>
      </c>
      <c r="H1071">
        <f>D1071/E1071</f>
        <v/>
      </c>
      <c r="I1071">
        <f>G1071+H1071*2</f>
        <v/>
      </c>
      <c r="J1071">
        <f>I1071-J1060</f>
        <v/>
      </c>
      <c r="K1071" t="n">
        <v>5</v>
      </c>
      <c r="L1071">
        <f>J1071/K1071*100/24.84/168</f>
        <v/>
      </c>
    </row>
    <row r="1072" spans="1:12">
      <c r="A1072" t="s"/>
    </row>
    <row r="1073" spans="1:12">
      <c r="A1073" t="s">
        <v>0</v>
      </c>
      <c r="B1073" t="s">
        <v>1</v>
      </c>
      <c r="C1073" t="s">
        <v>2</v>
      </c>
      <c r="D1073" t="s">
        <v>3</v>
      </c>
    </row>
    <row r="1074" spans="1:12">
      <c r="A1074" t="s">
        <v>199</v>
      </c>
      <c r="B1074" t="s">
        <v>56</v>
      </c>
      <c r="C1074" t="s">
        <v>200</v>
      </c>
      <c r="D1074" t="s">
        <v>201</v>
      </c>
    </row>
    <row r="1075" spans="1:12">
      <c r="A1075" t="s"/>
      <c r="B1075" t="s">
        <v>8</v>
      </c>
      <c r="C1075" t="s">
        <v>9</v>
      </c>
      <c r="D1075" t="s">
        <v>10</v>
      </c>
      <c r="E1075" t="s">
        <v>11</v>
      </c>
      <c r="F1075" t="s">
        <v>8</v>
      </c>
      <c r="G1075" t="s">
        <v>9</v>
      </c>
      <c r="H1075" t="s">
        <v>10</v>
      </c>
      <c r="I1075" t="s">
        <v>12</v>
      </c>
      <c r="J1075" t="s">
        <v>13</v>
      </c>
      <c r="K1075" t="s">
        <v>14</v>
      </c>
      <c r="L1075" t="s">
        <v>15</v>
      </c>
    </row>
    <row r="1076" spans="1:12">
      <c r="A1076" t="s">
        <v>16</v>
      </c>
      <c r="B1076" t="n">
        <v>310170900</v>
      </c>
      <c r="C1076" t="n">
        <v>310775900</v>
      </c>
      <c r="D1076" t="n">
        <v>165935100</v>
      </c>
      <c r="E1076">
        <f>sum(B1076:D1076)</f>
        <v/>
      </c>
      <c r="F1076">
        <f>B1076/E1076</f>
        <v/>
      </c>
      <c r="G1076">
        <f>C1076/E1076</f>
        <v/>
      </c>
      <c r="H1076">
        <f>D1076/E1076</f>
        <v/>
      </c>
      <c r="I1076">
        <f>G1076+H1076*2</f>
        <v/>
      </c>
      <c r="J1076">
        <f>average(I1076:I1077)</f>
        <v/>
      </c>
    </row>
    <row r="1077" spans="1:12">
      <c r="A1077" t="s">
        <v>17</v>
      </c>
      <c r="B1077" t="n">
        <v>315521100</v>
      </c>
      <c r="C1077" t="n">
        <v>317287700</v>
      </c>
      <c r="D1077" t="n">
        <v>168735600</v>
      </c>
      <c r="E1077">
        <f>sum(B1077:D1077)</f>
        <v/>
      </c>
      <c r="F1077">
        <f>B1077/E1077</f>
        <v/>
      </c>
      <c r="G1077">
        <f>C1077/E1077</f>
        <v/>
      </c>
      <c r="H1077">
        <f>D1077/E1077</f>
        <v/>
      </c>
      <c r="I1077">
        <f>G1077+H1077*2</f>
        <v/>
      </c>
    </row>
    <row r="1078" spans="1:12">
      <c r="A1078" t="s">
        <v>18</v>
      </c>
      <c r="B1078" t="n">
        <v>269631600</v>
      </c>
      <c r="C1078" t="n">
        <v>281571500</v>
      </c>
      <c r="D1078" t="n">
        <v>166663800</v>
      </c>
      <c r="E1078">
        <f>sum(B1078:D1078)</f>
        <v/>
      </c>
      <c r="F1078">
        <f>B1078/E1078</f>
        <v/>
      </c>
      <c r="G1078">
        <f>C1078/E1078</f>
        <v/>
      </c>
      <c r="H1078">
        <f>D1078/E1078</f>
        <v/>
      </c>
      <c r="I1078">
        <f>G1078+H1078*2</f>
        <v/>
      </c>
      <c r="J1078">
        <f>I1078-J1076</f>
        <v/>
      </c>
      <c r="K1078" t="n">
        <v>5</v>
      </c>
      <c r="L1078">
        <f>J1078/K1078*100/41.22/8</f>
        <v/>
      </c>
    </row>
    <row r="1079" spans="1:12">
      <c r="A1079" t="s">
        <v>19</v>
      </c>
      <c r="B1079" t="n">
        <v>305404700</v>
      </c>
      <c r="C1079" t="n">
        <v>317783500</v>
      </c>
      <c r="D1079" t="n">
        <v>183419800</v>
      </c>
      <c r="E1079">
        <f>sum(B1079:D1079)</f>
        <v/>
      </c>
      <c r="F1079">
        <f>B1079/E1079</f>
        <v/>
      </c>
      <c r="G1079">
        <f>C1079/E1079</f>
        <v/>
      </c>
      <c r="H1079">
        <f>D1079/E1079</f>
        <v/>
      </c>
      <c r="I1079">
        <f>G1079+H1079*2</f>
        <v/>
      </c>
      <c r="J1079">
        <f>I1079-J1076</f>
        <v/>
      </c>
      <c r="K1079" t="n">
        <v>5</v>
      </c>
      <c r="L1079">
        <f>J1079/K1079*100/41.22/8</f>
        <v/>
      </c>
    </row>
    <row r="1080" spans="1:12">
      <c r="A1080" t="s">
        <v>20</v>
      </c>
      <c r="B1080" t="n">
        <v>356590100</v>
      </c>
      <c r="C1080" t="n">
        <v>391867600</v>
      </c>
      <c r="D1080" t="n">
        <v>256879900</v>
      </c>
      <c r="E1080">
        <f>sum(B1080:D1080)</f>
        <v/>
      </c>
      <c r="F1080">
        <f>B1080/E1080</f>
        <v/>
      </c>
      <c r="G1080">
        <f>C1080/E1080</f>
        <v/>
      </c>
      <c r="H1080">
        <f>D1080/E1080</f>
        <v/>
      </c>
      <c r="I1080">
        <f>G1080+H1080*2</f>
        <v/>
      </c>
      <c r="J1080">
        <f>I1080-J1076</f>
        <v/>
      </c>
      <c r="K1080" t="n">
        <v>5</v>
      </c>
      <c r="L1080">
        <f>J1080/K1080*100/41.22/24</f>
        <v/>
      </c>
    </row>
    <row r="1081" spans="1:12">
      <c r="A1081" t="s">
        <v>21</v>
      </c>
      <c r="B1081" t="n">
        <v>352639600</v>
      </c>
      <c r="C1081" t="n">
        <v>384410200</v>
      </c>
      <c r="D1081" t="n">
        <v>252423800</v>
      </c>
      <c r="E1081">
        <f>sum(B1081:D1081)</f>
        <v/>
      </c>
      <c r="F1081">
        <f>B1081/E1081</f>
        <v/>
      </c>
      <c r="G1081">
        <f>C1081/E1081</f>
        <v/>
      </c>
      <c r="H1081">
        <f>D1081/E1081</f>
        <v/>
      </c>
      <c r="I1081">
        <f>G1081+H1081*2</f>
        <v/>
      </c>
      <c r="J1081">
        <f>I1081-J1076</f>
        <v/>
      </c>
      <c r="K1081" t="n">
        <v>5</v>
      </c>
      <c r="L1081">
        <f>J1081/K1081*100/41.22/24</f>
        <v/>
      </c>
    </row>
    <row r="1082" spans="1:12">
      <c r="A1082" t="s">
        <v>22</v>
      </c>
      <c r="B1082" t="n">
        <v>188622900</v>
      </c>
      <c r="C1082" t="n">
        <v>228338500</v>
      </c>
      <c r="D1082" t="n">
        <v>169687400</v>
      </c>
      <c r="E1082">
        <f>sum(B1082:D1082)</f>
        <v/>
      </c>
      <c r="F1082">
        <f>B1082/E1082</f>
        <v/>
      </c>
      <c r="G1082">
        <f>C1082/E1082</f>
        <v/>
      </c>
      <c r="H1082">
        <f>D1082/E1082</f>
        <v/>
      </c>
      <c r="I1082">
        <f>G1082+H1082*2</f>
        <v/>
      </c>
      <c r="J1082">
        <f>I1082-J1076</f>
        <v/>
      </c>
      <c r="K1082" t="n">
        <v>5</v>
      </c>
      <c r="L1082">
        <f>J1082/K1082*100/41.22/48</f>
        <v/>
      </c>
    </row>
    <row r="1083" spans="1:12">
      <c r="A1083" t="s">
        <v>23</v>
      </c>
      <c r="B1083" t="n">
        <v>187265500</v>
      </c>
      <c r="C1083" t="n">
        <v>225713500</v>
      </c>
      <c r="D1083" t="n">
        <v>171025200</v>
      </c>
      <c r="E1083">
        <f>sum(B1083:D1083)</f>
        <v/>
      </c>
      <c r="F1083">
        <f>B1083/E1083</f>
        <v/>
      </c>
      <c r="G1083">
        <f>C1083/E1083</f>
        <v/>
      </c>
      <c r="H1083">
        <f>D1083/E1083</f>
        <v/>
      </c>
      <c r="I1083">
        <f>G1083+H1083*2</f>
        <v/>
      </c>
      <c r="J1083">
        <f>I1083-J1076</f>
        <v/>
      </c>
      <c r="K1083" t="n">
        <v>5</v>
      </c>
      <c r="L1083">
        <f>J1083/K1083*100/41.22/48</f>
        <v/>
      </c>
    </row>
    <row r="1084" spans="1:12">
      <c r="A1084" t="s">
        <v>24</v>
      </c>
      <c r="B1084" t="n">
        <v>219166100</v>
      </c>
      <c r="C1084" t="n">
        <v>323374300</v>
      </c>
      <c r="D1084" t="n">
        <v>291570500</v>
      </c>
      <c r="E1084">
        <f>sum(B1084:D1084)</f>
        <v/>
      </c>
      <c r="F1084">
        <f>B1084/E1084</f>
        <v/>
      </c>
      <c r="G1084">
        <f>C1084/E1084</f>
        <v/>
      </c>
      <c r="H1084">
        <f>D1084/E1084</f>
        <v/>
      </c>
      <c r="I1084">
        <f>G1084+H1084*2</f>
        <v/>
      </c>
      <c r="J1084">
        <f>I1084-J1076</f>
        <v/>
      </c>
      <c r="K1084" t="n">
        <v>5</v>
      </c>
      <c r="L1084">
        <f>J1084/K1084*100/41.22/96</f>
        <v/>
      </c>
    </row>
    <row r="1085" spans="1:12">
      <c r="A1085" t="s">
        <v>25</v>
      </c>
      <c r="B1085" t="n">
        <v>198549000</v>
      </c>
      <c r="C1085" t="n">
        <v>290178100</v>
      </c>
      <c r="D1085" t="n">
        <v>264433500</v>
      </c>
      <c r="E1085">
        <f>sum(B1085:D1085)</f>
        <v/>
      </c>
      <c r="F1085">
        <f>B1085/E1085</f>
        <v/>
      </c>
      <c r="G1085">
        <f>C1085/E1085</f>
        <v/>
      </c>
      <c r="H1085">
        <f>D1085/E1085</f>
        <v/>
      </c>
      <c r="I1085">
        <f>G1085+H1085*2</f>
        <v/>
      </c>
      <c r="J1085">
        <f>I1085-J1076</f>
        <v/>
      </c>
      <c r="K1085" t="n">
        <v>5</v>
      </c>
      <c r="L1085">
        <f>J1085/K1085*100/41.22/96</f>
        <v/>
      </c>
    </row>
    <row r="1086" spans="1:12">
      <c r="A1086" t="s">
        <v>26</v>
      </c>
      <c r="B1086" t="n">
        <v>213639300</v>
      </c>
      <c r="C1086" t="n">
        <v>384538000</v>
      </c>
      <c r="D1086" t="n">
        <v>405589000</v>
      </c>
      <c r="E1086">
        <f>sum(B1086:D1086)</f>
        <v/>
      </c>
      <c r="F1086">
        <f>B1086/E1086</f>
        <v/>
      </c>
      <c r="G1086">
        <f>C1086/E1086</f>
        <v/>
      </c>
      <c r="H1086">
        <f>D1086/E1086</f>
        <v/>
      </c>
      <c r="I1086">
        <f>G1086+H1086*2</f>
        <v/>
      </c>
      <c r="J1086">
        <f>I1086-J1076</f>
        <v/>
      </c>
      <c r="K1086" t="n">
        <v>5</v>
      </c>
      <c r="L1086">
        <f>J1086/K1086*100/41.22/168</f>
        <v/>
      </c>
    </row>
    <row r="1087" spans="1:12">
      <c r="A1087" t="s">
        <v>27</v>
      </c>
      <c r="B1087" t="n">
        <v>211086000</v>
      </c>
      <c r="C1087" t="n">
        <v>379610300</v>
      </c>
      <c r="D1087" t="n">
        <v>402146800</v>
      </c>
      <c r="E1087">
        <f>sum(B1087:D1087)</f>
        <v/>
      </c>
      <c r="F1087">
        <f>B1087/E1087</f>
        <v/>
      </c>
      <c r="G1087">
        <f>C1087/E1087</f>
        <v/>
      </c>
      <c r="H1087">
        <f>D1087/E1087</f>
        <v/>
      </c>
      <c r="I1087">
        <f>G1087+H1087*2</f>
        <v/>
      </c>
      <c r="J1087">
        <f>I1087-J1076</f>
        <v/>
      </c>
      <c r="K1087" t="n">
        <v>5</v>
      </c>
      <c r="L1087">
        <f>J1087/K1087*100/41.22/168</f>
        <v/>
      </c>
    </row>
    <row r="1088" spans="1:12">
      <c r="A1088" t="s"/>
    </row>
    <row r="1089" spans="1:12">
      <c r="A1089" t="s">
        <v>0</v>
      </c>
      <c r="B1089" t="s">
        <v>1</v>
      </c>
      <c r="C1089" t="s">
        <v>2</v>
      </c>
      <c r="D1089" t="s">
        <v>3</v>
      </c>
    </row>
    <row r="1090" spans="1:12">
      <c r="A1090" t="s">
        <v>202</v>
      </c>
      <c r="B1090" t="s">
        <v>5</v>
      </c>
      <c r="C1090" t="s">
        <v>203</v>
      </c>
      <c r="D1090" t="s">
        <v>204</v>
      </c>
    </row>
    <row r="1091" spans="1:12">
      <c r="A1091" t="s"/>
      <c r="B1091" t="s">
        <v>8</v>
      </c>
      <c r="C1091" t="s">
        <v>9</v>
      </c>
      <c r="D1091" t="s">
        <v>10</v>
      </c>
      <c r="E1091" t="s">
        <v>11</v>
      </c>
      <c r="F1091" t="s">
        <v>8</v>
      </c>
      <c r="G1091" t="s">
        <v>9</v>
      </c>
      <c r="H1091" t="s">
        <v>10</v>
      </c>
      <c r="I1091" t="s">
        <v>12</v>
      </c>
      <c r="J1091" t="s">
        <v>13</v>
      </c>
      <c r="K1091" t="s">
        <v>14</v>
      </c>
      <c r="L1091" t="s">
        <v>15</v>
      </c>
    </row>
    <row r="1092" spans="1:12">
      <c r="A1092" t="s">
        <v>16</v>
      </c>
      <c r="B1092" t="n">
        <v>37364760</v>
      </c>
      <c r="C1092" t="n">
        <v>39342910</v>
      </c>
      <c r="D1092" t="n">
        <v>22651670</v>
      </c>
      <c r="E1092">
        <f>sum(B1092:D1092)</f>
        <v/>
      </c>
      <c r="F1092">
        <f>B1092/E1092</f>
        <v/>
      </c>
      <c r="G1092">
        <f>C1092/E1092</f>
        <v/>
      </c>
      <c r="H1092">
        <f>D1092/E1092</f>
        <v/>
      </c>
      <c r="I1092">
        <f>G1092+H1092*2</f>
        <v/>
      </c>
      <c r="J1092">
        <f>average(I1092:I1093)</f>
        <v/>
      </c>
    </row>
    <row r="1093" spans="1:12">
      <c r="A1093" t="s">
        <v>17</v>
      </c>
      <c r="B1093" t="n">
        <v>37270480</v>
      </c>
      <c r="C1093" t="n">
        <v>38247660</v>
      </c>
      <c r="D1093" t="n">
        <v>23104890</v>
      </c>
      <c r="E1093">
        <f>sum(B1093:D1093)</f>
        <v/>
      </c>
      <c r="F1093">
        <f>B1093/E1093</f>
        <v/>
      </c>
      <c r="G1093">
        <f>C1093/E1093</f>
        <v/>
      </c>
      <c r="H1093">
        <f>D1093/E1093</f>
        <v/>
      </c>
      <c r="I1093">
        <f>G1093+H1093*2</f>
        <v/>
      </c>
    </row>
    <row r="1094" spans="1:12">
      <c r="A1094" t="s">
        <v>18</v>
      </c>
      <c r="B1094" t="n">
        <v>39192720</v>
      </c>
      <c r="C1094" t="n">
        <v>40819660</v>
      </c>
      <c r="D1094" t="n">
        <v>25708500</v>
      </c>
      <c r="E1094">
        <f>sum(B1094:D1094)</f>
        <v/>
      </c>
      <c r="F1094">
        <f>B1094/E1094</f>
        <v/>
      </c>
      <c r="G1094">
        <f>C1094/E1094</f>
        <v/>
      </c>
      <c r="H1094">
        <f>D1094/E1094</f>
        <v/>
      </c>
      <c r="I1094">
        <f>G1094+H1094*2</f>
        <v/>
      </c>
      <c r="J1094">
        <f>I1094-J1092</f>
        <v/>
      </c>
      <c r="K1094" t="n">
        <v>5</v>
      </c>
      <c r="L1094">
        <f>J1094/K1094*100/26.08/8</f>
        <v/>
      </c>
    </row>
    <row r="1095" spans="1:12">
      <c r="A1095" t="s">
        <v>19</v>
      </c>
      <c r="B1095" t="n">
        <v>42881400</v>
      </c>
      <c r="C1095" t="n">
        <v>45290940</v>
      </c>
      <c r="D1095" t="n">
        <v>27970920</v>
      </c>
      <c r="E1095">
        <f>sum(B1095:D1095)</f>
        <v/>
      </c>
      <c r="F1095">
        <f>B1095/E1095</f>
        <v/>
      </c>
      <c r="G1095">
        <f>C1095/E1095</f>
        <v/>
      </c>
      <c r="H1095">
        <f>D1095/E1095</f>
        <v/>
      </c>
      <c r="I1095">
        <f>G1095+H1095*2</f>
        <v/>
      </c>
      <c r="J1095">
        <f>I1095-J1092</f>
        <v/>
      </c>
      <c r="K1095" t="n">
        <v>5</v>
      </c>
      <c r="L1095">
        <f>J1095/K1095*100/26.08/8</f>
        <v/>
      </c>
    </row>
    <row r="1096" spans="1:12">
      <c r="A1096" t="s">
        <v>20</v>
      </c>
      <c r="B1096" t="n">
        <v>49899220</v>
      </c>
      <c r="C1096" t="n">
        <v>55656970</v>
      </c>
      <c r="D1096" t="n">
        <v>37749560</v>
      </c>
      <c r="E1096">
        <f>sum(B1096:D1096)</f>
        <v/>
      </c>
      <c r="F1096">
        <f>B1096/E1096</f>
        <v/>
      </c>
      <c r="G1096">
        <f>C1096/E1096</f>
        <v/>
      </c>
      <c r="H1096">
        <f>D1096/E1096</f>
        <v/>
      </c>
      <c r="I1096">
        <f>G1096+H1096*2</f>
        <v/>
      </c>
      <c r="J1096">
        <f>I1096-J1092</f>
        <v/>
      </c>
      <c r="K1096" t="n">
        <v>5</v>
      </c>
      <c r="L1096">
        <f>J1096/K1096*100/26.08/24</f>
        <v/>
      </c>
    </row>
    <row r="1097" spans="1:12">
      <c r="A1097" t="s">
        <v>21</v>
      </c>
      <c r="B1097" t="n">
        <v>50913540</v>
      </c>
      <c r="C1097" t="n">
        <v>56884300</v>
      </c>
      <c r="D1097" t="n">
        <v>37968550</v>
      </c>
      <c r="E1097">
        <f>sum(B1097:D1097)</f>
        <v/>
      </c>
      <c r="F1097">
        <f>B1097/E1097</f>
        <v/>
      </c>
      <c r="G1097">
        <f>C1097/E1097</f>
        <v/>
      </c>
      <c r="H1097">
        <f>D1097/E1097</f>
        <v/>
      </c>
      <c r="I1097">
        <f>G1097+H1097*2</f>
        <v/>
      </c>
      <c r="J1097">
        <f>I1097-J1092</f>
        <v/>
      </c>
      <c r="K1097" t="n">
        <v>5</v>
      </c>
      <c r="L1097">
        <f>J1097/K1097*100/26.08/24</f>
        <v/>
      </c>
    </row>
    <row r="1098" spans="1:12">
      <c r="A1098" t="s">
        <v>22</v>
      </c>
      <c r="B1098" t="n">
        <v>71172570</v>
      </c>
      <c r="C1098" t="n">
        <v>49101370</v>
      </c>
      <c r="D1098" t="n">
        <v>28587710</v>
      </c>
      <c r="E1098">
        <f>sum(B1098:D1098)</f>
        <v/>
      </c>
      <c r="F1098">
        <f>B1098/E1098</f>
        <v/>
      </c>
      <c r="G1098">
        <f>C1098/E1098</f>
        <v/>
      </c>
      <c r="H1098">
        <f>D1098/E1098</f>
        <v/>
      </c>
      <c r="I1098">
        <f>G1098+H1098*2</f>
        <v/>
      </c>
      <c r="J1098">
        <f>I1098-J1092</f>
        <v/>
      </c>
      <c r="K1098" t="n">
        <v>5</v>
      </c>
      <c r="L1098">
        <f>J1098/K1098*100/26.08/48</f>
        <v/>
      </c>
    </row>
    <row r="1099" spans="1:12">
      <c r="A1099" t="s">
        <v>23</v>
      </c>
      <c r="B1099" t="n">
        <v>68199060</v>
      </c>
      <c r="C1099" t="n">
        <v>48166020</v>
      </c>
      <c r="D1099" t="n">
        <v>29081280</v>
      </c>
      <c r="E1099">
        <f>sum(B1099:D1099)</f>
        <v/>
      </c>
      <c r="F1099">
        <f>B1099/E1099</f>
        <v/>
      </c>
      <c r="G1099">
        <f>C1099/E1099</f>
        <v/>
      </c>
      <c r="H1099">
        <f>D1099/E1099</f>
        <v/>
      </c>
      <c r="I1099">
        <f>G1099+H1099*2</f>
        <v/>
      </c>
      <c r="J1099">
        <f>I1099-J1092</f>
        <v/>
      </c>
      <c r="K1099" t="n">
        <v>5</v>
      </c>
      <c r="L1099">
        <f>J1099/K1099*100/26.08/48</f>
        <v/>
      </c>
    </row>
    <row r="1100" spans="1:12">
      <c r="A1100" t="s">
        <v>24</v>
      </c>
      <c r="B1100" t="n">
        <v>86440230</v>
      </c>
      <c r="C1100" t="n">
        <v>66523680</v>
      </c>
      <c r="D1100" t="n">
        <v>44960300</v>
      </c>
      <c r="E1100">
        <f>sum(B1100:D1100)</f>
        <v/>
      </c>
      <c r="F1100">
        <f>B1100/E1100</f>
        <v/>
      </c>
      <c r="G1100">
        <f>C1100/E1100</f>
        <v/>
      </c>
      <c r="H1100">
        <f>D1100/E1100</f>
        <v/>
      </c>
      <c r="I1100">
        <f>G1100+H1100*2</f>
        <v/>
      </c>
      <c r="J1100">
        <f>I1100-J1092</f>
        <v/>
      </c>
      <c r="K1100" t="n">
        <v>5</v>
      </c>
      <c r="L1100">
        <f>J1100/K1100*100/26.08/96</f>
        <v/>
      </c>
    </row>
    <row r="1101" spans="1:12">
      <c r="A1101" t="s">
        <v>25</v>
      </c>
      <c r="B1101" t="n">
        <v>90498860</v>
      </c>
      <c r="C1101" t="n">
        <v>70433550</v>
      </c>
      <c r="D1101" t="n">
        <v>48846530</v>
      </c>
      <c r="E1101">
        <f>sum(B1101:D1101)</f>
        <v/>
      </c>
      <c r="F1101">
        <f>B1101/E1101</f>
        <v/>
      </c>
      <c r="G1101">
        <f>C1101/E1101</f>
        <v/>
      </c>
      <c r="H1101">
        <f>D1101/E1101</f>
        <v/>
      </c>
      <c r="I1101">
        <f>G1101+H1101*2</f>
        <v/>
      </c>
      <c r="J1101">
        <f>I1101-J1092</f>
        <v/>
      </c>
      <c r="K1101" t="n">
        <v>5</v>
      </c>
      <c r="L1101">
        <f>J1101/K1101*100/26.08/96</f>
        <v/>
      </c>
    </row>
    <row r="1102" spans="1:12">
      <c r="A1102" t="s">
        <v>26</v>
      </c>
      <c r="B1102" t="n">
        <v>89646720</v>
      </c>
      <c r="C1102" t="n">
        <v>87691300</v>
      </c>
      <c r="D1102" t="n">
        <v>69697700</v>
      </c>
      <c r="E1102">
        <f>sum(B1102:D1102)</f>
        <v/>
      </c>
      <c r="F1102">
        <f>B1102/E1102</f>
        <v/>
      </c>
      <c r="G1102">
        <f>C1102/E1102</f>
        <v/>
      </c>
      <c r="H1102">
        <f>D1102/E1102</f>
        <v/>
      </c>
      <c r="I1102">
        <f>G1102+H1102*2</f>
        <v/>
      </c>
      <c r="J1102">
        <f>I1102-J1092</f>
        <v/>
      </c>
      <c r="K1102" t="n">
        <v>5</v>
      </c>
      <c r="L1102">
        <f>J1102/K1102*100/26.08/168</f>
        <v/>
      </c>
    </row>
    <row r="1103" spans="1:12">
      <c r="A1103" t="s">
        <v>27</v>
      </c>
      <c r="B1103" t="n">
        <v>97669190</v>
      </c>
      <c r="C1103" t="n">
        <v>89882950</v>
      </c>
      <c r="D1103" t="n">
        <v>70346220</v>
      </c>
      <c r="E1103">
        <f>sum(B1103:D1103)</f>
        <v/>
      </c>
      <c r="F1103">
        <f>B1103/E1103</f>
        <v/>
      </c>
      <c r="G1103">
        <f>C1103/E1103</f>
        <v/>
      </c>
      <c r="H1103">
        <f>D1103/E1103</f>
        <v/>
      </c>
      <c r="I1103">
        <f>G1103+H1103*2</f>
        <v/>
      </c>
      <c r="J1103">
        <f>I1103-J1092</f>
        <v/>
      </c>
      <c r="K1103" t="n">
        <v>5</v>
      </c>
      <c r="L1103">
        <f>J1103/K1103*100/26.08/168</f>
        <v/>
      </c>
    </row>
    <row r="1104" spans="1:12">
      <c r="A1104" t="s"/>
    </row>
    <row r="1105" spans="1:12">
      <c r="A1105" t="s">
        <v>0</v>
      </c>
      <c r="B1105" t="s">
        <v>1</v>
      </c>
      <c r="C1105" t="s">
        <v>2</v>
      </c>
      <c r="D1105" t="s">
        <v>3</v>
      </c>
    </row>
    <row r="1106" spans="1:12">
      <c r="A1106" t="s">
        <v>205</v>
      </c>
      <c r="B1106" t="s">
        <v>56</v>
      </c>
      <c r="C1106" t="s">
        <v>206</v>
      </c>
      <c r="D1106" t="s">
        <v>204</v>
      </c>
    </row>
    <row r="1107" spans="1:12">
      <c r="A1107" t="s"/>
      <c r="B1107" t="s">
        <v>8</v>
      </c>
      <c r="C1107" t="s">
        <v>9</v>
      </c>
      <c r="D1107" t="s">
        <v>10</v>
      </c>
      <c r="E1107" t="s">
        <v>11</v>
      </c>
      <c r="F1107" t="s">
        <v>8</v>
      </c>
      <c r="G1107" t="s">
        <v>9</v>
      </c>
      <c r="H1107" t="s">
        <v>10</v>
      </c>
      <c r="I1107" t="s">
        <v>12</v>
      </c>
      <c r="J1107" t="s">
        <v>13</v>
      </c>
      <c r="K1107" t="s">
        <v>14</v>
      </c>
      <c r="L1107" t="s">
        <v>15</v>
      </c>
    </row>
    <row r="1108" spans="1:12">
      <c r="A1108" t="s">
        <v>16</v>
      </c>
      <c r="B1108" t="n">
        <v>225350300</v>
      </c>
      <c r="C1108" t="n">
        <v>229873700</v>
      </c>
      <c r="D1108" t="n">
        <v>137090400</v>
      </c>
      <c r="E1108">
        <f>sum(B1108:D1108)</f>
        <v/>
      </c>
      <c r="F1108">
        <f>B1108/E1108</f>
        <v/>
      </c>
      <c r="G1108">
        <f>C1108/E1108</f>
        <v/>
      </c>
      <c r="H1108">
        <f>D1108/E1108</f>
        <v/>
      </c>
      <c r="I1108">
        <f>G1108+H1108*2</f>
        <v/>
      </c>
      <c r="J1108">
        <f>average(I1108:I1109)</f>
        <v/>
      </c>
    </row>
    <row r="1109" spans="1:12">
      <c r="A1109" t="s">
        <v>17</v>
      </c>
      <c r="B1109" t="n">
        <v>228674800</v>
      </c>
      <c r="C1109" t="n">
        <v>234943200</v>
      </c>
      <c r="D1109" t="n">
        <v>140756000</v>
      </c>
      <c r="E1109">
        <f>sum(B1109:D1109)</f>
        <v/>
      </c>
      <c r="F1109">
        <f>B1109/E1109</f>
        <v/>
      </c>
      <c r="G1109">
        <f>C1109/E1109</f>
        <v/>
      </c>
      <c r="H1109">
        <f>D1109/E1109</f>
        <v/>
      </c>
      <c r="I1109">
        <f>G1109+H1109*2</f>
        <v/>
      </c>
    </row>
    <row r="1110" spans="1:12">
      <c r="A1110" t="s">
        <v>18</v>
      </c>
      <c r="B1110" t="n">
        <v>221906400</v>
      </c>
      <c r="C1110" t="n">
        <v>239815600</v>
      </c>
      <c r="D1110" t="n">
        <v>151236200</v>
      </c>
      <c r="E1110">
        <f>sum(B1110:D1110)</f>
        <v/>
      </c>
      <c r="F1110">
        <f>B1110/E1110</f>
        <v/>
      </c>
      <c r="G1110">
        <f>C1110/E1110</f>
        <v/>
      </c>
      <c r="H1110">
        <f>D1110/E1110</f>
        <v/>
      </c>
      <c r="I1110">
        <f>G1110+H1110*2</f>
        <v/>
      </c>
      <c r="J1110">
        <f>I1110-J1108</f>
        <v/>
      </c>
      <c r="K1110" t="n">
        <v>5</v>
      </c>
      <c r="L1110">
        <f>J1110/K1110*100/26.08/8</f>
        <v/>
      </c>
    </row>
    <row r="1111" spans="1:12">
      <c r="A1111" t="s">
        <v>19</v>
      </c>
      <c r="B1111" t="n">
        <v>235822600</v>
      </c>
      <c r="C1111" t="n">
        <v>252770100</v>
      </c>
      <c r="D1111" t="n">
        <v>158872300</v>
      </c>
      <c r="E1111">
        <f>sum(B1111:D1111)</f>
        <v/>
      </c>
      <c r="F1111">
        <f>B1111/E1111</f>
        <v/>
      </c>
      <c r="G1111">
        <f>C1111/E1111</f>
        <v/>
      </c>
      <c r="H1111">
        <f>D1111/E1111</f>
        <v/>
      </c>
      <c r="I1111">
        <f>G1111+H1111*2</f>
        <v/>
      </c>
      <c r="J1111">
        <f>I1111-J1108</f>
        <v/>
      </c>
      <c r="K1111" t="n">
        <v>5</v>
      </c>
      <c r="L1111">
        <f>J1111/K1111*100/26.08/8</f>
        <v/>
      </c>
    </row>
    <row r="1112" spans="1:12">
      <c r="A1112" t="s">
        <v>20</v>
      </c>
      <c r="B1112" t="n">
        <v>254087000</v>
      </c>
      <c r="C1112" t="n">
        <v>287141000</v>
      </c>
      <c r="D1112" t="n">
        <v>195662900</v>
      </c>
      <c r="E1112">
        <f>sum(B1112:D1112)</f>
        <v/>
      </c>
      <c r="F1112">
        <f>B1112/E1112</f>
        <v/>
      </c>
      <c r="G1112">
        <f>C1112/E1112</f>
        <v/>
      </c>
      <c r="H1112">
        <f>D1112/E1112</f>
        <v/>
      </c>
      <c r="I1112">
        <f>G1112+H1112*2</f>
        <v/>
      </c>
      <c r="J1112">
        <f>I1112-J1108</f>
        <v/>
      </c>
      <c r="K1112" t="n">
        <v>5</v>
      </c>
      <c r="L1112">
        <f>J1112/K1112*100/26.08/24</f>
        <v/>
      </c>
    </row>
    <row r="1113" spans="1:12">
      <c r="A1113" t="s">
        <v>21</v>
      </c>
      <c r="B1113" t="n">
        <v>278424500</v>
      </c>
      <c r="C1113" t="n">
        <v>311633500</v>
      </c>
      <c r="D1113" t="n">
        <v>212677900</v>
      </c>
      <c r="E1113">
        <f>sum(B1113:D1113)</f>
        <v/>
      </c>
      <c r="F1113">
        <f>B1113/E1113</f>
        <v/>
      </c>
      <c r="G1113">
        <f>C1113/E1113</f>
        <v/>
      </c>
      <c r="H1113">
        <f>D1113/E1113</f>
        <v/>
      </c>
      <c r="I1113">
        <f>G1113+H1113*2</f>
        <v/>
      </c>
      <c r="J1113">
        <f>I1113-J1108</f>
        <v/>
      </c>
      <c r="K1113" t="n">
        <v>5</v>
      </c>
      <c r="L1113">
        <f>J1113/K1113*100/26.08/24</f>
        <v/>
      </c>
    </row>
    <row r="1114" spans="1:12">
      <c r="A1114" t="s">
        <v>22</v>
      </c>
      <c r="B1114" t="n">
        <v>146508800</v>
      </c>
      <c r="C1114" t="n">
        <v>179476200</v>
      </c>
      <c r="D1114" t="n">
        <v>133182800</v>
      </c>
      <c r="E1114">
        <f>sum(B1114:D1114)</f>
        <v/>
      </c>
      <c r="F1114">
        <f>B1114/E1114</f>
        <v/>
      </c>
      <c r="G1114">
        <f>C1114/E1114</f>
        <v/>
      </c>
      <c r="H1114">
        <f>D1114/E1114</f>
        <v/>
      </c>
      <c r="I1114">
        <f>G1114+H1114*2</f>
        <v/>
      </c>
      <c r="J1114">
        <f>I1114-J1108</f>
        <v/>
      </c>
      <c r="K1114" t="n">
        <v>5</v>
      </c>
      <c r="L1114">
        <f>J1114/K1114*100/26.08/48</f>
        <v/>
      </c>
    </row>
    <row r="1115" spans="1:12">
      <c r="A1115" t="s">
        <v>23</v>
      </c>
      <c r="B1115" t="n">
        <v>155287100</v>
      </c>
      <c r="C1115" t="n">
        <v>186675600</v>
      </c>
      <c r="D1115" t="n">
        <v>140605200</v>
      </c>
      <c r="E1115">
        <f>sum(B1115:D1115)</f>
        <v/>
      </c>
      <c r="F1115">
        <f>B1115/E1115</f>
        <v/>
      </c>
      <c r="G1115">
        <f>C1115/E1115</f>
        <v/>
      </c>
      <c r="H1115">
        <f>D1115/E1115</f>
        <v/>
      </c>
      <c r="I1115">
        <f>G1115+H1115*2</f>
        <v/>
      </c>
      <c r="J1115">
        <f>I1115-J1108</f>
        <v/>
      </c>
      <c r="K1115" t="n">
        <v>5</v>
      </c>
      <c r="L1115">
        <f>J1115/K1115*100/26.08/48</f>
        <v/>
      </c>
    </row>
    <row r="1116" spans="1:12">
      <c r="A1116" t="s">
        <v>24</v>
      </c>
      <c r="B1116" t="n">
        <v>182169800</v>
      </c>
      <c r="C1116" t="n">
        <v>260955700</v>
      </c>
      <c r="D1116" t="n">
        <v>222501800</v>
      </c>
      <c r="E1116">
        <f>sum(B1116:D1116)</f>
        <v/>
      </c>
      <c r="F1116">
        <f>B1116/E1116</f>
        <v/>
      </c>
      <c r="G1116">
        <f>C1116/E1116</f>
        <v/>
      </c>
      <c r="H1116">
        <f>D1116/E1116</f>
        <v/>
      </c>
      <c r="I1116">
        <f>G1116+H1116*2</f>
        <v/>
      </c>
      <c r="J1116">
        <f>I1116-J1108</f>
        <v/>
      </c>
      <c r="K1116" t="n">
        <v>5</v>
      </c>
      <c r="L1116">
        <f>J1116/K1116*100/26.08/96</f>
        <v/>
      </c>
    </row>
    <row r="1117" spans="1:12">
      <c r="A1117" t="s">
        <v>25</v>
      </c>
      <c r="B1117" t="n">
        <v>190351400</v>
      </c>
      <c r="C1117" t="n">
        <v>273485500</v>
      </c>
      <c r="D1117" t="n">
        <v>234971800</v>
      </c>
      <c r="E1117">
        <f>sum(B1117:D1117)</f>
        <v/>
      </c>
      <c r="F1117">
        <f>B1117/E1117</f>
        <v/>
      </c>
      <c r="G1117">
        <f>C1117/E1117</f>
        <v/>
      </c>
      <c r="H1117">
        <f>D1117/E1117</f>
        <v/>
      </c>
      <c r="I1117">
        <f>G1117+H1117*2</f>
        <v/>
      </c>
      <c r="J1117">
        <f>I1117-J1108</f>
        <v/>
      </c>
      <c r="K1117" t="n">
        <v>5</v>
      </c>
      <c r="L1117">
        <f>J1117/K1117*100/26.08/96</f>
        <v/>
      </c>
    </row>
    <row r="1118" spans="1:12">
      <c r="A1118" t="s">
        <v>26</v>
      </c>
      <c r="B1118" t="n">
        <v>226481900</v>
      </c>
      <c r="C1118" t="n">
        <v>368888300</v>
      </c>
      <c r="D1118" t="n">
        <v>343213200</v>
      </c>
      <c r="E1118">
        <f>sum(B1118:D1118)</f>
        <v/>
      </c>
      <c r="F1118">
        <f>B1118/E1118</f>
        <v/>
      </c>
      <c r="G1118">
        <f>C1118/E1118</f>
        <v/>
      </c>
      <c r="H1118">
        <f>D1118/E1118</f>
        <v/>
      </c>
      <c r="I1118">
        <f>G1118+H1118*2</f>
        <v/>
      </c>
      <c r="J1118">
        <f>I1118-J1108</f>
        <v/>
      </c>
      <c r="K1118" t="n">
        <v>5</v>
      </c>
      <c r="L1118">
        <f>J1118/K1118*100/26.08/168</f>
        <v/>
      </c>
    </row>
    <row r="1119" spans="1:12">
      <c r="A1119" t="s">
        <v>27</v>
      </c>
      <c r="B1119" t="n">
        <v>215403100</v>
      </c>
      <c r="C1119" t="n">
        <v>356541300</v>
      </c>
      <c r="D1119" t="n">
        <v>327579200</v>
      </c>
      <c r="E1119">
        <f>sum(B1119:D1119)</f>
        <v/>
      </c>
      <c r="F1119">
        <f>B1119/E1119</f>
        <v/>
      </c>
      <c r="G1119">
        <f>C1119/E1119</f>
        <v/>
      </c>
      <c r="H1119">
        <f>D1119/E1119</f>
        <v/>
      </c>
      <c r="I1119">
        <f>G1119+H1119*2</f>
        <v/>
      </c>
      <c r="J1119">
        <f>I1119-J1108</f>
        <v/>
      </c>
      <c r="K1119" t="n">
        <v>5</v>
      </c>
      <c r="L1119">
        <f>J1119/K1119*100/26.08/168</f>
        <v/>
      </c>
    </row>
    <row r="1120" spans="1:12">
      <c r="A1120" t="s"/>
    </row>
    <row r="1121" spans="1:12">
      <c r="A1121" t="s">
        <v>0</v>
      </c>
      <c r="B1121" t="s">
        <v>1</v>
      </c>
      <c r="C1121" t="s">
        <v>2</v>
      </c>
      <c r="D1121" t="s">
        <v>3</v>
      </c>
    </row>
    <row r="1122" spans="1:12">
      <c r="A1122" t="s">
        <v>207</v>
      </c>
      <c r="B1122" t="s">
        <v>56</v>
      </c>
      <c r="C1122" t="s">
        <v>208</v>
      </c>
      <c r="D1122" t="s">
        <v>209</v>
      </c>
    </row>
    <row r="1123" spans="1:12">
      <c r="A1123" t="s"/>
      <c r="B1123" t="s">
        <v>8</v>
      </c>
      <c r="C1123" t="s">
        <v>9</v>
      </c>
      <c r="D1123" t="s">
        <v>10</v>
      </c>
      <c r="E1123" t="s">
        <v>11</v>
      </c>
      <c r="F1123" t="s">
        <v>8</v>
      </c>
      <c r="G1123" t="s">
        <v>9</v>
      </c>
      <c r="H1123" t="s">
        <v>10</v>
      </c>
      <c r="I1123" t="s">
        <v>12</v>
      </c>
      <c r="J1123" t="s">
        <v>13</v>
      </c>
      <c r="K1123" t="s">
        <v>14</v>
      </c>
      <c r="L1123" t="s">
        <v>15</v>
      </c>
    </row>
    <row r="1124" spans="1:12">
      <c r="A1124" t="s">
        <v>16</v>
      </c>
      <c r="B1124" t="n">
        <v>98207190</v>
      </c>
      <c r="C1124" t="n">
        <v>99073950</v>
      </c>
      <c r="D1124" t="n">
        <v>59029020</v>
      </c>
      <c r="E1124">
        <f>sum(B1124:D1124)</f>
        <v/>
      </c>
      <c r="F1124">
        <f>B1124/E1124</f>
        <v/>
      </c>
      <c r="G1124">
        <f>C1124/E1124</f>
        <v/>
      </c>
      <c r="H1124">
        <f>D1124/E1124</f>
        <v/>
      </c>
      <c r="I1124">
        <f>G1124+H1124*2</f>
        <v/>
      </c>
      <c r="J1124">
        <f>average(I1124:I1125)</f>
        <v/>
      </c>
    </row>
    <row r="1125" spans="1:12">
      <c r="A1125" t="s">
        <v>17</v>
      </c>
      <c r="B1125" t="n">
        <v>99438190</v>
      </c>
      <c r="C1125" t="n">
        <v>101556200</v>
      </c>
      <c r="D1125" t="n">
        <v>60346610</v>
      </c>
      <c r="E1125">
        <f>sum(B1125:D1125)</f>
        <v/>
      </c>
      <c r="F1125">
        <f>B1125/E1125</f>
        <v/>
      </c>
      <c r="G1125">
        <f>C1125/E1125</f>
        <v/>
      </c>
      <c r="H1125">
        <f>D1125/E1125</f>
        <v/>
      </c>
      <c r="I1125">
        <f>G1125+H1125*2</f>
        <v/>
      </c>
    </row>
    <row r="1126" spans="1:12">
      <c r="A1126" t="s">
        <v>18</v>
      </c>
      <c r="B1126" t="n">
        <v>98517270</v>
      </c>
      <c r="C1126" t="n">
        <v>106423800</v>
      </c>
      <c r="D1126" t="n">
        <v>67933800</v>
      </c>
      <c r="E1126">
        <f>sum(B1126:D1126)</f>
        <v/>
      </c>
      <c r="F1126">
        <f>B1126/E1126</f>
        <v/>
      </c>
      <c r="G1126">
        <f>C1126/E1126</f>
        <v/>
      </c>
      <c r="H1126">
        <f>D1126/E1126</f>
        <v/>
      </c>
      <c r="I1126">
        <f>G1126+H1126*2</f>
        <v/>
      </c>
      <c r="J1126">
        <f>I1126-J1124</f>
        <v/>
      </c>
      <c r="K1126" t="n">
        <v>5</v>
      </c>
      <c r="L1126">
        <f>J1126/K1126*100/31.05/8</f>
        <v/>
      </c>
    </row>
    <row r="1127" spans="1:12">
      <c r="A1127" t="s">
        <v>19</v>
      </c>
      <c r="B1127" t="n">
        <v>109508600</v>
      </c>
      <c r="C1127" t="n">
        <v>117229100</v>
      </c>
      <c r="D1127" t="n">
        <v>72841850</v>
      </c>
      <c r="E1127">
        <f>sum(B1127:D1127)</f>
        <v/>
      </c>
      <c r="F1127">
        <f>B1127/E1127</f>
        <v/>
      </c>
      <c r="G1127">
        <f>C1127/E1127</f>
        <v/>
      </c>
      <c r="H1127">
        <f>D1127/E1127</f>
        <v/>
      </c>
      <c r="I1127">
        <f>G1127+H1127*2</f>
        <v/>
      </c>
      <c r="J1127">
        <f>I1127-J1124</f>
        <v/>
      </c>
      <c r="K1127" t="n">
        <v>5</v>
      </c>
      <c r="L1127">
        <f>J1127/K1127*100/31.05/8</f>
        <v/>
      </c>
    </row>
    <row r="1128" spans="1:12">
      <c r="A1128" t="s">
        <v>20</v>
      </c>
      <c r="B1128" t="n">
        <v>104933500</v>
      </c>
      <c r="C1128" t="n">
        <v>120252100</v>
      </c>
      <c r="D1128" t="n">
        <v>82933460</v>
      </c>
      <c r="E1128">
        <f>sum(B1128:D1128)</f>
        <v/>
      </c>
      <c r="F1128">
        <f>B1128/E1128</f>
        <v/>
      </c>
      <c r="G1128">
        <f>C1128/E1128</f>
        <v/>
      </c>
      <c r="H1128">
        <f>D1128/E1128</f>
        <v/>
      </c>
      <c r="I1128">
        <f>G1128+H1128*2</f>
        <v/>
      </c>
      <c r="J1128">
        <f>I1128-J1124</f>
        <v/>
      </c>
      <c r="K1128" t="n">
        <v>5</v>
      </c>
      <c r="L1128">
        <f>J1128/K1128*100/31.05/24</f>
        <v/>
      </c>
    </row>
    <row r="1129" spans="1:12">
      <c r="A1129" t="s">
        <v>21</v>
      </c>
      <c r="B1129" t="n">
        <v>115093100</v>
      </c>
      <c r="C1129" t="n">
        <v>129916300</v>
      </c>
      <c r="D1129" t="n">
        <v>89578250</v>
      </c>
      <c r="E1129">
        <f>sum(B1129:D1129)</f>
        <v/>
      </c>
      <c r="F1129">
        <f>B1129/E1129</f>
        <v/>
      </c>
      <c r="G1129">
        <f>C1129/E1129</f>
        <v/>
      </c>
      <c r="H1129">
        <f>D1129/E1129</f>
        <v/>
      </c>
      <c r="I1129">
        <f>G1129+H1129*2</f>
        <v/>
      </c>
      <c r="J1129">
        <f>I1129-J1124</f>
        <v/>
      </c>
      <c r="K1129" t="n">
        <v>5</v>
      </c>
      <c r="L1129">
        <f>J1129/K1129*100/31.05/24</f>
        <v/>
      </c>
    </row>
    <row r="1130" spans="1:12">
      <c r="A1130" t="s">
        <v>22</v>
      </c>
      <c r="B1130" t="n">
        <v>61299010</v>
      </c>
      <c r="C1130" t="n">
        <v>77283630</v>
      </c>
      <c r="D1130" t="n">
        <v>58809980</v>
      </c>
      <c r="E1130">
        <f>sum(B1130:D1130)</f>
        <v/>
      </c>
      <c r="F1130">
        <f>B1130/E1130</f>
        <v/>
      </c>
      <c r="G1130">
        <f>C1130/E1130</f>
        <v/>
      </c>
      <c r="H1130">
        <f>D1130/E1130</f>
        <v/>
      </c>
      <c r="I1130">
        <f>G1130+H1130*2</f>
        <v/>
      </c>
      <c r="J1130">
        <f>I1130-J1124</f>
        <v/>
      </c>
      <c r="K1130" t="n">
        <v>5</v>
      </c>
      <c r="L1130">
        <f>J1130/K1130*100/31.05/48</f>
        <v/>
      </c>
    </row>
    <row r="1131" spans="1:12">
      <c r="A1131" t="s">
        <v>23</v>
      </c>
      <c r="B1131" t="n">
        <v>63987220</v>
      </c>
      <c r="C1131" t="n">
        <v>79897860</v>
      </c>
      <c r="D1131" t="n">
        <v>60640010</v>
      </c>
      <c r="E1131">
        <f>sum(B1131:D1131)</f>
        <v/>
      </c>
      <c r="F1131">
        <f>B1131/E1131</f>
        <v/>
      </c>
      <c r="G1131">
        <f>C1131/E1131</f>
        <v/>
      </c>
      <c r="H1131">
        <f>D1131/E1131</f>
        <v/>
      </c>
      <c r="I1131">
        <f>G1131+H1131*2</f>
        <v/>
      </c>
      <c r="J1131">
        <f>I1131-J1124</f>
        <v/>
      </c>
      <c r="K1131" t="n">
        <v>5</v>
      </c>
      <c r="L1131">
        <f>J1131/K1131*100/31.05/48</f>
        <v/>
      </c>
    </row>
    <row r="1132" spans="1:12">
      <c r="A1132" t="s">
        <v>24</v>
      </c>
      <c r="B1132" t="n">
        <v>78171080</v>
      </c>
      <c r="C1132" t="n">
        <v>118569400</v>
      </c>
      <c r="D1132" t="n">
        <v>104109000</v>
      </c>
      <c r="E1132">
        <f>sum(B1132:D1132)</f>
        <v/>
      </c>
      <c r="F1132">
        <f>B1132/E1132</f>
        <v/>
      </c>
      <c r="G1132">
        <f>C1132/E1132</f>
        <v/>
      </c>
      <c r="H1132">
        <f>D1132/E1132</f>
        <v/>
      </c>
      <c r="I1132">
        <f>G1132+H1132*2</f>
        <v/>
      </c>
      <c r="J1132">
        <f>I1132-J1124</f>
        <v/>
      </c>
      <c r="K1132" t="n">
        <v>5</v>
      </c>
      <c r="L1132">
        <f>J1132/K1132*100/31.05/96</f>
        <v/>
      </c>
    </row>
    <row r="1133" spans="1:12">
      <c r="A1133" t="s">
        <v>25</v>
      </c>
      <c r="B1133" t="n">
        <v>82084160</v>
      </c>
      <c r="C1133" t="n">
        <v>123634100</v>
      </c>
      <c r="D1133" t="n">
        <v>110612700</v>
      </c>
      <c r="E1133">
        <f>sum(B1133:D1133)</f>
        <v/>
      </c>
      <c r="F1133">
        <f>B1133/E1133</f>
        <v/>
      </c>
      <c r="G1133">
        <f>C1133/E1133</f>
        <v/>
      </c>
      <c r="H1133">
        <f>D1133/E1133</f>
        <v/>
      </c>
      <c r="I1133">
        <f>G1133+H1133*2</f>
        <v/>
      </c>
      <c r="J1133">
        <f>I1133-J1124</f>
        <v/>
      </c>
      <c r="K1133" t="n">
        <v>5</v>
      </c>
      <c r="L1133">
        <f>J1133/K1133*100/31.05/96</f>
        <v/>
      </c>
    </row>
    <row r="1134" spans="1:12">
      <c r="A1134" t="s">
        <v>26</v>
      </c>
      <c r="B1134" t="n">
        <v>65088280</v>
      </c>
      <c r="C1134" t="n">
        <v>115790900</v>
      </c>
      <c r="D1134" t="n">
        <v>112873500</v>
      </c>
      <c r="E1134">
        <f>sum(B1134:D1134)</f>
        <v/>
      </c>
      <c r="F1134">
        <f>B1134/E1134</f>
        <v/>
      </c>
      <c r="G1134">
        <f>C1134/E1134</f>
        <v/>
      </c>
      <c r="H1134">
        <f>D1134/E1134</f>
        <v/>
      </c>
      <c r="I1134">
        <f>G1134+H1134*2</f>
        <v/>
      </c>
      <c r="J1134">
        <f>I1134-J1124</f>
        <v/>
      </c>
      <c r="K1134" t="n">
        <v>5</v>
      </c>
      <c r="L1134">
        <f>J1134/K1134*100/31.05/168</f>
        <v/>
      </c>
    </row>
    <row r="1135" spans="1:12">
      <c r="A1135" t="s">
        <v>27</v>
      </c>
      <c r="B1135" t="n">
        <v>73779220</v>
      </c>
      <c r="C1135" t="n">
        <v>132502600</v>
      </c>
      <c r="D1135" t="n">
        <v>130208600</v>
      </c>
      <c r="E1135">
        <f>sum(B1135:D1135)</f>
        <v/>
      </c>
      <c r="F1135">
        <f>B1135/E1135</f>
        <v/>
      </c>
      <c r="G1135">
        <f>C1135/E1135</f>
        <v/>
      </c>
      <c r="H1135">
        <f>D1135/E1135</f>
        <v/>
      </c>
      <c r="I1135">
        <f>G1135+H1135*2</f>
        <v/>
      </c>
      <c r="J1135">
        <f>I1135-J1124</f>
        <v/>
      </c>
      <c r="K1135" t="n">
        <v>5</v>
      </c>
      <c r="L1135">
        <f>J1135/K1135*100/31.05/168</f>
        <v/>
      </c>
    </row>
    <row r="1136" spans="1:12">
      <c r="A1136" t="s"/>
    </row>
    <row r="1137" spans="1:12">
      <c r="A1137" t="s">
        <v>0</v>
      </c>
      <c r="B1137" t="s">
        <v>1</v>
      </c>
      <c r="C1137" t="s">
        <v>2</v>
      </c>
      <c r="D1137" t="s">
        <v>3</v>
      </c>
    </row>
    <row r="1138" spans="1:12">
      <c r="A1138" t="s">
        <v>210</v>
      </c>
      <c r="B1138" t="s">
        <v>165</v>
      </c>
      <c r="C1138" t="s">
        <v>211</v>
      </c>
      <c r="D1138" t="s">
        <v>209</v>
      </c>
    </row>
    <row r="1139" spans="1:12">
      <c r="A1139" t="s"/>
      <c r="B1139" t="s">
        <v>8</v>
      </c>
      <c r="C1139" t="s">
        <v>9</v>
      </c>
      <c r="D1139" t="s">
        <v>10</v>
      </c>
      <c r="E1139" t="s">
        <v>11</v>
      </c>
      <c r="F1139" t="s">
        <v>8</v>
      </c>
      <c r="G1139" t="s">
        <v>9</v>
      </c>
      <c r="H1139" t="s">
        <v>10</v>
      </c>
      <c r="I1139" t="s">
        <v>12</v>
      </c>
      <c r="J1139" t="s">
        <v>13</v>
      </c>
      <c r="K1139" t="s">
        <v>14</v>
      </c>
      <c r="L1139" t="s">
        <v>15</v>
      </c>
    </row>
    <row r="1140" spans="1:12">
      <c r="A1140" t="s">
        <v>16</v>
      </c>
      <c r="B1140" t="n">
        <v>56076840</v>
      </c>
      <c r="C1140" t="n">
        <v>59386570</v>
      </c>
      <c r="D1140" t="n">
        <v>34750030</v>
      </c>
      <c r="E1140">
        <f>sum(B1140:D1140)</f>
        <v/>
      </c>
      <c r="F1140">
        <f>B1140/E1140</f>
        <v/>
      </c>
      <c r="G1140">
        <f>C1140/E1140</f>
        <v/>
      </c>
      <c r="H1140">
        <f>D1140/E1140</f>
        <v/>
      </c>
      <c r="I1140">
        <f>G1140+H1140*2</f>
        <v/>
      </c>
      <c r="J1140">
        <f>average(I1140:I1141)</f>
        <v/>
      </c>
    </row>
    <row r="1141" spans="1:12">
      <c r="A1141" t="s">
        <v>17</v>
      </c>
      <c r="B1141" t="n">
        <v>57112770</v>
      </c>
      <c r="C1141" t="n">
        <v>59869700</v>
      </c>
      <c r="D1141" t="n">
        <v>35908770</v>
      </c>
      <c r="E1141">
        <f>sum(B1141:D1141)</f>
        <v/>
      </c>
      <c r="F1141">
        <f>B1141/E1141</f>
        <v/>
      </c>
      <c r="G1141">
        <f>C1141/E1141</f>
        <v/>
      </c>
      <c r="H1141">
        <f>D1141/E1141</f>
        <v/>
      </c>
      <c r="I1141">
        <f>G1141+H1141*2</f>
        <v/>
      </c>
    </row>
    <row r="1142" spans="1:12">
      <c r="A1142" t="s">
        <v>18</v>
      </c>
      <c r="B1142" t="n">
        <v>57240140</v>
      </c>
      <c r="C1142" t="n">
        <v>60494930</v>
      </c>
      <c r="D1142" t="n">
        <v>38670760</v>
      </c>
      <c r="E1142">
        <f>sum(B1142:D1142)</f>
        <v/>
      </c>
      <c r="F1142">
        <f>B1142/E1142</f>
        <v/>
      </c>
      <c r="G1142">
        <f>C1142/E1142</f>
        <v/>
      </c>
      <c r="H1142">
        <f>D1142/E1142</f>
        <v/>
      </c>
      <c r="I1142">
        <f>G1142+H1142*2</f>
        <v/>
      </c>
      <c r="J1142">
        <f>I1142-J1140</f>
        <v/>
      </c>
      <c r="K1142" t="n">
        <v>5</v>
      </c>
      <c r="L1142">
        <f>J1142/K1142*100/31.05/8</f>
        <v/>
      </c>
    </row>
    <row r="1143" spans="1:12">
      <c r="A1143" t="s">
        <v>19</v>
      </c>
      <c r="B1143" t="n">
        <v>63605000</v>
      </c>
      <c r="C1143" t="n">
        <v>67857610</v>
      </c>
      <c r="D1143" t="n">
        <v>43319610</v>
      </c>
      <c r="E1143">
        <f>sum(B1143:D1143)</f>
        <v/>
      </c>
      <c r="F1143">
        <f>B1143/E1143</f>
        <v/>
      </c>
      <c r="G1143">
        <f>C1143/E1143</f>
        <v/>
      </c>
      <c r="H1143">
        <f>D1143/E1143</f>
        <v/>
      </c>
      <c r="I1143">
        <f>G1143+H1143*2</f>
        <v/>
      </c>
      <c r="J1143">
        <f>I1143-J1140</f>
        <v/>
      </c>
      <c r="K1143" t="n">
        <v>5</v>
      </c>
      <c r="L1143">
        <f>J1143/K1143*100/31.05/8</f>
        <v/>
      </c>
    </row>
    <row r="1144" spans="1:12">
      <c r="A1144" t="s">
        <v>20</v>
      </c>
      <c r="B1144" t="n">
        <v>59180010</v>
      </c>
      <c r="C1144" t="n">
        <v>65959620</v>
      </c>
      <c r="D1144" t="n">
        <v>46094710</v>
      </c>
      <c r="E1144">
        <f>sum(B1144:D1144)</f>
        <v/>
      </c>
      <c r="F1144">
        <f>B1144/E1144</f>
        <v/>
      </c>
      <c r="G1144">
        <f>C1144/E1144</f>
        <v/>
      </c>
      <c r="H1144">
        <f>D1144/E1144</f>
        <v/>
      </c>
      <c r="I1144">
        <f>G1144+H1144*2</f>
        <v/>
      </c>
      <c r="J1144">
        <f>I1144-J1140</f>
        <v/>
      </c>
      <c r="K1144" t="n">
        <v>5</v>
      </c>
      <c r="L1144">
        <f>J1144/K1144*100/31.05/24</f>
        <v/>
      </c>
    </row>
    <row r="1145" spans="1:12">
      <c r="A1145" t="s">
        <v>21</v>
      </c>
      <c r="B1145" t="n">
        <v>63822790</v>
      </c>
      <c r="C1145" t="n">
        <v>73283720</v>
      </c>
      <c r="D1145" t="n">
        <v>51302850</v>
      </c>
      <c r="E1145">
        <f>sum(B1145:D1145)</f>
        <v/>
      </c>
      <c r="F1145">
        <f>B1145/E1145</f>
        <v/>
      </c>
      <c r="G1145">
        <f>C1145/E1145</f>
        <v/>
      </c>
      <c r="H1145">
        <f>D1145/E1145</f>
        <v/>
      </c>
      <c r="I1145">
        <f>G1145+H1145*2</f>
        <v/>
      </c>
      <c r="J1145">
        <f>I1145-J1140</f>
        <v/>
      </c>
      <c r="K1145" t="n">
        <v>5</v>
      </c>
      <c r="L1145">
        <f>J1145/K1145*100/31.05/24</f>
        <v/>
      </c>
    </row>
    <row r="1146" spans="1:12">
      <c r="A1146" t="s">
        <v>22</v>
      </c>
      <c r="B1146" t="n">
        <v>34798650</v>
      </c>
      <c r="C1146" t="n">
        <v>44680060</v>
      </c>
      <c r="D1146" t="n">
        <v>33607590</v>
      </c>
      <c r="E1146">
        <f>sum(B1146:D1146)</f>
        <v/>
      </c>
      <c r="F1146">
        <f>B1146/E1146</f>
        <v/>
      </c>
      <c r="G1146">
        <f>C1146/E1146</f>
        <v/>
      </c>
      <c r="H1146">
        <f>D1146/E1146</f>
        <v/>
      </c>
      <c r="I1146">
        <f>G1146+H1146*2</f>
        <v/>
      </c>
      <c r="J1146">
        <f>I1146-J1140</f>
        <v/>
      </c>
      <c r="K1146" t="n">
        <v>5</v>
      </c>
      <c r="L1146">
        <f>J1146/K1146*100/31.05/48</f>
        <v/>
      </c>
    </row>
    <row r="1147" spans="1:12">
      <c r="A1147" t="s">
        <v>23</v>
      </c>
      <c r="B1147" t="n">
        <v>34870890</v>
      </c>
      <c r="C1147" t="n">
        <v>45186190</v>
      </c>
      <c r="D1147" t="n">
        <v>34557140</v>
      </c>
      <c r="E1147">
        <f>sum(B1147:D1147)</f>
        <v/>
      </c>
      <c r="F1147">
        <f>B1147/E1147</f>
        <v/>
      </c>
      <c r="G1147">
        <f>C1147/E1147</f>
        <v/>
      </c>
      <c r="H1147">
        <f>D1147/E1147</f>
        <v/>
      </c>
      <c r="I1147">
        <f>G1147+H1147*2</f>
        <v/>
      </c>
      <c r="J1147">
        <f>I1147-J1140</f>
        <v/>
      </c>
      <c r="K1147" t="n">
        <v>5</v>
      </c>
      <c r="L1147">
        <f>J1147/K1147*100/31.05/48</f>
        <v/>
      </c>
    </row>
    <row r="1148" spans="1:12">
      <c r="A1148" t="s">
        <v>24</v>
      </c>
      <c r="B1148" t="n">
        <v>42073750</v>
      </c>
      <c r="C1148" t="n">
        <v>65224530</v>
      </c>
      <c r="D1148" t="n">
        <v>57938720</v>
      </c>
      <c r="E1148">
        <f>sum(B1148:D1148)</f>
        <v/>
      </c>
      <c r="F1148">
        <f>B1148/E1148</f>
        <v/>
      </c>
      <c r="G1148">
        <f>C1148/E1148</f>
        <v/>
      </c>
      <c r="H1148">
        <f>D1148/E1148</f>
        <v/>
      </c>
      <c r="I1148">
        <f>G1148+H1148*2</f>
        <v/>
      </c>
      <c r="J1148">
        <f>I1148-J1140</f>
        <v/>
      </c>
      <c r="K1148" t="n">
        <v>5</v>
      </c>
      <c r="L1148">
        <f>J1148/K1148*100/31.05/96</f>
        <v/>
      </c>
    </row>
    <row r="1149" spans="1:12">
      <c r="A1149" t="s">
        <v>25</v>
      </c>
      <c r="B1149" t="n">
        <v>45427130</v>
      </c>
      <c r="C1149" t="n">
        <v>66237020</v>
      </c>
      <c r="D1149" t="n">
        <v>59098100</v>
      </c>
      <c r="E1149">
        <f>sum(B1149:D1149)</f>
        <v/>
      </c>
      <c r="F1149">
        <f>B1149/E1149</f>
        <v/>
      </c>
      <c r="G1149">
        <f>C1149/E1149</f>
        <v/>
      </c>
      <c r="H1149">
        <f>D1149/E1149</f>
        <v/>
      </c>
      <c r="I1149">
        <f>G1149+H1149*2</f>
        <v/>
      </c>
      <c r="J1149">
        <f>I1149-J1140</f>
        <v/>
      </c>
      <c r="K1149" t="n">
        <v>5</v>
      </c>
      <c r="L1149">
        <f>J1149/K1149*100/31.05/96</f>
        <v/>
      </c>
    </row>
    <row r="1150" spans="1:12">
      <c r="A1150" t="s">
        <v>26</v>
      </c>
      <c r="B1150" t="n">
        <v>47071500</v>
      </c>
      <c r="C1150" t="n">
        <v>84170650</v>
      </c>
      <c r="D1150" t="n">
        <v>82226730</v>
      </c>
      <c r="E1150">
        <f>sum(B1150:D1150)</f>
        <v/>
      </c>
      <c r="F1150">
        <f>B1150/E1150</f>
        <v/>
      </c>
      <c r="G1150">
        <f>C1150/E1150</f>
        <v/>
      </c>
      <c r="H1150">
        <f>D1150/E1150</f>
        <v/>
      </c>
      <c r="I1150">
        <f>G1150+H1150*2</f>
        <v/>
      </c>
      <c r="J1150">
        <f>I1150-J1140</f>
        <v/>
      </c>
      <c r="K1150" t="n">
        <v>5</v>
      </c>
      <c r="L1150">
        <f>J1150/K1150*100/31.05/168</f>
        <v/>
      </c>
    </row>
    <row r="1151" spans="1:12">
      <c r="A1151" t="s">
        <v>27</v>
      </c>
      <c r="B1151" t="n">
        <v>40904500</v>
      </c>
      <c r="C1151" t="n">
        <v>71050450</v>
      </c>
      <c r="D1151" t="n">
        <v>71141820</v>
      </c>
      <c r="E1151">
        <f>sum(B1151:D1151)</f>
        <v/>
      </c>
      <c r="F1151">
        <f>B1151/E1151</f>
        <v/>
      </c>
      <c r="G1151">
        <f>C1151/E1151</f>
        <v/>
      </c>
      <c r="H1151">
        <f>D1151/E1151</f>
        <v/>
      </c>
      <c r="I1151">
        <f>G1151+H1151*2</f>
        <v/>
      </c>
      <c r="J1151">
        <f>I1151-J1140</f>
        <v/>
      </c>
      <c r="K1151" t="n">
        <v>5</v>
      </c>
      <c r="L1151">
        <f>J1151/K1151*100/31.05/168</f>
        <v/>
      </c>
    </row>
    <row r="1152" spans="1:12">
      <c r="A1152" t="s"/>
    </row>
    <row r="1153" spans="1:12">
      <c r="A1153" t="s">
        <v>0</v>
      </c>
      <c r="B1153" t="s">
        <v>1</v>
      </c>
      <c r="C1153" t="s">
        <v>2</v>
      </c>
      <c r="D1153" t="s">
        <v>3</v>
      </c>
    </row>
    <row r="1154" spans="1:12">
      <c r="A1154" t="s">
        <v>212</v>
      </c>
      <c r="B1154" t="s">
        <v>56</v>
      </c>
      <c r="C1154" t="s">
        <v>213</v>
      </c>
      <c r="D1154" t="s">
        <v>214</v>
      </c>
    </row>
    <row r="1155" spans="1:12">
      <c r="A1155" t="s"/>
      <c r="B1155" t="s">
        <v>8</v>
      </c>
      <c r="C1155" t="s">
        <v>9</v>
      </c>
      <c r="D1155" t="s">
        <v>10</v>
      </c>
      <c r="E1155" t="s">
        <v>11</v>
      </c>
      <c r="F1155" t="s">
        <v>8</v>
      </c>
      <c r="G1155" t="s">
        <v>9</v>
      </c>
      <c r="H1155" t="s">
        <v>10</v>
      </c>
      <c r="I1155" t="s">
        <v>12</v>
      </c>
      <c r="J1155" t="s">
        <v>13</v>
      </c>
      <c r="K1155" t="s">
        <v>14</v>
      </c>
      <c r="L1155" t="s">
        <v>15</v>
      </c>
    </row>
    <row r="1156" spans="1:12">
      <c r="A1156" t="s">
        <v>16</v>
      </c>
      <c r="B1156" t="n">
        <v>47988850</v>
      </c>
      <c r="C1156" t="n">
        <v>47809750</v>
      </c>
      <c r="D1156" t="n">
        <v>46944490</v>
      </c>
      <c r="E1156">
        <f>sum(B1156:D1156)</f>
        <v/>
      </c>
      <c r="F1156">
        <f>B1156/E1156</f>
        <v/>
      </c>
      <c r="G1156">
        <f>C1156/E1156</f>
        <v/>
      </c>
      <c r="H1156">
        <f>D1156/E1156</f>
        <v/>
      </c>
      <c r="I1156">
        <f>G1156+H1156*2</f>
        <v/>
      </c>
      <c r="J1156">
        <f>average(I1156:I1157)</f>
        <v/>
      </c>
    </row>
    <row r="1157" spans="1:12">
      <c r="A1157" t="s">
        <v>17</v>
      </c>
      <c r="B1157" t="n">
        <v>68918890</v>
      </c>
      <c r="C1157" t="n">
        <v>51236360</v>
      </c>
      <c r="D1157" t="n">
        <v>74966090</v>
      </c>
      <c r="E1157">
        <f>sum(B1157:D1157)</f>
        <v/>
      </c>
      <c r="F1157">
        <f>B1157/E1157</f>
        <v/>
      </c>
      <c r="G1157">
        <f>C1157/E1157</f>
        <v/>
      </c>
      <c r="H1157">
        <f>D1157/E1157</f>
        <v/>
      </c>
      <c r="I1157">
        <f>G1157+H1157*2</f>
        <v/>
      </c>
    </row>
    <row r="1158" spans="1:12">
      <c r="A1158" t="s">
        <v>18</v>
      </c>
      <c r="B1158" t="n">
        <v>70671770</v>
      </c>
      <c r="C1158" t="n">
        <v>52815660</v>
      </c>
      <c r="D1158" t="n">
        <v>54059420</v>
      </c>
      <c r="E1158">
        <f>sum(B1158:D1158)</f>
        <v/>
      </c>
      <c r="F1158">
        <f>B1158/E1158</f>
        <v/>
      </c>
      <c r="G1158">
        <f>C1158/E1158</f>
        <v/>
      </c>
      <c r="H1158">
        <f>D1158/E1158</f>
        <v/>
      </c>
      <c r="I1158">
        <f>G1158+H1158*2</f>
        <v/>
      </c>
      <c r="J1158">
        <f>I1158-J1156</f>
        <v/>
      </c>
      <c r="K1158" t="n">
        <v>5</v>
      </c>
      <c r="L1158">
        <f>J1158/K1158*100/37.00/8</f>
        <v/>
      </c>
    </row>
    <row r="1159" spans="1:12">
      <c r="A1159" t="s">
        <v>19</v>
      </c>
      <c r="B1159" t="n">
        <v>65498000</v>
      </c>
      <c r="C1159" t="n">
        <v>50423910</v>
      </c>
      <c r="D1159" t="n">
        <v>60446080</v>
      </c>
      <c r="E1159">
        <f>sum(B1159:D1159)</f>
        <v/>
      </c>
      <c r="F1159">
        <f>B1159/E1159</f>
        <v/>
      </c>
      <c r="G1159">
        <f>C1159/E1159</f>
        <v/>
      </c>
      <c r="H1159">
        <f>D1159/E1159</f>
        <v/>
      </c>
      <c r="I1159">
        <f>G1159+H1159*2</f>
        <v/>
      </c>
      <c r="J1159">
        <f>I1159-J1156</f>
        <v/>
      </c>
      <c r="K1159" t="n">
        <v>5</v>
      </c>
      <c r="L1159">
        <f>J1159/K1159*100/37.00/8</f>
        <v/>
      </c>
    </row>
    <row r="1160" spans="1:12">
      <c r="A1160" t="s">
        <v>20</v>
      </c>
      <c r="B1160" t="n">
        <v>69678920</v>
      </c>
      <c r="C1160" t="n">
        <v>56904980</v>
      </c>
      <c r="D1160" t="n">
        <v>43717790</v>
      </c>
      <c r="E1160">
        <f>sum(B1160:D1160)</f>
        <v/>
      </c>
      <c r="F1160">
        <f>B1160/E1160</f>
        <v/>
      </c>
      <c r="G1160">
        <f>C1160/E1160</f>
        <v/>
      </c>
      <c r="H1160">
        <f>D1160/E1160</f>
        <v/>
      </c>
      <c r="I1160">
        <f>G1160+H1160*2</f>
        <v/>
      </c>
      <c r="J1160">
        <f>I1160-J1156</f>
        <v/>
      </c>
      <c r="K1160" t="n">
        <v>5</v>
      </c>
      <c r="L1160">
        <f>J1160/K1160*100/37.00/24</f>
        <v/>
      </c>
    </row>
    <row r="1161" spans="1:12">
      <c r="A1161" t="s">
        <v>21</v>
      </c>
      <c r="B1161" t="n">
        <v>76408230</v>
      </c>
      <c r="C1161" t="n">
        <v>62155490</v>
      </c>
      <c r="D1161" t="n">
        <v>47639470</v>
      </c>
      <c r="E1161">
        <f>sum(B1161:D1161)</f>
        <v/>
      </c>
      <c r="F1161">
        <f>B1161/E1161</f>
        <v/>
      </c>
      <c r="G1161">
        <f>C1161/E1161</f>
        <v/>
      </c>
      <c r="H1161">
        <f>D1161/E1161</f>
        <v/>
      </c>
      <c r="I1161">
        <f>G1161+H1161*2</f>
        <v/>
      </c>
      <c r="J1161">
        <f>I1161-J1156</f>
        <v/>
      </c>
      <c r="K1161" t="n">
        <v>5</v>
      </c>
      <c r="L1161">
        <f>J1161/K1161*100/37.00/24</f>
        <v/>
      </c>
    </row>
    <row r="1162" spans="1:12">
      <c r="A1162" t="s">
        <v>22</v>
      </c>
      <c r="B1162" t="n">
        <v>43079150</v>
      </c>
      <c r="C1162" t="n">
        <v>38447470</v>
      </c>
      <c r="D1162" t="n">
        <v>36504030</v>
      </c>
      <c r="E1162">
        <f>sum(B1162:D1162)</f>
        <v/>
      </c>
      <c r="F1162">
        <f>B1162/E1162</f>
        <v/>
      </c>
      <c r="G1162">
        <f>C1162/E1162</f>
        <v/>
      </c>
      <c r="H1162">
        <f>D1162/E1162</f>
        <v/>
      </c>
      <c r="I1162">
        <f>G1162+H1162*2</f>
        <v/>
      </c>
      <c r="J1162">
        <f>I1162-J1156</f>
        <v/>
      </c>
      <c r="K1162" t="n">
        <v>5</v>
      </c>
      <c r="L1162">
        <f>J1162/K1162*100/37.00/48</f>
        <v/>
      </c>
    </row>
    <row r="1163" spans="1:12">
      <c r="A1163" t="s">
        <v>23</v>
      </c>
      <c r="B1163" t="n">
        <v>26065090</v>
      </c>
      <c r="C1163" t="n">
        <v>30337700</v>
      </c>
      <c r="D1163" t="n">
        <v>28930020</v>
      </c>
      <c r="E1163">
        <f>sum(B1163:D1163)</f>
        <v/>
      </c>
      <c r="F1163">
        <f>B1163/E1163</f>
        <v/>
      </c>
      <c r="G1163">
        <f>C1163/E1163</f>
        <v/>
      </c>
      <c r="H1163">
        <f>D1163/E1163</f>
        <v/>
      </c>
      <c r="I1163">
        <f>G1163+H1163*2</f>
        <v/>
      </c>
      <c r="J1163">
        <f>I1163-J1156</f>
        <v/>
      </c>
      <c r="K1163" t="n">
        <v>5</v>
      </c>
      <c r="L1163">
        <f>J1163/K1163*100/37.00/48</f>
        <v/>
      </c>
    </row>
    <row r="1164" spans="1:12">
      <c r="A1164" t="s">
        <v>24</v>
      </c>
      <c r="B1164" t="n">
        <v>80601160</v>
      </c>
      <c r="C1164" t="n">
        <v>60354820</v>
      </c>
      <c r="D1164" t="n">
        <v>42980100</v>
      </c>
      <c r="E1164">
        <f>sum(B1164:D1164)</f>
        <v/>
      </c>
      <c r="F1164">
        <f>B1164/E1164</f>
        <v/>
      </c>
      <c r="G1164">
        <f>C1164/E1164</f>
        <v/>
      </c>
      <c r="H1164">
        <f>D1164/E1164</f>
        <v/>
      </c>
      <c r="I1164">
        <f>G1164+H1164*2</f>
        <v/>
      </c>
      <c r="J1164">
        <f>I1164-J1156</f>
        <v/>
      </c>
      <c r="K1164" t="n">
        <v>5</v>
      </c>
      <c r="L1164">
        <f>J1164/K1164*100/37.00/96</f>
        <v/>
      </c>
    </row>
    <row r="1165" spans="1:12">
      <c r="A1165" t="s">
        <v>25</v>
      </c>
      <c r="B1165" t="n">
        <v>71323410</v>
      </c>
      <c r="C1165" t="n">
        <v>58537000</v>
      </c>
      <c r="D1165" t="n">
        <v>44992870</v>
      </c>
      <c r="E1165">
        <f>sum(B1165:D1165)</f>
        <v/>
      </c>
      <c r="F1165">
        <f>B1165/E1165</f>
        <v/>
      </c>
      <c r="G1165">
        <f>C1165/E1165</f>
        <v/>
      </c>
      <c r="H1165">
        <f>D1165/E1165</f>
        <v/>
      </c>
      <c r="I1165">
        <f>G1165+H1165*2</f>
        <v/>
      </c>
      <c r="J1165">
        <f>I1165-J1156</f>
        <v/>
      </c>
      <c r="K1165" t="n">
        <v>5</v>
      </c>
      <c r="L1165">
        <f>J1165/K1165*100/37.00/96</f>
        <v/>
      </c>
    </row>
    <row r="1166" spans="1:12">
      <c r="A1166" t="s">
        <v>26</v>
      </c>
      <c r="B1166" t="n">
        <v>101126400</v>
      </c>
      <c r="C1166" t="n">
        <v>58524600</v>
      </c>
      <c r="D1166" t="n">
        <v>31081670</v>
      </c>
      <c r="E1166">
        <f>sum(B1166:D1166)</f>
        <v/>
      </c>
      <c r="F1166">
        <f>B1166/E1166</f>
        <v/>
      </c>
      <c r="G1166">
        <f>C1166/E1166</f>
        <v/>
      </c>
      <c r="H1166">
        <f>D1166/E1166</f>
        <v/>
      </c>
      <c r="I1166">
        <f>G1166+H1166*2</f>
        <v/>
      </c>
      <c r="J1166">
        <f>I1166-J1156</f>
        <v/>
      </c>
      <c r="K1166" t="n">
        <v>5</v>
      </c>
      <c r="L1166">
        <f>J1166/K1166*100/37.00/168</f>
        <v/>
      </c>
    </row>
    <row r="1167" spans="1:12">
      <c r="A1167" t="s">
        <v>27</v>
      </c>
      <c r="B1167" t="n">
        <v>83730880</v>
      </c>
      <c r="C1167" t="n">
        <v>74476150</v>
      </c>
      <c r="D1167" t="n">
        <v>61216390</v>
      </c>
      <c r="E1167">
        <f>sum(B1167:D1167)</f>
        <v/>
      </c>
      <c r="F1167">
        <f>B1167/E1167</f>
        <v/>
      </c>
      <c r="G1167">
        <f>C1167/E1167</f>
        <v/>
      </c>
      <c r="H1167">
        <f>D1167/E1167</f>
        <v/>
      </c>
      <c r="I1167">
        <f>G1167+H1167*2</f>
        <v/>
      </c>
      <c r="J1167">
        <f>I1167-J1156</f>
        <v/>
      </c>
      <c r="K1167" t="n">
        <v>5</v>
      </c>
      <c r="L1167">
        <f>J1167/K1167*100/37.00/168</f>
        <v/>
      </c>
    </row>
    <row r="1168" spans="1:12">
      <c r="A1168" t="s"/>
    </row>
    <row r="1169" spans="1:12">
      <c r="A1169" t="s">
        <v>0</v>
      </c>
      <c r="B1169" t="s">
        <v>1</v>
      </c>
      <c r="C1169" t="s">
        <v>2</v>
      </c>
      <c r="D1169" t="s">
        <v>3</v>
      </c>
    </row>
    <row r="1170" spans="1:12">
      <c r="A1170" t="s">
        <v>215</v>
      </c>
      <c r="B1170" t="s">
        <v>165</v>
      </c>
      <c r="C1170" t="s">
        <v>216</v>
      </c>
      <c r="D1170" t="s">
        <v>217</v>
      </c>
    </row>
    <row r="1171" spans="1:12">
      <c r="A1171" t="s"/>
      <c r="B1171" t="s">
        <v>8</v>
      </c>
      <c r="C1171" t="s">
        <v>9</v>
      </c>
      <c r="D1171" t="s">
        <v>10</v>
      </c>
      <c r="E1171" t="s">
        <v>11</v>
      </c>
      <c r="F1171" t="s">
        <v>8</v>
      </c>
      <c r="G1171" t="s">
        <v>9</v>
      </c>
      <c r="H1171" t="s">
        <v>10</v>
      </c>
      <c r="I1171" t="s">
        <v>12</v>
      </c>
      <c r="J1171" t="s">
        <v>13</v>
      </c>
      <c r="K1171" t="s">
        <v>14</v>
      </c>
      <c r="L1171" t="s">
        <v>15</v>
      </c>
    </row>
    <row r="1172" spans="1:12">
      <c r="A1172" t="s">
        <v>16</v>
      </c>
      <c r="B1172" t="n">
        <v>77434710</v>
      </c>
      <c r="C1172" t="n">
        <v>84307340</v>
      </c>
      <c r="D1172" t="n">
        <v>51970350</v>
      </c>
      <c r="E1172">
        <f>sum(B1172:D1172)</f>
        <v/>
      </c>
      <c r="F1172">
        <f>B1172/E1172</f>
        <v/>
      </c>
      <c r="G1172">
        <f>C1172/E1172</f>
        <v/>
      </c>
      <c r="H1172">
        <f>D1172/E1172</f>
        <v/>
      </c>
      <c r="I1172">
        <f>G1172+H1172*2</f>
        <v/>
      </c>
      <c r="J1172">
        <f>average(I1172:I1173)</f>
        <v/>
      </c>
    </row>
    <row r="1173" spans="1:12">
      <c r="A1173" t="s">
        <v>17</v>
      </c>
      <c r="B1173" t="n">
        <v>84698400</v>
      </c>
      <c r="C1173" t="n">
        <v>93367240</v>
      </c>
      <c r="D1173" t="n">
        <v>56349580</v>
      </c>
      <c r="E1173">
        <f>sum(B1173:D1173)</f>
        <v/>
      </c>
      <c r="F1173">
        <f>B1173/E1173</f>
        <v/>
      </c>
      <c r="G1173">
        <f>C1173/E1173</f>
        <v/>
      </c>
      <c r="H1173">
        <f>D1173/E1173</f>
        <v/>
      </c>
      <c r="I1173">
        <f>G1173+H1173*2</f>
        <v/>
      </c>
    </row>
    <row r="1174" spans="1:12">
      <c r="A1174" t="s">
        <v>18</v>
      </c>
      <c r="B1174" t="n">
        <v>85890100</v>
      </c>
      <c r="C1174" t="n">
        <v>96482160</v>
      </c>
      <c r="D1174" t="n">
        <v>62218180</v>
      </c>
      <c r="E1174">
        <f>sum(B1174:D1174)</f>
        <v/>
      </c>
      <c r="F1174">
        <f>B1174/E1174</f>
        <v/>
      </c>
      <c r="G1174">
        <f>C1174/E1174</f>
        <v/>
      </c>
      <c r="H1174">
        <f>D1174/E1174</f>
        <v/>
      </c>
      <c r="I1174">
        <f>G1174+H1174*2</f>
        <v/>
      </c>
      <c r="J1174">
        <f>I1174-J1172</f>
        <v/>
      </c>
      <c r="K1174" t="n">
        <v>5</v>
      </c>
      <c r="L1174">
        <f>J1174/K1174*100/27.43/8</f>
        <v/>
      </c>
    </row>
    <row r="1175" spans="1:12">
      <c r="A1175" t="s">
        <v>19</v>
      </c>
      <c r="B1175" t="n">
        <v>85458100</v>
      </c>
      <c r="C1175" t="n">
        <v>94912490</v>
      </c>
      <c r="D1175" t="n">
        <v>61434910</v>
      </c>
      <c r="E1175">
        <f>sum(B1175:D1175)</f>
        <v/>
      </c>
      <c r="F1175">
        <f>B1175/E1175</f>
        <v/>
      </c>
      <c r="G1175">
        <f>C1175/E1175</f>
        <v/>
      </c>
      <c r="H1175">
        <f>D1175/E1175</f>
        <v/>
      </c>
      <c r="I1175">
        <f>G1175+H1175*2</f>
        <v/>
      </c>
      <c r="J1175">
        <f>I1175-J1172</f>
        <v/>
      </c>
      <c r="K1175" t="n">
        <v>5</v>
      </c>
      <c r="L1175">
        <f>J1175/K1175*100/27.43/8</f>
        <v/>
      </c>
    </row>
    <row r="1176" spans="1:12">
      <c r="A1176" t="s">
        <v>20</v>
      </c>
      <c r="B1176" t="n">
        <v>84671450</v>
      </c>
      <c r="C1176" t="n">
        <v>101422000</v>
      </c>
      <c r="D1176" t="n">
        <v>70213030</v>
      </c>
      <c r="E1176">
        <f>sum(B1176:D1176)</f>
        <v/>
      </c>
      <c r="F1176">
        <f>B1176/E1176</f>
        <v/>
      </c>
      <c r="G1176">
        <f>C1176/E1176</f>
        <v/>
      </c>
      <c r="H1176">
        <f>D1176/E1176</f>
        <v/>
      </c>
      <c r="I1176">
        <f>G1176+H1176*2</f>
        <v/>
      </c>
      <c r="J1176">
        <f>I1176-J1172</f>
        <v/>
      </c>
      <c r="K1176" t="n">
        <v>5</v>
      </c>
      <c r="L1176">
        <f>J1176/K1176*100/27.43/24</f>
        <v/>
      </c>
    </row>
    <row r="1177" spans="1:12">
      <c r="A1177" t="s">
        <v>21</v>
      </c>
      <c r="B1177" t="n">
        <v>90860430</v>
      </c>
      <c r="C1177" t="n">
        <v>104568900</v>
      </c>
      <c r="D1177" t="n">
        <v>72771010</v>
      </c>
      <c r="E1177">
        <f>sum(B1177:D1177)</f>
        <v/>
      </c>
      <c r="F1177">
        <f>B1177/E1177</f>
        <v/>
      </c>
      <c r="G1177">
        <f>C1177/E1177</f>
        <v/>
      </c>
      <c r="H1177">
        <f>D1177/E1177</f>
        <v/>
      </c>
      <c r="I1177">
        <f>G1177+H1177*2</f>
        <v/>
      </c>
      <c r="J1177">
        <f>I1177-J1172</f>
        <v/>
      </c>
      <c r="K1177" t="n">
        <v>5</v>
      </c>
      <c r="L1177">
        <f>J1177/K1177*100/27.43/24</f>
        <v/>
      </c>
    </row>
    <row r="1178" spans="1:12">
      <c r="A1178" t="s">
        <v>22</v>
      </c>
      <c r="B1178" t="n">
        <v>51330450</v>
      </c>
      <c r="C1178" t="n">
        <v>66609180</v>
      </c>
      <c r="D1178" t="n">
        <v>50903290</v>
      </c>
      <c r="E1178">
        <f>sum(B1178:D1178)</f>
        <v/>
      </c>
      <c r="F1178">
        <f>B1178/E1178</f>
        <v/>
      </c>
      <c r="G1178">
        <f>C1178/E1178</f>
        <v/>
      </c>
      <c r="H1178">
        <f>D1178/E1178</f>
        <v/>
      </c>
      <c r="I1178">
        <f>G1178+H1178*2</f>
        <v/>
      </c>
      <c r="J1178">
        <f>I1178-J1172</f>
        <v/>
      </c>
      <c r="K1178" t="n">
        <v>5</v>
      </c>
      <c r="L1178">
        <f>J1178/K1178*100/27.43/48</f>
        <v/>
      </c>
    </row>
    <row r="1179" spans="1:12">
      <c r="A1179" t="s">
        <v>23</v>
      </c>
      <c r="B1179" t="n">
        <v>51560480</v>
      </c>
      <c r="C1179" t="n">
        <v>65941050</v>
      </c>
      <c r="D1179" t="n">
        <v>49788760</v>
      </c>
      <c r="E1179">
        <f>sum(B1179:D1179)</f>
        <v/>
      </c>
      <c r="F1179">
        <f>B1179/E1179</f>
        <v/>
      </c>
      <c r="G1179">
        <f>C1179/E1179</f>
        <v/>
      </c>
      <c r="H1179">
        <f>D1179/E1179</f>
        <v/>
      </c>
      <c r="I1179">
        <f>G1179+H1179*2</f>
        <v/>
      </c>
      <c r="J1179">
        <f>I1179-J1172</f>
        <v/>
      </c>
      <c r="K1179" t="n">
        <v>5</v>
      </c>
      <c r="L1179">
        <f>J1179/K1179*100/27.43/48</f>
        <v/>
      </c>
    </row>
    <row r="1180" spans="1:12">
      <c r="A1180" t="s">
        <v>24</v>
      </c>
      <c r="B1180" t="n">
        <v>71022540</v>
      </c>
      <c r="C1180" t="n">
        <v>108158900</v>
      </c>
      <c r="D1180" t="n">
        <v>94421440</v>
      </c>
      <c r="E1180">
        <f>sum(B1180:D1180)</f>
        <v/>
      </c>
      <c r="F1180">
        <f>B1180/E1180</f>
        <v/>
      </c>
      <c r="G1180">
        <f>C1180/E1180</f>
        <v/>
      </c>
      <c r="H1180">
        <f>D1180/E1180</f>
        <v/>
      </c>
      <c r="I1180">
        <f>G1180+H1180*2</f>
        <v/>
      </c>
      <c r="J1180">
        <f>I1180-J1172</f>
        <v/>
      </c>
      <c r="K1180" t="n">
        <v>5</v>
      </c>
      <c r="L1180">
        <f>J1180/K1180*100/27.43/96</f>
        <v/>
      </c>
    </row>
    <row r="1181" spans="1:12">
      <c r="A1181" t="s">
        <v>25</v>
      </c>
      <c r="B1181" t="n">
        <v>78271740</v>
      </c>
      <c r="C1181" t="n">
        <v>117727700</v>
      </c>
      <c r="D1181" t="n">
        <v>102708900</v>
      </c>
      <c r="E1181">
        <f>sum(B1181:D1181)</f>
        <v/>
      </c>
      <c r="F1181">
        <f>B1181/E1181</f>
        <v/>
      </c>
      <c r="G1181">
        <f>C1181/E1181</f>
        <v/>
      </c>
      <c r="H1181">
        <f>D1181/E1181</f>
        <v/>
      </c>
      <c r="I1181">
        <f>G1181+H1181*2</f>
        <v/>
      </c>
      <c r="J1181">
        <f>I1181-J1172</f>
        <v/>
      </c>
      <c r="K1181" t="n">
        <v>5</v>
      </c>
      <c r="L1181">
        <f>J1181/K1181*100/27.43/96</f>
        <v/>
      </c>
    </row>
    <row r="1182" spans="1:12">
      <c r="A1182" t="s">
        <v>26</v>
      </c>
      <c r="B1182" t="n">
        <v>78143960</v>
      </c>
      <c r="C1182" t="n">
        <v>136395200</v>
      </c>
      <c r="D1182" t="n">
        <v>129917200</v>
      </c>
      <c r="E1182">
        <f>sum(B1182:D1182)</f>
        <v/>
      </c>
      <c r="F1182">
        <f>B1182/E1182</f>
        <v/>
      </c>
      <c r="G1182">
        <f>C1182/E1182</f>
        <v/>
      </c>
      <c r="H1182">
        <f>D1182/E1182</f>
        <v/>
      </c>
      <c r="I1182">
        <f>G1182+H1182*2</f>
        <v/>
      </c>
      <c r="J1182">
        <f>I1182-J1172</f>
        <v/>
      </c>
      <c r="K1182" t="n">
        <v>5</v>
      </c>
      <c r="L1182">
        <f>J1182/K1182*100/27.43/168</f>
        <v/>
      </c>
    </row>
    <row r="1183" spans="1:12">
      <c r="A1183" t="s">
        <v>27</v>
      </c>
      <c r="B1183" t="n">
        <v>74263300</v>
      </c>
      <c r="C1183" t="n">
        <v>128910700</v>
      </c>
      <c r="D1183" t="n">
        <v>123589400</v>
      </c>
      <c r="E1183">
        <f>sum(B1183:D1183)</f>
        <v/>
      </c>
      <c r="F1183">
        <f>B1183/E1183</f>
        <v/>
      </c>
      <c r="G1183">
        <f>C1183/E1183</f>
        <v/>
      </c>
      <c r="H1183">
        <f>D1183/E1183</f>
        <v/>
      </c>
      <c r="I1183">
        <f>G1183+H1183*2</f>
        <v/>
      </c>
      <c r="J1183">
        <f>I1183-J1172</f>
        <v/>
      </c>
      <c r="K1183" t="n">
        <v>5</v>
      </c>
      <c r="L1183">
        <f>J1183/K1183*100/27.43/168</f>
        <v/>
      </c>
    </row>
    <row r="1184" spans="1:12">
      <c r="A1184" t="s"/>
    </row>
    <row r="1185" spans="1:12">
      <c r="A1185" t="s">
        <v>0</v>
      </c>
      <c r="B1185" t="s">
        <v>1</v>
      </c>
      <c r="C1185" t="s">
        <v>2</v>
      </c>
      <c r="D1185" t="s">
        <v>3</v>
      </c>
    </row>
    <row r="1186" spans="1:12">
      <c r="A1186" t="s">
        <v>218</v>
      </c>
      <c r="B1186" t="s">
        <v>56</v>
      </c>
      <c r="C1186" t="s">
        <v>219</v>
      </c>
      <c r="D1186" t="s">
        <v>217</v>
      </c>
    </row>
    <row r="1187" spans="1:12">
      <c r="A1187" t="s"/>
      <c r="B1187" t="s">
        <v>8</v>
      </c>
      <c r="C1187" t="s">
        <v>9</v>
      </c>
      <c r="D1187" t="s">
        <v>10</v>
      </c>
      <c r="E1187" t="s">
        <v>11</v>
      </c>
      <c r="F1187" t="s">
        <v>8</v>
      </c>
      <c r="G1187" t="s">
        <v>9</v>
      </c>
      <c r="H1187" t="s">
        <v>10</v>
      </c>
      <c r="I1187" t="s">
        <v>12</v>
      </c>
      <c r="J1187" t="s">
        <v>13</v>
      </c>
      <c r="K1187" t="s">
        <v>14</v>
      </c>
      <c r="L1187" t="s">
        <v>15</v>
      </c>
    </row>
    <row r="1188" spans="1:12">
      <c r="A1188" t="s">
        <v>16</v>
      </c>
      <c r="B1188" t="n">
        <v>38867490</v>
      </c>
      <c r="C1188" t="n">
        <v>41953570</v>
      </c>
      <c r="D1188" t="n">
        <v>26326460</v>
      </c>
      <c r="E1188">
        <f>sum(B1188:D1188)</f>
        <v/>
      </c>
      <c r="F1188">
        <f>B1188/E1188</f>
        <v/>
      </c>
      <c r="G1188">
        <f>C1188/E1188</f>
        <v/>
      </c>
      <c r="H1188">
        <f>D1188/E1188</f>
        <v/>
      </c>
      <c r="I1188">
        <f>G1188+H1188*2</f>
        <v/>
      </c>
      <c r="J1188">
        <f>average(I1188:I1189)</f>
        <v/>
      </c>
    </row>
    <row r="1189" spans="1:12">
      <c r="A1189" t="s">
        <v>17</v>
      </c>
      <c r="B1189" t="n">
        <v>41349090</v>
      </c>
      <c r="C1189" t="n">
        <v>44933480</v>
      </c>
      <c r="D1189" t="n">
        <v>27306120</v>
      </c>
      <c r="E1189">
        <f>sum(B1189:D1189)</f>
        <v/>
      </c>
      <c r="F1189">
        <f>B1189/E1189</f>
        <v/>
      </c>
      <c r="G1189">
        <f>C1189/E1189</f>
        <v/>
      </c>
      <c r="H1189">
        <f>D1189/E1189</f>
        <v/>
      </c>
      <c r="I1189">
        <f>G1189+H1189*2</f>
        <v/>
      </c>
    </row>
    <row r="1190" spans="1:12">
      <c r="A1190" t="s">
        <v>18</v>
      </c>
      <c r="B1190" t="n">
        <v>42686930</v>
      </c>
      <c r="C1190" t="n">
        <v>48778030</v>
      </c>
      <c r="D1190" t="n">
        <v>30691350</v>
      </c>
      <c r="E1190">
        <f>sum(B1190:D1190)</f>
        <v/>
      </c>
      <c r="F1190">
        <f>B1190/E1190</f>
        <v/>
      </c>
      <c r="G1190">
        <f>C1190/E1190</f>
        <v/>
      </c>
      <c r="H1190">
        <f>D1190/E1190</f>
        <v/>
      </c>
      <c r="I1190">
        <f>G1190+H1190*2</f>
        <v/>
      </c>
      <c r="J1190">
        <f>I1190-J1188</f>
        <v/>
      </c>
      <c r="K1190" t="n">
        <v>5</v>
      </c>
      <c r="L1190">
        <f>J1190/K1190*100/27.43/8</f>
        <v/>
      </c>
    </row>
    <row r="1191" spans="1:12">
      <c r="A1191" t="s">
        <v>19</v>
      </c>
      <c r="B1191" t="n">
        <v>41154110</v>
      </c>
      <c r="C1191" t="n">
        <v>47068550</v>
      </c>
      <c r="D1191" t="n">
        <v>30077080</v>
      </c>
      <c r="E1191">
        <f>sum(B1191:D1191)</f>
        <v/>
      </c>
      <c r="F1191">
        <f>B1191/E1191</f>
        <v/>
      </c>
      <c r="G1191">
        <f>C1191/E1191</f>
        <v/>
      </c>
      <c r="H1191">
        <f>D1191/E1191</f>
        <v/>
      </c>
      <c r="I1191">
        <f>G1191+H1191*2</f>
        <v/>
      </c>
      <c r="J1191">
        <f>I1191-J1188</f>
        <v/>
      </c>
      <c r="K1191" t="n">
        <v>5</v>
      </c>
      <c r="L1191">
        <f>J1191/K1191*100/27.43/8</f>
        <v/>
      </c>
    </row>
    <row r="1192" spans="1:12">
      <c r="A1192" t="s">
        <v>20</v>
      </c>
      <c r="B1192" t="n">
        <v>41156200</v>
      </c>
      <c r="C1192" t="n">
        <v>49650040</v>
      </c>
      <c r="D1192" t="n">
        <v>34398000</v>
      </c>
      <c r="E1192">
        <f>sum(B1192:D1192)</f>
        <v/>
      </c>
      <c r="F1192">
        <f>B1192/E1192</f>
        <v/>
      </c>
      <c r="G1192">
        <f>C1192/E1192</f>
        <v/>
      </c>
      <c r="H1192">
        <f>D1192/E1192</f>
        <v/>
      </c>
      <c r="I1192">
        <f>G1192+H1192*2</f>
        <v/>
      </c>
      <c r="J1192">
        <f>I1192-J1188</f>
        <v/>
      </c>
      <c r="K1192" t="n">
        <v>5</v>
      </c>
      <c r="L1192">
        <f>J1192/K1192*100/27.43/24</f>
        <v/>
      </c>
    </row>
    <row r="1193" spans="1:12">
      <c r="A1193" t="s">
        <v>21</v>
      </c>
      <c r="B1193" t="n">
        <v>41305470</v>
      </c>
      <c r="C1193" t="n">
        <v>51580070</v>
      </c>
      <c r="D1193" t="n">
        <v>35240620</v>
      </c>
      <c r="E1193">
        <f>sum(B1193:D1193)</f>
        <v/>
      </c>
      <c r="F1193">
        <f>B1193/E1193</f>
        <v/>
      </c>
      <c r="G1193">
        <f>C1193/E1193</f>
        <v/>
      </c>
      <c r="H1193">
        <f>D1193/E1193</f>
        <v/>
      </c>
      <c r="I1193">
        <f>G1193+H1193*2</f>
        <v/>
      </c>
      <c r="J1193">
        <f>I1193-J1188</f>
        <v/>
      </c>
      <c r="K1193" t="n">
        <v>5</v>
      </c>
      <c r="L1193">
        <f>J1193/K1193*100/27.43/24</f>
        <v/>
      </c>
    </row>
    <row r="1194" spans="1:12">
      <c r="A1194" t="s">
        <v>22</v>
      </c>
      <c r="B1194" t="n">
        <v>25683730</v>
      </c>
      <c r="C1194" t="n">
        <v>33790740</v>
      </c>
      <c r="D1194" t="n">
        <v>25640610</v>
      </c>
      <c r="E1194">
        <f>sum(B1194:D1194)</f>
        <v/>
      </c>
      <c r="F1194">
        <f>B1194/E1194</f>
        <v/>
      </c>
      <c r="G1194">
        <f>C1194/E1194</f>
        <v/>
      </c>
      <c r="H1194">
        <f>D1194/E1194</f>
        <v/>
      </c>
      <c r="I1194">
        <f>G1194+H1194*2</f>
        <v/>
      </c>
      <c r="J1194">
        <f>I1194-J1188</f>
        <v/>
      </c>
      <c r="K1194" t="n">
        <v>5</v>
      </c>
      <c r="L1194">
        <f>J1194/K1194*100/27.43/48</f>
        <v/>
      </c>
    </row>
    <row r="1195" spans="1:12">
      <c r="A1195" t="s">
        <v>23</v>
      </c>
      <c r="B1195" t="n">
        <v>25623340</v>
      </c>
      <c r="C1195" t="n">
        <v>33557960</v>
      </c>
      <c r="D1195" t="n">
        <v>25116680</v>
      </c>
      <c r="E1195">
        <f>sum(B1195:D1195)</f>
        <v/>
      </c>
      <c r="F1195">
        <f>B1195/E1195</f>
        <v/>
      </c>
      <c r="G1195">
        <f>C1195/E1195</f>
        <v/>
      </c>
      <c r="H1195">
        <f>D1195/E1195</f>
        <v/>
      </c>
      <c r="I1195">
        <f>G1195+H1195*2</f>
        <v/>
      </c>
      <c r="J1195">
        <f>I1195-J1188</f>
        <v/>
      </c>
      <c r="K1195" t="n">
        <v>5</v>
      </c>
      <c r="L1195">
        <f>J1195/K1195*100/27.43/48</f>
        <v/>
      </c>
    </row>
    <row r="1196" spans="1:12">
      <c r="A1196" t="s">
        <v>24</v>
      </c>
      <c r="B1196" t="n">
        <v>36020360</v>
      </c>
      <c r="C1196" t="n">
        <v>54056320</v>
      </c>
      <c r="D1196" t="n">
        <v>47565010</v>
      </c>
      <c r="E1196">
        <f>sum(B1196:D1196)</f>
        <v/>
      </c>
      <c r="F1196">
        <f>B1196/E1196</f>
        <v/>
      </c>
      <c r="G1196">
        <f>C1196/E1196</f>
        <v/>
      </c>
      <c r="H1196">
        <f>D1196/E1196</f>
        <v/>
      </c>
      <c r="I1196">
        <f>G1196+H1196*2</f>
        <v/>
      </c>
      <c r="J1196">
        <f>I1196-J1188</f>
        <v/>
      </c>
      <c r="K1196" t="n">
        <v>5</v>
      </c>
      <c r="L1196">
        <f>J1196/K1196*100/27.43/96</f>
        <v/>
      </c>
    </row>
    <row r="1197" spans="1:12">
      <c r="A1197" t="s">
        <v>25</v>
      </c>
      <c r="B1197" t="n">
        <v>38531320</v>
      </c>
      <c r="C1197" t="n">
        <v>58354140</v>
      </c>
      <c r="D1197" t="n">
        <v>50995250</v>
      </c>
      <c r="E1197">
        <f>sum(B1197:D1197)</f>
        <v/>
      </c>
      <c r="F1197">
        <f>B1197/E1197</f>
        <v/>
      </c>
      <c r="G1197">
        <f>C1197/E1197</f>
        <v/>
      </c>
      <c r="H1197">
        <f>D1197/E1197</f>
        <v/>
      </c>
      <c r="I1197">
        <f>G1197+H1197*2</f>
        <v/>
      </c>
      <c r="J1197">
        <f>I1197-J1188</f>
        <v/>
      </c>
      <c r="K1197" t="n">
        <v>5</v>
      </c>
      <c r="L1197">
        <f>J1197/K1197*100/27.43/96</f>
        <v/>
      </c>
    </row>
    <row r="1198" spans="1:12">
      <c r="A1198" t="s">
        <v>26</v>
      </c>
      <c r="B1198" t="n">
        <v>37116670</v>
      </c>
      <c r="C1198" t="n">
        <v>63997210</v>
      </c>
      <c r="D1198" t="n">
        <v>61555900</v>
      </c>
      <c r="E1198">
        <f>sum(B1198:D1198)</f>
        <v/>
      </c>
      <c r="F1198">
        <f>B1198/E1198</f>
        <v/>
      </c>
      <c r="G1198">
        <f>C1198/E1198</f>
        <v/>
      </c>
      <c r="H1198">
        <f>D1198/E1198</f>
        <v/>
      </c>
      <c r="I1198">
        <f>G1198+H1198*2</f>
        <v/>
      </c>
      <c r="J1198">
        <f>I1198-J1188</f>
        <v/>
      </c>
      <c r="K1198" t="n">
        <v>5</v>
      </c>
      <c r="L1198">
        <f>J1198/K1198*100/27.43/168</f>
        <v/>
      </c>
    </row>
    <row r="1199" spans="1:12">
      <c r="A1199" t="s">
        <v>27</v>
      </c>
      <c r="B1199" t="n">
        <v>37562760</v>
      </c>
      <c r="C1199" t="n">
        <v>65966990</v>
      </c>
      <c r="D1199" t="n">
        <v>62450670</v>
      </c>
      <c r="E1199">
        <f>sum(B1199:D1199)</f>
        <v/>
      </c>
      <c r="F1199">
        <f>B1199/E1199</f>
        <v/>
      </c>
      <c r="G1199">
        <f>C1199/E1199</f>
        <v/>
      </c>
      <c r="H1199">
        <f>D1199/E1199</f>
        <v/>
      </c>
      <c r="I1199">
        <f>G1199+H1199*2</f>
        <v/>
      </c>
      <c r="J1199">
        <f>I1199-J1188</f>
        <v/>
      </c>
      <c r="K1199" t="n">
        <v>5</v>
      </c>
      <c r="L1199">
        <f>J1199/K1199*100/27.43/168</f>
        <v/>
      </c>
    </row>
    <row r="1200" spans="1:12">
      <c r="A1200" t="s"/>
    </row>
    <row r="1201" spans="1:12">
      <c r="A1201" t="s">
        <v>0</v>
      </c>
      <c r="B1201" t="s">
        <v>1</v>
      </c>
      <c r="C1201" t="s">
        <v>2</v>
      </c>
      <c r="D1201" t="s">
        <v>3</v>
      </c>
    </row>
    <row r="1202" spans="1:12">
      <c r="A1202" t="s">
        <v>220</v>
      </c>
      <c r="B1202" t="s">
        <v>5</v>
      </c>
      <c r="C1202" t="s">
        <v>221</v>
      </c>
      <c r="D1202" t="s">
        <v>222</v>
      </c>
    </row>
    <row r="1203" spans="1:12">
      <c r="A1203" t="s"/>
      <c r="B1203" t="s">
        <v>8</v>
      </c>
      <c r="C1203" t="s">
        <v>9</v>
      </c>
      <c r="D1203" t="s">
        <v>10</v>
      </c>
      <c r="E1203" t="s">
        <v>11</v>
      </c>
      <c r="F1203" t="s">
        <v>8</v>
      </c>
      <c r="G1203" t="s">
        <v>9</v>
      </c>
      <c r="H1203" t="s">
        <v>10</v>
      </c>
      <c r="I1203" t="s">
        <v>12</v>
      </c>
      <c r="J1203" t="s">
        <v>13</v>
      </c>
      <c r="K1203" t="s">
        <v>14</v>
      </c>
      <c r="L1203" t="s">
        <v>15</v>
      </c>
    </row>
    <row r="1204" spans="1:12">
      <c r="A1204" t="s">
        <v>16</v>
      </c>
      <c r="B1204" t="n">
        <v>1699987000</v>
      </c>
      <c r="C1204" t="n">
        <v>1789944000</v>
      </c>
      <c r="D1204" t="n">
        <v>1020396000</v>
      </c>
      <c r="E1204">
        <f>sum(B1204:D1204)</f>
        <v/>
      </c>
      <c r="F1204">
        <f>B1204/E1204</f>
        <v/>
      </c>
      <c r="G1204">
        <f>C1204/E1204</f>
        <v/>
      </c>
      <c r="H1204">
        <f>D1204/E1204</f>
        <v/>
      </c>
      <c r="I1204">
        <f>G1204+H1204*2</f>
        <v/>
      </c>
      <c r="J1204">
        <f>average(I1204:I1205)</f>
        <v/>
      </c>
    </row>
    <row r="1205" spans="1:12">
      <c r="A1205" t="s">
        <v>17</v>
      </c>
      <c r="B1205" t="n">
        <v>1461872000</v>
      </c>
      <c r="C1205" t="n">
        <v>1525938000</v>
      </c>
      <c r="D1205" t="n">
        <v>869339100</v>
      </c>
      <c r="E1205">
        <f>sum(B1205:D1205)</f>
        <v/>
      </c>
      <c r="F1205">
        <f>B1205/E1205</f>
        <v/>
      </c>
      <c r="G1205">
        <f>C1205/E1205</f>
        <v/>
      </c>
      <c r="H1205">
        <f>D1205/E1205</f>
        <v/>
      </c>
      <c r="I1205">
        <f>G1205+H1205*2</f>
        <v/>
      </c>
    </row>
    <row r="1206" spans="1:12">
      <c r="A1206" t="s">
        <v>18</v>
      </c>
      <c r="B1206" t="n">
        <v>1476713000</v>
      </c>
      <c r="C1206" t="n">
        <v>1609208000</v>
      </c>
      <c r="D1206" t="n">
        <v>987207200</v>
      </c>
      <c r="E1206">
        <f>sum(B1206:D1206)</f>
        <v/>
      </c>
      <c r="F1206">
        <f>B1206/E1206</f>
        <v/>
      </c>
      <c r="G1206">
        <f>C1206/E1206</f>
        <v/>
      </c>
      <c r="H1206">
        <f>D1206/E1206</f>
        <v/>
      </c>
      <c r="I1206">
        <f>G1206+H1206*2</f>
        <v/>
      </c>
      <c r="J1206">
        <f>I1206-J1204</f>
        <v/>
      </c>
      <c r="K1206" t="n">
        <v>5</v>
      </c>
      <c r="L1206">
        <f>J1206/K1206*100/38.35/8</f>
        <v/>
      </c>
    </row>
    <row r="1207" spans="1:12">
      <c r="A1207" t="s">
        <v>19</v>
      </c>
      <c r="B1207" t="n">
        <v>1733052000</v>
      </c>
      <c r="C1207" t="n">
        <v>1894146000</v>
      </c>
      <c r="D1207" t="n">
        <v>1155690000</v>
      </c>
      <c r="E1207">
        <f>sum(B1207:D1207)</f>
        <v/>
      </c>
      <c r="F1207">
        <f>B1207/E1207</f>
        <v/>
      </c>
      <c r="G1207">
        <f>C1207/E1207</f>
        <v/>
      </c>
      <c r="H1207">
        <f>D1207/E1207</f>
        <v/>
      </c>
      <c r="I1207">
        <f>G1207+H1207*2</f>
        <v/>
      </c>
      <c r="J1207">
        <f>I1207-J1204</f>
        <v/>
      </c>
      <c r="K1207" t="n">
        <v>5</v>
      </c>
      <c r="L1207">
        <f>J1207/K1207*100/38.35/8</f>
        <v/>
      </c>
    </row>
    <row r="1208" spans="1:12">
      <c r="A1208" t="s">
        <v>20</v>
      </c>
      <c r="B1208" t="n">
        <v>2214584000</v>
      </c>
      <c r="C1208" t="n">
        <v>2570055000</v>
      </c>
      <c r="D1208" t="n">
        <v>1766905000</v>
      </c>
      <c r="E1208">
        <f>sum(B1208:D1208)</f>
        <v/>
      </c>
      <c r="F1208">
        <f>B1208/E1208</f>
        <v/>
      </c>
      <c r="G1208">
        <f>C1208/E1208</f>
        <v/>
      </c>
      <c r="H1208">
        <f>D1208/E1208</f>
        <v/>
      </c>
      <c r="I1208">
        <f>G1208+H1208*2</f>
        <v/>
      </c>
      <c r="J1208">
        <f>I1208-J1204</f>
        <v/>
      </c>
      <c r="K1208" t="n">
        <v>5</v>
      </c>
      <c r="L1208">
        <f>J1208/K1208*100/38.35/24</f>
        <v/>
      </c>
    </row>
    <row r="1209" spans="1:12">
      <c r="A1209" t="s">
        <v>21</v>
      </c>
      <c r="B1209" t="n">
        <v>1825160000</v>
      </c>
      <c r="C1209" t="n">
        <v>2139769000</v>
      </c>
      <c r="D1209" t="n">
        <v>1454031000</v>
      </c>
      <c r="E1209">
        <f>sum(B1209:D1209)</f>
        <v/>
      </c>
      <c r="F1209">
        <f>B1209/E1209</f>
        <v/>
      </c>
      <c r="G1209">
        <f>C1209/E1209</f>
        <v/>
      </c>
      <c r="H1209">
        <f>D1209/E1209</f>
        <v/>
      </c>
      <c r="I1209">
        <f>G1209+H1209*2</f>
        <v/>
      </c>
      <c r="J1209">
        <f>I1209-J1204</f>
        <v/>
      </c>
      <c r="K1209" t="n">
        <v>5</v>
      </c>
      <c r="L1209">
        <f>J1209/K1209*100/38.35/24</f>
        <v/>
      </c>
    </row>
    <row r="1210" spans="1:12">
      <c r="A1210" t="s">
        <v>22</v>
      </c>
      <c r="B1210" t="n">
        <v>1078301000</v>
      </c>
      <c r="C1210" t="n">
        <v>1378348000</v>
      </c>
      <c r="D1210" t="n">
        <v>1063298000</v>
      </c>
      <c r="E1210">
        <f>sum(B1210:D1210)</f>
        <v/>
      </c>
      <c r="F1210">
        <f>B1210/E1210</f>
        <v/>
      </c>
      <c r="G1210">
        <f>C1210/E1210</f>
        <v/>
      </c>
      <c r="H1210">
        <f>D1210/E1210</f>
        <v/>
      </c>
      <c r="I1210">
        <f>G1210+H1210*2</f>
        <v/>
      </c>
      <c r="J1210">
        <f>I1210-J1204</f>
        <v/>
      </c>
      <c r="K1210" t="n">
        <v>5</v>
      </c>
      <c r="L1210">
        <f>J1210/K1210*100/38.35/48</f>
        <v/>
      </c>
    </row>
    <row r="1211" spans="1:12">
      <c r="A1211" t="s">
        <v>23</v>
      </c>
      <c r="B1211" t="n">
        <v>960083000</v>
      </c>
      <c r="C1211" t="n">
        <v>1237850000</v>
      </c>
      <c r="D1211" t="n">
        <v>954690800</v>
      </c>
      <c r="E1211">
        <f>sum(B1211:D1211)</f>
        <v/>
      </c>
      <c r="F1211">
        <f>B1211/E1211</f>
        <v/>
      </c>
      <c r="G1211">
        <f>C1211/E1211</f>
        <v/>
      </c>
      <c r="H1211">
        <f>D1211/E1211</f>
        <v/>
      </c>
      <c r="I1211">
        <f>G1211+H1211*2</f>
        <v/>
      </c>
      <c r="J1211">
        <f>I1211-J1204</f>
        <v/>
      </c>
      <c r="K1211" t="n">
        <v>5</v>
      </c>
      <c r="L1211">
        <f>J1211/K1211*100/38.35/48</f>
        <v/>
      </c>
    </row>
    <row r="1212" spans="1:12">
      <c r="A1212" t="s">
        <v>24</v>
      </c>
      <c r="B1212" t="n">
        <v>1496425000</v>
      </c>
      <c r="C1212" t="n">
        <v>2332691000</v>
      </c>
      <c r="D1212" t="n">
        <v>2185956000</v>
      </c>
      <c r="E1212">
        <f>sum(B1212:D1212)</f>
        <v/>
      </c>
      <c r="F1212">
        <f>B1212/E1212</f>
        <v/>
      </c>
      <c r="G1212">
        <f>C1212/E1212</f>
        <v/>
      </c>
      <c r="H1212">
        <f>D1212/E1212</f>
        <v/>
      </c>
      <c r="I1212">
        <f>G1212+H1212*2</f>
        <v/>
      </c>
      <c r="J1212">
        <f>I1212-J1204</f>
        <v/>
      </c>
      <c r="K1212" t="n">
        <v>5</v>
      </c>
      <c r="L1212">
        <f>J1212/K1212*100/38.35/96</f>
        <v/>
      </c>
    </row>
    <row r="1213" spans="1:12">
      <c r="A1213" t="s">
        <v>25</v>
      </c>
      <c r="B1213" t="n">
        <v>1540092000</v>
      </c>
      <c r="C1213" t="n">
        <v>2397193000</v>
      </c>
      <c r="D1213" t="n">
        <v>2243344000</v>
      </c>
      <c r="E1213">
        <f>sum(B1213:D1213)</f>
        <v/>
      </c>
      <c r="F1213">
        <f>B1213/E1213</f>
        <v/>
      </c>
      <c r="G1213">
        <f>C1213/E1213</f>
        <v/>
      </c>
      <c r="H1213">
        <f>D1213/E1213</f>
        <v/>
      </c>
      <c r="I1213">
        <f>G1213+H1213*2</f>
        <v/>
      </c>
      <c r="J1213">
        <f>I1213-J1204</f>
        <v/>
      </c>
      <c r="K1213" t="n">
        <v>5</v>
      </c>
      <c r="L1213">
        <f>J1213/K1213*100/38.35/96</f>
        <v/>
      </c>
    </row>
    <row r="1214" spans="1:12">
      <c r="A1214" t="s">
        <v>26</v>
      </c>
      <c r="B1214" t="n">
        <v>1297392000</v>
      </c>
      <c r="C1214" t="n">
        <v>2404582000</v>
      </c>
      <c r="D1214" t="n">
        <v>2583858000</v>
      </c>
      <c r="E1214">
        <f>sum(B1214:D1214)</f>
        <v/>
      </c>
      <c r="F1214">
        <f>B1214/E1214</f>
        <v/>
      </c>
      <c r="G1214">
        <f>C1214/E1214</f>
        <v/>
      </c>
      <c r="H1214">
        <f>D1214/E1214</f>
        <v/>
      </c>
      <c r="I1214">
        <f>G1214+H1214*2</f>
        <v/>
      </c>
      <c r="J1214">
        <f>I1214-J1204</f>
        <v/>
      </c>
      <c r="K1214" t="n">
        <v>5</v>
      </c>
      <c r="L1214">
        <f>J1214/K1214*100/38.35/168</f>
        <v/>
      </c>
    </row>
    <row r="1215" spans="1:12">
      <c r="A1215" t="s">
        <v>27</v>
      </c>
      <c r="B1215" t="n">
        <v>1131066000</v>
      </c>
      <c r="C1215" t="n">
        <v>2093428000</v>
      </c>
      <c r="D1215" t="n">
        <v>2265401000</v>
      </c>
      <c r="E1215">
        <f>sum(B1215:D1215)</f>
        <v/>
      </c>
      <c r="F1215">
        <f>B1215/E1215</f>
        <v/>
      </c>
      <c r="G1215">
        <f>C1215/E1215</f>
        <v/>
      </c>
      <c r="H1215">
        <f>D1215/E1215</f>
        <v/>
      </c>
      <c r="I1215">
        <f>G1215+H1215*2</f>
        <v/>
      </c>
      <c r="J1215">
        <f>I1215-J1204</f>
        <v/>
      </c>
      <c r="K1215" t="n">
        <v>5</v>
      </c>
      <c r="L1215">
        <f>J1215/K1215*100/38.35/168</f>
        <v/>
      </c>
    </row>
    <row r="1216" spans="1:12">
      <c r="A1216" t="s"/>
    </row>
    <row r="1217" spans="1:12">
      <c r="A1217" t="s">
        <v>0</v>
      </c>
      <c r="B1217" t="s">
        <v>1</v>
      </c>
      <c r="C1217" t="s">
        <v>2</v>
      </c>
      <c r="D1217" t="s">
        <v>3</v>
      </c>
    </row>
    <row r="1218" spans="1:12">
      <c r="A1218" t="s">
        <v>223</v>
      </c>
      <c r="B1218" t="s">
        <v>165</v>
      </c>
      <c r="C1218" t="s">
        <v>224</v>
      </c>
      <c r="D1218" t="s">
        <v>222</v>
      </c>
    </row>
    <row r="1219" spans="1:12">
      <c r="A1219" t="s"/>
      <c r="B1219" t="s">
        <v>8</v>
      </c>
      <c r="C1219" t="s">
        <v>9</v>
      </c>
      <c r="D1219" t="s">
        <v>10</v>
      </c>
      <c r="E1219" t="s">
        <v>11</v>
      </c>
      <c r="F1219" t="s">
        <v>8</v>
      </c>
      <c r="G1219" t="s">
        <v>9</v>
      </c>
      <c r="H1219" t="s">
        <v>10</v>
      </c>
      <c r="I1219" t="s">
        <v>12</v>
      </c>
      <c r="J1219" t="s">
        <v>13</v>
      </c>
      <c r="K1219" t="s">
        <v>14</v>
      </c>
      <c r="L1219" t="s">
        <v>15</v>
      </c>
    </row>
    <row r="1220" spans="1:12">
      <c r="A1220" t="s">
        <v>16</v>
      </c>
      <c r="B1220" t="n">
        <v>40852550</v>
      </c>
      <c r="C1220" t="n">
        <v>44337800</v>
      </c>
      <c r="D1220" t="n">
        <v>23792210</v>
      </c>
      <c r="E1220">
        <f>sum(B1220:D1220)</f>
        <v/>
      </c>
      <c r="F1220">
        <f>B1220/E1220</f>
        <v/>
      </c>
      <c r="G1220">
        <f>C1220/E1220</f>
        <v/>
      </c>
      <c r="H1220">
        <f>D1220/E1220</f>
        <v/>
      </c>
      <c r="I1220">
        <f>G1220+H1220*2</f>
        <v/>
      </c>
      <c r="J1220">
        <f>average(I1220:I1221)</f>
        <v/>
      </c>
    </row>
    <row r="1221" spans="1:12">
      <c r="A1221" t="s">
        <v>17</v>
      </c>
      <c r="B1221" t="n">
        <v>35457140</v>
      </c>
      <c r="C1221" t="n">
        <v>38301730</v>
      </c>
      <c r="D1221" t="n">
        <v>22367930</v>
      </c>
      <c r="E1221">
        <f>sum(B1221:D1221)</f>
        <v/>
      </c>
      <c r="F1221">
        <f>B1221/E1221</f>
        <v/>
      </c>
      <c r="G1221">
        <f>C1221/E1221</f>
        <v/>
      </c>
      <c r="H1221">
        <f>D1221/E1221</f>
        <v/>
      </c>
      <c r="I1221">
        <f>G1221+H1221*2</f>
        <v/>
      </c>
    </row>
    <row r="1222" spans="1:12">
      <c r="A1222" t="s">
        <v>18</v>
      </c>
      <c r="B1222" t="n">
        <v>34262140</v>
      </c>
      <c r="C1222" t="n">
        <v>37599660</v>
      </c>
      <c r="D1222" t="n">
        <v>25207020</v>
      </c>
      <c r="E1222">
        <f>sum(B1222:D1222)</f>
        <v/>
      </c>
      <c r="F1222">
        <f>B1222/E1222</f>
        <v/>
      </c>
      <c r="G1222">
        <f>C1222/E1222</f>
        <v/>
      </c>
      <c r="H1222">
        <f>D1222/E1222</f>
        <v/>
      </c>
      <c r="I1222">
        <f>G1222+H1222*2</f>
        <v/>
      </c>
      <c r="J1222">
        <f>I1222-J1220</f>
        <v/>
      </c>
      <c r="K1222" t="n">
        <v>5</v>
      </c>
      <c r="L1222">
        <f>J1222/K1222*100/38.35/8</f>
        <v/>
      </c>
    </row>
    <row r="1223" spans="1:12">
      <c r="A1223" t="s">
        <v>19</v>
      </c>
      <c r="B1223" t="n">
        <v>40431310</v>
      </c>
      <c r="C1223" t="n">
        <v>41182810</v>
      </c>
      <c r="D1223" t="n">
        <v>24925000</v>
      </c>
      <c r="E1223">
        <f>sum(B1223:D1223)</f>
        <v/>
      </c>
      <c r="F1223">
        <f>B1223/E1223</f>
        <v/>
      </c>
      <c r="G1223">
        <f>C1223/E1223</f>
        <v/>
      </c>
      <c r="H1223">
        <f>D1223/E1223</f>
        <v/>
      </c>
      <c r="I1223">
        <f>G1223+H1223*2</f>
        <v/>
      </c>
      <c r="J1223">
        <f>I1223-J1220</f>
        <v/>
      </c>
      <c r="K1223" t="n">
        <v>5</v>
      </c>
      <c r="L1223">
        <f>J1223/K1223*100/38.35/8</f>
        <v/>
      </c>
    </row>
    <row r="1224" spans="1:12">
      <c r="A1224" t="s">
        <v>20</v>
      </c>
      <c r="B1224" t="n">
        <v>52603810</v>
      </c>
      <c r="C1224" t="n">
        <v>58111960</v>
      </c>
      <c r="D1224" t="n">
        <v>42727960</v>
      </c>
      <c r="E1224">
        <f>sum(B1224:D1224)</f>
        <v/>
      </c>
      <c r="F1224">
        <f>B1224/E1224</f>
        <v/>
      </c>
      <c r="G1224">
        <f>C1224/E1224</f>
        <v/>
      </c>
      <c r="H1224">
        <f>D1224/E1224</f>
        <v/>
      </c>
      <c r="I1224">
        <f>G1224+H1224*2</f>
        <v/>
      </c>
      <c r="J1224">
        <f>I1224-J1220</f>
        <v/>
      </c>
      <c r="K1224" t="n">
        <v>5</v>
      </c>
      <c r="L1224">
        <f>J1224/K1224*100/38.35/24</f>
        <v/>
      </c>
    </row>
    <row r="1225" spans="1:12">
      <c r="A1225" t="s">
        <v>21</v>
      </c>
      <c r="B1225" t="n">
        <v>44180650</v>
      </c>
      <c r="C1225" t="n">
        <v>50214470</v>
      </c>
      <c r="D1225" t="n">
        <v>36875710</v>
      </c>
      <c r="E1225">
        <f>sum(B1225:D1225)</f>
        <v/>
      </c>
      <c r="F1225">
        <f>B1225/E1225</f>
        <v/>
      </c>
      <c r="G1225">
        <f>C1225/E1225</f>
        <v/>
      </c>
      <c r="H1225">
        <f>D1225/E1225</f>
        <v/>
      </c>
      <c r="I1225">
        <f>G1225+H1225*2</f>
        <v/>
      </c>
      <c r="J1225">
        <f>I1225-J1220</f>
        <v/>
      </c>
      <c r="K1225" t="n">
        <v>5</v>
      </c>
      <c r="L1225">
        <f>J1225/K1225*100/38.35/24</f>
        <v/>
      </c>
    </row>
    <row r="1226" spans="1:12">
      <c r="A1226" t="s">
        <v>22</v>
      </c>
      <c r="B1226" t="n">
        <v>21931870</v>
      </c>
      <c r="C1226" t="n">
        <v>28580980</v>
      </c>
      <c r="D1226" t="n">
        <v>21197860</v>
      </c>
      <c r="E1226">
        <f>sum(B1226:D1226)</f>
        <v/>
      </c>
      <c r="F1226">
        <f>B1226/E1226</f>
        <v/>
      </c>
      <c r="G1226">
        <f>C1226/E1226</f>
        <v/>
      </c>
      <c r="H1226">
        <f>D1226/E1226</f>
        <v/>
      </c>
      <c r="I1226">
        <f>G1226+H1226*2</f>
        <v/>
      </c>
      <c r="J1226">
        <f>I1226-J1220</f>
        <v/>
      </c>
      <c r="K1226" t="n">
        <v>5</v>
      </c>
      <c r="L1226">
        <f>J1226/K1226*100/38.35/48</f>
        <v/>
      </c>
    </row>
    <row r="1227" spans="1:12">
      <c r="A1227" t="s">
        <v>23</v>
      </c>
      <c r="B1227" t="n">
        <v>21651770</v>
      </c>
      <c r="C1227" t="n">
        <v>28522240</v>
      </c>
      <c r="D1227" t="n">
        <v>21968230</v>
      </c>
      <c r="E1227">
        <f>sum(B1227:D1227)</f>
        <v/>
      </c>
      <c r="F1227">
        <f>B1227/E1227</f>
        <v/>
      </c>
      <c r="G1227">
        <f>C1227/E1227</f>
        <v/>
      </c>
      <c r="H1227">
        <f>D1227/E1227</f>
        <v/>
      </c>
      <c r="I1227">
        <f>G1227+H1227*2</f>
        <v/>
      </c>
      <c r="J1227">
        <f>I1227-J1220</f>
        <v/>
      </c>
      <c r="K1227" t="n">
        <v>5</v>
      </c>
      <c r="L1227">
        <f>J1227/K1227*100/38.35/48</f>
        <v/>
      </c>
    </row>
    <row r="1228" spans="1:12">
      <c r="A1228" t="s">
        <v>24</v>
      </c>
      <c r="B1228" t="n">
        <v>35980980</v>
      </c>
      <c r="C1228" t="n">
        <v>58956040</v>
      </c>
      <c r="D1228" t="n">
        <v>55065080</v>
      </c>
      <c r="E1228">
        <f>sum(B1228:D1228)</f>
        <v/>
      </c>
      <c r="F1228">
        <f>B1228/E1228</f>
        <v/>
      </c>
      <c r="G1228">
        <f>C1228/E1228</f>
        <v/>
      </c>
      <c r="H1228">
        <f>D1228/E1228</f>
        <v/>
      </c>
      <c r="I1228">
        <f>G1228+H1228*2</f>
        <v/>
      </c>
      <c r="J1228">
        <f>I1228-J1220</f>
        <v/>
      </c>
      <c r="K1228" t="n">
        <v>5</v>
      </c>
      <c r="L1228">
        <f>J1228/K1228*100/38.35/96</f>
        <v/>
      </c>
    </row>
    <row r="1229" spans="1:12">
      <c r="A1229" t="s">
        <v>25</v>
      </c>
      <c r="B1229" t="n">
        <v>41159870</v>
      </c>
      <c r="C1229" t="n">
        <v>62858640</v>
      </c>
      <c r="D1229" t="n">
        <v>57582500</v>
      </c>
      <c r="E1229">
        <f>sum(B1229:D1229)</f>
        <v/>
      </c>
      <c r="F1229">
        <f>B1229/E1229</f>
        <v/>
      </c>
      <c r="G1229">
        <f>C1229/E1229</f>
        <v/>
      </c>
      <c r="H1229">
        <f>D1229/E1229</f>
        <v/>
      </c>
      <c r="I1229">
        <f>G1229+H1229*2</f>
        <v/>
      </c>
      <c r="J1229">
        <f>I1229-J1220</f>
        <v/>
      </c>
      <c r="K1229" t="n">
        <v>5</v>
      </c>
      <c r="L1229">
        <f>J1229/K1229*100/38.35/96</f>
        <v/>
      </c>
    </row>
    <row r="1230" spans="1:12">
      <c r="A1230" t="s">
        <v>26</v>
      </c>
      <c r="B1230" t="n">
        <v>32575690</v>
      </c>
      <c r="C1230" t="n">
        <v>59268990</v>
      </c>
      <c r="D1230" t="n">
        <v>65783900</v>
      </c>
      <c r="E1230">
        <f>sum(B1230:D1230)</f>
        <v/>
      </c>
      <c r="F1230">
        <f>B1230/E1230</f>
        <v/>
      </c>
      <c r="G1230">
        <f>C1230/E1230</f>
        <v/>
      </c>
      <c r="H1230">
        <f>D1230/E1230</f>
        <v/>
      </c>
      <c r="I1230">
        <f>G1230+H1230*2</f>
        <v/>
      </c>
      <c r="J1230">
        <f>I1230-J1220</f>
        <v/>
      </c>
      <c r="K1230" t="n">
        <v>5</v>
      </c>
      <c r="L1230">
        <f>J1230/K1230*100/38.35/168</f>
        <v/>
      </c>
    </row>
    <row r="1231" spans="1:12">
      <c r="A1231" t="s">
        <v>27</v>
      </c>
      <c r="B1231" t="n">
        <v>30634200</v>
      </c>
      <c r="C1231" t="n">
        <v>54272250</v>
      </c>
      <c r="D1231" t="n">
        <v>57230790</v>
      </c>
      <c r="E1231">
        <f>sum(B1231:D1231)</f>
        <v/>
      </c>
      <c r="F1231">
        <f>B1231/E1231</f>
        <v/>
      </c>
      <c r="G1231">
        <f>C1231/E1231</f>
        <v/>
      </c>
      <c r="H1231">
        <f>D1231/E1231</f>
        <v/>
      </c>
      <c r="I1231">
        <f>G1231+H1231*2</f>
        <v/>
      </c>
      <c r="J1231">
        <f>I1231-J1220</f>
        <v/>
      </c>
      <c r="K1231" t="n">
        <v>5</v>
      </c>
      <c r="L1231">
        <f>J1231/K1231*100/38.35/168</f>
        <v/>
      </c>
    </row>
    <row r="1232" spans="1:12">
      <c r="A1232" t="s"/>
    </row>
    <row r="1233" spans="1:12">
      <c r="A1233" t="s">
        <v>0</v>
      </c>
      <c r="B1233" t="s">
        <v>1</v>
      </c>
      <c r="C1233" t="s">
        <v>2</v>
      </c>
      <c r="D1233" t="s">
        <v>3</v>
      </c>
    </row>
    <row r="1234" spans="1:12">
      <c r="A1234" t="s">
        <v>225</v>
      </c>
      <c r="B1234" t="s">
        <v>56</v>
      </c>
      <c r="C1234" t="s">
        <v>226</v>
      </c>
      <c r="D1234" t="s">
        <v>222</v>
      </c>
    </row>
    <row r="1235" spans="1:12">
      <c r="A1235" t="s"/>
      <c r="B1235" t="s">
        <v>8</v>
      </c>
      <c r="C1235" t="s">
        <v>9</v>
      </c>
      <c r="D1235" t="s">
        <v>10</v>
      </c>
      <c r="E1235" t="s">
        <v>11</v>
      </c>
      <c r="F1235" t="s">
        <v>8</v>
      </c>
      <c r="G1235" t="s">
        <v>9</v>
      </c>
      <c r="H1235" t="s">
        <v>10</v>
      </c>
      <c r="I1235" t="s">
        <v>12</v>
      </c>
      <c r="J1235" t="s">
        <v>13</v>
      </c>
      <c r="K1235" t="s">
        <v>14</v>
      </c>
      <c r="L1235" t="s">
        <v>15</v>
      </c>
    </row>
    <row r="1236" spans="1:12">
      <c r="A1236" t="s">
        <v>16</v>
      </c>
      <c r="B1236" t="n">
        <v>9421461000</v>
      </c>
      <c r="C1236" t="n">
        <v>9736203000</v>
      </c>
      <c r="D1236" t="n">
        <v>5600776000</v>
      </c>
      <c r="E1236">
        <f>sum(B1236:D1236)</f>
        <v/>
      </c>
      <c r="F1236">
        <f>B1236/E1236</f>
        <v/>
      </c>
      <c r="G1236">
        <f>C1236/E1236</f>
        <v/>
      </c>
      <c r="H1236">
        <f>D1236/E1236</f>
        <v/>
      </c>
      <c r="I1236">
        <f>G1236+H1236*2</f>
        <v/>
      </c>
      <c r="J1236">
        <f>average(I1236:I1237)</f>
        <v/>
      </c>
    </row>
    <row r="1237" spans="1:12">
      <c r="A1237" t="s">
        <v>17</v>
      </c>
      <c r="B1237" t="n">
        <v>8301498000</v>
      </c>
      <c r="C1237" t="n">
        <v>8744998000</v>
      </c>
      <c r="D1237" t="n">
        <v>4991748000</v>
      </c>
      <c r="E1237">
        <f>sum(B1237:D1237)</f>
        <v/>
      </c>
      <c r="F1237">
        <f>B1237/E1237</f>
        <v/>
      </c>
      <c r="G1237">
        <f>C1237/E1237</f>
        <v/>
      </c>
      <c r="H1237">
        <f>D1237/E1237</f>
        <v/>
      </c>
      <c r="I1237">
        <f>G1237+H1237*2</f>
        <v/>
      </c>
    </row>
    <row r="1238" spans="1:12">
      <c r="A1238" t="s">
        <v>18</v>
      </c>
      <c r="B1238" t="n">
        <v>8251644000</v>
      </c>
      <c r="C1238" t="n">
        <v>9008593000</v>
      </c>
      <c r="D1238" t="n">
        <v>5574121000</v>
      </c>
      <c r="E1238">
        <f>sum(B1238:D1238)</f>
        <v/>
      </c>
      <c r="F1238">
        <f>B1238/E1238</f>
        <v/>
      </c>
      <c r="G1238">
        <f>C1238/E1238</f>
        <v/>
      </c>
      <c r="H1238">
        <f>D1238/E1238</f>
        <v/>
      </c>
      <c r="I1238">
        <f>G1238+H1238*2</f>
        <v/>
      </c>
      <c r="J1238">
        <f>I1238-J1236</f>
        <v/>
      </c>
      <c r="K1238" t="n">
        <v>5</v>
      </c>
      <c r="L1238">
        <f>J1238/K1238*100/38.35/8</f>
        <v/>
      </c>
    </row>
    <row r="1239" spans="1:12">
      <c r="A1239" t="s">
        <v>19</v>
      </c>
      <c r="B1239" t="n">
        <v>9260288000</v>
      </c>
      <c r="C1239" t="n">
        <v>10099120000</v>
      </c>
      <c r="D1239" t="n">
        <v>6261959000</v>
      </c>
      <c r="E1239">
        <f>sum(B1239:D1239)</f>
        <v/>
      </c>
      <c r="F1239">
        <f>B1239/E1239</f>
        <v/>
      </c>
      <c r="G1239">
        <f>C1239/E1239</f>
        <v/>
      </c>
      <c r="H1239">
        <f>D1239/E1239</f>
        <v/>
      </c>
      <c r="I1239">
        <f>G1239+H1239*2</f>
        <v/>
      </c>
      <c r="J1239">
        <f>I1239-J1236</f>
        <v/>
      </c>
      <c r="K1239" t="n">
        <v>5</v>
      </c>
      <c r="L1239">
        <f>J1239/K1239*100/38.35/8</f>
        <v/>
      </c>
    </row>
    <row r="1240" spans="1:12">
      <c r="A1240" t="s">
        <v>20</v>
      </c>
      <c r="B1240" t="n">
        <v>12804010000</v>
      </c>
      <c r="C1240" t="n">
        <v>14806210000</v>
      </c>
      <c r="D1240" t="n">
        <v>10052220000</v>
      </c>
      <c r="E1240">
        <f>sum(B1240:D1240)</f>
        <v/>
      </c>
      <c r="F1240">
        <f>B1240/E1240</f>
        <v/>
      </c>
      <c r="G1240">
        <f>C1240/E1240</f>
        <v/>
      </c>
      <c r="H1240">
        <f>D1240/E1240</f>
        <v/>
      </c>
      <c r="I1240">
        <f>G1240+H1240*2</f>
        <v/>
      </c>
      <c r="J1240">
        <f>I1240-J1236</f>
        <v/>
      </c>
      <c r="K1240" t="n">
        <v>5</v>
      </c>
      <c r="L1240">
        <f>J1240/K1240*100/38.35/24</f>
        <v/>
      </c>
    </row>
    <row r="1241" spans="1:12">
      <c r="A1241" t="s">
        <v>21</v>
      </c>
      <c r="B1241" t="n">
        <v>11100850000</v>
      </c>
      <c r="C1241" t="n">
        <v>12776330000</v>
      </c>
      <c r="D1241" t="n">
        <v>8718859000</v>
      </c>
      <c r="E1241">
        <f>sum(B1241:D1241)</f>
        <v/>
      </c>
      <c r="F1241">
        <f>B1241/E1241</f>
        <v/>
      </c>
      <c r="G1241">
        <f>C1241/E1241</f>
        <v/>
      </c>
      <c r="H1241">
        <f>D1241/E1241</f>
        <v/>
      </c>
      <c r="I1241">
        <f>G1241+H1241*2</f>
        <v/>
      </c>
      <c r="J1241">
        <f>I1241-J1236</f>
        <v/>
      </c>
      <c r="K1241" t="n">
        <v>5</v>
      </c>
      <c r="L1241">
        <f>J1241/K1241*100/38.35/24</f>
        <v/>
      </c>
    </row>
    <row r="1242" spans="1:12">
      <c r="A1242" t="s">
        <v>22</v>
      </c>
      <c r="B1242" t="n">
        <v>6420664000</v>
      </c>
      <c r="C1242" t="n">
        <v>8110572000</v>
      </c>
      <c r="D1242" t="n">
        <v>6282814000</v>
      </c>
      <c r="E1242">
        <f>sum(B1242:D1242)</f>
        <v/>
      </c>
      <c r="F1242">
        <f>B1242/E1242</f>
        <v/>
      </c>
      <c r="G1242">
        <f>C1242/E1242</f>
        <v/>
      </c>
      <c r="H1242">
        <f>D1242/E1242</f>
        <v/>
      </c>
      <c r="I1242">
        <f>G1242+H1242*2</f>
        <v/>
      </c>
      <c r="J1242">
        <f>I1242-J1236</f>
        <v/>
      </c>
      <c r="K1242" t="n">
        <v>5</v>
      </c>
      <c r="L1242">
        <f>J1242/K1242*100/38.35/48</f>
        <v/>
      </c>
    </row>
    <row r="1243" spans="1:12">
      <c r="A1243" t="s">
        <v>23</v>
      </c>
      <c r="B1243" t="n">
        <v>6049844000</v>
      </c>
      <c r="C1243" t="n">
        <v>7610942000</v>
      </c>
      <c r="D1243" t="n">
        <v>5881779000</v>
      </c>
      <c r="E1243">
        <f>sum(B1243:D1243)</f>
        <v/>
      </c>
      <c r="F1243">
        <f>B1243/E1243</f>
        <v/>
      </c>
      <c r="G1243">
        <f>C1243/E1243</f>
        <v/>
      </c>
      <c r="H1243">
        <f>D1243/E1243</f>
        <v/>
      </c>
      <c r="I1243">
        <f>G1243+H1243*2</f>
        <v/>
      </c>
      <c r="J1243">
        <f>I1243-J1236</f>
        <v/>
      </c>
      <c r="K1243" t="n">
        <v>5</v>
      </c>
      <c r="L1243">
        <f>J1243/K1243*100/38.35/48</f>
        <v/>
      </c>
    </row>
    <row r="1244" spans="1:12">
      <c r="A1244" t="s">
        <v>24</v>
      </c>
      <c r="B1244" t="n">
        <v>7785190000</v>
      </c>
      <c r="C1244" t="n">
        <v>11861650000</v>
      </c>
      <c r="D1244" t="n">
        <v>11072490000</v>
      </c>
      <c r="E1244">
        <f>sum(B1244:D1244)</f>
        <v/>
      </c>
      <c r="F1244">
        <f>B1244/E1244</f>
        <v/>
      </c>
      <c r="G1244">
        <f>C1244/E1244</f>
        <v/>
      </c>
      <c r="H1244">
        <f>D1244/E1244</f>
        <v/>
      </c>
      <c r="I1244">
        <f>G1244+H1244*2</f>
        <v/>
      </c>
      <c r="J1244">
        <f>I1244-J1236</f>
        <v/>
      </c>
      <c r="K1244" t="n">
        <v>5</v>
      </c>
      <c r="L1244">
        <f>J1244/K1244*100/38.35/96</f>
        <v/>
      </c>
    </row>
    <row r="1245" spans="1:12">
      <c r="A1245" t="s">
        <v>25</v>
      </c>
      <c r="B1245" t="n">
        <v>8347138000</v>
      </c>
      <c r="C1245" t="n">
        <v>12708360000</v>
      </c>
      <c r="D1245" t="n">
        <v>11828200000</v>
      </c>
      <c r="E1245">
        <f>sum(B1245:D1245)</f>
        <v/>
      </c>
      <c r="F1245">
        <f>B1245/E1245</f>
        <v/>
      </c>
      <c r="G1245">
        <f>C1245/E1245</f>
        <v/>
      </c>
      <c r="H1245">
        <f>D1245/E1245</f>
        <v/>
      </c>
      <c r="I1245">
        <f>G1245+H1245*2</f>
        <v/>
      </c>
      <c r="J1245">
        <f>I1245-J1236</f>
        <v/>
      </c>
      <c r="K1245" t="n">
        <v>5</v>
      </c>
      <c r="L1245">
        <f>J1245/K1245*100/38.35/96</f>
        <v/>
      </c>
    </row>
    <row r="1246" spans="1:12">
      <c r="A1246" t="s">
        <v>26</v>
      </c>
      <c r="B1246" t="n">
        <v>6522201000</v>
      </c>
      <c r="C1246" t="n">
        <v>11894800000</v>
      </c>
      <c r="D1246" t="n">
        <v>12739230000</v>
      </c>
      <c r="E1246">
        <f>sum(B1246:D1246)</f>
        <v/>
      </c>
      <c r="F1246">
        <f>B1246/E1246</f>
        <v/>
      </c>
      <c r="G1246">
        <f>C1246/E1246</f>
        <v/>
      </c>
      <c r="H1246">
        <f>D1246/E1246</f>
        <v/>
      </c>
      <c r="I1246">
        <f>G1246+H1246*2</f>
        <v/>
      </c>
      <c r="J1246">
        <f>I1246-J1236</f>
        <v/>
      </c>
      <c r="K1246" t="n">
        <v>5</v>
      </c>
      <c r="L1246">
        <f>J1246/K1246*100/38.35/168</f>
        <v/>
      </c>
    </row>
    <row r="1247" spans="1:12">
      <c r="A1247" t="s">
        <v>27</v>
      </c>
      <c r="B1247" t="n">
        <v>5814269000</v>
      </c>
      <c r="C1247" t="n">
        <v>10618040000</v>
      </c>
      <c r="D1247" t="n">
        <v>11334390000</v>
      </c>
      <c r="E1247">
        <f>sum(B1247:D1247)</f>
        <v/>
      </c>
      <c r="F1247">
        <f>B1247/E1247</f>
        <v/>
      </c>
      <c r="G1247">
        <f>C1247/E1247</f>
        <v/>
      </c>
      <c r="H1247">
        <f>D1247/E1247</f>
        <v/>
      </c>
      <c r="I1247">
        <f>G1247+H1247*2</f>
        <v/>
      </c>
      <c r="J1247">
        <f>I1247-J1236</f>
        <v/>
      </c>
      <c r="K1247" t="n">
        <v>5</v>
      </c>
      <c r="L1247">
        <f>J1247/K1247*100/38.35/168</f>
        <v/>
      </c>
    </row>
    <row r="1248" spans="1:12">
      <c r="A1248" t="s"/>
    </row>
    <row r="1249" spans="1:12">
      <c r="A1249" t="s">
        <v>0</v>
      </c>
      <c r="B1249" t="s">
        <v>1</v>
      </c>
      <c r="C1249" t="s">
        <v>2</v>
      </c>
      <c r="D1249" t="s">
        <v>3</v>
      </c>
    </row>
    <row r="1250" spans="1:12">
      <c r="A1250" t="s">
        <v>227</v>
      </c>
      <c r="B1250" t="s">
        <v>5</v>
      </c>
      <c r="C1250" t="s">
        <v>228</v>
      </c>
      <c r="D1250" t="s">
        <v>229</v>
      </c>
    </row>
    <row r="1251" spans="1:12">
      <c r="A1251" t="s"/>
      <c r="B1251" t="s">
        <v>8</v>
      </c>
      <c r="C1251" t="s">
        <v>9</v>
      </c>
      <c r="D1251" t="s">
        <v>10</v>
      </c>
      <c r="E1251" t="s">
        <v>11</v>
      </c>
      <c r="F1251" t="s">
        <v>8</v>
      </c>
      <c r="G1251" t="s">
        <v>9</v>
      </c>
      <c r="H1251" t="s">
        <v>10</v>
      </c>
      <c r="I1251" t="s">
        <v>12</v>
      </c>
      <c r="J1251" t="s">
        <v>13</v>
      </c>
      <c r="K1251" t="s">
        <v>14</v>
      </c>
      <c r="L1251" t="s">
        <v>15</v>
      </c>
    </row>
    <row r="1252" spans="1:12">
      <c r="A1252" t="s">
        <v>16</v>
      </c>
      <c r="B1252" t="n">
        <v>2194515000</v>
      </c>
      <c r="C1252" t="n">
        <v>2218195000</v>
      </c>
      <c r="D1252" t="n">
        <v>1355896000</v>
      </c>
      <c r="E1252">
        <f>sum(B1252:D1252)</f>
        <v/>
      </c>
      <c r="F1252">
        <f>B1252/E1252</f>
        <v/>
      </c>
      <c r="G1252">
        <f>C1252/E1252</f>
        <v/>
      </c>
      <c r="H1252">
        <f>D1252/E1252</f>
        <v/>
      </c>
      <c r="I1252">
        <f>G1252+H1252*2</f>
        <v/>
      </c>
      <c r="J1252">
        <f>average(I1252:I1253)</f>
        <v/>
      </c>
    </row>
    <row r="1253" spans="1:12">
      <c r="A1253" t="s">
        <v>17</v>
      </c>
      <c r="B1253" t="n">
        <v>2371053000</v>
      </c>
      <c r="C1253" t="n">
        <v>2449605000</v>
      </c>
      <c r="D1253" t="n">
        <v>1478377000</v>
      </c>
      <c r="E1253">
        <f>sum(B1253:D1253)</f>
        <v/>
      </c>
      <c r="F1253">
        <f>B1253/E1253</f>
        <v/>
      </c>
      <c r="G1253">
        <f>C1253/E1253</f>
        <v/>
      </c>
      <c r="H1253">
        <f>D1253/E1253</f>
        <v/>
      </c>
      <c r="I1253">
        <f>G1253+H1253*2</f>
        <v/>
      </c>
    </row>
    <row r="1254" spans="1:12">
      <c r="A1254" t="s">
        <v>18</v>
      </c>
      <c r="B1254" t="n">
        <v>2768089000</v>
      </c>
      <c r="C1254" t="n">
        <v>2965160000</v>
      </c>
      <c r="D1254" t="n">
        <v>1934969000</v>
      </c>
      <c r="E1254">
        <f>sum(B1254:D1254)</f>
        <v/>
      </c>
      <c r="F1254">
        <f>B1254/E1254</f>
        <v/>
      </c>
      <c r="G1254">
        <f>C1254/E1254</f>
        <v/>
      </c>
      <c r="H1254">
        <f>D1254/E1254</f>
        <v/>
      </c>
      <c r="I1254">
        <f>G1254+H1254*2</f>
        <v/>
      </c>
      <c r="J1254">
        <f>I1254-J1252</f>
        <v/>
      </c>
      <c r="K1254" t="n">
        <v>5</v>
      </c>
      <c r="L1254">
        <f>J1254/K1254*100/32.55/8</f>
        <v/>
      </c>
    </row>
    <row r="1255" spans="1:12">
      <c r="A1255" t="s">
        <v>19</v>
      </c>
      <c r="B1255" t="n">
        <v>3181699000</v>
      </c>
      <c r="C1255" t="n">
        <v>3413571000</v>
      </c>
      <c r="D1255" t="n">
        <v>2235501000</v>
      </c>
      <c r="E1255">
        <f>sum(B1255:D1255)</f>
        <v/>
      </c>
      <c r="F1255">
        <f>B1255/E1255</f>
        <v/>
      </c>
      <c r="G1255">
        <f>C1255/E1255</f>
        <v/>
      </c>
      <c r="H1255">
        <f>D1255/E1255</f>
        <v/>
      </c>
      <c r="I1255">
        <f>G1255+H1255*2</f>
        <v/>
      </c>
      <c r="J1255">
        <f>I1255-J1252</f>
        <v/>
      </c>
      <c r="K1255" t="n">
        <v>5</v>
      </c>
      <c r="L1255">
        <f>J1255/K1255*100/32.55/8</f>
        <v/>
      </c>
    </row>
    <row r="1256" spans="1:12">
      <c r="A1256" t="s">
        <v>20</v>
      </c>
      <c r="B1256" t="n">
        <v>2239838000</v>
      </c>
      <c r="C1256" t="n">
        <v>2535494000</v>
      </c>
      <c r="D1256" t="n">
        <v>1764661000</v>
      </c>
      <c r="E1256">
        <f>sum(B1256:D1256)</f>
        <v/>
      </c>
      <c r="F1256">
        <f>B1256/E1256</f>
        <v/>
      </c>
      <c r="G1256">
        <f>C1256/E1256</f>
        <v/>
      </c>
      <c r="H1256">
        <f>D1256/E1256</f>
        <v/>
      </c>
      <c r="I1256">
        <f>G1256+H1256*2</f>
        <v/>
      </c>
      <c r="J1256">
        <f>I1256-J1252</f>
        <v/>
      </c>
      <c r="K1256" t="n">
        <v>5</v>
      </c>
      <c r="L1256">
        <f>J1256/K1256*100/32.55/24</f>
        <v/>
      </c>
    </row>
    <row r="1257" spans="1:12">
      <c r="A1257" t="s">
        <v>21</v>
      </c>
      <c r="B1257" t="n">
        <v>2562125000</v>
      </c>
      <c r="C1257" t="n">
        <v>2928490000</v>
      </c>
      <c r="D1257" t="n">
        <v>2061258000</v>
      </c>
      <c r="E1257">
        <f>sum(B1257:D1257)</f>
        <v/>
      </c>
      <c r="F1257">
        <f>B1257/E1257</f>
        <v/>
      </c>
      <c r="G1257">
        <f>C1257/E1257</f>
        <v/>
      </c>
      <c r="H1257">
        <f>D1257/E1257</f>
        <v/>
      </c>
      <c r="I1257">
        <f>G1257+H1257*2</f>
        <v/>
      </c>
      <c r="J1257">
        <f>I1257-J1252</f>
        <v/>
      </c>
      <c r="K1257" t="n">
        <v>5</v>
      </c>
      <c r="L1257">
        <f>J1257/K1257*100/32.55/24</f>
        <v/>
      </c>
    </row>
    <row r="1258" spans="1:12">
      <c r="A1258" t="s">
        <v>22</v>
      </c>
      <c r="B1258" t="n">
        <v>1189785000</v>
      </c>
      <c r="C1258" t="n">
        <v>1485540000</v>
      </c>
      <c r="D1258" t="n">
        <v>1167895000</v>
      </c>
      <c r="E1258">
        <f>sum(B1258:D1258)</f>
        <v/>
      </c>
      <c r="F1258">
        <f>B1258/E1258</f>
        <v/>
      </c>
      <c r="G1258">
        <f>C1258/E1258</f>
        <v/>
      </c>
      <c r="H1258">
        <f>D1258/E1258</f>
        <v/>
      </c>
      <c r="I1258">
        <f>G1258+H1258*2</f>
        <v/>
      </c>
      <c r="J1258">
        <f>I1258-J1252</f>
        <v/>
      </c>
      <c r="K1258" t="n">
        <v>5</v>
      </c>
      <c r="L1258">
        <f>J1258/K1258*100/32.55/48</f>
        <v/>
      </c>
    </row>
    <row r="1259" spans="1:12">
      <c r="A1259" t="s">
        <v>23</v>
      </c>
      <c r="B1259" t="n">
        <v>1087221000</v>
      </c>
      <c r="C1259" t="n">
        <v>1340957000</v>
      </c>
      <c r="D1259" t="n">
        <v>1064255000</v>
      </c>
      <c r="E1259">
        <f>sum(B1259:D1259)</f>
        <v/>
      </c>
      <c r="F1259">
        <f>B1259/E1259</f>
        <v/>
      </c>
      <c r="G1259">
        <f>C1259/E1259</f>
        <v/>
      </c>
      <c r="H1259">
        <f>D1259/E1259</f>
        <v/>
      </c>
      <c r="I1259">
        <f>G1259+H1259*2</f>
        <v/>
      </c>
      <c r="J1259">
        <f>I1259-J1252</f>
        <v/>
      </c>
      <c r="K1259" t="n">
        <v>5</v>
      </c>
      <c r="L1259">
        <f>J1259/K1259*100/32.55/48</f>
        <v/>
      </c>
    </row>
    <row r="1260" spans="1:12">
      <c r="A1260" t="s">
        <v>24</v>
      </c>
      <c r="B1260" t="n">
        <v>1759900000</v>
      </c>
      <c r="C1260" t="n">
        <v>2641377000</v>
      </c>
      <c r="D1260" t="n">
        <v>2476373000</v>
      </c>
      <c r="E1260">
        <f>sum(B1260:D1260)</f>
        <v/>
      </c>
      <c r="F1260">
        <f>B1260/E1260</f>
        <v/>
      </c>
      <c r="G1260">
        <f>C1260/E1260</f>
        <v/>
      </c>
      <c r="H1260">
        <f>D1260/E1260</f>
        <v/>
      </c>
      <c r="I1260">
        <f>G1260+H1260*2</f>
        <v/>
      </c>
      <c r="J1260">
        <f>I1260-J1252</f>
        <v/>
      </c>
      <c r="K1260" t="n">
        <v>5</v>
      </c>
      <c r="L1260">
        <f>J1260/K1260*100/32.55/96</f>
        <v/>
      </c>
    </row>
    <row r="1261" spans="1:12">
      <c r="A1261" t="s">
        <v>25</v>
      </c>
      <c r="B1261" t="n">
        <v>1602015000</v>
      </c>
      <c r="C1261" t="n">
        <v>2397938000</v>
      </c>
      <c r="D1261" t="n">
        <v>2237447000</v>
      </c>
      <c r="E1261">
        <f>sum(B1261:D1261)</f>
        <v/>
      </c>
      <c r="F1261">
        <f>B1261/E1261</f>
        <v/>
      </c>
      <c r="G1261">
        <f>C1261/E1261</f>
        <v/>
      </c>
      <c r="H1261">
        <f>D1261/E1261</f>
        <v/>
      </c>
      <c r="I1261">
        <f>G1261+H1261*2</f>
        <v/>
      </c>
      <c r="J1261">
        <f>I1261-J1252</f>
        <v/>
      </c>
      <c r="K1261" t="n">
        <v>5</v>
      </c>
      <c r="L1261">
        <f>J1261/K1261*100/32.55/96</f>
        <v/>
      </c>
    </row>
    <row r="1262" spans="1:12">
      <c r="A1262" t="s">
        <v>26</v>
      </c>
      <c r="B1262" t="n">
        <v>1958462000</v>
      </c>
      <c r="C1262" t="n">
        <v>3473984000</v>
      </c>
      <c r="D1262" t="n">
        <v>3662681000</v>
      </c>
      <c r="E1262">
        <f>sum(B1262:D1262)</f>
        <v/>
      </c>
      <c r="F1262">
        <f>B1262/E1262</f>
        <v/>
      </c>
      <c r="G1262">
        <f>C1262/E1262</f>
        <v/>
      </c>
      <c r="H1262">
        <f>D1262/E1262</f>
        <v/>
      </c>
      <c r="I1262">
        <f>G1262+H1262*2</f>
        <v/>
      </c>
      <c r="J1262">
        <f>I1262-J1252</f>
        <v/>
      </c>
      <c r="K1262" t="n">
        <v>5</v>
      </c>
      <c r="L1262">
        <f>J1262/K1262*100/32.55/168</f>
        <v/>
      </c>
    </row>
    <row r="1263" spans="1:12">
      <c r="A1263" t="s">
        <v>27</v>
      </c>
      <c r="B1263" t="n">
        <v>1568552000</v>
      </c>
      <c r="C1263" t="n">
        <v>2774486000</v>
      </c>
      <c r="D1263" t="n">
        <v>2937298000</v>
      </c>
      <c r="E1263">
        <f>sum(B1263:D1263)</f>
        <v/>
      </c>
      <c r="F1263">
        <f>B1263/E1263</f>
        <v/>
      </c>
      <c r="G1263">
        <f>C1263/E1263</f>
        <v/>
      </c>
      <c r="H1263">
        <f>D1263/E1263</f>
        <v/>
      </c>
      <c r="I1263">
        <f>G1263+H1263*2</f>
        <v/>
      </c>
      <c r="J1263">
        <f>I1263-J1252</f>
        <v/>
      </c>
      <c r="K1263" t="n">
        <v>5</v>
      </c>
      <c r="L1263">
        <f>J1263/K1263*100/32.55/168</f>
        <v/>
      </c>
    </row>
    <row r="1264" spans="1:12">
      <c r="A1264" t="s"/>
    </row>
    <row r="1265" spans="1:12">
      <c r="A1265" t="s">
        <v>0</v>
      </c>
      <c r="B1265" t="s">
        <v>1</v>
      </c>
      <c r="C1265" t="s">
        <v>2</v>
      </c>
      <c r="D1265" t="s">
        <v>3</v>
      </c>
    </row>
    <row r="1266" spans="1:12">
      <c r="A1266" t="s">
        <v>230</v>
      </c>
      <c r="B1266" t="s">
        <v>165</v>
      </c>
      <c r="C1266" t="s">
        <v>231</v>
      </c>
      <c r="D1266" t="s">
        <v>229</v>
      </c>
    </row>
    <row r="1267" spans="1:12">
      <c r="A1267" t="s"/>
      <c r="B1267" t="s">
        <v>8</v>
      </c>
      <c r="C1267" t="s">
        <v>9</v>
      </c>
      <c r="D1267" t="s">
        <v>10</v>
      </c>
      <c r="E1267" t="s">
        <v>11</v>
      </c>
      <c r="F1267" t="s">
        <v>8</v>
      </c>
      <c r="G1267" t="s">
        <v>9</v>
      </c>
      <c r="H1267" t="s">
        <v>10</v>
      </c>
      <c r="I1267" t="s">
        <v>12</v>
      </c>
      <c r="J1267" t="s">
        <v>13</v>
      </c>
      <c r="K1267" t="s">
        <v>14</v>
      </c>
      <c r="L1267" t="s">
        <v>15</v>
      </c>
    </row>
    <row r="1268" spans="1:12">
      <c r="A1268" t="s">
        <v>16</v>
      </c>
      <c r="B1268" t="n">
        <v>12937760</v>
      </c>
      <c r="C1268" t="n">
        <v>12404660</v>
      </c>
      <c r="D1268" t="n">
        <v>7104275</v>
      </c>
      <c r="E1268">
        <f>sum(B1268:D1268)</f>
        <v/>
      </c>
      <c r="F1268">
        <f>B1268/E1268</f>
        <v/>
      </c>
      <c r="G1268">
        <f>C1268/E1268</f>
        <v/>
      </c>
      <c r="H1268">
        <f>D1268/E1268</f>
        <v/>
      </c>
      <c r="I1268">
        <f>G1268+H1268*2</f>
        <v/>
      </c>
      <c r="J1268">
        <f>average(I1268:I1269)</f>
        <v/>
      </c>
    </row>
    <row r="1269" spans="1:12">
      <c r="A1269" t="s">
        <v>17</v>
      </c>
      <c r="B1269" t="n">
        <v>28184280</v>
      </c>
      <c r="C1269" t="n">
        <v>27903980</v>
      </c>
      <c r="D1269" t="n">
        <v>15523850</v>
      </c>
      <c r="E1269">
        <f>sum(B1269:D1269)</f>
        <v/>
      </c>
      <c r="F1269">
        <f>B1269/E1269</f>
        <v/>
      </c>
      <c r="G1269">
        <f>C1269/E1269</f>
        <v/>
      </c>
      <c r="H1269">
        <f>D1269/E1269</f>
        <v/>
      </c>
      <c r="I1269">
        <f>G1269+H1269*2</f>
        <v/>
      </c>
    </row>
    <row r="1270" spans="1:12">
      <c r="A1270" t="s">
        <v>18</v>
      </c>
      <c r="B1270" t="n">
        <v>31813790</v>
      </c>
      <c r="C1270" t="n">
        <v>34812630</v>
      </c>
      <c r="D1270" t="n">
        <v>19576910</v>
      </c>
      <c r="E1270">
        <f>sum(B1270:D1270)</f>
        <v/>
      </c>
      <c r="F1270">
        <f>B1270/E1270</f>
        <v/>
      </c>
      <c r="G1270">
        <f>C1270/E1270</f>
        <v/>
      </c>
      <c r="H1270">
        <f>D1270/E1270</f>
        <v/>
      </c>
      <c r="I1270">
        <f>G1270+H1270*2</f>
        <v/>
      </c>
      <c r="J1270">
        <f>I1270-J1268</f>
        <v/>
      </c>
      <c r="K1270" t="n">
        <v>5</v>
      </c>
      <c r="L1270">
        <f>J1270/K1270*100/32.55/8</f>
        <v/>
      </c>
    </row>
    <row r="1271" spans="1:12">
      <c r="A1271" t="s">
        <v>19</v>
      </c>
      <c r="B1271" t="n">
        <v>34586570</v>
      </c>
      <c r="C1271" t="n">
        <v>41580600</v>
      </c>
      <c r="D1271" t="n">
        <v>24373600</v>
      </c>
      <c r="E1271">
        <f>sum(B1271:D1271)</f>
        <v/>
      </c>
      <c r="F1271">
        <f>B1271/E1271</f>
        <v/>
      </c>
      <c r="G1271">
        <f>C1271/E1271</f>
        <v/>
      </c>
      <c r="H1271">
        <f>D1271/E1271</f>
        <v/>
      </c>
      <c r="I1271">
        <f>G1271+H1271*2</f>
        <v/>
      </c>
      <c r="J1271">
        <f>I1271-J1268</f>
        <v/>
      </c>
      <c r="K1271" t="n">
        <v>5</v>
      </c>
      <c r="L1271">
        <f>J1271/K1271*100/32.55/8</f>
        <v/>
      </c>
    </row>
    <row r="1272" spans="1:12">
      <c r="A1272" t="s">
        <v>20</v>
      </c>
      <c r="B1272" t="n">
        <v>15213100</v>
      </c>
      <c r="C1272" t="n">
        <v>16386340</v>
      </c>
      <c r="D1272" t="n">
        <v>10697670</v>
      </c>
      <c r="E1272">
        <f>sum(B1272:D1272)</f>
        <v/>
      </c>
      <c r="F1272">
        <f>B1272/E1272</f>
        <v/>
      </c>
      <c r="G1272">
        <f>C1272/E1272</f>
        <v/>
      </c>
      <c r="H1272">
        <f>D1272/E1272</f>
        <v/>
      </c>
      <c r="I1272">
        <f>G1272+H1272*2</f>
        <v/>
      </c>
      <c r="J1272">
        <f>I1272-J1268</f>
        <v/>
      </c>
      <c r="K1272" t="n">
        <v>5</v>
      </c>
      <c r="L1272">
        <f>J1272/K1272*100/32.55/24</f>
        <v/>
      </c>
    </row>
    <row r="1273" spans="1:12">
      <c r="A1273" t="s">
        <v>21</v>
      </c>
      <c r="B1273" t="n">
        <v>25412110</v>
      </c>
      <c r="C1273" t="n">
        <v>30754980</v>
      </c>
      <c r="D1273" t="n">
        <v>17072940</v>
      </c>
      <c r="E1273">
        <f>sum(B1273:D1273)</f>
        <v/>
      </c>
      <c r="F1273">
        <f>B1273/E1273</f>
        <v/>
      </c>
      <c r="G1273">
        <f>C1273/E1273</f>
        <v/>
      </c>
      <c r="H1273">
        <f>D1273/E1273</f>
        <v/>
      </c>
      <c r="I1273">
        <f>G1273+H1273*2</f>
        <v/>
      </c>
      <c r="J1273">
        <f>I1273-J1268</f>
        <v/>
      </c>
      <c r="K1273" t="n">
        <v>5</v>
      </c>
      <c r="L1273">
        <f>J1273/K1273*100/32.55/24</f>
        <v/>
      </c>
    </row>
    <row r="1274" spans="1:12">
      <c r="A1274" t="s">
        <v>22</v>
      </c>
      <c r="B1274" t="n">
        <v>10151940</v>
      </c>
      <c r="C1274" t="n">
        <v>12510790</v>
      </c>
      <c r="D1274" t="n">
        <v>8170999</v>
      </c>
      <c r="E1274">
        <f>sum(B1274:D1274)</f>
        <v/>
      </c>
      <c r="F1274">
        <f>B1274/E1274</f>
        <v/>
      </c>
      <c r="G1274">
        <f>C1274/E1274</f>
        <v/>
      </c>
      <c r="H1274">
        <f>D1274/E1274</f>
        <v/>
      </c>
      <c r="I1274">
        <f>G1274+H1274*2</f>
        <v/>
      </c>
      <c r="J1274">
        <f>I1274-J1268</f>
        <v/>
      </c>
      <c r="K1274" t="n">
        <v>5</v>
      </c>
      <c r="L1274">
        <f>J1274/K1274*100/32.55/48</f>
        <v/>
      </c>
    </row>
    <row r="1275" spans="1:12">
      <c r="A1275" t="s">
        <v>23</v>
      </c>
      <c r="B1275" t="n">
        <v>8079799</v>
      </c>
      <c r="C1275" t="n">
        <v>9401260</v>
      </c>
      <c r="D1275" t="n">
        <v>6714154</v>
      </c>
      <c r="E1275">
        <f>sum(B1275:D1275)</f>
        <v/>
      </c>
      <c r="F1275">
        <f>B1275/E1275</f>
        <v/>
      </c>
      <c r="G1275">
        <f>C1275/E1275</f>
        <v/>
      </c>
      <c r="H1275">
        <f>D1275/E1275</f>
        <v/>
      </c>
      <c r="I1275">
        <f>G1275+H1275*2</f>
        <v/>
      </c>
      <c r="J1275">
        <f>I1275-J1268</f>
        <v/>
      </c>
      <c r="K1275" t="n">
        <v>5</v>
      </c>
      <c r="L1275">
        <f>J1275/K1275*100/32.55/48</f>
        <v/>
      </c>
    </row>
    <row r="1276" spans="1:12">
      <c r="A1276" t="s">
        <v>24</v>
      </c>
      <c r="B1276" t="n">
        <v>16162620</v>
      </c>
      <c r="C1276" t="n">
        <v>24316850</v>
      </c>
      <c r="D1276" t="n">
        <v>21630550</v>
      </c>
      <c r="E1276">
        <f>sum(B1276:D1276)</f>
        <v/>
      </c>
      <c r="F1276">
        <f>B1276/E1276</f>
        <v/>
      </c>
      <c r="G1276">
        <f>C1276/E1276</f>
        <v/>
      </c>
      <c r="H1276">
        <f>D1276/E1276</f>
        <v/>
      </c>
      <c r="I1276">
        <f>G1276+H1276*2</f>
        <v/>
      </c>
      <c r="J1276">
        <f>I1276-J1268</f>
        <v/>
      </c>
      <c r="K1276" t="n">
        <v>5</v>
      </c>
      <c r="L1276">
        <f>J1276/K1276*100/32.55/96</f>
        <v/>
      </c>
    </row>
    <row r="1277" spans="1:12">
      <c r="A1277" t="s">
        <v>25</v>
      </c>
      <c r="B1277" t="n">
        <v>15220560</v>
      </c>
      <c r="C1277" t="n">
        <v>25854820</v>
      </c>
      <c r="D1277" t="n">
        <v>22210090</v>
      </c>
      <c r="E1277">
        <f>sum(B1277:D1277)</f>
        <v/>
      </c>
      <c r="F1277">
        <f>B1277/E1277</f>
        <v/>
      </c>
      <c r="G1277">
        <f>C1277/E1277</f>
        <v/>
      </c>
      <c r="H1277">
        <f>D1277/E1277</f>
        <v/>
      </c>
      <c r="I1277">
        <f>G1277+H1277*2</f>
        <v/>
      </c>
      <c r="J1277">
        <f>I1277-J1268</f>
        <v/>
      </c>
      <c r="K1277" t="n">
        <v>5</v>
      </c>
      <c r="L1277">
        <f>J1277/K1277*100/32.55/96</f>
        <v/>
      </c>
    </row>
    <row r="1278" spans="1:12">
      <c r="A1278" t="s">
        <v>26</v>
      </c>
      <c r="B1278" t="n">
        <v>18563990</v>
      </c>
      <c r="C1278" t="n">
        <v>33905100</v>
      </c>
      <c r="D1278" t="n">
        <v>37645750</v>
      </c>
      <c r="E1278">
        <f>sum(B1278:D1278)</f>
        <v/>
      </c>
      <c r="F1278">
        <f>B1278/E1278</f>
        <v/>
      </c>
      <c r="G1278">
        <f>C1278/E1278</f>
        <v/>
      </c>
      <c r="H1278">
        <f>D1278/E1278</f>
        <v/>
      </c>
      <c r="I1278">
        <f>G1278+H1278*2</f>
        <v/>
      </c>
      <c r="J1278">
        <f>I1278-J1268</f>
        <v/>
      </c>
      <c r="K1278" t="n">
        <v>5</v>
      </c>
      <c r="L1278">
        <f>J1278/K1278*100/32.55/168</f>
        <v/>
      </c>
    </row>
    <row r="1279" spans="1:12">
      <c r="A1279" t="s">
        <v>27</v>
      </c>
      <c r="B1279" t="n">
        <v>14285850</v>
      </c>
      <c r="C1279" t="n">
        <v>28328700</v>
      </c>
      <c r="D1279" t="n">
        <v>26449700</v>
      </c>
      <c r="E1279">
        <f>sum(B1279:D1279)</f>
        <v/>
      </c>
      <c r="F1279">
        <f>B1279/E1279</f>
        <v/>
      </c>
      <c r="G1279">
        <f>C1279/E1279</f>
        <v/>
      </c>
      <c r="H1279">
        <f>D1279/E1279</f>
        <v/>
      </c>
      <c r="I1279">
        <f>G1279+H1279*2</f>
        <v/>
      </c>
      <c r="J1279">
        <f>I1279-J1268</f>
        <v/>
      </c>
      <c r="K1279" t="n">
        <v>5</v>
      </c>
      <c r="L1279">
        <f>J1279/K1279*100/32.55/168</f>
        <v/>
      </c>
    </row>
    <row r="1280" spans="1:12">
      <c r="A1280" t="s"/>
    </row>
    <row r="1281" spans="1:12">
      <c r="A1281" t="s">
        <v>0</v>
      </c>
      <c r="B1281" t="s">
        <v>1</v>
      </c>
      <c r="C1281" t="s">
        <v>2</v>
      </c>
      <c r="D1281" t="s">
        <v>3</v>
      </c>
    </row>
    <row r="1282" spans="1:12">
      <c r="A1282" t="s">
        <v>232</v>
      </c>
      <c r="B1282" t="s">
        <v>56</v>
      </c>
      <c r="C1282" t="s">
        <v>233</v>
      </c>
      <c r="D1282" t="s">
        <v>229</v>
      </c>
    </row>
    <row r="1283" spans="1:12">
      <c r="A1283" t="s"/>
      <c r="B1283" t="s">
        <v>8</v>
      </c>
      <c r="C1283" t="s">
        <v>9</v>
      </c>
      <c r="D1283" t="s">
        <v>10</v>
      </c>
      <c r="E1283" t="s">
        <v>11</v>
      </c>
      <c r="F1283" t="s">
        <v>8</v>
      </c>
      <c r="G1283" t="s">
        <v>9</v>
      </c>
      <c r="H1283" t="s">
        <v>10</v>
      </c>
      <c r="I1283" t="s">
        <v>12</v>
      </c>
      <c r="J1283" t="s">
        <v>13</v>
      </c>
      <c r="K1283" t="s">
        <v>14</v>
      </c>
      <c r="L1283" t="s">
        <v>15</v>
      </c>
    </row>
    <row r="1284" spans="1:12">
      <c r="A1284" t="s">
        <v>16</v>
      </c>
      <c r="B1284" t="n">
        <v>13789680000</v>
      </c>
      <c r="C1284" t="n">
        <v>14020720000</v>
      </c>
      <c r="D1284" t="n">
        <v>8488011000</v>
      </c>
      <c r="E1284">
        <f>sum(B1284:D1284)</f>
        <v/>
      </c>
      <c r="F1284">
        <f>B1284/E1284</f>
        <v/>
      </c>
      <c r="G1284">
        <f>C1284/E1284</f>
        <v/>
      </c>
      <c r="H1284">
        <f>D1284/E1284</f>
        <v/>
      </c>
      <c r="I1284">
        <f>G1284+H1284*2</f>
        <v/>
      </c>
      <c r="J1284">
        <f>average(I1284:I1285)</f>
        <v/>
      </c>
    </row>
    <row r="1285" spans="1:12">
      <c r="A1285" t="s">
        <v>17</v>
      </c>
      <c r="B1285" t="n">
        <v>10245470000</v>
      </c>
      <c r="C1285" t="n">
        <v>10406420000</v>
      </c>
      <c r="D1285" t="n">
        <v>6308585000</v>
      </c>
      <c r="E1285">
        <f>sum(B1285:D1285)</f>
        <v/>
      </c>
      <c r="F1285">
        <f>B1285/E1285</f>
        <v/>
      </c>
      <c r="G1285">
        <f>C1285/E1285</f>
        <v/>
      </c>
      <c r="H1285">
        <f>D1285/E1285</f>
        <v/>
      </c>
      <c r="I1285">
        <f>G1285+H1285*2</f>
        <v/>
      </c>
    </row>
    <row r="1286" spans="1:12">
      <c r="A1286" t="s">
        <v>18</v>
      </c>
      <c r="B1286" t="n">
        <v>11165910000</v>
      </c>
      <c r="C1286" t="n">
        <v>11884860000</v>
      </c>
      <c r="D1286" t="n">
        <v>7743794000</v>
      </c>
      <c r="E1286">
        <f>sum(B1286:D1286)</f>
        <v/>
      </c>
      <c r="F1286">
        <f>B1286/E1286</f>
        <v/>
      </c>
      <c r="G1286">
        <f>C1286/E1286</f>
        <v/>
      </c>
      <c r="H1286">
        <f>D1286/E1286</f>
        <v/>
      </c>
      <c r="I1286">
        <f>G1286+H1286*2</f>
        <v/>
      </c>
      <c r="J1286">
        <f>I1286-J1284</f>
        <v/>
      </c>
      <c r="K1286" t="n">
        <v>5</v>
      </c>
      <c r="L1286">
        <f>J1286/K1286*100/32.55/8</f>
        <v/>
      </c>
    </row>
    <row r="1287" spans="1:12">
      <c r="A1287" t="s">
        <v>19</v>
      </c>
      <c r="B1287" t="n">
        <v>12521310000</v>
      </c>
      <c r="C1287" t="n">
        <v>13428400000</v>
      </c>
      <c r="D1287" t="n">
        <v>8714355000</v>
      </c>
      <c r="E1287">
        <f>sum(B1287:D1287)</f>
        <v/>
      </c>
      <c r="F1287">
        <f>B1287/E1287</f>
        <v/>
      </c>
      <c r="G1287">
        <f>C1287/E1287</f>
        <v/>
      </c>
      <c r="H1287">
        <f>D1287/E1287</f>
        <v/>
      </c>
      <c r="I1287">
        <f>G1287+H1287*2</f>
        <v/>
      </c>
      <c r="J1287">
        <f>I1287-J1284</f>
        <v/>
      </c>
      <c r="K1287" t="n">
        <v>5</v>
      </c>
      <c r="L1287">
        <f>J1287/K1287*100/32.55/8</f>
        <v/>
      </c>
    </row>
    <row r="1288" spans="1:12">
      <c r="A1288" t="s">
        <v>20</v>
      </c>
      <c r="B1288" t="n">
        <v>9228896000</v>
      </c>
      <c r="C1288" t="n">
        <v>10365160000</v>
      </c>
      <c r="D1288" t="n">
        <v>7394438000</v>
      </c>
      <c r="E1288">
        <f>sum(B1288:D1288)</f>
        <v/>
      </c>
      <c r="F1288">
        <f>B1288/E1288</f>
        <v/>
      </c>
      <c r="G1288">
        <f>C1288/E1288</f>
        <v/>
      </c>
      <c r="H1288">
        <f>D1288/E1288</f>
        <v/>
      </c>
      <c r="I1288">
        <f>G1288+H1288*2</f>
        <v/>
      </c>
      <c r="J1288">
        <f>I1288-J1284</f>
        <v/>
      </c>
      <c r="K1288" t="n">
        <v>5</v>
      </c>
      <c r="L1288">
        <f>J1288/K1288*100/32.55/24</f>
        <v/>
      </c>
    </row>
    <row r="1289" spans="1:12">
      <c r="A1289" t="s">
        <v>21</v>
      </c>
      <c r="B1289" t="n">
        <v>10823160000</v>
      </c>
      <c r="C1289" t="n">
        <v>12163980000</v>
      </c>
      <c r="D1289" t="n">
        <v>8642871000</v>
      </c>
      <c r="E1289">
        <f>sum(B1289:D1289)</f>
        <v/>
      </c>
      <c r="F1289">
        <f>B1289/E1289</f>
        <v/>
      </c>
      <c r="G1289">
        <f>C1289/E1289</f>
        <v/>
      </c>
      <c r="H1289">
        <f>D1289/E1289</f>
        <v/>
      </c>
      <c r="I1289">
        <f>G1289+H1289*2</f>
        <v/>
      </c>
      <c r="J1289">
        <f>I1289-J1284</f>
        <v/>
      </c>
      <c r="K1289" t="n">
        <v>5</v>
      </c>
      <c r="L1289">
        <f>J1289/K1289*100/32.55/24</f>
        <v/>
      </c>
    </row>
    <row r="1290" spans="1:12">
      <c r="A1290" t="s">
        <v>22</v>
      </c>
      <c r="B1290" t="n">
        <v>5394546000</v>
      </c>
      <c r="C1290" t="n">
        <v>6681815000</v>
      </c>
      <c r="D1290" t="n">
        <v>5289736000</v>
      </c>
      <c r="E1290">
        <f>sum(B1290:D1290)</f>
        <v/>
      </c>
      <c r="F1290">
        <f>B1290/E1290</f>
        <v/>
      </c>
      <c r="G1290">
        <f>C1290/E1290</f>
        <v/>
      </c>
      <c r="H1290">
        <f>D1290/E1290</f>
        <v/>
      </c>
      <c r="I1290">
        <f>G1290+H1290*2</f>
        <v/>
      </c>
      <c r="J1290">
        <f>I1290-J1284</f>
        <v/>
      </c>
      <c r="K1290" t="n">
        <v>5</v>
      </c>
      <c r="L1290">
        <f>J1290/K1290*100/32.55/48</f>
        <v/>
      </c>
    </row>
    <row r="1291" spans="1:12">
      <c r="A1291" t="s">
        <v>23</v>
      </c>
      <c r="B1291" t="n">
        <v>5637100000</v>
      </c>
      <c r="C1291" t="n">
        <v>6907598000</v>
      </c>
      <c r="D1291" t="n">
        <v>5541138000</v>
      </c>
      <c r="E1291">
        <f>sum(B1291:D1291)</f>
        <v/>
      </c>
      <c r="F1291">
        <f>B1291/E1291</f>
        <v/>
      </c>
      <c r="G1291">
        <f>C1291/E1291</f>
        <v/>
      </c>
      <c r="H1291">
        <f>D1291/E1291</f>
        <v/>
      </c>
      <c r="I1291">
        <f>G1291+H1291*2</f>
        <v/>
      </c>
      <c r="J1291">
        <f>I1291-J1284</f>
        <v/>
      </c>
      <c r="K1291" t="n">
        <v>5</v>
      </c>
      <c r="L1291">
        <f>J1291/K1291*100/32.55/48</f>
        <v/>
      </c>
    </row>
    <row r="1292" spans="1:12">
      <c r="A1292" t="s">
        <v>24</v>
      </c>
      <c r="B1292" t="n">
        <v>6576509000</v>
      </c>
      <c r="C1292" t="n">
        <v>9699027000</v>
      </c>
      <c r="D1292" t="n">
        <v>9144308000</v>
      </c>
      <c r="E1292">
        <f>sum(B1292:D1292)</f>
        <v/>
      </c>
      <c r="F1292">
        <f>B1292/E1292</f>
        <v/>
      </c>
      <c r="G1292">
        <f>C1292/E1292</f>
        <v/>
      </c>
      <c r="H1292">
        <f>D1292/E1292</f>
        <v/>
      </c>
      <c r="I1292">
        <f>G1292+H1292*2</f>
        <v/>
      </c>
      <c r="J1292">
        <f>I1292-J1284</f>
        <v/>
      </c>
      <c r="K1292" t="n">
        <v>5</v>
      </c>
      <c r="L1292">
        <f>J1292/K1292*100/32.55/96</f>
        <v/>
      </c>
    </row>
    <row r="1293" spans="1:12">
      <c r="A1293" t="s">
        <v>25</v>
      </c>
      <c r="B1293" t="n">
        <v>6650266000</v>
      </c>
      <c r="C1293" t="n">
        <v>9822852000</v>
      </c>
      <c r="D1293" t="n">
        <v>9243784000</v>
      </c>
      <c r="E1293">
        <f>sum(B1293:D1293)</f>
        <v/>
      </c>
      <c r="F1293">
        <f>B1293/E1293</f>
        <v/>
      </c>
      <c r="G1293">
        <f>C1293/E1293</f>
        <v/>
      </c>
      <c r="H1293">
        <f>D1293/E1293</f>
        <v/>
      </c>
      <c r="I1293">
        <f>G1293+H1293*2</f>
        <v/>
      </c>
      <c r="J1293">
        <f>I1293-J1284</f>
        <v/>
      </c>
      <c r="K1293" t="n">
        <v>5</v>
      </c>
      <c r="L1293">
        <f>J1293/K1293*100/32.55/96</f>
        <v/>
      </c>
    </row>
    <row r="1294" spans="1:12">
      <c r="A1294" t="s">
        <v>26</v>
      </c>
      <c r="B1294" t="n">
        <v>7493162000</v>
      </c>
      <c r="C1294" t="n">
        <v>13149040000</v>
      </c>
      <c r="D1294" t="n">
        <v>13809040000</v>
      </c>
      <c r="E1294">
        <f>sum(B1294:D1294)</f>
        <v/>
      </c>
      <c r="F1294">
        <f>B1294/E1294</f>
        <v/>
      </c>
      <c r="G1294">
        <f>C1294/E1294</f>
        <v/>
      </c>
      <c r="H1294">
        <f>D1294/E1294</f>
        <v/>
      </c>
      <c r="I1294">
        <f>G1294+H1294*2</f>
        <v/>
      </c>
      <c r="J1294">
        <f>I1294-J1284</f>
        <v/>
      </c>
      <c r="K1294" t="n">
        <v>5</v>
      </c>
      <c r="L1294">
        <f>J1294/K1294*100/32.55/168</f>
        <v/>
      </c>
    </row>
    <row r="1295" spans="1:12">
      <c r="A1295" t="s">
        <v>27</v>
      </c>
      <c r="B1295" t="n">
        <v>6117637000</v>
      </c>
      <c r="C1295" t="n">
        <v>10708960000</v>
      </c>
      <c r="D1295" t="n">
        <v>11360270000</v>
      </c>
      <c r="E1295">
        <f>sum(B1295:D1295)</f>
        <v/>
      </c>
      <c r="F1295">
        <f>B1295/E1295</f>
        <v/>
      </c>
      <c r="G1295">
        <f>C1295/E1295</f>
        <v/>
      </c>
      <c r="H1295">
        <f>D1295/E1295</f>
        <v/>
      </c>
      <c r="I1295">
        <f>G1295+H1295*2</f>
        <v/>
      </c>
      <c r="J1295">
        <f>I1295-J1284</f>
        <v/>
      </c>
      <c r="K1295" t="n">
        <v>5</v>
      </c>
      <c r="L1295">
        <f>J1295/K1295*100/32.55/168</f>
        <v/>
      </c>
    </row>
    <row r="1296" spans="1:12">
      <c r="A1296" t="s"/>
    </row>
    <row r="1297" spans="1:12">
      <c r="A1297" t="s">
        <v>0</v>
      </c>
      <c r="B1297" t="s">
        <v>1</v>
      </c>
      <c r="C1297" t="s">
        <v>2</v>
      </c>
      <c r="D1297" t="s">
        <v>3</v>
      </c>
    </row>
    <row r="1298" spans="1:12">
      <c r="A1298" t="s">
        <v>234</v>
      </c>
      <c r="B1298" t="s">
        <v>56</v>
      </c>
      <c r="C1298" t="s">
        <v>235</v>
      </c>
      <c r="D1298" t="s">
        <v>236</v>
      </c>
    </row>
    <row r="1299" spans="1:12">
      <c r="A1299" t="s"/>
      <c r="B1299" t="s">
        <v>8</v>
      </c>
      <c r="C1299" t="s">
        <v>9</v>
      </c>
      <c r="D1299" t="s">
        <v>10</v>
      </c>
      <c r="E1299" t="s">
        <v>11</v>
      </c>
      <c r="F1299" t="s">
        <v>8</v>
      </c>
      <c r="G1299" t="s">
        <v>9</v>
      </c>
      <c r="H1299" t="s">
        <v>10</v>
      </c>
      <c r="I1299" t="s">
        <v>12</v>
      </c>
      <c r="J1299" t="s">
        <v>13</v>
      </c>
      <c r="K1299" t="s">
        <v>14</v>
      </c>
      <c r="L1299" t="s">
        <v>15</v>
      </c>
    </row>
    <row r="1300" spans="1:12">
      <c r="A1300" t="s">
        <v>16</v>
      </c>
      <c r="B1300" t="n">
        <v>86566790</v>
      </c>
      <c r="C1300" t="n">
        <v>95919010</v>
      </c>
      <c r="D1300" t="n">
        <v>58145640</v>
      </c>
      <c r="E1300">
        <f>sum(B1300:D1300)</f>
        <v/>
      </c>
      <c r="F1300">
        <f>B1300/E1300</f>
        <v/>
      </c>
      <c r="G1300">
        <f>C1300/E1300</f>
        <v/>
      </c>
      <c r="H1300">
        <f>D1300/E1300</f>
        <v/>
      </c>
      <c r="I1300">
        <f>G1300+H1300*2</f>
        <v/>
      </c>
      <c r="J1300">
        <f>average(I1300:I1301)</f>
        <v/>
      </c>
    </row>
    <row r="1301" spans="1:12">
      <c r="A1301" t="s">
        <v>17</v>
      </c>
      <c r="B1301" t="n">
        <v>94855920</v>
      </c>
      <c r="C1301" t="n">
        <v>108268300</v>
      </c>
      <c r="D1301" t="n">
        <v>64695270</v>
      </c>
      <c r="E1301">
        <f>sum(B1301:D1301)</f>
        <v/>
      </c>
      <c r="F1301">
        <f>B1301/E1301</f>
        <v/>
      </c>
      <c r="G1301">
        <f>C1301/E1301</f>
        <v/>
      </c>
      <c r="H1301">
        <f>D1301/E1301</f>
        <v/>
      </c>
      <c r="I1301">
        <f>G1301+H1301*2</f>
        <v/>
      </c>
    </row>
    <row r="1302" spans="1:12">
      <c r="A1302" t="s">
        <v>18</v>
      </c>
      <c r="B1302" t="n">
        <v>79615250</v>
      </c>
      <c r="C1302" t="n">
        <v>94958140</v>
      </c>
      <c r="D1302" t="n">
        <v>61060340</v>
      </c>
      <c r="E1302">
        <f>sum(B1302:D1302)</f>
        <v/>
      </c>
      <c r="F1302">
        <f>B1302/E1302</f>
        <v/>
      </c>
      <c r="G1302">
        <f>C1302/E1302</f>
        <v/>
      </c>
      <c r="H1302">
        <f>D1302/E1302</f>
        <v/>
      </c>
      <c r="I1302">
        <f>G1302+H1302*2</f>
        <v/>
      </c>
      <c r="J1302">
        <f>I1302-J1300</f>
        <v/>
      </c>
      <c r="K1302" t="n">
        <v>5</v>
      </c>
      <c r="L1302">
        <f>J1302/K1302*100/29.95/8</f>
        <v/>
      </c>
    </row>
    <row r="1303" spans="1:12">
      <c r="A1303" t="s">
        <v>19</v>
      </c>
      <c r="B1303" t="n">
        <v>83002750</v>
      </c>
      <c r="C1303" t="n">
        <v>96608880</v>
      </c>
      <c r="D1303" t="n">
        <v>63007010</v>
      </c>
      <c r="E1303">
        <f>sum(B1303:D1303)</f>
        <v/>
      </c>
      <c r="F1303">
        <f>B1303/E1303</f>
        <v/>
      </c>
      <c r="G1303">
        <f>C1303/E1303</f>
        <v/>
      </c>
      <c r="H1303">
        <f>D1303/E1303</f>
        <v/>
      </c>
      <c r="I1303">
        <f>G1303+H1303*2</f>
        <v/>
      </c>
      <c r="J1303">
        <f>I1303-J1300</f>
        <v/>
      </c>
      <c r="K1303" t="n">
        <v>5</v>
      </c>
      <c r="L1303">
        <f>J1303/K1303*100/29.95/8</f>
        <v/>
      </c>
    </row>
    <row r="1304" spans="1:12">
      <c r="A1304" t="s">
        <v>20</v>
      </c>
      <c r="B1304" t="n">
        <v>74529740</v>
      </c>
      <c r="C1304" t="n">
        <v>94293280</v>
      </c>
      <c r="D1304" t="n">
        <v>64127000</v>
      </c>
      <c r="E1304">
        <f>sum(B1304:D1304)</f>
        <v/>
      </c>
      <c r="F1304">
        <f>B1304/E1304</f>
        <v/>
      </c>
      <c r="G1304">
        <f>C1304/E1304</f>
        <v/>
      </c>
      <c r="H1304">
        <f>D1304/E1304</f>
        <v/>
      </c>
      <c r="I1304">
        <f>G1304+H1304*2</f>
        <v/>
      </c>
      <c r="J1304">
        <f>I1304-J1300</f>
        <v/>
      </c>
      <c r="K1304" t="n">
        <v>5</v>
      </c>
      <c r="L1304">
        <f>J1304/K1304*100/29.95/24</f>
        <v/>
      </c>
    </row>
    <row r="1305" spans="1:12">
      <c r="A1305" t="s">
        <v>21</v>
      </c>
      <c r="B1305" t="n">
        <v>79599260</v>
      </c>
      <c r="C1305" t="n">
        <v>97595530</v>
      </c>
      <c r="D1305" t="n">
        <v>67214680</v>
      </c>
      <c r="E1305">
        <f>sum(B1305:D1305)</f>
        <v/>
      </c>
      <c r="F1305">
        <f>B1305/E1305</f>
        <v/>
      </c>
      <c r="G1305">
        <f>C1305/E1305</f>
        <v/>
      </c>
      <c r="H1305">
        <f>D1305/E1305</f>
        <v/>
      </c>
      <c r="I1305">
        <f>G1305+H1305*2</f>
        <v/>
      </c>
      <c r="J1305">
        <f>I1305-J1300</f>
        <v/>
      </c>
      <c r="K1305" t="n">
        <v>5</v>
      </c>
      <c r="L1305">
        <f>J1305/K1305*100/29.95/24</f>
        <v/>
      </c>
    </row>
    <row r="1306" spans="1:12">
      <c r="A1306" t="s">
        <v>22</v>
      </c>
      <c r="B1306" t="n">
        <v>52203640</v>
      </c>
      <c r="C1306" t="n">
        <v>70547660</v>
      </c>
      <c r="D1306" t="n">
        <v>54274700</v>
      </c>
      <c r="E1306">
        <f>sum(B1306:D1306)</f>
        <v/>
      </c>
      <c r="F1306">
        <f>B1306/E1306</f>
        <v/>
      </c>
      <c r="G1306">
        <f>C1306/E1306</f>
        <v/>
      </c>
      <c r="H1306">
        <f>D1306/E1306</f>
        <v/>
      </c>
      <c r="I1306">
        <f>G1306+H1306*2</f>
        <v/>
      </c>
      <c r="J1306">
        <f>I1306-J1300</f>
        <v/>
      </c>
      <c r="K1306" t="n">
        <v>5</v>
      </c>
      <c r="L1306">
        <f>J1306/K1306*100/29.95/48</f>
        <v/>
      </c>
    </row>
    <row r="1307" spans="1:12">
      <c r="A1307" t="s">
        <v>23</v>
      </c>
      <c r="B1307" t="n">
        <v>54333390</v>
      </c>
      <c r="C1307" t="n">
        <v>71351490</v>
      </c>
      <c r="D1307" t="n">
        <v>56066770</v>
      </c>
      <c r="E1307">
        <f>sum(B1307:D1307)</f>
        <v/>
      </c>
      <c r="F1307">
        <f>B1307/E1307</f>
        <v/>
      </c>
      <c r="G1307">
        <f>C1307/E1307</f>
        <v/>
      </c>
      <c r="H1307">
        <f>D1307/E1307</f>
        <v/>
      </c>
      <c r="I1307">
        <f>G1307+H1307*2</f>
        <v/>
      </c>
      <c r="J1307">
        <f>I1307-J1300</f>
        <v/>
      </c>
      <c r="K1307" t="n">
        <v>5</v>
      </c>
      <c r="L1307">
        <f>J1307/K1307*100/29.95/48</f>
        <v/>
      </c>
    </row>
    <row r="1308" spans="1:12">
      <c r="A1308" t="s">
        <v>24</v>
      </c>
      <c r="B1308" t="n">
        <v>55655310</v>
      </c>
      <c r="C1308" t="n">
        <v>89088050</v>
      </c>
      <c r="D1308" t="n">
        <v>82432560</v>
      </c>
      <c r="E1308">
        <f>sum(B1308:D1308)</f>
        <v/>
      </c>
      <c r="F1308">
        <f>B1308/E1308</f>
        <v/>
      </c>
      <c r="G1308">
        <f>C1308/E1308</f>
        <v/>
      </c>
      <c r="H1308">
        <f>D1308/E1308</f>
        <v/>
      </c>
      <c r="I1308">
        <f>G1308+H1308*2</f>
        <v/>
      </c>
      <c r="J1308">
        <f>I1308-J1300</f>
        <v/>
      </c>
      <c r="K1308" t="n">
        <v>5</v>
      </c>
      <c r="L1308">
        <f>J1308/K1308*100/29.95/96</f>
        <v/>
      </c>
    </row>
    <row r="1309" spans="1:12">
      <c r="A1309" t="s">
        <v>25</v>
      </c>
      <c r="B1309" t="n">
        <v>63807610</v>
      </c>
      <c r="C1309" t="n">
        <v>100287700</v>
      </c>
      <c r="D1309" t="n">
        <v>92616590</v>
      </c>
      <c r="E1309">
        <f>sum(B1309:D1309)</f>
        <v/>
      </c>
      <c r="F1309">
        <f>B1309/E1309</f>
        <v/>
      </c>
      <c r="G1309">
        <f>C1309/E1309</f>
        <v/>
      </c>
      <c r="H1309">
        <f>D1309/E1309</f>
        <v/>
      </c>
      <c r="I1309">
        <f>G1309+H1309*2</f>
        <v/>
      </c>
      <c r="J1309">
        <f>I1309-J1300</f>
        <v/>
      </c>
      <c r="K1309" t="n">
        <v>5</v>
      </c>
      <c r="L1309">
        <f>J1309/K1309*100/29.95/96</f>
        <v/>
      </c>
    </row>
    <row r="1310" spans="1:12">
      <c r="A1310" t="s">
        <v>26</v>
      </c>
      <c r="B1310" t="n">
        <v>48912290</v>
      </c>
      <c r="C1310" t="n">
        <v>91317260</v>
      </c>
      <c r="D1310" t="n">
        <v>93369920</v>
      </c>
      <c r="E1310">
        <f>sum(B1310:D1310)</f>
        <v/>
      </c>
      <c r="F1310">
        <f>B1310/E1310</f>
        <v/>
      </c>
      <c r="G1310">
        <f>C1310/E1310</f>
        <v/>
      </c>
      <c r="H1310">
        <f>D1310/E1310</f>
        <v/>
      </c>
      <c r="I1310">
        <f>G1310+H1310*2</f>
        <v/>
      </c>
      <c r="J1310">
        <f>I1310-J1300</f>
        <v/>
      </c>
      <c r="K1310" t="n">
        <v>5</v>
      </c>
      <c r="L1310">
        <f>J1310/K1310*100/29.95/168</f>
        <v/>
      </c>
    </row>
    <row r="1311" spans="1:12">
      <c r="A1311" t="s">
        <v>27</v>
      </c>
      <c r="B1311" t="n">
        <v>49049100</v>
      </c>
      <c r="C1311" t="n">
        <v>90799860</v>
      </c>
      <c r="D1311" t="n">
        <v>95425010</v>
      </c>
      <c r="E1311">
        <f>sum(B1311:D1311)</f>
        <v/>
      </c>
      <c r="F1311">
        <f>B1311/E1311</f>
        <v/>
      </c>
      <c r="G1311">
        <f>C1311/E1311</f>
        <v/>
      </c>
      <c r="H1311">
        <f>D1311/E1311</f>
        <v/>
      </c>
      <c r="I1311">
        <f>G1311+H1311*2</f>
        <v/>
      </c>
      <c r="J1311">
        <f>I1311-J1300</f>
        <v/>
      </c>
      <c r="K1311" t="n">
        <v>5</v>
      </c>
      <c r="L1311">
        <f>J1311/K1311*100/29.95/168</f>
        <v/>
      </c>
    </row>
    <row r="1312" spans="1:12">
      <c r="A1312" t="s"/>
    </row>
    <row r="1313" spans="1:12">
      <c r="A1313" t="s">
        <v>0</v>
      </c>
      <c r="B1313" t="s">
        <v>1</v>
      </c>
      <c r="C1313" t="s">
        <v>2</v>
      </c>
      <c r="D1313" t="s">
        <v>3</v>
      </c>
    </row>
    <row r="1314" spans="1:12">
      <c r="A1314" t="s">
        <v>237</v>
      </c>
      <c r="B1314" t="s">
        <v>5</v>
      </c>
      <c r="C1314" t="s">
        <v>238</v>
      </c>
      <c r="D1314" t="s">
        <v>239</v>
      </c>
    </row>
    <row r="1315" spans="1:12">
      <c r="A1315" t="s"/>
      <c r="B1315" t="s">
        <v>8</v>
      </c>
      <c r="C1315" t="s">
        <v>9</v>
      </c>
      <c r="D1315" t="s">
        <v>10</v>
      </c>
      <c r="E1315" t="s">
        <v>11</v>
      </c>
      <c r="F1315" t="s">
        <v>8</v>
      </c>
      <c r="G1315" t="s">
        <v>9</v>
      </c>
      <c r="H1315" t="s">
        <v>10</v>
      </c>
      <c r="I1315" t="s">
        <v>12</v>
      </c>
      <c r="J1315" t="s">
        <v>13</v>
      </c>
      <c r="K1315" t="s">
        <v>14</v>
      </c>
      <c r="L1315" t="s">
        <v>15</v>
      </c>
    </row>
    <row r="1316" spans="1:12">
      <c r="A1316" t="s">
        <v>16</v>
      </c>
      <c r="B1316" t="n">
        <v>24725600</v>
      </c>
      <c r="C1316" t="n">
        <v>26414860</v>
      </c>
      <c r="D1316" t="n">
        <v>17430420</v>
      </c>
      <c r="E1316">
        <f>sum(B1316:D1316)</f>
        <v/>
      </c>
      <c r="F1316">
        <f>B1316/E1316</f>
        <v/>
      </c>
      <c r="G1316">
        <f>C1316/E1316</f>
        <v/>
      </c>
      <c r="H1316">
        <f>D1316/E1316</f>
        <v/>
      </c>
      <c r="I1316">
        <f>G1316+H1316*2</f>
        <v/>
      </c>
      <c r="J1316">
        <f>average(I1316:I1317)</f>
        <v/>
      </c>
    </row>
    <row r="1317" spans="1:12">
      <c r="A1317" t="s">
        <v>17</v>
      </c>
      <c r="B1317" t="n">
        <v>22398240</v>
      </c>
      <c r="C1317" t="n">
        <v>23395600</v>
      </c>
      <c r="D1317" t="n">
        <v>15329990</v>
      </c>
      <c r="E1317">
        <f>sum(B1317:D1317)</f>
        <v/>
      </c>
      <c r="F1317">
        <f>B1317/E1317</f>
        <v/>
      </c>
      <c r="G1317">
        <f>C1317/E1317</f>
        <v/>
      </c>
      <c r="H1317">
        <f>D1317/E1317</f>
        <v/>
      </c>
      <c r="I1317">
        <f>G1317+H1317*2</f>
        <v/>
      </c>
    </row>
    <row r="1318" spans="1:12">
      <c r="A1318" t="s">
        <v>18</v>
      </c>
      <c r="B1318" t="n">
        <v>9025974</v>
      </c>
      <c r="C1318" t="n">
        <v>9862301</v>
      </c>
      <c r="D1318" t="n">
        <v>6798878</v>
      </c>
      <c r="E1318">
        <f>sum(B1318:D1318)</f>
        <v/>
      </c>
      <c r="F1318">
        <f>B1318/E1318</f>
        <v/>
      </c>
      <c r="G1318">
        <f>C1318/E1318</f>
        <v/>
      </c>
      <c r="H1318">
        <f>D1318/E1318</f>
        <v/>
      </c>
      <c r="I1318">
        <f>G1318+H1318*2</f>
        <v/>
      </c>
      <c r="J1318">
        <f>I1318-J1316</f>
        <v/>
      </c>
      <c r="K1318" t="n">
        <v>5</v>
      </c>
      <c r="L1318">
        <f>J1318/K1318*100/33.15/8</f>
        <v/>
      </c>
    </row>
    <row r="1319" spans="1:12">
      <c r="A1319" t="s">
        <v>19</v>
      </c>
      <c r="B1319" t="n">
        <v>22105070</v>
      </c>
      <c r="C1319" t="n">
        <v>24413380</v>
      </c>
      <c r="D1319" t="n">
        <v>16664940</v>
      </c>
      <c r="E1319">
        <f>sum(B1319:D1319)</f>
        <v/>
      </c>
      <c r="F1319">
        <f>B1319/E1319</f>
        <v/>
      </c>
      <c r="G1319">
        <f>C1319/E1319</f>
        <v/>
      </c>
      <c r="H1319">
        <f>D1319/E1319</f>
        <v/>
      </c>
      <c r="I1319">
        <f>G1319+H1319*2</f>
        <v/>
      </c>
      <c r="J1319">
        <f>I1319-J1316</f>
        <v/>
      </c>
      <c r="K1319" t="n">
        <v>5</v>
      </c>
      <c r="L1319">
        <f>J1319/K1319*100/33.15/8</f>
        <v/>
      </c>
    </row>
    <row r="1320" spans="1:12">
      <c r="A1320" t="s">
        <v>20</v>
      </c>
      <c r="B1320" t="n">
        <v>21345120</v>
      </c>
      <c r="C1320" t="n">
        <v>24735370</v>
      </c>
      <c r="D1320" t="n">
        <v>18469250</v>
      </c>
      <c r="E1320">
        <f>sum(B1320:D1320)</f>
        <v/>
      </c>
      <c r="F1320">
        <f>B1320/E1320</f>
        <v/>
      </c>
      <c r="G1320">
        <f>C1320/E1320</f>
        <v/>
      </c>
      <c r="H1320">
        <f>D1320/E1320</f>
        <v/>
      </c>
      <c r="I1320">
        <f>G1320+H1320*2</f>
        <v/>
      </c>
      <c r="J1320">
        <f>I1320-J1316</f>
        <v/>
      </c>
      <c r="K1320" t="n">
        <v>5</v>
      </c>
      <c r="L1320">
        <f>J1320/K1320*100/33.15/24</f>
        <v/>
      </c>
    </row>
    <row r="1321" spans="1:12">
      <c r="A1321" t="s">
        <v>21</v>
      </c>
      <c r="B1321" t="n">
        <v>20565820</v>
      </c>
      <c r="C1321" t="n">
        <v>23912060</v>
      </c>
      <c r="D1321" t="n">
        <v>17599310</v>
      </c>
      <c r="E1321">
        <f>sum(B1321:D1321)</f>
        <v/>
      </c>
      <c r="F1321">
        <f>B1321/E1321</f>
        <v/>
      </c>
      <c r="G1321">
        <f>C1321/E1321</f>
        <v/>
      </c>
      <c r="H1321">
        <f>D1321/E1321</f>
        <v/>
      </c>
      <c r="I1321">
        <f>G1321+H1321*2</f>
        <v/>
      </c>
      <c r="J1321">
        <f>I1321-J1316</f>
        <v/>
      </c>
      <c r="K1321" t="n">
        <v>5</v>
      </c>
      <c r="L1321">
        <f>J1321/K1321*100/33.15/24</f>
        <v/>
      </c>
    </row>
    <row r="1322" spans="1:12">
      <c r="A1322" t="s">
        <v>22</v>
      </c>
      <c r="B1322" t="n">
        <v>4767192</v>
      </c>
      <c r="C1322" t="n">
        <v>6199611</v>
      </c>
      <c r="D1322" t="n">
        <v>5020463</v>
      </c>
      <c r="E1322">
        <f>sum(B1322:D1322)</f>
        <v/>
      </c>
      <c r="F1322">
        <f>B1322/E1322</f>
        <v/>
      </c>
      <c r="G1322">
        <f>C1322/E1322</f>
        <v/>
      </c>
      <c r="H1322">
        <f>D1322/E1322</f>
        <v/>
      </c>
      <c r="I1322">
        <f>G1322+H1322*2</f>
        <v/>
      </c>
      <c r="J1322">
        <f>I1322-J1316</f>
        <v/>
      </c>
      <c r="K1322" t="n">
        <v>5</v>
      </c>
      <c r="L1322">
        <f>J1322/K1322*100/33.15/48</f>
        <v/>
      </c>
    </row>
    <row r="1323" spans="1:12">
      <c r="A1323" t="s">
        <v>23</v>
      </c>
      <c r="B1323" t="n">
        <v>4400353</v>
      </c>
      <c r="C1323" t="n">
        <v>5477431</v>
      </c>
      <c r="D1323" t="n">
        <v>4471922</v>
      </c>
      <c r="E1323">
        <f>sum(B1323:D1323)</f>
        <v/>
      </c>
      <c r="F1323">
        <f>B1323/E1323</f>
        <v/>
      </c>
      <c r="G1323">
        <f>C1323/E1323</f>
        <v/>
      </c>
      <c r="H1323">
        <f>D1323/E1323</f>
        <v/>
      </c>
      <c r="I1323">
        <f>G1323+H1323*2</f>
        <v/>
      </c>
      <c r="J1323">
        <f>I1323-J1316</f>
        <v/>
      </c>
      <c r="K1323" t="n">
        <v>5</v>
      </c>
      <c r="L1323">
        <f>J1323/K1323*100/33.15/48</f>
        <v/>
      </c>
    </row>
    <row r="1324" spans="1:12">
      <c r="A1324" t="s">
        <v>24</v>
      </c>
      <c r="B1324" t="n">
        <v>7170175</v>
      </c>
      <c r="C1324" t="n">
        <v>10951290</v>
      </c>
      <c r="D1324" t="n">
        <v>10313460</v>
      </c>
      <c r="E1324">
        <f>sum(B1324:D1324)</f>
        <v/>
      </c>
      <c r="F1324">
        <f>B1324/E1324</f>
        <v/>
      </c>
      <c r="G1324">
        <f>C1324/E1324</f>
        <v/>
      </c>
      <c r="H1324">
        <f>D1324/E1324</f>
        <v/>
      </c>
      <c r="I1324">
        <f>G1324+H1324*2</f>
        <v/>
      </c>
      <c r="J1324">
        <f>I1324-J1316</f>
        <v/>
      </c>
      <c r="K1324" t="n">
        <v>5</v>
      </c>
      <c r="L1324">
        <f>J1324/K1324*100/33.15/96</f>
        <v/>
      </c>
    </row>
    <row r="1325" spans="1:12">
      <c r="A1325" t="s">
        <v>25</v>
      </c>
      <c r="B1325" t="n">
        <v>15453900</v>
      </c>
      <c r="C1325" t="n">
        <v>22946720</v>
      </c>
      <c r="D1325" t="n">
        <v>22087250</v>
      </c>
      <c r="E1325">
        <f>sum(B1325:D1325)</f>
        <v/>
      </c>
      <c r="F1325">
        <f>B1325/E1325</f>
        <v/>
      </c>
      <c r="G1325">
        <f>C1325/E1325</f>
        <v/>
      </c>
      <c r="H1325">
        <f>D1325/E1325</f>
        <v/>
      </c>
      <c r="I1325">
        <f>G1325+H1325*2</f>
        <v/>
      </c>
      <c r="J1325">
        <f>I1325-J1316</f>
        <v/>
      </c>
      <c r="K1325" t="n">
        <v>5</v>
      </c>
      <c r="L1325">
        <f>J1325/K1325*100/33.15/96</f>
        <v/>
      </c>
    </row>
    <row r="1326" spans="1:12">
      <c r="A1326" t="s">
        <v>26</v>
      </c>
      <c r="B1326" t="n">
        <v>3513439</v>
      </c>
      <c r="C1326" t="n">
        <v>6777347</v>
      </c>
      <c r="D1326" t="n">
        <v>6934260</v>
      </c>
      <c r="E1326">
        <f>sum(B1326:D1326)</f>
        <v/>
      </c>
      <c r="F1326">
        <f>B1326/E1326</f>
        <v/>
      </c>
      <c r="G1326">
        <f>C1326/E1326</f>
        <v/>
      </c>
      <c r="H1326">
        <f>D1326/E1326</f>
        <v/>
      </c>
      <c r="I1326">
        <f>G1326+H1326*2</f>
        <v/>
      </c>
      <c r="J1326">
        <f>I1326-J1316</f>
        <v/>
      </c>
      <c r="K1326" t="n">
        <v>5</v>
      </c>
      <c r="L1326">
        <f>J1326/K1326*100/33.15/168</f>
        <v/>
      </c>
    </row>
    <row r="1327" spans="1:12">
      <c r="A1327" t="s">
        <v>27</v>
      </c>
      <c r="B1327" t="n">
        <v>5635446</v>
      </c>
      <c r="C1327" t="n">
        <v>10218540</v>
      </c>
      <c r="D1327" t="n">
        <v>10391870</v>
      </c>
      <c r="E1327">
        <f>sum(B1327:D1327)</f>
        <v/>
      </c>
      <c r="F1327">
        <f>B1327/E1327</f>
        <v/>
      </c>
      <c r="G1327">
        <f>C1327/E1327</f>
        <v/>
      </c>
      <c r="H1327">
        <f>D1327/E1327</f>
        <v/>
      </c>
      <c r="I1327">
        <f>G1327+H1327*2</f>
        <v/>
      </c>
      <c r="J1327">
        <f>I1327-J1316</f>
        <v/>
      </c>
      <c r="K1327" t="n">
        <v>5</v>
      </c>
      <c r="L1327">
        <f>J1327/K1327*100/33.15/168</f>
        <v/>
      </c>
    </row>
    <row r="1328" spans="1:12">
      <c r="A1328" t="s"/>
    </row>
    <row r="1329" spans="1:12">
      <c r="A1329" t="s">
        <v>0</v>
      </c>
      <c r="B1329" t="s">
        <v>1</v>
      </c>
      <c r="C1329" t="s">
        <v>2</v>
      </c>
      <c r="D1329" t="s">
        <v>3</v>
      </c>
    </row>
    <row r="1330" spans="1:12">
      <c r="A1330" t="s">
        <v>240</v>
      </c>
      <c r="B1330" t="s">
        <v>165</v>
      </c>
      <c r="C1330" t="s">
        <v>241</v>
      </c>
      <c r="D1330" t="s">
        <v>239</v>
      </c>
    </row>
    <row r="1331" spans="1:12">
      <c r="A1331" t="s"/>
      <c r="B1331" t="s">
        <v>8</v>
      </c>
      <c r="C1331" t="s">
        <v>9</v>
      </c>
      <c r="D1331" t="s">
        <v>10</v>
      </c>
      <c r="E1331" t="s">
        <v>11</v>
      </c>
      <c r="F1331" t="s">
        <v>8</v>
      </c>
      <c r="G1331" t="s">
        <v>9</v>
      </c>
      <c r="H1331" t="s">
        <v>10</v>
      </c>
      <c r="I1331" t="s">
        <v>12</v>
      </c>
      <c r="J1331" t="s">
        <v>13</v>
      </c>
      <c r="K1331" t="s">
        <v>14</v>
      </c>
      <c r="L1331" t="s">
        <v>15</v>
      </c>
    </row>
    <row r="1332" spans="1:12">
      <c r="A1332" t="s">
        <v>16</v>
      </c>
      <c r="B1332" t="n">
        <v>114113500</v>
      </c>
      <c r="C1332" t="n">
        <v>118915500</v>
      </c>
      <c r="D1332" t="n">
        <v>77260470</v>
      </c>
      <c r="E1332">
        <f>sum(B1332:D1332)</f>
        <v/>
      </c>
      <c r="F1332">
        <f>B1332/E1332</f>
        <v/>
      </c>
      <c r="G1332">
        <f>C1332/E1332</f>
        <v/>
      </c>
      <c r="H1332">
        <f>D1332/E1332</f>
        <v/>
      </c>
      <c r="I1332">
        <f>G1332+H1332*2</f>
        <v/>
      </c>
      <c r="J1332">
        <f>average(I1332:I1333)</f>
        <v/>
      </c>
    </row>
    <row r="1333" spans="1:12">
      <c r="A1333" t="s">
        <v>17</v>
      </c>
      <c r="B1333" t="n">
        <v>107111900</v>
      </c>
      <c r="C1333" t="n">
        <v>110073700</v>
      </c>
      <c r="D1333" t="n">
        <v>72533590</v>
      </c>
      <c r="E1333">
        <f>sum(B1333:D1333)</f>
        <v/>
      </c>
      <c r="F1333">
        <f>B1333/E1333</f>
        <v/>
      </c>
      <c r="G1333">
        <f>C1333/E1333</f>
        <v/>
      </c>
      <c r="H1333">
        <f>D1333/E1333</f>
        <v/>
      </c>
      <c r="I1333">
        <f>G1333+H1333*2</f>
        <v/>
      </c>
    </row>
    <row r="1334" spans="1:12">
      <c r="A1334" t="s">
        <v>18</v>
      </c>
      <c r="B1334" t="n">
        <v>169245900</v>
      </c>
      <c r="C1334" t="n">
        <v>181359900</v>
      </c>
      <c r="D1334" t="n">
        <v>126763100</v>
      </c>
      <c r="E1334">
        <f>sum(B1334:D1334)</f>
        <v/>
      </c>
      <c r="F1334">
        <f>B1334/E1334</f>
        <v/>
      </c>
      <c r="G1334">
        <f>C1334/E1334</f>
        <v/>
      </c>
      <c r="H1334">
        <f>D1334/E1334</f>
        <v/>
      </c>
      <c r="I1334">
        <f>G1334+H1334*2</f>
        <v/>
      </c>
      <c r="J1334">
        <f>I1334-J1332</f>
        <v/>
      </c>
      <c r="K1334" t="n">
        <v>5</v>
      </c>
      <c r="L1334">
        <f>J1334/K1334*100/33.15/8</f>
        <v/>
      </c>
    </row>
    <row r="1335" spans="1:12">
      <c r="A1335" t="s">
        <v>19</v>
      </c>
      <c r="B1335" t="n">
        <v>113203300</v>
      </c>
      <c r="C1335" t="n">
        <v>123927700</v>
      </c>
      <c r="D1335" t="n">
        <v>85478980</v>
      </c>
      <c r="E1335">
        <f>sum(B1335:D1335)</f>
        <v/>
      </c>
      <c r="F1335">
        <f>B1335/E1335</f>
        <v/>
      </c>
      <c r="G1335">
        <f>C1335/E1335</f>
        <v/>
      </c>
      <c r="H1335">
        <f>D1335/E1335</f>
        <v/>
      </c>
      <c r="I1335">
        <f>G1335+H1335*2</f>
        <v/>
      </c>
      <c r="J1335">
        <f>I1335-J1332</f>
        <v/>
      </c>
      <c r="K1335" t="n">
        <v>5</v>
      </c>
      <c r="L1335">
        <f>J1335/K1335*100/33.15/8</f>
        <v/>
      </c>
    </row>
    <row r="1336" spans="1:12">
      <c r="A1336" t="s">
        <v>20</v>
      </c>
      <c r="B1336" t="n">
        <v>107767300</v>
      </c>
      <c r="C1336" t="n">
        <v>123754500</v>
      </c>
      <c r="D1336" t="n">
        <v>92732280</v>
      </c>
      <c r="E1336">
        <f>sum(B1336:D1336)</f>
        <v/>
      </c>
      <c r="F1336">
        <f>B1336/E1336</f>
        <v/>
      </c>
      <c r="G1336">
        <f>C1336/E1336</f>
        <v/>
      </c>
      <c r="H1336">
        <f>D1336/E1336</f>
        <v/>
      </c>
      <c r="I1336">
        <f>G1336+H1336*2</f>
        <v/>
      </c>
      <c r="J1336">
        <f>I1336-J1332</f>
        <v/>
      </c>
      <c r="K1336" t="n">
        <v>5</v>
      </c>
      <c r="L1336">
        <f>J1336/K1336*100/33.15/24</f>
        <v/>
      </c>
    </row>
    <row r="1337" spans="1:12">
      <c r="A1337" t="s">
        <v>21</v>
      </c>
      <c r="B1337" t="n">
        <v>110713800</v>
      </c>
      <c r="C1337" t="n">
        <v>126455900</v>
      </c>
      <c r="D1337" t="n">
        <v>93226920</v>
      </c>
      <c r="E1337">
        <f>sum(B1337:D1337)</f>
        <v/>
      </c>
      <c r="F1337">
        <f>B1337/E1337</f>
        <v/>
      </c>
      <c r="G1337">
        <f>C1337/E1337</f>
        <v/>
      </c>
      <c r="H1337">
        <f>D1337/E1337</f>
        <v/>
      </c>
      <c r="I1337">
        <f>G1337+H1337*2</f>
        <v/>
      </c>
      <c r="J1337">
        <f>I1337-J1332</f>
        <v/>
      </c>
      <c r="K1337" t="n">
        <v>5</v>
      </c>
      <c r="L1337">
        <f>J1337/K1337*100/33.15/24</f>
        <v/>
      </c>
    </row>
    <row r="1338" spans="1:12">
      <c r="A1338" t="s">
        <v>22</v>
      </c>
      <c r="B1338" t="n">
        <v>90906210</v>
      </c>
      <c r="C1338" t="n">
        <v>117404200</v>
      </c>
      <c r="D1338" t="n">
        <v>96681060</v>
      </c>
      <c r="E1338">
        <f>sum(B1338:D1338)</f>
        <v/>
      </c>
      <c r="F1338">
        <f>B1338/E1338</f>
        <v/>
      </c>
      <c r="G1338">
        <f>C1338/E1338</f>
        <v/>
      </c>
      <c r="H1338">
        <f>D1338/E1338</f>
        <v/>
      </c>
      <c r="I1338">
        <f>G1338+H1338*2</f>
        <v/>
      </c>
      <c r="J1338">
        <f>I1338-J1332</f>
        <v/>
      </c>
      <c r="K1338" t="n">
        <v>5</v>
      </c>
      <c r="L1338">
        <f>J1338/K1338*100/33.15/48</f>
        <v/>
      </c>
    </row>
    <row r="1339" spans="1:12">
      <c r="A1339" t="s">
        <v>23</v>
      </c>
      <c r="B1339" t="n">
        <v>96099590</v>
      </c>
      <c r="C1339" t="n">
        <v>121632900</v>
      </c>
      <c r="D1339" t="n">
        <v>101712900</v>
      </c>
      <c r="E1339">
        <f>sum(B1339:D1339)</f>
        <v/>
      </c>
      <c r="F1339">
        <f>B1339/E1339</f>
        <v/>
      </c>
      <c r="G1339">
        <f>C1339/E1339</f>
        <v/>
      </c>
      <c r="H1339">
        <f>D1339/E1339</f>
        <v/>
      </c>
      <c r="I1339">
        <f>G1339+H1339*2</f>
        <v/>
      </c>
      <c r="J1339">
        <f>I1339-J1332</f>
        <v/>
      </c>
      <c r="K1339" t="n">
        <v>5</v>
      </c>
      <c r="L1339">
        <f>J1339/K1339*100/33.15/48</f>
        <v/>
      </c>
    </row>
    <row r="1340" spans="1:12">
      <c r="A1340" t="s">
        <v>24</v>
      </c>
      <c r="B1340" t="n">
        <v>105740200</v>
      </c>
      <c r="C1340" t="n">
        <v>159707900</v>
      </c>
      <c r="D1340" t="n">
        <v>154087000</v>
      </c>
      <c r="E1340">
        <f>sum(B1340:D1340)</f>
        <v/>
      </c>
      <c r="F1340">
        <f>B1340/E1340</f>
        <v/>
      </c>
      <c r="G1340">
        <f>C1340/E1340</f>
        <v/>
      </c>
      <c r="H1340">
        <f>D1340/E1340</f>
        <v/>
      </c>
      <c r="I1340">
        <f>G1340+H1340*2</f>
        <v/>
      </c>
      <c r="J1340">
        <f>I1340-J1332</f>
        <v/>
      </c>
      <c r="K1340" t="n">
        <v>5</v>
      </c>
      <c r="L1340">
        <f>J1340/K1340*100/33.15/96</f>
        <v/>
      </c>
    </row>
    <row r="1341" spans="1:12">
      <c r="A1341" t="s">
        <v>25</v>
      </c>
      <c r="B1341" t="n">
        <v>81099370</v>
      </c>
      <c r="C1341" t="n">
        <v>121956800</v>
      </c>
      <c r="D1341" t="n">
        <v>117441300</v>
      </c>
      <c r="E1341">
        <f>sum(B1341:D1341)</f>
        <v/>
      </c>
      <c r="F1341">
        <f>B1341/E1341</f>
        <v/>
      </c>
      <c r="G1341">
        <f>C1341/E1341</f>
        <v/>
      </c>
      <c r="H1341">
        <f>D1341/E1341</f>
        <v/>
      </c>
      <c r="I1341">
        <f>G1341+H1341*2</f>
        <v/>
      </c>
      <c r="J1341">
        <f>I1341-J1332</f>
        <v/>
      </c>
      <c r="K1341" t="n">
        <v>5</v>
      </c>
      <c r="L1341">
        <f>J1341/K1341*100/33.15/96</f>
        <v/>
      </c>
    </row>
    <row r="1342" spans="1:12">
      <c r="A1342" t="s">
        <v>26</v>
      </c>
      <c r="B1342" t="n">
        <v>143419900</v>
      </c>
      <c r="C1342" t="n">
        <v>258138600</v>
      </c>
      <c r="D1342" t="n">
        <v>273030000</v>
      </c>
      <c r="E1342">
        <f>sum(B1342:D1342)</f>
        <v/>
      </c>
      <c r="F1342">
        <f>B1342/E1342</f>
        <v/>
      </c>
      <c r="G1342">
        <f>C1342/E1342</f>
        <v/>
      </c>
      <c r="H1342">
        <f>D1342/E1342</f>
        <v/>
      </c>
      <c r="I1342">
        <f>G1342+H1342*2</f>
        <v/>
      </c>
      <c r="J1342">
        <f>I1342-J1332</f>
        <v/>
      </c>
      <c r="K1342" t="n">
        <v>5</v>
      </c>
      <c r="L1342">
        <f>J1342/K1342*100/33.15/168</f>
        <v/>
      </c>
    </row>
    <row r="1343" spans="1:12">
      <c r="A1343" t="s">
        <v>27</v>
      </c>
      <c r="B1343" t="n">
        <v>106556900</v>
      </c>
      <c r="C1343" t="n">
        <v>191308300</v>
      </c>
      <c r="D1343" t="n">
        <v>202681400</v>
      </c>
      <c r="E1343">
        <f>sum(B1343:D1343)</f>
        <v/>
      </c>
      <c r="F1343">
        <f>B1343/E1343</f>
        <v/>
      </c>
      <c r="G1343">
        <f>C1343/E1343</f>
        <v/>
      </c>
      <c r="H1343">
        <f>D1343/E1343</f>
        <v/>
      </c>
      <c r="I1343">
        <f>G1343+H1343*2</f>
        <v/>
      </c>
      <c r="J1343">
        <f>I1343-J1332</f>
        <v/>
      </c>
      <c r="K1343" t="n">
        <v>5</v>
      </c>
      <c r="L1343">
        <f>J1343/K1343*100/33.15/168</f>
        <v/>
      </c>
    </row>
    <row r="1344" spans="1:12">
      <c r="A1344" t="s"/>
    </row>
    <row r="1345" spans="1:12">
      <c r="A1345" t="s">
        <v>0</v>
      </c>
      <c r="B1345" t="s">
        <v>1</v>
      </c>
      <c r="C1345" t="s">
        <v>2</v>
      </c>
      <c r="D1345" t="s">
        <v>3</v>
      </c>
    </row>
    <row r="1346" spans="1:12">
      <c r="A1346" t="s">
        <v>242</v>
      </c>
      <c r="B1346" t="s">
        <v>56</v>
      </c>
      <c r="C1346" t="s">
        <v>243</v>
      </c>
      <c r="D1346" t="s">
        <v>239</v>
      </c>
    </row>
    <row r="1347" spans="1:12">
      <c r="A1347" t="s"/>
      <c r="B1347" t="s">
        <v>8</v>
      </c>
      <c r="C1347" t="s">
        <v>9</v>
      </c>
      <c r="D1347" t="s">
        <v>10</v>
      </c>
      <c r="E1347" t="s">
        <v>11</v>
      </c>
      <c r="F1347" t="s">
        <v>8</v>
      </c>
      <c r="G1347" t="s">
        <v>9</v>
      </c>
      <c r="H1347" t="s">
        <v>10</v>
      </c>
      <c r="I1347" t="s">
        <v>12</v>
      </c>
      <c r="J1347" t="s">
        <v>13</v>
      </c>
      <c r="K1347" t="s">
        <v>14</v>
      </c>
      <c r="L1347" t="s">
        <v>15</v>
      </c>
    </row>
    <row r="1348" spans="1:12">
      <c r="A1348" t="s">
        <v>16</v>
      </c>
      <c r="B1348" t="n">
        <v>234039400</v>
      </c>
      <c r="C1348" t="n">
        <v>244068900</v>
      </c>
      <c r="D1348" t="n">
        <v>159732700</v>
      </c>
      <c r="E1348">
        <f>sum(B1348:D1348)</f>
        <v/>
      </c>
      <c r="F1348">
        <f>B1348/E1348</f>
        <v/>
      </c>
      <c r="G1348">
        <f>C1348/E1348</f>
        <v/>
      </c>
      <c r="H1348">
        <f>D1348/E1348</f>
        <v/>
      </c>
      <c r="I1348">
        <f>G1348+H1348*2</f>
        <v/>
      </c>
      <c r="J1348">
        <f>average(I1348:I1349)</f>
        <v/>
      </c>
    </row>
    <row r="1349" spans="1:12">
      <c r="A1349" t="s">
        <v>17</v>
      </c>
      <c r="B1349" t="n">
        <v>160420700</v>
      </c>
      <c r="C1349" t="n">
        <v>166461300</v>
      </c>
      <c r="D1349" t="n">
        <v>107738000</v>
      </c>
      <c r="E1349">
        <f>sum(B1349:D1349)</f>
        <v/>
      </c>
      <c r="F1349">
        <f>B1349/E1349</f>
        <v/>
      </c>
      <c r="G1349">
        <f>C1349/E1349</f>
        <v/>
      </c>
      <c r="H1349">
        <f>D1349/E1349</f>
        <v/>
      </c>
      <c r="I1349">
        <f>G1349+H1349*2</f>
        <v/>
      </c>
    </row>
    <row r="1350" spans="1:12">
      <c r="A1350" t="s">
        <v>18</v>
      </c>
      <c r="B1350" t="n">
        <v>194533600</v>
      </c>
      <c r="C1350" t="n">
        <v>213366000</v>
      </c>
      <c r="D1350" t="n">
        <v>147406500</v>
      </c>
      <c r="E1350">
        <f>sum(B1350:D1350)</f>
        <v/>
      </c>
      <c r="F1350">
        <f>B1350/E1350</f>
        <v/>
      </c>
      <c r="G1350">
        <f>C1350/E1350</f>
        <v/>
      </c>
      <c r="H1350">
        <f>D1350/E1350</f>
        <v/>
      </c>
      <c r="I1350">
        <f>G1350+H1350*2</f>
        <v/>
      </c>
      <c r="J1350">
        <f>I1350-J1348</f>
        <v/>
      </c>
      <c r="K1350" t="n">
        <v>5</v>
      </c>
      <c r="L1350">
        <f>J1350/K1350*100/33.15/8</f>
        <v/>
      </c>
    </row>
    <row r="1351" spans="1:12">
      <c r="A1351" t="s">
        <v>19</v>
      </c>
      <c r="B1351" t="n">
        <v>152239900</v>
      </c>
      <c r="C1351" t="n">
        <v>166644300</v>
      </c>
      <c r="D1351" t="n">
        <v>115252500</v>
      </c>
      <c r="E1351">
        <f>sum(B1351:D1351)</f>
        <v/>
      </c>
      <c r="F1351">
        <f>B1351/E1351</f>
        <v/>
      </c>
      <c r="G1351">
        <f>C1351/E1351</f>
        <v/>
      </c>
      <c r="H1351">
        <f>D1351/E1351</f>
        <v/>
      </c>
      <c r="I1351">
        <f>G1351+H1351*2</f>
        <v/>
      </c>
      <c r="J1351">
        <f>I1351-J1348</f>
        <v/>
      </c>
      <c r="K1351" t="n">
        <v>5</v>
      </c>
      <c r="L1351">
        <f>J1351/K1351*100/33.15/8</f>
        <v/>
      </c>
    </row>
    <row r="1352" spans="1:12">
      <c r="A1352" t="s">
        <v>20</v>
      </c>
      <c r="B1352" t="n">
        <v>150198500</v>
      </c>
      <c r="C1352" t="n">
        <v>173099300</v>
      </c>
      <c r="D1352" t="n">
        <v>129096700</v>
      </c>
      <c r="E1352">
        <f>sum(B1352:D1352)</f>
        <v/>
      </c>
      <c r="F1352">
        <f>B1352/E1352</f>
        <v/>
      </c>
      <c r="G1352">
        <f>C1352/E1352</f>
        <v/>
      </c>
      <c r="H1352">
        <f>D1352/E1352</f>
        <v/>
      </c>
      <c r="I1352">
        <f>G1352+H1352*2</f>
        <v/>
      </c>
      <c r="J1352">
        <f>I1352-J1348</f>
        <v/>
      </c>
      <c r="K1352" t="n">
        <v>5</v>
      </c>
      <c r="L1352">
        <f>J1352/K1352*100/33.15/24</f>
        <v/>
      </c>
    </row>
    <row r="1353" spans="1:12">
      <c r="A1353" t="s">
        <v>21</v>
      </c>
      <c r="B1353" t="n">
        <v>149512100</v>
      </c>
      <c r="C1353" t="n">
        <v>173192600</v>
      </c>
      <c r="D1353" t="n">
        <v>128319000</v>
      </c>
      <c r="E1353">
        <f>sum(B1353:D1353)</f>
        <v/>
      </c>
      <c r="F1353">
        <f>B1353/E1353</f>
        <v/>
      </c>
      <c r="G1353">
        <f>C1353/E1353</f>
        <v/>
      </c>
      <c r="H1353">
        <f>D1353/E1353</f>
        <v/>
      </c>
      <c r="I1353">
        <f>G1353+H1353*2</f>
        <v/>
      </c>
      <c r="J1353">
        <f>I1353-J1348</f>
        <v/>
      </c>
      <c r="K1353" t="n">
        <v>5</v>
      </c>
      <c r="L1353">
        <f>J1353/K1353*100/33.15/24</f>
        <v/>
      </c>
    </row>
    <row r="1354" spans="1:12">
      <c r="A1354" t="s">
        <v>22</v>
      </c>
      <c r="B1354" t="n">
        <v>108855700</v>
      </c>
      <c r="C1354" t="n">
        <v>139938700</v>
      </c>
      <c r="D1354" t="n">
        <v>114463100</v>
      </c>
      <c r="E1354">
        <f>sum(B1354:D1354)</f>
        <v/>
      </c>
      <c r="F1354">
        <f>B1354/E1354</f>
        <v/>
      </c>
      <c r="G1354">
        <f>C1354/E1354</f>
        <v/>
      </c>
      <c r="H1354">
        <f>D1354/E1354</f>
        <v/>
      </c>
      <c r="I1354">
        <f>G1354+H1354*2</f>
        <v/>
      </c>
      <c r="J1354">
        <f>I1354-J1348</f>
        <v/>
      </c>
      <c r="K1354" t="n">
        <v>5</v>
      </c>
      <c r="L1354">
        <f>J1354/K1354*100/33.15/48</f>
        <v/>
      </c>
    </row>
    <row r="1355" spans="1:12">
      <c r="A1355" t="s">
        <v>23</v>
      </c>
      <c r="B1355" t="n">
        <v>113225200</v>
      </c>
      <c r="C1355" t="n">
        <v>143925200</v>
      </c>
      <c r="D1355" t="n">
        <v>118637600</v>
      </c>
      <c r="E1355">
        <f>sum(B1355:D1355)</f>
        <v/>
      </c>
      <c r="F1355">
        <f>B1355/E1355</f>
        <v/>
      </c>
      <c r="G1355">
        <f>C1355/E1355</f>
        <v/>
      </c>
      <c r="H1355">
        <f>D1355/E1355</f>
        <v/>
      </c>
      <c r="I1355">
        <f>G1355+H1355*2</f>
        <v/>
      </c>
      <c r="J1355">
        <f>I1355-J1348</f>
        <v/>
      </c>
      <c r="K1355" t="n">
        <v>5</v>
      </c>
      <c r="L1355">
        <f>J1355/K1355*100/33.15/48</f>
        <v/>
      </c>
    </row>
    <row r="1356" spans="1:12">
      <c r="A1356" t="s">
        <v>24</v>
      </c>
      <c r="B1356" t="n">
        <v>128339300</v>
      </c>
      <c r="C1356" t="n">
        <v>195752600</v>
      </c>
      <c r="D1356" t="n">
        <v>188842700</v>
      </c>
      <c r="E1356">
        <f>sum(B1356:D1356)</f>
        <v/>
      </c>
      <c r="F1356">
        <f>B1356/E1356</f>
        <v/>
      </c>
      <c r="G1356">
        <f>C1356/E1356</f>
        <v/>
      </c>
      <c r="H1356">
        <f>D1356/E1356</f>
        <v/>
      </c>
      <c r="I1356">
        <f>G1356+H1356*2</f>
        <v/>
      </c>
      <c r="J1356">
        <f>I1356-J1348</f>
        <v/>
      </c>
      <c r="K1356" t="n">
        <v>5</v>
      </c>
      <c r="L1356">
        <f>J1356/K1356*100/33.15/96</f>
        <v/>
      </c>
    </row>
    <row r="1357" spans="1:12">
      <c r="A1357" t="s">
        <v>25</v>
      </c>
      <c r="B1357" t="n">
        <v>108903700</v>
      </c>
      <c r="C1357" t="n">
        <v>164535600</v>
      </c>
      <c r="D1357" t="n">
        <v>156618800</v>
      </c>
      <c r="E1357">
        <f>sum(B1357:D1357)</f>
        <v/>
      </c>
      <c r="F1357">
        <f>B1357/E1357</f>
        <v/>
      </c>
      <c r="G1357">
        <f>C1357/E1357</f>
        <v/>
      </c>
      <c r="H1357">
        <f>D1357/E1357</f>
        <v/>
      </c>
      <c r="I1357">
        <f>G1357+H1357*2</f>
        <v/>
      </c>
      <c r="J1357">
        <f>I1357-J1348</f>
        <v/>
      </c>
      <c r="K1357" t="n">
        <v>5</v>
      </c>
      <c r="L1357">
        <f>J1357/K1357*100/33.15/96</f>
        <v/>
      </c>
    </row>
    <row r="1358" spans="1:12">
      <c r="A1358" t="s">
        <v>26</v>
      </c>
      <c r="B1358" t="n">
        <v>103203800</v>
      </c>
      <c r="C1358" t="n">
        <v>186721000</v>
      </c>
      <c r="D1358" t="n">
        <v>196931400</v>
      </c>
      <c r="E1358">
        <f>sum(B1358:D1358)</f>
        <v/>
      </c>
      <c r="F1358">
        <f>B1358/E1358</f>
        <v/>
      </c>
      <c r="G1358">
        <f>C1358/E1358</f>
        <v/>
      </c>
      <c r="H1358">
        <f>D1358/E1358</f>
        <v/>
      </c>
      <c r="I1358">
        <f>G1358+H1358*2</f>
        <v/>
      </c>
      <c r="J1358">
        <f>I1358-J1348</f>
        <v/>
      </c>
      <c r="K1358" t="n">
        <v>5</v>
      </c>
      <c r="L1358">
        <f>J1358/K1358*100/33.15/168</f>
        <v/>
      </c>
    </row>
    <row r="1359" spans="1:12">
      <c r="A1359" t="s">
        <v>27</v>
      </c>
      <c r="B1359" t="n">
        <v>126145800</v>
      </c>
      <c r="C1359" t="n">
        <v>230081600</v>
      </c>
      <c r="D1359" t="n">
        <v>242346000</v>
      </c>
      <c r="E1359">
        <f>sum(B1359:D1359)</f>
        <v/>
      </c>
      <c r="F1359">
        <f>B1359/E1359</f>
        <v/>
      </c>
      <c r="G1359">
        <f>C1359/E1359</f>
        <v/>
      </c>
      <c r="H1359">
        <f>D1359/E1359</f>
        <v/>
      </c>
      <c r="I1359">
        <f>G1359+H1359*2</f>
        <v/>
      </c>
      <c r="J1359">
        <f>I1359-J1348</f>
        <v/>
      </c>
      <c r="K1359" t="n">
        <v>5</v>
      </c>
      <c r="L1359">
        <f>J1359/K1359*100/33.15/168</f>
        <v/>
      </c>
    </row>
    <row r="1360" spans="1:12">
      <c r="A1360" t="s"/>
    </row>
    <row r="1361" spans="1:12">
      <c r="A1361" t="s">
        <v>0</v>
      </c>
      <c r="B1361" t="s">
        <v>1</v>
      </c>
      <c r="C1361" t="s">
        <v>2</v>
      </c>
      <c r="D1361" t="s">
        <v>3</v>
      </c>
    </row>
    <row r="1362" spans="1:12">
      <c r="A1362" t="s">
        <v>244</v>
      </c>
      <c r="B1362" t="s">
        <v>56</v>
      </c>
      <c r="C1362" t="s">
        <v>245</v>
      </c>
      <c r="D1362" t="s">
        <v>246</v>
      </c>
    </row>
    <row r="1363" spans="1:12">
      <c r="A1363" t="s"/>
      <c r="B1363" t="s">
        <v>8</v>
      </c>
      <c r="C1363" t="s">
        <v>9</v>
      </c>
      <c r="D1363" t="s">
        <v>10</v>
      </c>
      <c r="E1363" t="s">
        <v>11</v>
      </c>
      <c r="F1363" t="s">
        <v>8</v>
      </c>
      <c r="G1363" t="s">
        <v>9</v>
      </c>
      <c r="H1363" t="s">
        <v>10</v>
      </c>
      <c r="I1363" t="s">
        <v>12</v>
      </c>
      <c r="J1363" t="s">
        <v>13</v>
      </c>
      <c r="K1363" t="s">
        <v>14</v>
      </c>
      <c r="L1363" t="s">
        <v>15</v>
      </c>
    </row>
    <row r="1364" spans="1:12">
      <c r="A1364" t="s">
        <v>16</v>
      </c>
      <c r="B1364" t="n">
        <v>9944736</v>
      </c>
      <c r="C1364" t="n">
        <v>10127210</v>
      </c>
      <c r="D1364" t="n">
        <v>7284888</v>
      </c>
      <c r="E1364">
        <f>sum(B1364:D1364)</f>
        <v/>
      </c>
      <c r="F1364">
        <f>B1364/E1364</f>
        <v/>
      </c>
      <c r="G1364">
        <f>C1364/E1364</f>
        <v/>
      </c>
      <c r="H1364">
        <f>D1364/E1364</f>
        <v/>
      </c>
      <c r="I1364">
        <f>G1364+H1364*2</f>
        <v/>
      </c>
      <c r="J1364">
        <f>average(I1364:I1365)</f>
        <v/>
      </c>
    </row>
    <row r="1365" spans="1:12">
      <c r="A1365" t="s">
        <v>17</v>
      </c>
      <c r="B1365" t="n">
        <v>9267279</v>
      </c>
      <c r="C1365" t="n">
        <v>9687463</v>
      </c>
      <c r="D1365" t="n">
        <v>6839074</v>
      </c>
      <c r="E1365">
        <f>sum(B1365:D1365)</f>
        <v/>
      </c>
      <c r="F1365">
        <f>B1365/E1365</f>
        <v/>
      </c>
      <c r="G1365">
        <f>C1365/E1365</f>
        <v/>
      </c>
      <c r="H1365">
        <f>D1365/E1365</f>
        <v/>
      </c>
      <c r="I1365">
        <f>G1365+H1365*2</f>
        <v/>
      </c>
    </row>
    <row r="1366" spans="1:12">
      <c r="A1366" t="s">
        <v>18</v>
      </c>
      <c r="B1366" t="n">
        <v>14492450</v>
      </c>
      <c r="C1366" t="n">
        <v>15498480</v>
      </c>
      <c r="D1366" t="n">
        <v>11372360</v>
      </c>
      <c r="E1366">
        <f>sum(B1366:D1366)</f>
        <v/>
      </c>
      <c r="F1366">
        <f>B1366/E1366</f>
        <v/>
      </c>
      <c r="G1366">
        <f>C1366/E1366</f>
        <v/>
      </c>
      <c r="H1366">
        <f>D1366/E1366</f>
        <v/>
      </c>
      <c r="I1366">
        <f>G1366+H1366*2</f>
        <v/>
      </c>
      <c r="J1366">
        <f>I1366-J1364</f>
        <v/>
      </c>
      <c r="K1366" t="n">
        <v>5</v>
      </c>
      <c r="L1366">
        <f>J1366/K1366*100/34.99/8</f>
        <v/>
      </c>
    </row>
    <row r="1367" spans="1:12">
      <c r="A1367" t="s">
        <v>19</v>
      </c>
      <c r="B1367" t="n">
        <v>12264610</v>
      </c>
      <c r="C1367" t="n">
        <v>13436840</v>
      </c>
      <c r="D1367" t="n">
        <v>10213780</v>
      </c>
      <c r="E1367">
        <f>sum(B1367:D1367)</f>
        <v/>
      </c>
      <c r="F1367">
        <f>B1367/E1367</f>
        <v/>
      </c>
      <c r="G1367">
        <f>C1367/E1367</f>
        <v/>
      </c>
      <c r="H1367">
        <f>D1367/E1367</f>
        <v/>
      </c>
      <c r="I1367">
        <f>G1367+H1367*2</f>
        <v/>
      </c>
      <c r="J1367">
        <f>I1367-J1364</f>
        <v/>
      </c>
      <c r="K1367" t="n">
        <v>5</v>
      </c>
      <c r="L1367">
        <f>J1367/K1367*100/34.99/8</f>
        <v/>
      </c>
    </row>
    <row r="1368" spans="1:12">
      <c r="A1368" t="s">
        <v>20</v>
      </c>
      <c r="B1368" t="n">
        <v>8595589</v>
      </c>
      <c r="C1368" t="n">
        <v>9662675</v>
      </c>
      <c r="D1368" t="n">
        <v>8095447</v>
      </c>
      <c r="E1368">
        <f>sum(B1368:D1368)</f>
        <v/>
      </c>
      <c r="F1368">
        <f>B1368/E1368</f>
        <v/>
      </c>
      <c r="G1368">
        <f>C1368/E1368</f>
        <v/>
      </c>
      <c r="H1368">
        <f>D1368/E1368</f>
        <v/>
      </c>
      <c r="I1368">
        <f>G1368+H1368*2</f>
        <v/>
      </c>
      <c r="J1368">
        <f>I1368-J1364</f>
        <v/>
      </c>
      <c r="K1368" t="n">
        <v>5</v>
      </c>
      <c r="L1368">
        <f>J1368/K1368*100/34.99/24</f>
        <v/>
      </c>
    </row>
    <row r="1369" spans="1:12">
      <c r="A1369" t="s">
        <v>21</v>
      </c>
      <c r="B1369" t="n">
        <v>8671127</v>
      </c>
      <c r="C1369" t="n">
        <v>10015870</v>
      </c>
      <c r="D1369" t="n">
        <v>8391693</v>
      </c>
      <c r="E1369">
        <f>sum(B1369:D1369)</f>
        <v/>
      </c>
      <c r="F1369">
        <f>B1369/E1369</f>
        <v/>
      </c>
      <c r="G1369">
        <f>C1369/E1369</f>
        <v/>
      </c>
      <c r="H1369">
        <f>D1369/E1369</f>
        <v/>
      </c>
      <c r="I1369">
        <f>G1369+H1369*2</f>
        <v/>
      </c>
      <c r="J1369">
        <f>I1369-J1364</f>
        <v/>
      </c>
      <c r="K1369" t="n">
        <v>5</v>
      </c>
      <c r="L1369">
        <f>J1369/K1369*100/34.99/24</f>
        <v/>
      </c>
    </row>
    <row r="1370" spans="1:12">
      <c r="A1370" t="s">
        <v>22</v>
      </c>
      <c r="B1370" t="n">
        <v>9262467</v>
      </c>
      <c r="C1370" t="n">
        <v>12002570</v>
      </c>
      <c r="D1370" t="n">
        <v>10955890</v>
      </c>
      <c r="E1370">
        <f>sum(B1370:D1370)</f>
        <v/>
      </c>
      <c r="F1370">
        <f>B1370/E1370</f>
        <v/>
      </c>
      <c r="G1370">
        <f>C1370/E1370</f>
        <v/>
      </c>
      <c r="H1370">
        <f>D1370/E1370</f>
        <v/>
      </c>
      <c r="I1370">
        <f>G1370+H1370*2</f>
        <v/>
      </c>
      <c r="J1370">
        <f>I1370-J1364</f>
        <v/>
      </c>
      <c r="K1370" t="n">
        <v>5</v>
      </c>
      <c r="L1370">
        <f>J1370/K1370*100/34.99/48</f>
        <v/>
      </c>
    </row>
    <row r="1371" spans="1:12">
      <c r="A1371" t="s">
        <v>23</v>
      </c>
      <c r="B1371" t="n">
        <v>9838437</v>
      </c>
      <c r="C1371" t="n">
        <v>12280440</v>
      </c>
      <c r="D1371" t="n">
        <v>11090310</v>
      </c>
      <c r="E1371">
        <f>sum(B1371:D1371)</f>
        <v/>
      </c>
      <c r="F1371">
        <f>B1371/E1371</f>
        <v/>
      </c>
      <c r="G1371">
        <f>C1371/E1371</f>
        <v/>
      </c>
      <c r="H1371">
        <f>D1371/E1371</f>
        <v/>
      </c>
      <c r="I1371">
        <f>G1371+H1371*2</f>
        <v/>
      </c>
      <c r="J1371">
        <f>I1371-J1364</f>
        <v/>
      </c>
      <c r="K1371" t="n">
        <v>5</v>
      </c>
      <c r="L1371">
        <f>J1371/K1371*100/34.99/48</f>
        <v/>
      </c>
    </row>
    <row r="1372" spans="1:12">
      <c r="A1372" t="s">
        <v>24</v>
      </c>
      <c r="B1372" t="n">
        <v>5818921</v>
      </c>
      <c r="C1372" t="n">
        <v>8974610</v>
      </c>
      <c r="D1372" t="n">
        <v>9906961</v>
      </c>
      <c r="E1372">
        <f>sum(B1372:D1372)</f>
        <v/>
      </c>
      <c r="F1372">
        <f>B1372/E1372</f>
        <v/>
      </c>
      <c r="G1372">
        <f>C1372/E1372</f>
        <v/>
      </c>
      <c r="H1372">
        <f>D1372/E1372</f>
        <v/>
      </c>
      <c r="I1372">
        <f>G1372+H1372*2</f>
        <v/>
      </c>
      <c r="J1372">
        <f>I1372-J1364</f>
        <v/>
      </c>
      <c r="K1372" t="n">
        <v>5</v>
      </c>
      <c r="L1372">
        <f>J1372/K1372*100/34.99/96</f>
        <v/>
      </c>
    </row>
    <row r="1373" spans="1:12">
      <c r="A1373" t="s">
        <v>25</v>
      </c>
      <c r="B1373" t="n">
        <v>4604646</v>
      </c>
      <c r="C1373" t="n">
        <v>7325626</v>
      </c>
      <c r="D1373" t="n">
        <v>7943482</v>
      </c>
      <c r="E1373">
        <f>sum(B1373:D1373)</f>
        <v/>
      </c>
      <c r="F1373">
        <f>B1373/E1373</f>
        <v/>
      </c>
      <c r="G1373">
        <f>C1373/E1373</f>
        <v/>
      </c>
      <c r="H1373">
        <f>D1373/E1373</f>
        <v/>
      </c>
      <c r="I1373">
        <f>G1373+H1373*2</f>
        <v/>
      </c>
      <c r="J1373">
        <f>I1373-J1364</f>
        <v/>
      </c>
      <c r="K1373" t="n">
        <v>5</v>
      </c>
      <c r="L1373">
        <f>J1373/K1373*100/34.99/96</f>
        <v/>
      </c>
    </row>
    <row r="1374" spans="1:12">
      <c r="A1374" t="s">
        <v>26</v>
      </c>
      <c r="B1374" t="n">
        <v>2986664</v>
      </c>
      <c r="C1374" t="n">
        <v>6098658</v>
      </c>
      <c r="D1374" t="n">
        <v>6800199</v>
      </c>
      <c r="E1374">
        <f>sum(B1374:D1374)</f>
        <v/>
      </c>
      <c r="F1374">
        <f>B1374/E1374</f>
        <v/>
      </c>
      <c r="G1374">
        <f>C1374/E1374</f>
        <v/>
      </c>
      <c r="H1374">
        <f>D1374/E1374</f>
        <v/>
      </c>
      <c r="I1374">
        <f>G1374+H1374*2</f>
        <v/>
      </c>
      <c r="J1374">
        <f>I1374-J1364</f>
        <v/>
      </c>
      <c r="K1374" t="n">
        <v>5</v>
      </c>
      <c r="L1374">
        <f>J1374/K1374*100/34.99/168</f>
        <v/>
      </c>
    </row>
    <row r="1375" spans="1:12">
      <c r="A1375" t="s">
        <v>27</v>
      </c>
      <c r="B1375" t="n">
        <v>5965007</v>
      </c>
      <c r="C1375" t="n">
        <v>11579890</v>
      </c>
      <c r="D1375" t="n">
        <v>13518730</v>
      </c>
      <c r="E1375">
        <f>sum(B1375:D1375)</f>
        <v/>
      </c>
      <c r="F1375">
        <f>B1375/E1375</f>
        <v/>
      </c>
      <c r="G1375">
        <f>C1375/E1375</f>
        <v/>
      </c>
      <c r="H1375">
        <f>D1375/E1375</f>
        <v/>
      </c>
      <c r="I1375">
        <f>G1375+H1375*2</f>
        <v/>
      </c>
      <c r="J1375">
        <f>I1375-J1364</f>
        <v/>
      </c>
      <c r="K1375" t="n">
        <v>5</v>
      </c>
      <c r="L1375">
        <f>J1375/K1375*100/34.99/168</f>
        <v/>
      </c>
    </row>
    <row r="1376" spans="1:12">
      <c r="A1376" t="s"/>
    </row>
    <row r="1377" spans="1:12">
      <c r="A1377" t="s">
        <v>0</v>
      </c>
      <c r="B1377" t="s">
        <v>1</v>
      </c>
      <c r="C1377" t="s">
        <v>2</v>
      </c>
      <c r="D1377" t="s">
        <v>3</v>
      </c>
    </row>
    <row r="1378" spans="1:12">
      <c r="A1378" t="s">
        <v>247</v>
      </c>
      <c r="B1378" t="s">
        <v>5</v>
      </c>
      <c r="C1378" t="s">
        <v>248</v>
      </c>
      <c r="D1378" t="s">
        <v>249</v>
      </c>
    </row>
    <row r="1379" spans="1:12">
      <c r="A1379" t="s"/>
      <c r="B1379" t="s">
        <v>8</v>
      </c>
      <c r="C1379" t="s">
        <v>9</v>
      </c>
      <c r="D1379" t="s">
        <v>10</v>
      </c>
      <c r="E1379" t="s">
        <v>11</v>
      </c>
      <c r="F1379" t="s">
        <v>8</v>
      </c>
      <c r="G1379" t="s">
        <v>9</v>
      </c>
      <c r="H1379" t="s">
        <v>10</v>
      </c>
      <c r="I1379" t="s">
        <v>12</v>
      </c>
      <c r="J1379" t="s">
        <v>13</v>
      </c>
      <c r="K1379" t="s">
        <v>14</v>
      </c>
      <c r="L1379" t="s">
        <v>15</v>
      </c>
    </row>
    <row r="1380" spans="1:12">
      <c r="A1380" t="s">
        <v>16</v>
      </c>
      <c r="B1380" t="n">
        <v>11407010</v>
      </c>
      <c r="C1380" t="n">
        <v>12656920</v>
      </c>
      <c r="D1380" t="n">
        <v>8108813</v>
      </c>
      <c r="E1380">
        <f>sum(B1380:D1380)</f>
        <v/>
      </c>
      <c r="F1380">
        <f>B1380/E1380</f>
        <v/>
      </c>
      <c r="G1380">
        <f>C1380/E1380</f>
        <v/>
      </c>
      <c r="H1380">
        <f>D1380/E1380</f>
        <v/>
      </c>
      <c r="I1380">
        <f>G1380+H1380*2</f>
        <v/>
      </c>
      <c r="J1380">
        <f>average(I1380:I1381)</f>
        <v/>
      </c>
    </row>
    <row r="1381" spans="1:12">
      <c r="A1381" t="s">
        <v>17</v>
      </c>
      <c r="B1381" t="n">
        <v>10609360</v>
      </c>
      <c r="C1381" t="n">
        <v>12674850</v>
      </c>
      <c r="D1381" t="n">
        <v>8010118</v>
      </c>
      <c r="E1381">
        <f>sum(B1381:D1381)</f>
        <v/>
      </c>
      <c r="F1381">
        <f>B1381/E1381</f>
        <v/>
      </c>
      <c r="G1381">
        <f>C1381/E1381</f>
        <v/>
      </c>
      <c r="H1381">
        <f>D1381/E1381</f>
        <v/>
      </c>
      <c r="I1381">
        <f>G1381+H1381*2</f>
        <v/>
      </c>
    </row>
    <row r="1382" spans="1:12">
      <c r="A1382" t="s">
        <v>18</v>
      </c>
      <c r="B1382" t="n">
        <v>8232663</v>
      </c>
      <c r="C1382" t="n">
        <v>9488586</v>
      </c>
      <c r="D1382" t="n">
        <v>6824933</v>
      </c>
      <c r="E1382">
        <f>sum(B1382:D1382)</f>
        <v/>
      </c>
      <c r="F1382">
        <f>B1382/E1382</f>
        <v/>
      </c>
      <c r="G1382">
        <f>C1382/E1382</f>
        <v/>
      </c>
      <c r="H1382">
        <f>D1382/E1382</f>
        <v/>
      </c>
      <c r="I1382">
        <f>G1382+H1382*2</f>
        <v/>
      </c>
      <c r="J1382">
        <f>I1382-J1380</f>
        <v/>
      </c>
      <c r="K1382" t="n">
        <v>5</v>
      </c>
      <c r="L1382">
        <f>J1382/K1382*100/34.48/8</f>
        <v/>
      </c>
    </row>
    <row r="1383" spans="1:12">
      <c r="A1383" t="s">
        <v>19</v>
      </c>
      <c r="B1383" t="n">
        <v>9308376</v>
      </c>
      <c r="C1383" t="n">
        <v>10971570</v>
      </c>
      <c r="D1383" t="n">
        <v>7729892</v>
      </c>
      <c r="E1383">
        <f>sum(B1383:D1383)</f>
        <v/>
      </c>
      <c r="F1383">
        <f>B1383/E1383</f>
        <v/>
      </c>
      <c r="G1383">
        <f>C1383/E1383</f>
        <v/>
      </c>
      <c r="H1383">
        <f>D1383/E1383</f>
        <v/>
      </c>
      <c r="I1383">
        <f>G1383+H1383*2</f>
        <v/>
      </c>
      <c r="J1383">
        <f>I1383-J1380</f>
        <v/>
      </c>
      <c r="K1383" t="n">
        <v>5</v>
      </c>
      <c r="L1383">
        <f>J1383/K1383*100/34.48/8</f>
        <v/>
      </c>
    </row>
    <row r="1384" spans="1:12">
      <c r="A1384" t="s">
        <v>20</v>
      </c>
      <c r="B1384" t="n">
        <v>14645080</v>
      </c>
      <c r="C1384" t="n">
        <v>17773760</v>
      </c>
      <c r="D1384" t="n">
        <v>13274200</v>
      </c>
      <c r="E1384">
        <f>sum(B1384:D1384)</f>
        <v/>
      </c>
      <c r="F1384">
        <f>B1384/E1384</f>
        <v/>
      </c>
      <c r="G1384">
        <f>C1384/E1384</f>
        <v/>
      </c>
      <c r="H1384">
        <f>D1384/E1384</f>
        <v/>
      </c>
      <c r="I1384">
        <f>G1384+H1384*2</f>
        <v/>
      </c>
      <c r="J1384">
        <f>I1384-J1380</f>
        <v/>
      </c>
      <c r="K1384" t="n">
        <v>5</v>
      </c>
      <c r="L1384">
        <f>J1384/K1384*100/34.48/24</f>
        <v/>
      </c>
    </row>
    <row r="1385" spans="1:12">
      <c r="A1385" t="s">
        <v>21</v>
      </c>
      <c r="B1385" t="n">
        <v>13306590</v>
      </c>
      <c r="C1385" t="n">
        <v>16154610</v>
      </c>
      <c r="D1385" t="n">
        <v>12230890</v>
      </c>
      <c r="E1385">
        <f>sum(B1385:D1385)</f>
        <v/>
      </c>
      <c r="F1385">
        <f>B1385/E1385</f>
        <v/>
      </c>
      <c r="G1385">
        <f>C1385/E1385</f>
        <v/>
      </c>
      <c r="H1385">
        <f>D1385/E1385</f>
        <v/>
      </c>
      <c r="I1385">
        <f>G1385+H1385*2</f>
        <v/>
      </c>
      <c r="J1385">
        <f>I1385-J1380</f>
        <v/>
      </c>
      <c r="K1385" t="n">
        <v>5</v>
      </c>
      <c r="L1385">
        <f>J1385/K1385*100/34.48/24</f>
        <v/>
      </c>
    </row>
    <row r="1386" spans="1:12">
      <c r="A1386" t="s">
        <v>22</v>
      </c>
      <c r="B1386" t="n">
        <v>7688720</v>
      </c>
      <c r="C1386" t="n">
        <v>9389869</v>
      </c>
      <c r="D1386" t="n">
        <v>8684708</v>
      </c>
      <c r="E1386">
        <f>sum(B1386:D1386)</f>
        <v/>
      </c>
      <c r="F1386">
        <f>B1386/E1386</f>
        <v/>
      </c>
      <c r="G1386">
        <f>C1386/E1386</f>
        <v/>
      </c>
      <c r="H1386">
        <f>D1386/E1386</f>
        <v/>
      </c>
      <c r="I1386">
        <f>G1386+H1386*2</f>
        <v/>
      </c>
      <c r="J1386">
        <f>I1386-J1380</f>
        <v/>
      </c>
      <c r="K1386" t="n">
        <v>5</v>
      </c>
      <c r="L1386">
        <f>J1386/K1386*100/34.48/48</f>
        <v/>
      </c>
    </row>
    <row r="1387" spans="1:12">
      <c r="A1387" t="s">
        <v>23</v>
      </c>
      <c r="B1387" t="n">
        <v>7546528</v>
      </c>
      <c r="C1387" t="n">
        <v>9169647</v>
      </c>
      <c r="D1387" t="n">
        <v>7937662</v>
      </c>
      <c r="E1387">
        <f>sum(B1387:D1387)</f>
        <v/>
      </c>
      <c r="F1387">
        <f>B1387/E1387</f>
        <v/>
      </c>
      <c r="G1387">
        <f>C1387/E1387</f>
        <v/>
      </c>
      <c r="H1387">
        <f>D1387/E1387</f>
        <v/>
      </c>
      <c r="I1387">
        <f>G1387+H1387*2</f>
        <v/>
      </c>
      <c r="J1387">
        <f>I1387-J1380</f>
        <v/>
      </c>
      <c r="K1387" t="n">
        <v>5</v>
      </c>
      <c r="L1387">
        <f>J1387/K1387*100/34.48/48</f>
        <v/>
      </c>
    </row>
    <row r="1388" spans="1:12">
      <c r="A1388" t="s">
        <v>24</v>
      </c>
      <c r="B1388" t="n">
        <v>11211760</v>
      </c>
      <c r="C1388" t="n">
        <v>17697760</v>
      </c>
      <c r="D1388" t="n">
        <v>18058690</v>
      </c>
      <c r="E1388">
        <f>sum(B1388:D1388)</f>
        <v/>
      </c>
      <c r="F1388">
        <f>B1388/E1388</f>
        <v/>
      </c>
      <c r="G1388">
        <f>C1388/E1388</f>
        <v/>
      </c>
      <c r="H1388">
        <f>D1388/E1388</f>
        <v/>
      </c>
      <c r="I1388">
        <f>G1388+H1388*2</f>
        <v/>
      </c>
      <c r="J1388">
        <f>I1388-J1380</f>
        <v/>
      </c>
      <c r="K1388" t="n">
        <v>5</v>
      </c>
      <c r="L1388">
        <f>J1388/K1388*100/34.48/96</f>
        <v/>
      </c>
    </row>
    <row r="1389" spans="1:12">
      <c r="A1389" t="s">
        <v>25</v>
      </c>
      <c r="B1389" t="n">
        <v>11481530</v>
      </c>
      <c r="C1389" t="n">
        <v>17506180</v>
      </c>
      <c r="D1389" t="n">
        <v>18334090</v>
      </c>
      <c r="E1389">
        <f>sum(B1389:D1389)</f>
        <v/>
      </c>
      <c r="F1389">
        <f>B1389/E1389</f>
        <v/>
      </c>
      <c r="G1389">
        <f>C1389/E1389</f>
        <v/>
      </c>
      <c r="H1389">
        <f>D1389/E1389</f>
        <v/>
      </c>
      <c r="I1389">
        <f>G1389+H1389*2</f>
        <v/>
      </c>
      <c r="J1389">
        <f>I1389-J1380</f>
        <v/>
      </c>
      <c r="K1389" t="n">
        <v>5</v>
      </c>
      <c r="L1389">
        <f>J1389/K1389*100/34.48/96</f>
        <v/>
      </c>
    </row>
    <row r="1390" spans="1:12">
      <c r="A1390" t="s">
        <v>26</v>
      </c>
      <c r="B1390" t="n">
        <v>7617502</v>
      </c>
      <c r="C1390" t="n">
        <v>14095810</v>
      </c>
      <c r="D1390" t="n">
        <v>16779400</v>
      </c>
      <c r="E1390">
        <f>sum(B1390:D1390)</f>
        <v/>
      </c>
      <c r="F1390">
        <f>B1390/E1390</f>
        <v/>
      </c>
      <c r="G1390">
        <f>C1390/E1390</f>
        <v/>
      </c>
      <c r="H1390">
        <f>D1390/E1390</f>
        <v/>
      </c>
      <c r="I1390">
        <f>G1390+H1390*2</f>
        <v/>
      </c>
      <c r="J1390">
        <f>I1390-J1380</f>
        <v/>
      </c>
      <c r="K1390" t="n">
        <v>5</v>
      </c>
      <c r="L1390">
        <f>J1390/K1390*100/34.48/168</f>
        <v/>
      </c>
    </row>
    <row r="1391" spans="1:12">
      <c r="A1391" t="s">
        <v>27</v>
      </c>
      <c r="B1391" t="n">
        <v>6854518</v>
      </c>
      <c r="C1391" t="n">
        <v>11815180</v>
      </c>
      <c r="D1391" t="n">
        <v>14920680</v>
      </c>
      <c r="E1391">
        <f>sum(B1391:D1391)</f>
        <v/>
      </c>
      <c r="F1391">
        <f>B1391/E1391</f>
        <v/>
      </c>
      <c r="G1391">
        <f>C1391/E1391</f>
        <v/>
      </c>
      <c r="H1391">
        <f>D1391/E1391</f>
        <v/>
      </c>
      <c r="I1391">
        <f>G1391+H1391*2</f>
        <v/>
      </c>
      <c r="J1391">
        <f>I1391-J1380</f>
        <v/>
      </c>
      <c r="K1391" t="n">
        <v>5</v>
      </c>
      <c r="L1391">
        <f>J1391/K1391*100/34.48/168</f>
        <v/>
      </c>
    </row>
    <row r="1392" spans="1:12">
      <c r="A1392" t="s"/>
    </row>
    <row r="1393" spans="1:12">
      <c r="A1393" t="s">
        <v>0</v>
      </c>
      <c r="B1393" t="s">
        <v>1</v>
      </c>
      <c r="C1393" t="s">
        <v>2</v>
      </c>
      <c r="D1393" t="s">
        <v>3</v>
      </c>
    </row>
    <row r="1394" spans="1:12">
      <c r="A1394" t="s">
        <v>250</v>
      </c>
      <c r="B1394" t="s">
        <v>165</v>
      </c>
      <c r="C1394" t="s">
        <v>251</v>
      </c>
      <c r="D1394" t="s">
        <v>249</v>
      </c>
    </row>
    <row r="1395" spans="1:12">
      <c r="A1395" t="s"/>
      <c r="B1395" t="s">
        <v>8</v>
      </c>
      <c r="C1395" t="s">
        <v>9</v>
      </c>
      <c r="D1395" t="s">
        <v>10</v>
      </c>
      <c r="E1395" t="s">
        <v>11</v>
      </c>
      <c r="F1395" t="s">
        <v>8</v>
      </c>
      <c r="G1395" t="s">
        <v>9</v>
      </c>
      <c r="H1395" t="s">
        <v>10</v>
      </c>
      <c r="I1395" t="s">
        <v>12</v>
      </c>
      <c r="J1395" t="s">
        <v>13</v>
      </c>
      <c r="K1395" t="s">
        <v>14</v>
      </c>
      <c r="L1395" t="s">
        <v>15</v>
      </c>
    </row>
    <row r="1396" spans="1:12">
      <c r="A1396" t="s">
        <v>16</v>
      </c>
      <c r="B1396" t="n">
        <v>111030600</v>
      </c>
      <c r="C1396" t="n">
        <v>126714900</v>
      </c>
      <c r="D1396" t="n">
        <v>81809360</v>
      </c>
      <c r="E1396">
        <f>sum(B1396:D1396)</f>
        <v/>
      </c>
      <c r="F1396">
        <f>B1396/E1396</f>
        <v/>
      </c>
      <c r="G1396">
        <f>C1396/E1396</f>
        <v/>
      </c>
      <c r="H1396">
        <f>D1396/E1396</f>
        <v/>
      </c>
      <c r="I1396">
        <f>G1396+H1396*2</f>
        <v/>
      </c>
      <c r="J1396">
        <f>average(I1396:I1397)</f>
        <v/>
      </c>
    </row>
    <row r="1397" spans="1:12">
      <c r="A1397" t="s">
        <v>17</v>
      </c>
      <c r="B1397" t="n">
        <v>117963000</v>
      </c>
      <c r="C1397" t="n">
        <v>134162700</v>
      </c>
      <c r="D1397" t="n">
        <v>87907460</v>
      </c>
      <c r="E1397">
        <f>sum(B1397:D1397)</f>
        <v/>
      </c>
      <c r="F1397">
        <f>B1397/E1397</f>
        <v/>
      </c>
      <c r="G1397">
        <f>C1397/E1397</f>
        <v/>
      </c>
      <c r="H1397">
        <f>D1397/E1397</f>
        <v/>
      </c>
      <c r="I1397">
        <f>G1397+H1397*2</f>
        <v/>
      </c>
    </row>
    <row r="1398" spans="1:12">
      <c r="A1398" t="s">
        <v>18</v>
      </c>
      <c r="B1398" t="n">
        <v>80949070</v>
      </c>
      <c r="C1398" t="n">
        <v>96030710</v>
      </c>
      <c r="D1398" t="n">
        <v>66419960</v>
      </c>
      <c r="E1398">
        <f>sum(B1398:D1398)</f>
        <v/>
      </c>
      <c r="F1398">
        <f>B1398/E1398</f>
        <v/>
      </c>
      <c r="G1398">
        <f>C1398/E1398</f>
        <v/>
      </c>
      <c r="H1398">
        <f>D1398/E1398</f>
        <v/>
      </c>
      <c r="I1398">
        <f>G1398+H1398*2</f>
        <v/>
      </c>
      <c r="J1398">
        <f>I1398-J1396</f>
        <v/>
      </c>
      <c r="K1398" t="n">
        <v>5</v>
      </c>
      <c r="L1398">
        <f>J1398/K1398*100/34.48/8</f>
        <v/>
      </c>
    </row>
    <row r="1399" spans="1:12">
      <c r="A1399" t="s">
        <v>19</v>
      </c>
      <c r="B1399" t="n">
        <v>89498350</v>
      </c>
      <c r="C1399" t="n">
        <v>105864400</v>
      </c>
      <c r="D1399" t="n">
        <v>74034870</v>
      </c>
      <c r="E1399">
        <f>sum(B1399:D1399)</f>
        <v/>
      </c>
      <c r="F1399">
        <f>B1399/E1399</f>
        <v/>
      </c>
      <c r="G1399">
        <f>C1399/E1399</f>
        <v/>
      </c>
      <c r="H1399">
        <f>D1399/E1399</f>
        <v/>
      </c>
      <c r="I1399">
        <f>G1399+H1399*2</f>
        <v/>
      </c>
      <c r="J1399">
        <f>I1399-J1396</f>
        <v/>
      </c>
      <c r="K1399" t="n">
        <v>5</v>
      </c>
      <c r="L1399">
        <f>J1399/K1399*100/34.48/8</f>
        <v/>
      </c>
    </row>
    <row r="1400" spans="1:12">
      <c r="A1400" t="s">
        <v>20</v>
      </c>
      <c r="B1400" t="n">
        <v>118598100</v>
      </c>
      <c r="C1400" t="n">
        <v>146881500</v>
      </c>
      <c r="D1400" t="n">
        <v>112767200</v>
      </c>
      <c r="E1400">
        <f>sum(B1400:D1400)</f>
        <v/>
      </c>
      <c r="F1400">
        <f>B1400/E1400</f>
        <v/>
      </c>
      <c r="G1400">
        <f>C1400/E1400</f>
        <v/>
      </c>
      <c r="H1400">
        <f>D1400/E1400</f>
        <v/>
      </c>
      <c r="I1400">
        <f>G1400+H1400*2</f>
        <v/>
      </c>
      <c r="J1400">
        <f>I1400-J1396</f>
        <v/>
      </c>
      <c r="K1400" t="n">
        <v>5</v>
      </c>
      <c r="L1400">
        <f>J1400/K1400*100/34.48/24</f>
        <v/>
      </c>
    </row>
    <row r="1401" spans="1:12">
      <c r="A1401" t="s">
        <v>21</v>
      </c>
      <c r="B1401" t="n">
        <v>131139000</v>
      </c>
      <c r="C1401" t="n">
        <v>162309900</v>
      </c>
      <c r="D1401" t="n">
        <v>124666300</v>
      </c>
      <c r="E1401">
        <f>sum(B1401:D1401)</f>
        <v/>
      </c>
      <c r="F1401">
        <f>B1401/E1401</f>
        <v/>
      </c>
      <c r="G1401">
        <f>C1401/E1401</f>
        <v/>
      </c>
      <c r="H1401">
        <f>D1401/E1401</f>
        <v/>
      </c>
      <c r="I1401">
        <f>G1401+H1401*2</f>
        <v/>
      </c>
      <c r="J1401">
        <f>I1401-J1396</f>
        <v/>
      </c>
      <c r="K1401" t="n">
        <v>5</v>
      </c>
      <c r="L1401">
        <f>J1401/K1401*100/34.48/24</f>
        <v/>
      </c>
    </row>
    <row r="1402" spans="1:12">
      <c r="A1402" t="s">
        <v>22</v>
      </c>
      <c r="B1402" t="n">
        <v>63467030</v>
      </c>
      <c r="C1402" t="n">
        <v>87809450</v>
      </c>
      <c r="D1402" t="n">
        <v>75044960</v>
      </c>
      <c r="E1402">
        <f>sum(B1402:D1402)</f>
        <v/>
      </c>
      <c r="F1402">
        <f>B1402/E1402</f>
        <v/>
      </c>
      <c r="G1402">
        <f>C1402/E1402</f>
        <v/>
      </c>
      <c r="H1402">
        <f>D1402/E1402</f>
        <v/>
      </c>
      <c r="I1402">
        <f>G1402+H1402*2</f>
        <v/>
      </c>
      <c r="J1402">
        <f>I1402-J1396</f>
        <v/>
      </c>
      <c r="K1402" t="n">
        <v>5</v>
      </c>
      <c r="L1402">
        <f>J1402/K1402*100/34.48/48</f>
        <v/>
      </c>
    </row>
    <row r="1403" spans="1:12">
      <c r="A1403" t="s">
        <v>23</v>
      </c>
      <c r="B1403" t="n">
        <v>66940200</v>
      </c>
      <c r="C1403" t="n">
        <v>88899460</v>
      </c>
      <c r="D1403" t="n">
        <v>77856610</v>
      </c>
      <c r="E1403">
        <f>sum(B1403:D1403)</f>
        <v/>
      </c>
      <c r="F1403">
        <f>B1403/E1403</f>
        <v/>
      </c>
      <c r="G1403">
        <f>C1403/E1403</f>
        <v/>
      </c>
      <c r="H1403">
        <f>D1403/E1403</f>
        <v/>
      </c>
      <c r="I1403">
        <f>G1403+H1403*2</f>
        <v/>
      </c>
      <c r="J1403">
        <f>I1403-J1396</f>
        <v/>
      </c>
      <c r="K1403" t="n">
        <v>5</v>
      </c>
      <c r="L1403">
        <f>J1403/K1403*100/34.48/48</f>
        <v/>
      </c>
    </row>
    <row r="1404" spans="1:12">
      <c r="A1404" t="s">
        <v>24</v>
      </c>
      <c r="B1404" t="n">
        <v>106343900</v>
      </c>
      <c r="C1404" t="n">
        <v>174085500</v>
      </c>
      <c r="D1404" t="n">
        <v>179893800</v>
      </c>
      <c r="E1404">
        <f>sum(B1404:D1404)</f>
        <v/>
      </c>
      <c r="F1404">
        <f>B1404/E1404</f>
        <v/>
      </c>
      <c r="G1404">
        <f>C1404/E1404</f>
        <v/>
      </c>
      <c r="H1404">
        <f>D1404/E1404</f>
        <v/>
      </c>
      <c r="I1404">
        <f>G1404+H1404*2</f>
        <v/>
      </c>
      <c r="J1404">
        <f>I1404-J1396</f>
        <v/>
      </c>
      <c r="K1404" t="n">
        <v>5</v>
      </c>
      <c r="L1404">
        <f>J1404/K1404*100/34.48/96</f>
        <v/>
      </c>
    </row>
    <row r="1405" spans="1:12">
      <c r="A1405" t="s">
        <v>25</v>
      </c>
      <c r="B1405" t="n">
        <v>107658800</v>
      </c>
      <c r="C1405" t="n">
        <v>177043400</v>
      </c>
      <c r="D1405" t="n">
        <v>180672900</v>
      </c>
      <c r="E1405">
        <f>sum(B1405:D1405)</f>
        <v/>
      </c>
      <c r="F1405">
        <f>B1405/E1405</f>
        <v/>
      </c>
      <c r="G1405">
        <f>C1405/E1405</f>
        <v/>
      </c>
      <c r="H1405">
        <f>D1405/E1405</f>
        <v/>
      </c>
      <c r="I1405">
        <f>G1405+H1405*2</f>
        <v/>
      </c>
      <c r="J1405">
        <f>I1405-J1396</f>
        <v/>
      </c>
      <c r="K1405" t="n">
        <v>5</v>
      </c>
      <c r="L1405">
        <f>J1405/K1405*100/34.48/96</f>
        <v/>
      </c>
    </row>
    <row r="1406" spans="1:12">
      <c r="A1406" t="s">
        <v>26</v>
      </c>
      <c r="B1406" t="n">
        <v>71372840</v>
      </c>
      <c r="C1406" t="n">
        <v>140636300</v>
      </c>
      <c r="D1406" t="n">
        <v>166147000</v>
      </c>
      <c r="E1406">
        <f>sum(B1406:D1406)</f>
        <v/>
      </c>
      <c r="F1406">
        <f>B1406/E1406</f>
        <v/>
      </c>
      <c r="G1406">
        <f>C1406/E1406</f>
        <v/>
      </c>
      <c r="H1406">
        <f>D1406/E1406</f>
        <v/>
      </c>
      <c r="I1406">
        <f>G1406+H1406*2</f>
        <v/>
      </c>
      <c r="J1406">
        <f>I1406-J1396</f>
        <v/>
      </c>
      <c r="K1406" t="n">
        <v>5</v>
      </c>
      <c r="L1406">
        <f>J1406/K1406*100/34.48/168</f>
        <v/>
      </c>
    </row>
    <row r="1407" spans="1:12">
      <c r="A1407" t="s">
        <v>27</v>
      </c>
      <c r="B1407" t="n">
        <v>58690560</v>
      </c>
      <c r="C1407" t="n">
        <v>115528800</v>
      </c>
      <c r="D1407" t="n">
        <v>133383300</v>
      </c>
      <c r="E1407">
        <f>sum(B1407:D1407)</f>
        <v/>
      </c>
      <c r="F1407">
        <f>B1407/E1407</f>
        <v/>
      </c>
      <c r="G1407">
        <f>C1407/E1407</f>
        <v/>
      </c>
      <c r="H1407">
        <f>D1407/E1407</f>
        <v/>
      </c>
      <c r="I1407">
        <f>G1407+H1407*2</f>
        <v/>
      </c>
      <c r="J1407">
        <f>I1407-J1396</f>
        <v/>
      </c>
      <c r="K1407" t="n">
        <v>5</v>
      </c>
      <c r="L1407">
        <f>J1407/K1407*100/34.48/168</f>
        <v/>
      </c>
    </row>
    <row r="1408" spans="1:12">
      <c r="A1408" t="s"/>
    </row>
    <row r="1409" spans="1:12">
      <c r="A1409" t="s">
        <v>0</v>
      </c>
      <c r="B1409" t="s">
        <v>1</v>
      </c>
      <c r="C1409" t="s">
        <v>2</v>
      </c>
      <c r="D1409" t="s">
        <v>3</v>
      </c>
    </row>
    <row r="1410" spans="1:12">
      <c r="A1410" t="s">
        <v>252</v>
      </c>
      <c r="B1410" t="s">
        <v>56</v>
      </c>
      <c r="C1410" t="s">
        <v>253</v>
      </c>
      <c r="D1410" t="s">
        <v>249</v>
      </c>
    </row>
    <row r="1411" spans="1:12">
      <c r="A1411" t="s"/>
      <c r="B1411" t="s">
        <v>8</v>
      </c>
      <c r="C1411" t="s">
        <v>9</v>
      </c>
      <c r="D1411" t="s">
        <v>10</v>
      </c>
      <c r="E1411" t="s">
        <v>11</v>
      </c>
      <c r="F1411" t="s">
        <v>8</v>
      </c>
      <c r="G1411" t="s">
        <v>9</v>
      </c>
      <c r="H1411" t="s">
        <v>10</v>
      </c>
      <c r="I1411" t="s">
        <v>12</v>
      </c>
      <c r="J1411" t="s">
        <v>13</v>
      </c>
      <c r="K1411" t="s">
        <v>14</v>
      </c>
      <c r="L1411" t="s">
        <v>15</v>
      </c>
    </row>
    <row r="1412" spans="1:12">
      <c r="A1412" t="s">
        <v>16</v>
      </c>
      <c r="B1412" t="n">
        <v>149206900</v>
      </c>
      <c r="C1412" t="n">
        <v>168488200</v>
      </c>
      <c r="D1412" t="n">
        <v>108577900</v>
      </c>
      <c r="E1412">
        <f>sum(B1412:D1412)</f>
        <v/>
      </c>
      <c r="F1412">
        <f>B1412/E1412</f>
        <v/>
      </c>
      <c r="G1412">
        <f>C1412/E1412</f>
        <v/>
      </c>
      <c r="H1412">
        <f>D1412/E1412</f>
        <v/>
      </c>
      <c r="I1412">
        <f>G1412+H1412*2</f>
        <v/>
      </c>
      <c r="J1412">
        <f>average(I1412:I1413)</f>
        <v/>
      </c>
    </row>
    <row r="1413" spans="1:12">
      <c r="A1413" t="s">
        <v>17</v>
      </c>
      <c r="B1413" t="n">
        <v>155982700</v>
      </c>
      <c r="C1413" t="n">
        <v>180301300</v>
      </c>
      <c r="D1413" t="n">
        <v>114767600</v>
      </c>
      <c r="E1413">
        <f>sum(B1413:D1413)</f>
        <v/>
      </c>
      <c r="F1413">
        <f>B1413/E1413</f>
        <v/>
      </c>
      <c r="G1413">
        <f>C1413/E1413</f>
        <v/>
      </c>
      <c r="H1413">
        <f>D1413/E1413</f>
        <v/>
      </c>
      <c r="I1413">
        <f>G1413+H1413*2</f>
        <v/>
      </c>
    </row>
    <row r="1414" spans="1:12">
      <c r="A1414" t="s">
        <v>18</v>
      </c>
      <c r="B1414" t="n">
        <v>111759000</v>
      </c>
      <c r="C1414" t="n">
        <v>132089500</v>
      </c>
      <c r="D1414" t="n">
        <v>90080120</v>
      </c>
      <c r="E1414">
        <f>sum(B1414:D1414)</f>
        <v/>
      </c>
      <c r="F1414">
        <f>B1414/E1414</f>
        <v/>
      </c>
      <c r="G1414">
        <f>C1414/E1414</f>
        <v/>
      </c>
      <c r="H1414">
        <f>D1414/E1414</f>
        <v/>
      </c>
      <c r="I1414">
        <f>G1414+H1414*2</f>
        <v/>
      </c>
      <c r="J1414">
        <f>I1414-J1412</f>
        <v/>
      </c>
      <c r="K1414" t="n">
        <v>5</v>
      </c>
      <c r="L1414">
        <f>J1414/K1414*100/34.48/8</f>
        <v/>
      </c>
    </row>
    <row r="1415" spans="1:12">
      <c r="A1415" t="s">
        <v>19</v>
      </c>
      <c r="B1415" t="n">
        <v>117906500</v>
      </c>
      <c r="C1415" t="n">
        <v>138899900</v>
      </c>
      <c r="D1415" t="n">
        <v>95950510</v>
      </c>
      <c r="E1415">
        <f>sum(B1415:D1415)</f>
        <v/>
      </c>
      <c r="F1415">
        <f>B1415/E1415</f>
        <v/>
      </c>
      <c r="G1415">
        <f>C1415/E1415</f>
        <v/>
      </c>
      <c r="H1415">
        <f>D1415/E1415</f>
        <v/>
      </c>
      <c r="I1415">
        <f>G1415+H1415*2</f>
        <v/>
      </c>
      <c r="J1415">
        <f>I1415-J1412</f>
        <v/>
      </c>
      <c r="K1415" t="n">
        <v>5</v>
      </c>
      <c r="L1415">
        <f>J1415/K1415*100/34.48/8</f>
        <v/>
      </c>
    </row>
    <row r="1416" spans="1:12">
      <c r="A1416" t="s">
        <v>20</v>
      </c>
      <c r="B1416" t="n">
        <v>173408500</v>
      </c>
      <c r="C1416" t="n">
        <v>215283800</v>
      </c>
      <c r="D1416" t="n">
        <v>164042700</v>
      </c>
      <c r="E1416">
        <f>sum(B1416:D1416)</f>
        <v/>
      </c>
      <c r="F1416">
        <f>B1416/E1416</f>
        <v/>
      </c>
      <c r="G1416">
        <f>C1416/E1416</f>
        <v/>
      </c>
      <c r="H1416">
        <f>D1416/E1416</f>
        <v/>
      </c>
      <c r="I1416">
        <f>G1416+H1416*2</f>
        <v/>
      </c>
      <c r="J1416">
        <f>I1416-J1412</f>
        <v/>
      </c>
      <c r="K1416" t="n">
        <v>5</v>
      </c>
      <c r="L1416">
        <f>J1416/K1416*100/34.48/24</f>
        <v/>
      </c>
    </row>
    <row r="1417" spans="1:12">
      <c r="A1417" t="s">
        <v>21</v>
      </c>
      <c r="B1417" t="n">
        <v>177714600</v>
      </c>
      <c r="C1417" t="n">
        <v>222425100</v>
      </c>
      <c r="D1417" t="n">
        <v>168543600</v>
      </c>
      <c r="E1417">
        <f>sum(B1417:D1417)</f>
        <v/>
      </c>
      <c r="F1417">
        <f>B1417/E1417</f>
        <v/>
      </c>
      <c r="G1417">
        <f>C1417/E1417</f>
        <v/>
      </c>
      <c r="H1417">
        <f>D1417/E1417</f>
        <v/>
      </c>
      <c r="I1417">
        <f>G1417+H1417*2</f>
        <v/>
      </c>
      <c r="J1417">
        <f>I1417-J1412</f>
        <v/>
      </c>
      <c r="K1417" t="n">
        <v>5</v>
      </c>
      <c r="L1417">
        <f>J1417/K1417*100/34.48/24</f>
        <v/>
      </c>
    </row>
    <row r="1418" spans="1:12">
      <c r="A1418" t="s">
        <v>22</v>
      </c>
      <c r="B1418" t="n">
        <v>89270810</v>
      </c>
      <c r="C1418" t="n">
        <v>121561000</v>
      </c>
      <c r="D1418" t="n">
        <v>103201000</v>
      </c>
      <c r="E1418">
        <f>sum(B1418:D1418)</f>
        <v/>
      </c>
      <c r="F1418">
        <f>B1418/E1418</f>
        <v/>
      </c>
      <c r="G1418">
        <f>C1418/E1418</f>
        <v/>
      </c>
      <c r="H1418">
        <f>D1418/E1418</f>
        <v/>
      </c>
      <c r="I1418">
        <f>G1418+H1418*2</f>
        <v/>
      </c>
      <c r="J1418">
        <f>I1418-J1412</f>
        <v/>
      </c>
      <c r="K1418" t="n">
        <v>5</v>
      </c>
      <c r="L1418">
        <f>J1418/K1418*100/34.48/48</f>
        <v/>
      </c>
    </row>
    <row r="1419" spans="1:12">
      <c r="A1419" t="s">
        <v>23</v>
      </c>
      <c r="B1419" t="n">
        <v>94120500</v>
      </c>
      <c r="C1419" t="n">
        <v>129012500</v>
      </c>
      <c r="D1419" t="n">
        <v>111133900</v>
      </c>
      <c r="E1419">
        <f>sum(B1419:D1419)</f>
        <v/>
      </c>
      <c r="F1419">
        <f>B1419/E1419</f>
        <v/>
      </c>
      <c r="G1419">
        <f>C1419/E1419</f>
        <v/>
      </c>
      <c r="H1419">
        <f>D1419/E1419</f>
        <v/>
      </c>
      <c r="I1419">
        <f>G1419+H1419*2</f>
        <v/>
      </c>
      <c r="J1419">
        <f>I1419-J1412</f>
        <v/>
      </c>
      <c r="K1419" t="n">
        <v>5</v>
      </c>
      <c r="L1419">
        <f>J1419/K1419*100/34.48/48</f>
        <v/>
      </c>
    </row>
    <row r="1420" spans="1:12">
      <c r="A1420" t="s">
        <v>24</v>
      </c>
      <c r="B1420" t="n">
        <v>145355900</v>
      </c>
      <c r="C1420" t="n">
        <v>239329700</v>
      </c>
      <c r="D1420" t="n">
        <v>245176100</v>
      </c>
      <c r="E1420">
        <f>sum(B1420:D1420)</f>
        <v/>
      </c>
      <c r="F1420">
        <f>B1420/E1420</f>
        <v/>
      </c>
      <c r="G1420">
        <f>C1420/E1420</f>
        <v/>
      </c>
      <c r="H1420">
        <f>D1420/E1420</f>
        <v/>
      </c>
      <c r="I1420">
        <f>G1420+H1420*2</f>
        <v/>
      </c>
      <c r="J1420">
        <f>I1420-J1412</f>
        <v/>
      </c>
      <c r="K1420" t="n">
        <v>5</v>
      </c>
      <c r="L1420">
        <f>J1420/K1420*100/34.48/96</f>
        <v/>
      </c>
    </row>
    <row r="1421" spans="1:12">
      <c r="A1421" t="s">
        <v>25</v>
      </c>
      <c r="B1421" t="n">
        <v>145073700</v>
      </c>
      <c r="C1421" t="n">
        <v>236327600</v>
      </c>
      <c r="D1421" t="n">
        <v>247035700</v>
      </c>
      <c r="E1421">
        <f>sum(B1421:D1421)</f>
        <v/>
      </c>
      <c r="F1421">
        <f>B1421/E1421</f>
        <v/>
      </c>
      <c r="G1421">
        <f>C1421/E1421</f>
        <v/>
      </c>
      <c r="H1421">
        <f>D1421/E1421</f>
        <v/>
      </c>
      <c r="I1421">
        <f>G1421+H1421*2</f>
        <v/>
      </c>
      <c r="J1421">
        <f>I1421-J1412</f>
        <v/>
      </c>
      <c r="K1421" t="n">
        <v>5</v>
      </c>
      <c r="L1421">
        <f>J1421/K1421*100/34.48/96</f>
        <v/>
      </c>
    </row>
    <row r="1422" spans="1:12">
      <c r="A1422" t="s">
        <v>26</v>
      </c>
      <c r="B1422" t="n">
        <v>76863790</v>
      </c>
      <c r="C1422" t="n">
        <v>155154000</v>
      </c>
      <c r="D1422" t="n">
        <v>179104600</v>
      </c>
      <c r="E1422">
        <f>sum(B1422:D1422)</f>
        <v/>
      </c>
      <c r="F1422">
        <f>B1422/E1422</f>
        <v/>
      </c>
      <c r="G1422">
        <f>C1422/E1422</f>
        <v/>
      </c>
      <c r="H1422">
        <f>D1422/E1422</f>
        <v/>
      </c>
      <c r="I1422">
        <f>G1422+H1422*2</f>
        <v/>
      </c>
      <c r="J1422">
        <f>I1422-J1412</f>
        <v/>
      </c>
      <c r="K1422" t="n">
        <v>5</v>
      </c>
      <c r="L1422">
        <f>J1422/K1422*100/34.48/168</f>
        <v/>
      </c>
    </row>
    <row r="1423" spans="1:12">
      <c r="A1423" t="s">
        <v>27</v>
      </c>
      <c r="B1423" t="n">
        <v>79734690</v>
      </c>
      <c r="C1423" t="n">
        <v>160878500</v>
      </c>
      <c r="D1423" t="n">
        <v>187325800</v>
      </c>
      <c r="E1423">
        <f>sum(B1423:D1423)</f>
        <v/>
      </c>
      <c r="F1423">
        <f>B1423/E1423</f>
        <v/>
      </c>
      <c r="G1423">
        <f>C1423/E1423</f>
        <v/>
      </c>
      <c r="H1423">
        <f>D1423/E1423</f>
        <v/>
      </c>
      <c r="I1423">
        <f>G1423+H1423*2</f>
        <v/>
      </c>
      <c r="J1423">
        <f>I1423-J1412</f>
        <v/>
      </c>
      <c r="K1423" t="n">
        <v>5</v>
      </c>
      <c r="L1423">
        <f>J1423/K1423*100/34.48/168</f>
        <v/>
      </c>
    </row>
    <row r="1424" spans="1:12">
      <c r="A1424" t="s"/>
    </row>
    <row r="1425" spans="1:12">
      <c r="A1425" t="s">
        <v>0</v>
      </c>
      <c r="B1425" t="s">
        <v>1</v>
      </c>
      <c r="C1425" t="s">
        <v>2</v>
      </c>
      <c r="D1425" t="s">
        <v>3</v>
      </c>
    </row>
    <row r="1426" spans="1:12">
      <c r="A1426" t="s">
        <v>254</v>
      </c>
      <c r="B1426" t="s">
        <v>56</v>
      </c>
      <c r="C1426" t="s">
        <v>255</v>
      </c>
      <c r="D1426" t="s">
        <v>256</v>
      </c>
    </row>
    <row r="1427" spans="1:12">
      <c r="A1427" t="s"/>
      <c r="B1427" t="s">
        <v>8</v>
      </c>
      <c r="C1427" t="s">
        <v>9</v>
      </c>
      <c r="D1427" t="s">
        <v>10</v>
      </c>
      <c r="E1427" t="s">
        <v>11</v>
      </c>
      <c r="F1427" t="s">
        <v>8</v>
      </c>
      <c r="G1427" t="s">
        <v>9</v>
      </c>
      <c r="H1427" t="s">
        <v>10</v>
      </c>
      <c r="I1427" t="s">
        <v>12</v>
      </c>
      <c r="J1427" t="s">
        <v>13</v>
      </c>
      <c r="K1427" t="s">
        <v>14</v>
      </c>
      <c r="L1427" t="s">
        <v>15</v>
      </c>
    </row>
    <row r="1428" spans="1:12">
      <c r="A1428" t="s">
        <v>16</v>
      </c>
      <c r="B1428" t="n">
        <v>51411650</v>
      </c>
      <c r="C1428" t="n">
        <v>63312780</v>
      </c>
      <c r="D1428" t="n">
        <v>39886160</v>
      </c>
      <c r="E1428">
        <f>sum(B1428:D1428)</f>
        <v/>
      </c>
      <c r="F1428">
        <f>B1428/E1428</f>
        <v/>
      </c>
      <c r="G1428">
        <f>C1428/E1428</f>
        <v/>
      </c>
      <c r="H1428">
        <f>D1428/E1428</f>
        <v/>
      </c>
      <c r="I1428">
        <f>G1428+H1428*2</f>
        <v/>
      </c>
      <c r="J1428">
        <f>average(I1428:I1429)</f>
        <v/>
      </c>
    </row>
    <row r="1429" spans="1:12">
      <c r="A1429" t="s">
        <v>17</v>
      </c>
      <c r="B1429" t="n">
        <v>59094010</v>
      </c>
      <c r="C1429" t="n">
        <v>69781530</v>
      </c>
      <c r="D1429" t="n">
        <v>43951850</v>
      </c>
      <c r="E1429">
        <f>sum(B1429:D1429)</f>
        <v/>
      </c>
      <c r="F1429">
        <f>B1429/E1429</f>
        <v/>
      </c>
      <c r="G1429">
        <f>C1429/E1429</f>
        <v/>
      </c>
      <c r="H1429">
        <f>D1429/E1429</f>
        <v/>
      </c>
      <c r="I1429">
        <f>G1429+H1429*2</f>
        <v/>
      </c>
    </row>
    <row r="1430" spans="1:12">
      <c r="A1430" t="s">
        <v>18</v>
      </c>
      <c r="B1430" t="n">
        <v>37120340</v>
      </c>
      <c r="C1430" t="n">
        <v>46681900</v>
      </c>
      <c r="D1430" t="n">
        <v>31769310</v>
      </c>
      <c r="E1430">
        <f>sum(B1430:D1430)</f>
        <v/>
      </c>
      <c r="F1430">
        <f>B1430/E1430</f>
        <v/>
      </c>
      <c r="G1430">
        <f>C1430/E1430</f>
        <v/>
      </c>
      <c r="H1430">
        <f>D1430/E1430</f>
        <v/>
      </c>
      <c r="I1430">
        <f>G1430+H1430*2</f>
        <v/>
      </c>
      <c r="J1430">
        <f>I1430-J1428</f>
        <v/>
      </c>
      <c r="K1430" t="n">
        <v>5</v>
      </c>
      <c r="L1430">
        <f>J1430/K1430*100/42.19/8</f>
        <v/>
      </c>
    </row>
    <row r="1431" spans="1:12">
      <c r="A1431" t="s">
        <v>19</v>
      </c>
      <c r="B1431" t="n">
        <v>39824060</v>
      </c>
      <c r="C1431" t="n">
        <v>49833270</v>
      </c>
      <c r="D1431" t="n">
        <v>34062590</v>
      </c>
      <c r="E1431">
        <f>sum(B1431:D1431)</f>
        <v/>
      </c>
      <c r="F1431">
        <f>B1431/E1431</f>
        <v/>
      </c>
      <c r="G1431">
        <f>C1431/E1431</f>
        <v/>
      </c>
      <c r="H1431">
        <f>D1431/E1431</f>
        <v/>
      </c>
      <c r="I1431">
        <f>G1431+H1431*2</f>
        <v/>
      </c>
      <c r="J1431">
        <f>I1431-J1428</f>
        <v/>
      </c>
      <c r="K1431" t="n">
        <v>5</v>
      </c>
      <c r="L1431">
        <f>J1431/K1431*100/42.19/8</f>
        <v/>
      </c>
    </row>
    <row r="1432" spans="1:12">
      <c r="A1432" t="s">
        <v>20</v>
      </c>
      <c r="B1432" t="n">
        <v>54709070</v>
      </c>
      <c r="C1432" t="n">
        <v>70289490</v>
      </c>
      <c r="D1432" t="n">
        <v>52455070</v>
      </c>
      <c r="E1432">
        <f>sum(B1432:D1432)</f>
        <v/>
      </c>
      <c r="F1432">
        <f>B1432/E1432</f>
        <v/>
      </c>
      <c r="G1432">
        <f>C1432/E1432</f>
        <v/>
      </c>
      <c r="H1432">
        <f>D1432/E1432</f>
        <v/>
      </c>
      <c r="I1432">
        <f>G1432+H1432*2</f>
        <v/>
      </c>
      <c r="J1432">
        <f>I1432-J1428</f>
        <v/>
      </c>
      <c r="K1432" t="n">
        <v>5</v>
      </c>
      <c r="L1432">
        <f>J1432/K1432*100/42.19/24</f>
        <v/>
      </c>
    </row>
    <row r="1433" spans="1:12">
      <c r="A1433" t="s">
        <v>21</v>
      </c>
      <c r="B1433" t="n">
        <v>45309680</v>
      </c>
      <c r="C1433" t="n">
        <v>59586070</v>
      </c>
      <c r="D1433" t="n">
        <v>44711660</v>
      </c>
      <c r="E1433">
        <f>sum(B1433:D1433)</f>
        <v/>
      </c>
      <c r="F1433">
        <f>B1433/E1433</f>
        <v/>
      </c>
      <c r="G1433">
        <f>C1433/E1433</f>
        <v/>
      </c>
      <c r="H1433">
        <f>D1433/E1433</f>
        <v/>
      </c>
      <c r="I1433">
        <f>G1433+H1433*2</f>
        <v/>
      </c>
      <c r="J1433">
        <f>I1433-J1428</f>
        <v/>
      </c>
      <c r="K1433" t="n">
        <v>5</v>
      </c>
      <c r="L1433">
        <f>J1433/K1433*100/42.19/24</f>
        <v/>
      </c>
    </row>
    <row r="1434" spans="1:12">
      <c r="A1434" t="s">
        <v>22</v>
      </c>
      <c r="B1434" t="n">
        <v>13245500</v>
      </c>
      <c r="C1434" t="n">
        <v>18979920</v>
      </c>
      <c r="D1434" t="n">
        <v>17184340</v>
      </c>
      <c r="E1434">
        <f>sum(B1434:D1434)</f>
        <v/>
      </c>
      <c r="F1434">
        <f>B1434/E1434</f>
        <v/>
      </c>
      <c r="G1434">
        <f>C1434/E1434</f>
        <v/>
      </c>
      <c r="H1434">
        <f>D1434/E1434</f>
        <v/>
      </c>
      <c r="I1434">
        <f>G1434+H1434*2</f>
        <v/>
      </c>
      <c r="J1434">
        <f>I1434-J1428</f>
        <v/>
      </c>
      <c r="K1434" t="n">
        <v>5</v>
      </c>
      <c r="L1434">
        <f>J1434/K1434*100/42.19/48</f>
        <v/>
      </c>
    </row>
    <row r="1435" spans="1:12">
      <c r="A1435" t="s">
        <v>23</v>
      </c>
      <c r="B1435" t="n">
        <v>13449940</v>
      </c>
      <c r="C1435" t="n">
        <v>18973180</v>
      </c>
      <c r="D1435" t="n">
        <v>16781750</v>
      </c>
      <c r="E1435">
        <f>sum(B1435:D1435)</f>
        <v/>
      </c>
      <c r="F1435">
        <f>B1435/E1435</f>
        <v/>
      </c>
      <c r="G1435">
        <f>C1435/E1435</f>
        <v/>
      </c>
      <c r="H1435">
        <f>D1435/E1435</f>
        <v/>
      </c>
      <c r="I1435">
        <f>G1435+H1435*2</f>
        <v/>
      </c>
      <c r="J1435">
        <f>I1435-J1428</f>
        <v/>
      </c>
      <c r="K1435" t="n">
        <v>5</v>
      </c>
      <c r="L1435">
        <f>J1435/K1435*100/42.19/48</f>
        <v/>
      </c>
    </row>
    <row r="1436" spans="1:12">
      <c r="A1436" t="s">
        <v>24</v>
      </c>
      <c r="B1436" t="n">
        <v>24352960</v>
      </c>
      <c r="C1436" t="n">
        <v>43000760</v>
      </c>
      <c r="D1436" t="n">
        <v>45371190</v>
      </c>
      <c r="E1436">
        <f>sum(B1436:D1436)</f>
        <v/>
      </c>
      <c r="F1436">
        <f>B1436/E1436</f>
        <v/>
      </c>
      <c r="G1436">
        <f>C1436/E1436</f>
        <v/>
      </c>
      <c r="H1436">
        <f>D1436/E1436</f>
        <v/>
      </c>
      <c r="I1436">
        <f>G1436+H1436*2</f>
        <v/>
      </c>
      <c r="J1436">
        <f>I1436-J1428</f>
        <v/>
      </c>
      <c r="K1436" t="n">
        <v>5</v>
      </c>
      <c r="L1436">
        <f>J1436/K1436*100/42.19/96</f>
        <v/>
      </c>
    </row>
    <row r="1437" spans="1:12">
      <c r="A1437" t="s">
        <v>25</v>
      </c>
      <c r="B1437" t="n">
        <v>32914290</v>
      </c>
      <c r="C1437" t="n">
        <v>55082820</v>
      </c>
      <c r="D1437" t="n">
        <v>59081250</v>
      </c>
      <c r="E1437">
        <f>sum(B1437:D1437)</f>
        <v/>
      </c>
      <c r="F1437">
        <f>B1437/E1437</f>
        <v/>
      </c>
      <c r="G1437">
        <f>C1437/E1437</f>
        <v/>
      </c>
      <c r="H1437">
        <f>D1437/E1437</f>
        <v/>
      </c>
      <c r="I1437">
        <f>G1437+H1437*2</f>
        <v/>
      </c>
      <c r="J1437">
        <f>I1437-J1428</f>
        <v/>
      </c>
      <c r="K1437" t="n">
        <v>5</v>
      </c>
      <c r="L1437">
        <f>J1437/K1437*100/42.19/96</f>
        <v/>
      </c>
    </row>
    <row r="1438" spans="1:12">
      <c r="A1438" t="s">
        <v>26</v>
      </c>
      <c r="B1438" t="n">
        <v>15267590</v>
      </c>
      <c r="C1438" t="n">
        <v>30826920</v>
      </c>
      <c r="D1438" t="n">
        <v>39052560</v>
      </c>
      <c r="E1438">
        <f>sum(B1438:D1438)</f>
        <v/>
      </c>
      <c r="F1438">
        <f>B1438/E1438</f>
        <v/>
      </c>
      <c r="G1438">
        <f>C1438/E1438</f>
        <v/>
      </c>
      <c r="H1438">
        <f>D1438/E1438</f>
        <v/>
      </c>
      <c r="I1438">
        <f>G1438+H1438*2</f>
        <v/>
      </c>
      <c r="J1438">
        <f>I1438-J1428</f>
        <v/>
      </c>
      <c r="K1438" t="n">
        <v>5</v>
      </c>
      <c r="L1438">
        <f>J1438/K1438*100/42.19/168</f>
        <v/>
      </c>
    </row>
    <row r="1439" spans="1:12">
      <c r="A1439" t="s">
        <v>27</v>
      </c>
      <c r="B1439" t="n">
        <v>17886530</v>
      </c>
      <c r="C1439" t="n">
        <v>37919760</v>
      </c>
      <c r="D1439" t="n">
        <v>45889340</v>
      </c>
      <c r="E1439">
        <f>sum(B1439:D1439)</f>
        <v/>
      </c>
      <c r="F1439">
        <f>B1439/E1439</f>
        <v/>
      </c>
      <c r="G1439">
        <f>C1439/E1439</f>
        <v/>
      </c>
      <c r="H1439">
        <f>D1439/E1439</f>
        <v/>
      </c>
      <c r="I1439">
        <f>G1439+H1439*2</f>
        <v/>
      </c>
      <c r="J1439">
        <f>I1439-J1428</f>
        <v/>
      </c>
      <c r="K1439" t="n">
        <v>5</v>
      </c>
      <c r="L1439">
        <f>J1439/K1439*100/42.19/168</f>
        <v/>
      </c>
    </row>
    <row r="1440" spans="1:12">
      <c r="A1440" t="s"/>
    </row>
    <row r="1441" spans="1:12">
      <c r="A1441" t="s">
        <v>0</v>
      </c>
      <c r="B1441" t="s">
        <v>1</v>
      </c>
      <c r="C1441" t="s">
        <v>2</v>
      </c>
      <c r="D1441" t="s">
        <v>3</v>
      </c>
    </row>
    <row r="1442" spans="1:12">
      <c r="A1442" t="s">
        <v>257</v>
      </c>
      <c r="B1442" t="s">
        <v>56</v>
      </c>
      <c r="C1442" t="s">
        <v>258</v>
      </c>
      <c r="D1442" t="s">
        <v>259</v>
      </c>
    </row>
    <row r="1443" spans="1:12">
      <c r="A1443" t="s"/>
      <c r="B1443" t="s">
        <v>8</v>
      </c>
      <c r="C1443" t="s">
        <v>9</v>
      </c>
      <c r="D1443" t="s">
        <v>10</v>
      </c>
      <c r="E1443" t="s">
        <v>11</v>
      </c>
      <c r="F1443" t="s">
        <v>8</v>
      </c>
      <c r="G1443" t="s">
        <v>9</v>
      </c>
      <c r="H1443" t="s">
        <v>10</v>
      </c>
      <c r="I1443" t="s">
        <v>12</v>
      </c>
      <c r="J1443" t="s">
        <v>13</v>
      </c>
      <c r="K1443" t="s">
        <v>14</v>
      </c>
      <c r="L1443" t="s">
        <v>15</v>
      </c>
    </row>
    <row r="1444" spans="1:12">
      <c r="A1444" t="s">
        <v>16</v>
      </c>
      <c r="B1444" t="n">
        <v>21807370</v>
      </c>
      <c r="C1444" t="n">
        <v>24013840</v>
      </c>
      <c r="D1444" t="n">
        <v>17807020</v>
      </c>
      <c r="E1444">
        <f>sum(B1444:D1444)</f>
        <v/>
      </c>
      <c r="F1444">
        <f>B1444/E1444</f>
        <v/>
      </c>
      <c r="G1444">
        <f>C1444/E1444</f>
        <v/>
      </c>
      <c r="H1444">
        <f>D1444/E1444</f>
        <v/>
      </c>
      <c r="I1444">
        <f>G1444+H1444*2</f>
        <v/>
      </c>
      <c r="J1444">
        <f>average(I1444:I1445)</f>
        <v/>
      </c>
    </row>
    <row r="1445" spans="1:12">
      <c r="A1445" t="s">
        <v>17</v>
      </c>
      <c r="B1445" t="n">
        <v>25602380</v>
      </c>
      <c r="C1445" t="n">
        <v>27596350</v>
      </c>
      <c r="D1445" t="n">
        <v>20296980</v>
      </c>
      <c r="E1445">
        <f>sum(B1445:D1445)</f>
        <v/>
      </c>
      <c r="F1445">
        <f>B1445/E1445</f>
        <v/>
      </c>
      <c r="G1445">
        <f>C1445/E1445</f>
        <v/>
      </c>
      <c r="H1445">
        <f>D1445/E1445</f>
        <v/>
      </c>
      <c r="I1445">
        <f>G1445+H1445*2</f>
        <v/>
      </c>
    </row>
    <row r="1446" spans="1:12">
      <c r="A1446" t="s">
        <v>18</v>
      </c>
      <c r="B1446" t="n">
        <v>27289200</v>
      </c>
      <c r="C1446" t="n">
        <v>32944010</v>
      </c>
      <c r="D1446" t="n">
        <v>24573380</v>
      </c>
      <c r="E1446">
        <f>sum(B1446:D1446)</f>
        <v/>
      </c>
      <c r="F1446">
        <f>B1446/E1446</f>
        <v/>
      </c>
      <c r="G1446">
        <f>C1446/E1446</f>
        <v/>
      </c>
      <c r="H1446">
        <f>D1446/E1446</f>
        <v/>
      </c>
      <c r="I1446">
        <f>G1446+H1446*2</f>
        <v/>
      </c>
      <c r="J1446">
        <f>I1446-J1444</f>
        <v/>
      </c>
      <c r="K1446" t="n">
        <v>5</v>
      </c>
      <c r="L1446">
        <f>J1446/K1446*100/45.09/8</f>
        <v/>
      </c>
    </row>
    <row r="1447" spans="1:12">
      <c r="A1447" t="s">
        <v>19</v>
      </c>
      <c r="B1447" t="n">
        <v>32233600</v>
      </c>
      <c r="C1447" t="n">
        <v>36372890</v>
      </c>
      <c r="D1447" t="n">
        <v>27882860</v>
      </c>
      <c r="E1447">
        <f>sum(B1447:D1447)</f>
        <v/>
      </c>
      <c r="F1447">
        <f>B1447/E1447</f>
        <v/>
      </c>
      <c r="G1447">
        <f>C1447/E1447</f>
        <v/>
      </c>
      <c r="H1447">
        <f>D1447/E1447</f>
        <v/>
      </c>
      <c r="I1447">
        <f>G1447+H1447*2</f>
        <v/>
      </c>
      <c r="J1447">
        <f>I1447-J1444</f>
        <v/>
      </c>
      <c r="K1447" t="n">
        <v>5</v>
      </c>
      <c r="L1447">
        <f>J1447/K1447*100/45.09/8</f>
        <v/>
      </c>
    </row>
    <row r="1448" spans="1:12">
      <c r="A1448" t="s">
        <v>20</v>
      </c>
      <c r="B1448" t="n">
        <v>24036960</v>
      </c>
      <c r="C1448" t="n">
        <v>28323350</v>
      </c>
      <c r="D1448" t="n">
        <v>24362210</v>
      </c>
      <c r="E1448">
        <f>sum(B1448:D1448)</f>
        <v/>
      </c>
      <c r="F1448">
        <f>B1448/E1448</f>
        <v/>
      </c>
      <c r="G1448">
        <f>C1448/E1448</f>
        <v/>
      </c>
      <c r="H1448">
        <f>D1448/E1448</f>
        <v/>
      </c>
      <c r="I1448">
        <f>G1448+H1448*2</f>
        <v/>
      </c>
      <c r="J1448">
        <f>I1448-J1444</f>
        <v/>
      </c>
      <c r="K1448" t="n">
        <v>5</v>
      </c>
      <c r="L1448">
        <f>J1448/K1448*100/45.09/24</f>
        <v/>
      </c>
    </row>
    <row r="1449" spans="1:12">
      <c r="A1449" t="s">
        <v>21</v>
      </c>
      <c r="B1449" t="n">
        <v>24791620</v>
      </c>
      <c r="C1449" t="n">
        <v>30631490</v>
      </c>
      <c r="D1449" t="n">
        <v>26598580</v>
      </c>
      <c r="E1449">
        <f>sum(B1449:D1449)</f>
        <v/>
      </c>
      <c r="F1449">
        <f>B1449/E1449</f>
        <v/>
      </c>
      <c r="G1449">
        <f>C1449/E1449</f>
        <v/>
      </c>
      <c r="H1449">
        <f>D1449/E1449</f>
        <v/>
      </c>
      <c r="I1449">
        <f>G1449+H1449*2</f>
        <v/>
      </c>
      <c r="J1449">
        <f>I1449-J1444</f>
        <v/>
      </c>
      <c r="K1449" t="n">
        <v>5</v>
      </c>
      <c r="L1449">
        <f>J1449/K1449*100/45.09/24</f>
        <v/>
      </c>
    </row>
    <row r="1450" spans="1:12">
      <c r="A1450" t="s">
        <v>22</v>
      </c>
      <c r="B1450" t="n">
        <v>15601350</v>
      </c>
      <c r="C1450" t="n">
        <v>20871220</v>
      </c>
      <c r="D1450" t="n">
        <v>18856760</v>
      </c>
      <c r="E1450">
        <f>sum(B1450:D1450)</f>
        <v/>
      </c>
      <c r="F1450">
        <f>B1450/E1450</f>
        <v/>
      </c>
      <c r="G1450">
        <f>C1450/E1450</f>
        <v/>
      </c>
      <c r="H1450">
        <f>D1450/E1450</f>
        <v/>
      </c>
      <c r="I1450">
        <f>G1450+H1450*2</f>
        <v/>
      </c>
      <c r="J1450">
        <f>I1450-J1444</f>
        <v/>
      </c>
      <c r="K1450" t="n">
        <v>5</v>
      </c>
      <c r="L1450">
        <f>J1450/K1450*100/45.09/48</f>
        <v/>
      </c>
    </row>
    <row r="1451" spans="1:12">
      <c r="A1451" t="s">
        <v>23</v>
      </c>
      <c r="B1451" t="n">
        <v>14836830</v>
      </c>
      <c r="C1451" t="n">
        <v>20163470</v>
      </c>
      <c r="D1451" t="n">
        <v>17779160</v>
      </c>
      <c r="E1451">
        <f>sum(B1451:D1451)</f>
        <v/>
      </c>
      <c r="F1451">
        <f>B1451/E1451</f>
        <v/>
      </c>
      <c r="G1451">
        <f>C1451/E1451</f>
        <v/>
      </c>
      <c r="H1451">
        <f>D1451/E1451</f>
        <v/>
      </c>
      <c r="I1451">
        <f>G1451+H1451*2</f>
        <v/>
      </c>
      <c r="J1451">
        <f>I1451-J1444</f>
        <v/>
      </c>
      <c r="K1451" t="n">
        <v>5</v>
      </c>
      <c r="L1451">
        <f>J1451/K1451*100/45.09/48</f>
        <v/>
      </c>
    </row>
    <row r="1452" spans="1:12">
      <c r="A1452" t="s">
        <v>24</v>
      </c>
      <c r="B1452" t="n">
        <v>10795560</v>
      </c>
      <c r="C1452" t="n">
        <v>18809780</v>
      </c>
      <c r="D1452" t="n">
        <v>20799740</v>
      </c>
      <c r="E1452">
        <f>sum(B1452:D1452)</f>
        <v/>
      </c>
      <c r="F1452">
        <f>B1452/E1452</f>
        <v/>
      </c>
      <c r="G1452">
        <f>C1452/E1452</f>
        <v/>
      </c>
      <c r="H1452">
        <f>D1452/E1452</f>
        <v/>
      </c>
      <c r="I1452">
        <f>G1452+H1452*2</f>
        <v/>
      </c>
      <c r="J1452">
        <f>I1452-J1444</f>
        <v/>
      </c>
      <c r="K1452" t="n">
        <v>5</v>
      </c>
      <c r="L1452">
        <f>J1452/K1452*100/45.09/96</f>
        <v/>
      </c>
    </row>
    <row r="1453" spans="1:12">
      <c r="A1453" t="s">
        <v>25</v>
      </c>
      <c r="B1453" t="n">
        <v>9913898</v>
      </c>
      <c r="C1453" t="n">
        <v>16809990</v>
      </c>
      <c r="D1453" t="n">
        <v>19484670</v>
      </c>
      <c r="E1453">
        <f>sum(B1453:D1453)</f>
        <v/>
      </c>
      <c r="F1453">
        <f>B1453/E1453</f>
        <v/>
      </c>
      <c r="G1453">
        <f>C1453/E1453</f>
        <v/>
      </c>
      <c r="H1453">
        <f>D1453/E1453</f>
        <v/>
      </c>
      <c r="I1453">
        <f>G1453+H1453*2</f>
        <v/>
      </c>
      <c r="J1453">
        <f>I1453-J1444</f>
        <v/>
      </c>
      <c r="K1453" t="n">
        <v>5</v>
      </c>
      <c r="L1453">
        <f>J1453/K1453*100/45.09/96</f>
        <v/>
      </c>
    </row>
    <row r="1454" spans="1:12">
      <c r="A1454" t="s">
        <v>26</v>
      </c>
      <c r="B1454" t="n">
        <v>12072080</v>
      </c>
      <c r="C1454" t="n">
        <v>24860350</v>
      </c>
      <c r="D1454" t="n">
        <v>33576220</v>
      </c>
      <c r="E1454">
        <f>sum(B1454:D1454)</f>
        <v/>
      </c>
      <c r="F1454">
        <f>B1454/E1454</f>
        <v/>
      </c>
      <c r="G1454">
        <f>C1454/E1454</f>
        <v/>
      </c>
      <c r="H1454">
        <f>D1454/E1454</f>
        <v/>
      </c>
      <c r="I1454">
        <f>G1454+H1454*2</f>
        <v/>
      </c>
      <c r="J1454">
        <f>I1454-J1444</f>
        <v/>
      </c>
      <c r="K1454" t="n">
        <v>5</v>
      </c>
      <c r="L1454">
        <f>J1454/K1454*100/45.09/168</f>
        <v/>
      </c>
    </row>
    <row r="1455" spans="1:12">
      <c r="A1455" t="s">
        <v>27</v>
      </c>
      <c r="B1455" t="n">
        <v>13175370</v>
      </c>
      <c r="C1455" t="n">
        <v>27801640</v>
      </c>
      <c r="D1455" t="n">
        <v>36918520</v>
      </c>
      <c r="E1455">
        <f>sum(B1455:D1455)</f>
        <v/>
      </c>
      <c r="F1455">
        <f>B1455/E1455</f>
        <v/>
      </c>
      <c r="G1455">
        <f>C1455/E1455</f>
        <v/>
      </c>
      <c r="H1455">
        <f>D1455/E1455</f>
        <v/>
      </c>
      <c r="I1455">
        <f>G1455+H1455*2</f>
        <v/>
      </c>
      <c r="J1455">
        <f>I1455-J1444</f>
        <v/>
      </c>
      <c r="K1455" t="n">
        <v>5</v>
      </c>
      <c r="L1455">
        <f>J1455/K1455*100/45.09/168</f>
        <v/>
      </c>
    </row>
    <row r="1456" spans="1:12">
      <c r="A1456" t="s"/>
    </row>
    <row r="1457" spans="1:12">
      <c r="A1457" t="s">
        <v>0</v>
      </c>
      <c r="B1457" t="s">
        <v>1</v>
      </c>
      <c r="C1457" t="s">
        <v>2</v>
      </c>
      <c r="D1457" t="s">
        <v>3</v>
      </c>
    </row>
    <row r="1458" spans="1:12">
      <c r="A1458" t="s">
        <v>260</v>
      </c>
      <c r="B1458" t="s">
        <v>165</v>
      </c>
      <c r="C1458" t="s">
        <v>261</v>
      </c>
      <c r="D1458" t="s">
        <v>259</v>
      </c>
    </row>
    <row r="1459" spans="1:12">
      <c r="A1459" t="s"/>
      <c r="B1459" t="s">
        <v>8</v>
      </c>
      <c r="C1459" t="s">
        <v>9</v>
      </c>
      <c r="D1459" t="s">
        <v>10</v>
      </c>
      <c r="E1459" t="s">
        <v>11</v>
      </c>
      <c r="F1459" t="s">
        <v>8</v>
      </c>
      <c r="G1459" t="s">
        <v>9</v>
      </c>
      <c r="H1459" t="s">
        <v>10</v>
      </c>
      <c r="I1459" t="s">
        <v>12</v>
      </c>
      <c r="J1459" t="s">
        <v>13</v>
      </c>
      <c r="K1459" t="s">
        <v>14</v>
      </c>
      <c r="L1459" t="s">
        <v>15</v>
      </c>
    </row>
    <row r="1460" spans="1:12">
      <c r="A1460" t="s">
        <v>16</v>
      </c>
      <c r="B1460" t="n">
        <v>55546210</v>
      </c>
      <c r="C1460" t="n">
        <v>61530850</v>
      </c>
      <c r="D1460" t="n">
        <v>46498570</v>
      </c>
      <c r="E1460">
        <f>sum(B1460:D1460)</f>
        <v/>
      </c>
      <c r="F1460">
        <f>B1460/E1460</f>
        <v/>
      </c>
      <c r="G1460">
        <f>C1460/E1460</f>
        <v/>
      </c>
      <c r="H1460">
        <f>D1460/E1460</f>
        <v/>
      </c>
      <c r="I1460">
        <f>G1460+H1460*2</f>
        <v/>
      </c>
      <c r="J1460">
        <f>average(I1460:I1461)</f>
        <v/>
      </c>
    </row>
    <row r="1461" spans="1:12">
      <c r="A1461" t="s">
        <v>17</v>
      </c>
      <c r="B1461" t="n">
        <v>46796450</v>
      </c>
      <c r="C1461" t="n">
        <v>55099160</v>
      </c>
      <c r="D1461" t="n">
        <v>38430360</v>
      </c>
      <c r="E1461">
        <f>sum(B1461:D1461)</f>
        <v/>
      </c>
      <c r="F1461">
        <f>B1461/E1461</f>
        <v/>
      </c>
      <c r="G1461">
        <f>C1461/E1461</f>
        <v/>
      </c>
      <c r="H1461">
        <f>D1461/E1461</f>
        <v/>
      </c>
      <c r="I1461">
        <f>G1461+H1461*2</f>
        <v/>
      </c>
    </row>
    <row r="1462" spans="1:12">
      <c r="A1462" t="s">
        <v>18</v>
      </c>
      <c r="B1462" t="n">
        <v>52261540</v>
      </c>
      <c r="C1462" t="n">
        <v>61682160</v>
      </c>
      <c r="D1462" t="n">
        <v>46075670</v>
      </c>
      <c r="E1462">
        <f>sum(B1462:D1462)</f>
        <v/>
      </c>
      <c r="F1462">
        <f>B1462/E1462</f>
        <v/>
      </c>
      <c r="G1462">
        <f>C1462/E1462</f>
        <v/>
      </c>
      <c r="H1462">
        <f>D1462/E1462</f>
        <v/>
      </c>
      <c r="I1462">
        <f>G1462+H1462*2</f>
        <v/>
      </c>
      <c r="J1462">
        <f>I1462-J1460</f>
        <v/>
      </c>
      <c r="K1462" t="n">
        <v>5</v>
      </c>
      <c r="L1462">
        <f>J1462/K1462*100/45.09/8</f>
        <v/>
      </c>
    </row>
    <row r="1463" spans="1:12">
      <c r="A1463" t="s">
        <v>19</v>
      </c>
      <c r="B1463" t="n">
        <v>54869020</v>
      </c>
      <c r="C1463" t="n">
        <v>66291790</v>
      </c>
      <c r="D1463" t="n">
        <v>49741420</v>
      </c>
      <c r="E1463">
        <f>sum(B1463:D1463)</f>
        <v/>
      </c>
      <c r="F1463">
        <f>B1463/E1463</f>
        <v/>
      </c>
      <c r="G1463">
        <f>C1463/E1463</f>
        <v/>
      </c>
      <c r="H1463">
        <f>D1463/E1463</f>
        <v/>
      </c>
      <c r="I1463">
        <f>G1463+H1463*2</f>
        <v/>
      </c>
      <c r="J1463">
        <f>I1463-J1460</f>
        <v/>
      </c>
      <c r="K1463" t="n">
        <v>5</v>
      </c>
      <c r="L1463">
        <f>J1463/K1463*100/45.09/8</f>
        <v/>
      </c>
    </row>
    <row r="1464" spans="1:12">
      <c r="A1464" t="s">
        <v>20</v>
      </c>
      <c r="B1464" t="n">
        <v>41880630</v>
      </c>
      <c r="C1464" t="n">
        <v>51502070</v>
      </c>
      <c r="D1464" t="n">
        <v>43696470</v>
      </c>
      <c r="E1464">
        <f>sum(B1464:D1464)</f>
        <v/>
      </c>
      <c r="F1464">
        <f>B1464/E1464</f>
        <v/>
      </c>
      <c r="G1464">
        <f>C1464/E1464</f>
        <v/>
      </c>
      <c r="H1464">
        <f>D1464/E1464</f>
        <v/>
      </c>
      <c r="I1464">
        <f>G1464+H1464*2</f>
        <v/>
      </c>
      <c r="J1464">
        <f>I1464-J1460</f>
        <v/>
      </c>
      <c r="K1464" t="n">
        <v>5</v>
      </c>
      <c r="L1464">
        <f>J1464/K1464*100/45.09/24</f>
        <v/>
      </c>
    </row>
    <row r="1465" spans="1:12">
      <c r="A1465" t="s">
        <v>21</v>
      </c>
      <c r="B1465" t="n">
        <v>42550120</v>
      </c>
      <c r="C1465" t="n">
        <v>55275630</v>
      </c>
      <c r="D1465" t="n">
        <v>45509040</v>
      </c>
      <c r="E1465">
        <f>sum(B1465:D1465)</f>
        <v/>
      </c>
      <c r="F1465">
        <f>B1465/E1465</f>
        <v/>
      </c>
      <c r="G1465">
        <f>C1465/E1465</f>
        <v/>
      </c>
      <c r="H1465">
        <f>D1465/E1465</f>
        <v/>
      </c>
      <c r="I1465">
        <f>G1465+H1465*2</f>
        <v/>
      </c>
      <c r="J1465">
        <f>I1465-J1460</f>
        <v/>
      </c>
      <c r="K1465" t="n">
        <v>5</v>
      </c>
      <c r="L1465">
        <f>J1465/K1465*100/45.09/24</f>
        <v/>
      </c>
    </row>
    <row r="1466" spans="1:12">
      <c r="A1466" t="s">
        <v>22</v>
      </c>
      <c r="B1466" t="n">
        <v>33571330</v>
      </c>
      <c r="C1466" t="n">
        <v>46862600</v>
      </c>
      <c r="D1466" t="n">
        <v>42767430</v>
      </c>
      <c r="E1466">
        <f>sum(B1466:D1466)</f>
        <v/>
      </c>
      <c r="F1466">
        <f>B1466/E1466</f>
        <v/>
      </c>
      <c r="G1466">
        <f>C1466/E1466</f>
        <v/>
      </c>
      <c r="H1466">
        <f>D1466/E1466</f>
        <v/>
      </c>
      <c r="I1466">
        <f>G1466+H1466*2</f>
        <v/>
      </c>
      <c r="J1466">
        <f>I1466-J1460</f>
        <v/>
      </c>
      <c r="K1466" t="n">
        <v>5</v>
      </c>
      <c r="L1466">
        <f>J1466/K1466*100/45.09/48</f>
        <v/>
      </c>
    </row>
    <row r="1467" spans="1:12">
      <c r="A1467" t="s">
        <v>23</v>
      </c>
      <c r="B1467" t="n">
        <v>37043720</v>
      </c>
      <c r="C1467" t="n">
        <v>49248060</v>
      </c>
      <c r="D1467" t="n">
        <v>47173350</v>
      </c>
      <c r="E1467">
        <f>sum(B1467:D1467)</f>
        <v/>
      </c>
      <c r="F1467">
        <f>B1467/E1467</f>
        <v/>
      </c>
      <c r="G1467">
        <f>C1467/E1467</f>
        <v/>
      </c>
      <c r="H1467">
        <f>D1467/E1467</f>
        <v/>
      </c>
      <c r="I1467">
        <f>G1467+H1467*2</f>
        <v/>
      </c>
      <c r="J1467">
        <f>I1467-J1460</f>
        <v/>
      </c>
      <c r="K1467" t="n">
        <v>5</v>
      </c>
      <c r="L1467">
        <f>J1467/K1467*100/45.09/48</f>
        <v/>
      </c>
    </row>
    <row r="1468" spans="1:12">
      <c r="A1468" t="s">
        <v>24</v>
      </c>
      <c r="B1468" t="n">
        <v>24422900</v>
      </c>
      <c r="C1468" t="n">
        <v>38661810</v>
      </c>
      <c r="D1468" t="n">
        <v>45282220</v>
      </c>
      <c r="E1468">
        <f>sum(B1468:D1468)</f>
        <v/>
      </c>
      <c r="F1468">
        <f>B1468/E1468</f>
        <v/>
      </c>
      <c r="G1468">
        <f>C1468/E1468</f>
        <v/>
      </c>
      <c r="H1468">
        <f>D1468/E1468</f>
        <v/>
      </c>
      <c r="I1468">
        <f>G1468+H1468*2</f>
        <v/>
      </c>
      <c r="J1468">
        <f>I1468-J1460</f>
        <v/>
      </c>
      <c r="K1468" t="n">
        <v>5</v>
      </c>
      <c r="L1468">
        <f>J1468/K1468*100/45.09/96</f>
        <v/>
      </c>
    </row>
    <row r="1469" spans="1:12">
      <c r="A1469" t="s">
        <v>25</v>
      </c>
      <c r="B1469" t="n">
        <v>24993340</v>
      </c>
      <c r="C1469" t="n">
        <v>37378440</v>
      </c>
      <c r="D1469" t="n">
        <v>41762710</v>
      </c>
      <c r="E1469">
        <f>sum(B1469:D1469)</f>
        <v/>
      </c>
      <c r="F1469">
        <f>B1469/E1469</f>
        <v/>
      </c>
      <c r="G1469">
        <f>C1469/E1469</f>
        <v/>
      </c>
      <c r="H1469">
        <f>D1469/E1469</f>
        <v/>
      </c>
      <c r="I1469">
        <f>G1469+H1469*2</f>
        <v/>
      </c>
      <c r="J1469">
        <f>I1469-J1460</f>
        <v/>
      </c>
      <c r="K1469" t="n">
        <v>5</v>
      </c>
      <c r="L1469">
        <f>J1469/K1469*100/45.09/96</f>
        <v/>
      </c>
    </row>
    <row r="1470" spans="1:12">
      <c r="A1470" t="s">
        <v>26</v>
      </c>
      <c r="B1470" t="n">
        <v>37410860</v>
      </c>
      <c r="C1470" t="n">
        <v>75808350</v>
      </c>
      <c r="D1470" t="n">
        <v>103934000</v>
      </c>
      <c r="E1470">
        <f>sum(B1470:D1470)</f>
        <v/>
      </c>
      <c r="F1470">
        <f>B1470/E1470</f>
        <v/>
      </c>
      <c r="G1470">
        <f>C1470/E1470</f>
        <v/>
      </c>
      <c r="H1470">
        <f>D1470/E1470</f>
        <v/>
      </c>
      <c r="I1470">
        <f>G1470+H1470*2</f>
        <v/>
      </c>
      <c r="J1470">
        <f>I1470-J1460</f>
        <v/>
      </c>
      <c r="K1470" t="n">
        <v>5</v>
      </c>
      <c r="L1470">
        <f>J1470/K1470*100/45.09/168</f>
        <v/>
      </c>
    </row>
    <row r="1471" spans="1:12">
      <c r="A1471" t="s">
        <v>27</v>
      </c>
      <c r="B1471" t="n">
        <v>31147540</v>
      </c>
      <c r="C1471" t="n">
        <v>63717410</v>
      </c>
      <c r="D1471" t="n">
        <v>88049120</v>
      </c>
      <c r="E1471">
        <f>sum(B1471:D1471)</f>
        <v/>
      </c>
      <c r="F1471">
        <f>B1471/E1471</f>
        <v/>
      </c>
      <c r="G1471">
        <f>C1471/E1471</f>
        <v/>
      </c>
      <c r="H1471">
        <f>D1471/E1471</f>
        <v/>
      </c>
      <c r="I1471">
        <f>G1471+H1471*2</f>
        <v/>
      </c>
      <c r="J1471">
        <f>I1471-J1460</f>
        <v/>
      </c>
      <c r="K1471" t="n">
        <v>5</v>
      </c>
      <c r="L1471">
        <f>J1471/K1471*100/45.09/168</f>
        <v/>
      </c>
    </row>
    <row r="1472" spans="1:12">
      <c r="A1472" t="s"/>
    </row>
    <row r="1473" spans="1:12">
      <c r="A1473" t="s">
        <v>0</v>
      </c>
      <c r="B1473" t="s">
        <v>1</v>
      </c>
      <c r="C1473" t="s">
        <v>2</v>
      </c>
      <c r="D1473" t="s">
        <v>3</v>
      </c>
    </row>
    <row r="1474" spans="1:12">
      <c r="A1474" t="s">
        <v>262</v>
      </c>
      <c r="B1474" t="s">
        <v>56</v>
      </c>
      <c r="C1474" t="s">
        <v>263</v>
      </c>
      <c r="D1474" t="s">
        <v>264</v>
      </c>
    </row>
    <row r="1475" spans="1:12">
      <c r="A1475" t="s"/>
      <c r="B1475" t="s">
        <v>8</v>
      </c>
      <c r="C1475" t="s">
        <v>9</v>
      </c>
      <c r="D1475" t="s">
        <v>10</v>
      </c>
      <c r="E1475" t="s">
        <v>11</v>
      </c>
      <c r="F1475" t="s">
        <v>8</v>
      </c>
      <c r="G1475" t="s">
        <v>9</v>
      </c>
      <c r="H1475" t="s">
        <v>10</v>
      </c>
      <c r="I1475" t="s">
        <v>12</v>
      </c>
      <c r="J1475" t="s">
        <v>13</v>
      </c>
      <c r="K1475" t="s">
        <v>14</v>
      </c>
      <c r="L1475" t="s">
        <v>15</v>
      </c>
    </row>
    <row r="1476" spans="1:12">
      <c r="A1476" t="s">
        <v>16</v>
      </c>
      <c r="B1476" t="n">
        <v>305769900</v>
      </c>
      <c r="C1476" t="n">
        <v>358517700</v>
      </c>
      <c r="D1476" t="n">
        <v>250300300</v>
      </c>
      <c r="E1476">
        <f>sum(B1476:D1476)</f>
        <v/>
      </c>
      <c r="F1476">
        <f>B1476/E1476</f>
        <v/>
      </c>
      <c r="G1476">
        <f>C1476/E1476</f>
        <v/>
      </c>
      <c r="H1476">
        <f>D1476/E1476</f>
        <v/>
      </c>
      <c r="I1476">
        <f>G1476+H1476*2</f>
        <v/>
      </c>
      <c r="J1476">
        <f>average(I1476:I1477)</f>
        <v/>
      </c>
    </row>
    <row r="1477" spans="1:12">
      <c r="A1477" t="s">
        <v>17</v>
      </c>
      <c r="B1477" t="n">
        <v>227086100</v>
      </c>
      <c r="C1477" t="n">
        <v>263511700</v>
      </c>
      <c r="D1477" t="n">
        <v>184518600</v>
      </c>
      <c r="E1477">
        <f>sum(B1477:D1477)</f>
        <v/>
      </c>
      <c r="F1477">
        <f>B1477/E1477</f>
        <v/>
      </c>
      <c r="G1477">
        <f>C1477/E1477</f>
        <v/>
      </c>
      <c r="H1477">
        <f>D1477/E1477</f>
        <v/>
      </c>
      <c r="I1477">
        <f>G1477+H1477*2</f>
        <v/>
      </c>
    </row>
    <row r="1478" spans="1:12">
      <c r="A1478" t="s">
        <v>18</v>
      </c>
      <c r="B1478" t="n">
        <v>193167400</v>
      </c>
      <c r="C1478" t="n">
        <v>235015400</v>
      </c>
      <c r="D1478" t="n">
        <v>175090900</v>
      </c>
      <c r="E1478">
        <f>sum(B1478:D1478)</f>
        <v/>
      </c>
      <c r="F1478">
        <f>B1478/E1478</f>
        <v/>
      </c>
      <c r="G1478">
        <f>C1478/E1478</f>
        <v/>
      </c>
      <c r="H1478">
        <f>D1478/E1478</f>
        <v/>
      </c>
      <c r="I1478">
        <f>G1478+H1478*2</f>
        <v/>
      </c>
      <c r="J1478">
        <f>I1478-J1476</f>
        <v/>
      </c>
      <c r="K1478" t="n">
        <v>5</v>
      </c>
      <c r="L1478">
        <f>J1478/K1478*100/34.71/8</f>
        <v/>
      </c>
    </row>
    <row r="1479" spans="1:12">
      <c r="A1479" t="s">
        <v>19</v>
      </c>
      <c r="B1479" t="n">
        <v>192879500</v>
      </c>
      <c r="C1479" t="n">
        <v>235112600</v>
      </c>
      <c r="D1479" t="n">
        <v>174726500</v>
      </c>
      <c r="E1479">
        <f>sum(B1479:D1479)</f>
        <v/>
      </c>
      <c r="F1479">
        <f>B1479/E1479</f>
        <v/>
      </c>
      <c r="G1479">
        <f>C1479/E1479</f>
        <v/>
      </c>
      <c r="H1479">
        <f>D1479/E1479</f>
        <v/>
      </c>
      <c r="I1479">
        <f>G1479+H1479*2</f>
        <v/>
      </c>
      <c r="J1479">
        <f>I1479-J1476</f>
        <v/>
      </c>
      <c r="K1479" t="n">
        <v>5</v>
      </c>
      <c r="L1479">
        <f>J1479/K1479*100/34.71/8</f>
        <v/>
      </c>
    </row>
    <row r="1480" spans="1:12">
      <c r="A1480" t="s">
        <v>20</v>
      </c>
      <c r="B1480" t="n">
        <v>172617400</v>
      </c>
      <c r="C1480" t="n">
        <v>218467100</v>
      </c>
      <c r="D1480" t="n">
        <v>173750900</v>
      </c>
      <c r="E1480">
        <f>sum(B1480:D1480)</f>
        <v/>
      </c>
      <c r="F1480">
        <f>B1480/E1480</f>
        <v/>
      </c>
      <c r="G1480">
        <f>C1480/E1480</f>
        <v/>
      </c>
      <c r="H1480">
        <f>D1480/E1480</f>
        <v/>
      </c>
      <c r="I1480">
        <f>G1480+H1480*2</f>
        <v/>
      </c>
      <c r="J1480">
        <f>I1480-J1476</f>
        <v/>
      </c>
      <c r="K1480" t="n">
        <v>5</v>
      </c>
      <c r="L1480">
        <f>J1480/K1480*100/34.71/24</f>
        <v/>
      </c>
    </row>
    <row r="1481" spans="1:12">
      <c r="A1481" t="s">
        <v>21</v>
      </c>
      <c r="B1481" t="n">
        <v>164925500</v>
      </c>
      <c r="C1481" t="n">
        <v>209060500</v>
      </c>
      <c r="D1481" t="n">
        <v>167328800</v>
      </c>
      <c r="E1481">
        <f>sum(B1481:D1481)</f>
        <v/>
      </c>
      <c r="F1481">
        <f>B1481/E1481</f>
        <v/>
      </c>
      <c r="G1481">
        <f>C1481/E1481</f>
        <v/>
      </c>
      <c r="H1481">
        <f>D1481/E1481</f>
        <v/>
      </c>
      <c r="I1481">
        <f>G1481+H1481*2</f>
        <v/>
      </c>
      <c r="J1481">
        <f>I1481-J1476</f>
        <v/>
      </c>
      <c r="K1481" t="n">
        <v>5</v>
      </c>
      <c r="L1481">
        <f>J1481/K1481*100/34.71/24</f>
        <v/>
      </c>
    </row>
    <row r="1482" spans="1:12">
      <c r="A1482" t="s">
        <v>22</v>
      </c>
      <c r="B1482" t="n">
        <v>130771900</v>
      </c>
      <c r="C1482" t="n">
        <v>181883700</v>
      </c>
      <c r="D1482" t="n">
        <v>161989800</v>
      </c>
      <c r="E1482">
        <f>sum(B1482:D1482)</f>
        <v/>
      </c>
      <c r="F1482">
        <f>B1482/E1482</f>
        <v/>
      </c>
      <c r="G1482">
        <f>C1482/E1482</f>
        <v/>
      </c>
      <c r="H1482">
        <f>D1482/E1482</f>
        <v/>
      </c>
      <c r="I1482">
        <f>G1482+H1482*2</f>
        <v/>
      </c>
      <c r="J1482">
        <f>I1482-J1476</f>
        <v/>
      </c>
      <c r="K1482" t="n">
        <v>5</v>
      </c>
      <c r="L1482">
        <f>J1482/K1482*100/34.71/48</f>
        <v/>
      </c>
    </row>
    <row r="1483" spans="1:12">
      <c r="A1483" t="s">
        <v>23</v>
      </c>
      <c r="B1483" t="n">
        <v>122213100</v>
      </c>
      <c r="C1483" t="n">
        <v>170695300</v>
      </c>
      <c r="D1483" t="n">
        <v>150840900</v>
      </c>
      <c r="E1483">
        <f>sum(B1483:D1483)</f>
        <v/>
      </c>
      <c r="F1483">
        <f>B1483/E1483</f>
        <v/>
      </c>
      <c r="G1483">
        <f>C1483/E1483</f>
        <v/>
      </c>
      <c r="H1483">
        <f>D1483/E1483</f>
        <v/>
      </c>
      <c r="I1483">
        <f>G1483+H1483*2</f>
        <v/>
      </c>
      <c r="J1483">
        <f>I1483-J1476</f>
        <v/>
      </c>
      <c r="K1483" t="n">
        <v>5</v>
      </c>
      <c r="L1483">
        <f>J1483/K1483*100/34.71/48</f>
        <v/>
      </c>
    </row>
    <row r="1484" spans="1:12">
      <c r="A1484" t="s">
        <v>24</v>
      </c>
      <c r="B1484" t="n">
        <v>136893100</v>
      </c>
      <c r="C1484" t="n">
        <v>227872500</v>
      </c>
      <c r="D1484" t="n">
        <v>234118200</v>
      </c>
      <c r="E1484">
        <f>sum(B1484:D1484)</f>
        <v/>
      </c>
      <c r="F1484">
        <f>B1484/E1484</f>
        <v/>
      </c>
      <c r="G1484">
        <f>C1484/E1484</f>
        <v/>
      </c>
      <c r="H1484">
        <f>D1484/E1484</f>
        <v/>
      </c>
      <c r="I1484">
        <f>G1484+H1484*2</f>
        <v/>
      </c>
      <c r="J1484">
        <f>I1484-J1476</f>
        <v/>
      </c>
      <c r="K1484" t="n">
        <v>5</v>
      </c>
      <c r="L1484">
        <f>J1484/K1484*100/34.71/96</f>
        <v/>
      </c>
    </row>
    <row r="1485" spans="1:12">
      <c r="A1485" t="s">
        <v>25</v>
      </c>
      <c r="B1485" t="n">
        <v>114440000</v>
      </c>
      <c r="C1485" t="n">
        <v>188615700</v>
      </c>
      <c r="D1485" t="n">
        <v>193658200</v>
      </c>
      <c r="E1485">
        <f>sum(B1485:D1485)</f>
        <v/>
      </c>
      <c r="F1485">
        <f>B1485/E1485</f>
        <v/>
      </c>
      <c r="G1485">
        <f>C1485/E1485</f>
        <v/>
      </c>
      <c r="H1485">
        <f>D1485/E1485</f>
        <v/>
      </c>
      <c r="I1485">
        <f>G1485+H1485*2</f>
        <v/>
      </c>
      <c r="J1485">
        <f>I1485-J1476</f>
        <v/>
      </c>
      <c r="K1485" t="n">
        <v>5</v>
      </c>
      <c r="L1485">
        <f>J1485/K1485*100/34.71/96</f>
        <v/>
      </c>
    </row>
    <row r="1486" spans="1:12">
      <c r="A1486" t="s">
        <v>26</v>
      </c>
      <c r="B1486" t="n">
        <v>83137050</v>
      </c>
      <c r="C1486" t="n">
        <v>164271400</v>
      </c>
      <c r="D1486" t="n">
        <v>190969800</v>
      </c>
      <c r="E1486">
        <f>sum(B1486:D1486)</f>
        <v/>
      </c>
      <c r="F1486">
        <f>B1486/E1486</f>
        <v/>
      </c>
      <c r="G1486">
        <f>C1486/E1486</f>
        <v/>
      </c>
      <c r="H1486">
        <f>D1486/E1486</f>
        <v/>
      </c>
      <c r="I1486">
        <f>G1486+H1486*2</f>
        <v/>
      </c>
      <c r="J1486">
        <f>I1486-J1476</f>
        <v/>
      </c>
      <c r="K1486" t="n">
        <v>5</v>
      </c>
      <c r="L1486">
        <f>J1486/K1486*100/34.71/168</f>
        <v/>
      </c>
    </row>
    <row r="1487" spans="1:12">
      <c r="A1487" t="s">
        <v>27</v>
      </c>
      <c r="B1487" t="n">
        <v>85653450</v>
      </c>
      <c r="C1487" t="n">
        <v>170748400</v>
      </c>
      <c r="D1487" t="n">
        <v>200364800</v>
      </c>
      <c r="E1487">
        <f>sum(B1487:D1487)</f>
        <v/>
      </c>
      <c r="F1487">
        <f>B1487/E1487</f>
        <v/>
      </c>
      <c r="G1487">
        <f>C1487/E1487</f>
        <v/>
      </c>
      <c r="H1487">
        <f>D1487/E1487</f>
        <v/>
      </c>
      <c r="I1487">
        <f>G1487+H1487*2</f>
        <v/>
      </c>
      <c r="J1487">
        <f>I1487-J1476</f>
        <v/>
      </c>
      <c r="K1487" t="n">
        <v>5</v>
      </c>
      <c r="L1487">
        <f>J1487/K1487*100/34.71/168</f>
        <v/>
      </c>
    </row>
    <row r="1488" spans="1:12">
      <c r="A1488" t="s"/>
    </row>
    <row r="1489" spans="1:12">
      <c r="A1489" t="s">
        <v>0</v>
      </c>
      <c r="B1489" t="s">
        <v>1</v>
      </c>
      <c r="C1489" t="s">
        <v>2</v>
      </c>
      <c r="D1489" t="s">
        <v>3</v>
      </c>
    </row>
    <row r="1490" spans="1:12">
      <c r="A1490" t="s">
        <v>265</v>
      </c>
      <c r="B1490" t="s">
        <v>165</v>
      </c>
      <c r="C1490" t="s">
        <v>266</v>
      </c>
      <c r="D1490" t="s">
        <v>264</v>
      </c>
    </row>
    <row r="1491" spans="1:12">
      <c r="A1491" t="s"/>
      <c r="B1491" t="s">
        <v>8</v>
      </c>
      <c r="C1491" t="s">
        <v>9</v>
      </c>
      <c r="D1491" t="s">
        <v>10</v>
      </c>
      <c r="E1491" t="s">
        <v>11</v>
      </c>
      <c r="F1491" t="s">
        <v>8</v>
      </c>
      <c r="G1491" t="s">
        <v>9</v>
      </c>
      <c r="H1491" t="s">
        <v>10</v>
      </c>
      <c r="I1491" t="s">
        <v>12</v>
      </c>
      <c r="J1491" t="s">
        <v>13</v>
      </c>
      <c r="K1491" t="s">
        <v>14</v>
      </c>
      <c r="L1491" t="s">
        <v>15</v>
      </c>
    </row>
    <row r="1492" spans="1:12">
      <c r="A1492" t="s">
        <v>16</v>
      </c>
      <c r="B1492" t="n">
        <v>435684300</v>
      </c>
      <c r="C1492" t="n">
        <v>514275700</v>
      </c>
      <c r="D1492" t="n">
        <v>365826500</v>
      </c>
      <c r="E1492">
        <f>sum(B1492:D1492)</f>
        <v/>
      </c>
      <c r="F1492">
        <f>B1492/E1492</f>
        <v/>
      </c>
      <c r="G1492">
        <f>C1492/E1492</f>
        <v/>
      </c>
      <c r="H1492">
        <f>D1492/E1492</f>
        <v/>
      </c>
      <c r="I1492">
        <f>G1492+H1492*2</f>
        <v/>
      </c>
      <c r="J1492">
        <f>average(I1492:I1493)</f>
        <v/>
      </c>
    </row>
    <row r="1493" spans="1:12">
      <c r="A1493" t="s">
        <v>17</v>
      </c>
      <c r="B1493" t="n">
        <v>247928900</v>
      </c>
      <c r="C1493" t="n">
        <v>286408000</v>
      </c>
      <c r="D1493" t="n">
        <v>203717700</v>
      </c>
      <c r="E1493">
        <f>sum(B1493:D1493)</f>
        <v/>
      </c>
      <c r="F1493">
        <f>B1493/E1493</f>
        <v/>
      </c>
      <c r="G1493">
        <f>C1493/E1493</f>
        <v/>
      </c>
      <c r="H1493">
        <f>D1493/E1493</f>
        <v/>
      </c>
      <c r="I1493">
        <f>G1493+H1493*2</f>
        <v/>
      </c>
    </row>
    <row r="1494" spans="1:12">
      <c r="A1494" t="s">
        <v>18</v>
      </c>
      <c r="B1494" t="n">
        <v>232034200</v>
      </c>
      <c r="C1494" t="n">
        <v>283556100</v>
      </c>
      <c r="D1494" t="n">
        <v>212367700</v>
      </c>
      <c r="E1494">
        <f>sum(B1494:D1494)</f>
        <v/>
      </c>
      <c r="F1494">
        <f>B1494/E1494</f>
        <v/>
      </c>
      <c r="G1494">
        <f>C1494/E1494</f>
        <v/>
      </c>
      <c r="H1494">
        <f>D1494/E1494</f>
        <v/>
      </c>
      <c r="I1494">
        <f>G1494+H1494*2</f>
        <v/>
      </c>
      <c r="J1494">
        <f>I1494-J1492</f>
        <v/>
      </c>
      <c r="K1494" t="n">
        <v>5</v>
      </c>
      <c r="L1494">
        <f>J1494/K1494*100/34.71/8</f>
        <v/>
      </c>
    </row>
    <row r="1495" spans="1:12">
      <c r="A1495" t="s">
        <v>19</v>
      </c>
      <c r="B1495" t="n">
        <v>210744100</v>
      </c>
      <c r="C1495" t="n">
        <v>254566400</v>
      </c>
      <c r="D1495" t="n">
        <v>190242500</v>
      </c>
      <c r="E1495">
        <f>sum(B1495:D1495)</f>
        <v/>
      </c>
      <c r="F1495">
        <f>B1495/E1495</f>
        <v/>
      </c>
      <c r="G1495">
        <f>C1495/E1495</f>
        <v/>
      </c>
      <c r="H1495">
        <f>D1495/E1495</f>
        <v/>
      </c>
      <c r="I1495">
        <f>G1495+H1495*2</f>
        <v/>
      </c>
      <c r="J1495">
        <f>I1495-J1492</f>
        <v/>
      </c>
      <c r="K1495" t="n">
        <v>5</v>
      </c>
      <c r="L1495">
        <f>J1495/K1495*100/34.71/8</f>
        <v/>
      </c>
    </row>
    <row r="1496" spans="1:12">
      <c r="A1496" t="s">
        <v>20</v>
      </c>
      <c r="B1496" t="n">
        <v>179420500</v>
      </c>
      <c r="C1496" t="n">
        <v>229401100</v>
      </c>
      <c r="D1496" t="n">
        <v>184362500</v>
      </c>
      <c r="E1496">
        <f>sum(B1496:D1496)</f>
        <v/>
      </c>
      <c r="F1496">
        <f>B1496/E1496</f>
        <v/>
      </c>
      <c r="G1496">
        <f>C1496/E1496</f>
        <v/>
      </c>
      <c r="H1496">
        <f>D1496/E1496</f>
        <v/>
      </c>
      <c r="I1496">
        <f>G1496+H1496*2</f>
        <v/>
      </c>
      <c r="J1496">
        <f>I1496-J1492</f>
        <v/>
      </c>
      <c r="K1496" t="n">
        <v>5</v>
      </c>
      <c r="L1496">
        <f>J1496/K1496*100/34.71/24</f>
        <v/>
      </c>
    </row>
    <row r="1497" spans="1:12">
      <c r="A1497" t="s">
        <v>21</v>
      </c>
      <c r="B1497" t="n">
        <v>179172300</v>
      </c>
      <c r="C1497" t="n">
        <v>228578600</v>
      </c>
      <c r="D1497" t="n">
        <v>184106500</v>
      </c>
      <c r="E1497">
        <f>sum(B1497:D1497)</f>
        <v/>
      </c>
      <c r="F1497">
        <f>B1497/E1497</f>
        <v/>
      </c>
      <c r="G1497">
        <f>C1497/E1497</f>
        <v/>
      </c>
      <c r="H1497">
        <f>D1497/E1497</f>
        <v/>
      </c>
      <c r="I1497">
        <f>G1497+H1497*2</f>
        <v/>
      </c>
      <c r="J1497">
        <f>I1497-J1492</f>
        <v/>
      </c>
      <c r="K1497" t="n">
        <v>5</v>
      </c>
      <c r="L1497">
        <f>J1497/K1497*100/34.71/24</f>
        <v/>
      </c>
    </row>
    <row r="1498" spans="1:12">
      <c r="A1498" t="s">
        <v>22</v>
      </c>
      <c r="B1498" t="n">
        <v>189998000</v>
      </c>
      <c r="C1498" t="n">
        <v>267162000</v>
      </c>
      <c r="D1498" t="n">
        <v>239434300</v>
      </c>
      <c r="E1498">
        <f>sum(B1498:D1498)</f>
        <v/>
      </c>
      <c r="F1498">
        <f>B1498/E1498</f>
        <v/>
      </c>
      <c r="G1498">
        <f>C1498/E1498</f>
        <v/>
      </c>
      <c r="H1498">
        <f>D1498/E1498</f>
        <v/>
      </c>
      <c r="I1498">
        <f>G1498+H1498*2</f>
        <v/>
      </c>
      <c r="J1498">
        <f>I1498-J1492</f>
        <v/>
      </c>
      <c r="K1498" t="n">
        <v>5</v>
      </c>
      <c r="L1498">
        <f>J1498/K1498*100/34.71/48</f>
        <v/>
      </c>
    </row>
    <row r="1499" spans="1:12">
      <c r="A1499" t="s">
        <v>23</v>
      </c>
      <c r="B1499" t="n">
        <v>191026600</v>
      </c>
      <c r="C1499" t="n">
        <v>267339900</v>
      </c>
      <c r="D1499" t="n">
        <v>240204400</v>
      </c>
      <c r="E1499">
        <f>sum(B1499:D1499)</f>
        <v/>
      </c>
      <c r="F1499">
        <f>B1499/E1499</f>
        <v/>
      </c>
      <c r="G1499">
        <f>C1499/E1499</f>
        <v/>
      </c>
      <c r="H1499">
        <f>D1499/E1499</f>
        <v/>
      </c>
      <c r="I1499">
        <f>G1499+H1499*2</f>
        <v/>
      </c>
      <c r="J1499">
        <f>I1499-J1492</f>
        <v/>
      </c>
      <c r="K1499" t="n">
        <v>5</v>
      </c>
      <c r="L1499">
        <f>J1499/K1499*100/34.71/48</f>
        <v/>
      </c>
    </row>
    <row r="1500" spans="1:12">
      <c r="A1500" t="s">
        <v>24</v>
      </c>
      <c r="B1500" t="n">
        <v>188638600</v>
      </c>
      <c r="C1500" t="n">
        <v>310710300</v>
      </c>
      <c r="D1500" t="n">
        <v>323863800</v>
      </c>
      <c r="E1500">
        <f>sum(B1500:D1500)</f>
        <v/>
      </c>
      <c r="F1500">
        <f>B1500/E1500</f>
        <v/>
      </c>
      <c r="G1500">
        <f>C1500/E1500</f>
        <v/>
      </c>
      <c r="H1500">
        <f>D1500/E1500</f>
        <v/>
      </c>
      <c r="I1500">
        <f>G1500+H1500*2</f>
        <v/>
      </c>
      <c r="J1500">
        <f>I1500-J1492</f>
        <v/>
      </c>
      <c r="K1500" t="n">
        <v>5</v>
      </c>
      <c r="L1500">
        <f>J1500/K1500*100/34.71/96</f>
        <v/>
      </c>
    </row>
    <row r="1501" spans="1:12">
      <c r="A1501" t="s">
        <v>25</v>
      </c>
      <c r="B1501" t="n">
        <v>116706000</v>
      </c>
      <c r="C1501" t="n">
        <v>193494800</v>
      </c>
      <c r="D1501" t="n">
        <v>200086700</v>
      </c>
      <c r="E1501">
        <f>sum(B1501:D1501)</f>
        <v/>
      </c>
      <c r="F1501">
        <f>B1501/E1501</f>
        <v/>
      </c>
      <c r="G1501">
        <f>C1501/E1501</f>
        <v/>
      </c>
      <c r="H1501">
        <f>D1501/E1501</f>
        <v/>
      </c>
      <c r="I1501">
        <f>G1501+H1501*2</f>
        <v/>
      </c>
      <c r="J1501">
        <f>I1501-J1492</f>
        <v/>
      </c>
      <c r="K1501" t="n">
        <v>5</v>
      </c>
      <c r="L1501">
        <f>J1501/K1501*100/34.71/96</f>
        <v/>
      </c>
    </row>
    <row r="1502" spans="1:12">
      <c r="A1502" t="s">
        <v>26</v>
      </c>
      <c r="B1502" t="n">
        <v>173237100</v>
      </c>
      <c r="C1502" t="n">
        <v>342227700</v>
      </c>
      <c r="D1502" t="n">
        <v>403679400</v>
      </c>
      <c r="E1502">
        <f>sum(B1502:D1502)</f>
        <v/>
      </c>
      <c r="F1502">
        <f>B1502/E1502</f>
        <v/>
      </c>
      <c r="G1502">
        <f>C1502/E1502</f>
        <v/>
      </c>
      <c r="H1502">
        <f>D1502/E1502</f>
        <v/>
      </c>
      <c r="I1502">
        <f>G1502+H1502*2</f>
        <v/>
      </c>
      <c r="J1502">
        <f>I1502-J1492</f>
        <v/>
      </c>
      <c r="K1502" t="n">
        <v>5</v>
      </c>
      <c r="L1502">
        <f>J1502/K1502*100/34.71/168</f>
        <v/>
      </c>
    </row>
    <row r="1503" spans="1:12">
      <c r="A1503" t="s">
        <v>27</v>
      </c>
      <c r="B1503" t="n">
        <v>125964500</v>
      </c>
      <c r="C1503" t="n">
        <v>252794300</v>
      </c>
      <c r="D1503" t="n">
        <v>294863800</v>
      </c>
      <c r="E1503">
        <f>sum(B1503:D1503)</f>
        <v/>
      </c>
      <c r="F1503">
        <f>B1503/E1503</f>
        <v/>
      </c>
      <c r="G1503">
        <f>C1503/E1503</f>
        <v/>
      </c>
      <c r="H1503">
        <f>D1503/E1503</f>
        <v/>
      </c>
      <c r="I1503">
        <f>G1503+H1503*2</f>
        <v/>
      </c>
      <c r="J1503">
        <f>I1503-J1492</f>
        <v/>
      </c>
      <c r="K1503" t="n">
        <v>5</v>
      </c>
      <c r="L1503">
        <f>J1503/K1503*100/34.71/168</f>
        <v/>
      </c>
    </row>
    <row r="1504" spans="1:12">
      <c r="A1504" t="s"/>
    </row>
    <row r="1505" spans="1:12">
      <c r="A1505" t="s">
        <v>0</v>
      </c>
      <c r="B1505" t="s">
        <v>1</v>
      </c>
      <c r="C1505" t="s">
        <v>2</v>
      </c>
      <c r="D1505" t="s">
        <v>3</v>
      </c>
    </row>
    <row r="1506" spans="1:12">
      <c r="A1506" t="s">
        <v>267</v>
      </c>
      <c r="B1506" t="s">
        <v>56</v>
      </c>
      <c r="C1506" t="s">
        <v>268</v>
      </c>
      <c r="D1506" t="s">
        <v>269</v>
      </c>
    </row>
    <row r="1507" spans="1:12">
      <c r="A1507" t="s"/>
      <c r="B1507" t="s">
        <v>8</v>
      </c>
      <c r="C1507" t="s">
        <v>9</v>
      </c>
      <c r="D1507" t="s">
        <v>10</v>
      </c>
      <c r="E1507" t="s">
        <v>11</v>
      </c>
      <c r="F1507" t="s">
        <v>8</v>
      </c>
      <c r="G1507" t="s">
        <v>9</v>
      </c>
      <c r="H1507" t="s">
        <v>10</v>
      </c>
      <c r="I1507" t="s">
        <v>12</v>
      </c>
      <c r="J1507" t="s">
        <v>13</v>
      </c>
      <c r="K1507" t="s">
        <v>14</v>
      </c>
      <c r="L1507" t="s">
        <v>15</v>
      </c>
    </row>
    <row r="1508" spans="1:12">
      <c r="A1508" t="s">
        <v>16</v>
      </c>
      <c r="B1508" t="n">
        <v>221357700</v>
      </c>
      <c r="C1508" t="n">
        <v>275689900</v>
      </c>
      <c r="D1508" t="n">
        <v>194990100</v>
      </c>
      <c r="E1508">
        <f>sum(B1508:D1508)</f>
        <v/>
      </c>
      <c r="F1508">
        <f>B1508/E1508</f>
        <v/>
      </c>
      <c r="G1508">
        <f>C1508/E1508</f>
        <v/>
      </c>
      <c r="H1508">
        <f>D1508/E1508</f>
        <v/>
      </c>
      <c r="I1508">
        <f>G1508+H1508*2</f>
        <v/>
      </c>
      <c r="J1508">
        <f>average(I1508:I1509)</f>
        <v/>
      </c>
    </row>
    <row r="1509" spans="1:12">
      <c r="A1509" t="s">
        <v>17</v>
      </c>
      <c r="B1509" t="n">
        <v>223393200</v>
      </c>
      <c r="C1509" t="n">
        <v>287593900</v>
      </c>
      <c r="D1509" t="n">
        <v>201659600</v>
      </c>
      <c r="E1509">
        <f>sum(B1509:D1509)</f>
        <v/>
      </c>
      <c r="F1509">
        <f>B1509/E1509</f>
        <v/>
      </c>
      <c r="G1509">
        <f>C1509/E1509</f>
        <v/>
      </c>
      <c r="H1509">
        <f>D1509/E1509</f>
        <v/>
      </c>
      <c r="I1509">
        <f>G1509+H1509*2</f>
        <v/>
      </c>
    </row>
    <row r="1510" spans="1:12">
      <c r="A1510" t="s">
        <v>18</v>
      </c>
      <c r="B1510" t="n">
        <v>225078300</v>
      </c>
      <c r="C1510" t="n">
        <v>286991600</v>
      </c>
      <c r="D1510" t="n">
        <v>220224100</v>
      </c>
      <c r="E1510">
        <f>sum(B1510:D1510)</f>
        <v/>
      </c>
      <c r="F1510">
        <f>B1510/E1510</f>
        <v/>
      </c>
      <c r="G1510">
        <f>C1510/E1510</f>
        <v/>
      </c>
      <c r="H1510">
        <f>D1510/E1510</f>
        <v/>
      </c>
      <c r="I1510">
        <f>G1510+H1510*2</f>
        <v/>
      </c>
      <c r="J1510">
        <f>I1510-J1508</f>
        <v/>
      </c>
      <c r="K1510" t="n">
        <v>5</v>
      </c>
      <c r="L1510">
        <f>J1510/K1510*100/30.89/8</f>
        <v/>
      </c>
    </row>
    <row r="1511" spans="1:12">
      <c r="A1511" t="s">
        <v>19</v>
      </c>
      <c r="B1511" t="n">
        <v>238500400</v>
      </c>
      <c r="C1511" t="n">
        <v>323627300</v>
      </c>
      <c r="D1511" t="n">
        <v>238856900</v>
      </c>
      <c r="E1511">
        <f>sum(B1511:D1511)</f>
        <v/>
      </c>
      <c r="F1511">
        <f>B1511/E1511</f>
        <v/>
      </c>
      <c r="G1511">
        <f>C1511/E1511</f>
        <v/>
      </c>
      <c r="H1511">
        <f>D1511/E1511</f>
        <v/>
      </c>
      <c r="I1511">
        <f>G1511+H1511*2</f>
        <v/>
      </c>
      <c r="J1511">
        <f>I1511-J1508</f>
        <v/>
      </c>
      <c r="K1511" t="n">
        <v>5</v>
      </c>
      <c r="L1511">
        <f>J1511/K1511*100/30.89/8</f>
        <v/>
      </c>
    </row>
    <row r="1512" spans="1:12">
      <c r="A1512" t="s">
        <v>20</v>
      </c>
      <c r="B1512" t="n">
        <v>213665100</v>
      </c>
      <c r="C1512" t="n">
        <v>285168300</v>
      </c>
      <c r="D1512" t="n">
        <v>224622800</v>
      </c>
      <c r="E1512">
        <f>sum(B1512:D1512)</f>
        <v/>
      </c>
      <c r="F1512">
        <f>B1512/E1512</f>
        <v/>
      </c>
      <c r="G1512">
        <f>C1512/E1512</f>
        <v/>
      </c>
      <c r="H1512">
        <f>D1512/E1512</f>
        <v/>
      </c>
      <c r="I1512">
        <f>G1512+H1512*2</f>
        <v/>
      </c>
      <c r="J1512">
        <f>I1512-J1508</f>
        <v/>
      </c>
      <c r="K1512" t="n">
        <v>5</v>
      </c>
      <c r="L1512">
        <f>J1512/K1512*100/30.89/24</f>
        <v/>
      </c>
    </row>
    <row r="1513" spans="1:12">
      <c r="A1513" t="s">
        <v>21</v>
      </c>
      <c r="B1513" t="n">
        <v>206016600</v>
      </c>
      <c r="C1513" t="n">
        <v>290761800</v>
      </c>
      <c r="D1513" t="n">
        <v>229054800</v>
      </c>
      <c r="E1513">
        <f>sum(B1513:D1513)</f>
        <v/>
      </c>
      <c r="F1513">
        <f>B1513/E1513</f>
        <v/>
      </c>
      <c r="G1513">
        <f>C1513/E1513</f>
        <v/>
      </c>
      <c r="H1513">
        <f>D1513/E1513</f>
        <v/>
      </c>
      <c r="I1513">
        <f>G1513+H1513*2</f>
        <v/>
      </c>
      <c r="J1513">
        <f>I1513-J1508</f>
        <v/>
      </c>
      <c r="K1513" t="n">
        <v>5</v>
      </c>
      <c r="L1513">
        <f>J1513/K1513*100/30.89/24</f>
        <v/>
      </c>
    </row>
    <row r="1514" spans="1:12">
      <c r="A1514" t="s">
        <v>22</v>
      </c>
      <c r="B1514" t="n">
        <v>145119700</v>
      </c>
      <c r="C1514" t="n">
        <v>214652600</v>
      </c>
      <c r="D1514" t="n">
        <v>186573200</v>
      </c>
      <c r="E1514">
        <f>sum(B1514:D1514)</f>
        <v/>
      </c>
      <c r="F1514">
        <f>B1514/E1514</f>
        <v/>
      </c>
      <c r="G1514">
        <f>C1514/E1514</f>
        <v/>
      </c>
      <c r="H1514">
        <f>D1514/E1514</f>
        <v/>
      </c>
      <c r="I1514">
        <f>G1514+H1514*2</f>
        <v/>
      </c>
      <c r="J1514">
        <f>I1514-J1508</f>
        <v/>
      </c>
      <c r="K1514" t="n">
        <v>5</v>
      </c>
      <c r="L1514">
        <f>J1514/K1514*100/30.89/48</f>
        <v/>
      </c>
    </row>
    <row r="1515" spans="1:12">
      <c r="A1515" t="s">
        <v>23</v>
      </c>
      <c r="B1515" t="n">
        <v>157724600</v>
      </c>
      <c r="C1515" t="n">
        <v>235464400</v>
      </c>
      <c r="D1515" t="n">
        <v>206465500</v>
      </c>
      <c r="E1515">
        <f>sum(B1515:D1515)</f>
        <v/>
      </c>
      <c r="F1515">
        <f>B1515/E1515</f>
        <v/>
      </c>
      <c r="G1515">
        <f>C1515/E1515</f>
        <v/>
      </c>
      <c r="H1515">
        <f>D1515/E1515</f>
        <v/>
      </c>
      <c r="I1515">
        <f>G1515+H1515*2</f>
        <v/>
      </c>
      <c r="J1515">
        <f>I1515-J1508</f>
        <v/>
      </c>
      <c r="K1515" t="n">
        <v>5</v>
      </c>
      <c r="L1515">
        <f>J1515/K1515*100/30.89/48</f>
        <v/>
      </c>
    </row>
    <row r="1516" spans="1:12">
      <c r="A1516" t="s">
        <v>24</v>
      </c>
      <c r="B1516" t="n">
        <v>156946600</v>
      </c>
      <c r="C1516" t="n">
        <v>277506600</v>
      </c>
      <c r="D1516" t="n">
        <v>277612900</v>
      </c>
      <c r="E1516">
        <f>sum(B1516:D1516)</f>
        <v/>
      </c>
      <c r="F1516">
        <f>B1516/E1516</f>
        <v/>
      </c>
      <c r="G1516">
        <f>C1516/E1516</f>
        <v/>
      </c>
      <c r="H1516">
        <f>D1516/E1516</f>
        <v/>
      </c>
      <c r="I1516">
        <f>G1516+H1516*2</f>
        <v/>
      </c>
      <c r="J1516">
        <f>I1516-J1508</f>
        <v/>
      </c>
      <c r="K1516" t="n">
        <v>5</v>
      </c>
      <c r="L1516">
        <f>J1516/K1516*100/30.89/96</f>
        <v/>
      </c>
    </row>
    <row r="1517" spans="1:12">
      <c r="A1517" t="s">
        <v>25</v>
      </c>
      <c r="B1517" t="n">
        <v>147859300</v>
      </c>
      <c r="C1517" t="n">
        <v>256360100</v>
      </c>
      <c r="D1517" t="n">
        <v>256494600</v>
      </c>
      <c r="E1517">
        <f>sum(B1517:D1517)</f>
        <v/>
      </c>
      <c r="F1517">
        <f>B1517/E1517</f>
        <v/>
      </c>
      <c r="G1517">
        <f>C1517/E1517</f>
        <v/>
      </c>
      <c r="H1517">
        <f>D1517/E1517</f>
        <v/>
      </c>
      <c r="I1517">
        <f>G1517+H1517*2</f>
        <v/>
      </c>
      <c r="J1517">
        <f>I1517-J1508</f>
        <v/>
      </c>
      <c r="K1517" t="n">
        <v>5</v>
      </c>
      <c r="L1517">
        <f>J1517/K1517*100/30.89/96</f>
        <v/>
      </c>
    </row>
    <row r="1518" spans="1:12">
      <c r="A1518" t="s">
        <v>26</v>
      </c>
      <c r="B1518" t="n">
        <v>156132400</v>
      </c>
      <c r="C1518" t="n">
        <v>317033000</v>
      </c>
      <c r="D1518" t="n">
        <v>347308200</v>
      </c>
      <c r="E1518">
        <f>sum(B1518:D1518)</f>
        <v/>
      </c>
      <c r="F1518">
        <f>B1518/E1518</f>
        <v/>
      </c>
      <c r="G1518">
        <f>C1518/E1518</f>
        <v/>
      </c>
      <c r="H1518">
        <f>D1518/E1518</f>
        <v/>
      </c>
      <c r="I1518">
        <f>G1518+H1518*2</f>
        <v/>
      </c>
      <c r="J1518">
        <f>I1518-J1508</f>
        <v/>
      </c>
      <c r="K1518" t="n">
        <v>5</v>
      </c>
      <c r="L1518">
        <f>J1518/K1518*100/30.89/168</f>
        <v/>
      </c>
    </row>
    <row r="1519" spans="1:12">
      <c r="A1519" t="s">
        <v>27</v>
      </c>
      <c r="B1519" t="n">
        <v>167600100</v>
      </c>
      <c r="C1519" t="n">
        <v>338966900</v>
      </c>
      <c r="D1519" t="n">
        <v>380220300</v>
      </c>
      <c r="E1519">
        <f>sum(B1519:D1519)</f>
        <v/>
      </c>
      <c r="F1519">
        <f>B1519/E1519</f>
        <v/>
      </c>
      <c r="G1519">
        <f>C1519/E1519</f>
        <v/>
      </c>
      <c r="H1519">
        <f>D1519/E1519</f>
        <v/>
      </c>
      <c r="I1519">
        <f>G1519+H1519*2</f>
        <v/>
      </c>
      <c r="J1519">
        <f>I1519-J1508</f>
        <v/>
      </c>
      <c r="K1519" t="n">
        <v>5</v>
      </c>
      <c r="L1519">
        <f>J1519/K1519*100/30.89/168</f>
        <v/>
      </c>
    </row>
    <row r="1520" spans="1:12">
      <c r="A1520" t="s"/>
    </row>
    <row r="1521" spans="1:12">
      <c r="A1521" t="s">
        <v>0</v>
      </c>
      <c r="B1521" t="s">
        <v>1</v>
      </c>
      <c r="C1521" t="s">
        <v>2</v>
      </c>
      <c r="D1521" t="s">
        <v>3</v>
      </c>
    </row>
    <row r="1522" spans="1:12">
      <c r="A1522" t="s">
        <v>270</v>
      </c>
      <c r="B1522" t="s">
        <v>165</v>
      </c>
      <c r="C1522" t="s">
        <v>271</v>
      </c>
      <c r="D1522" t="s">
        <v>269</v>
      </c>
    </row>
    <row r="1523" spans="1:12">
      <c r="A1523" t="s"/>
      <c r="B1523" t="s">
        <v>8</v>
      </c>
      <c r="C1523" t="s">
        <v>9</v>
      </c>
      <c r="D1523" t="s">
        <v>10</v>
      </c>
      <c r="E1523" t="s">
        <v>11</v>
      </c>
      <c r="F1523" t="s">
        <v>8</v>
      </c>
      <c r="G1523" t="s">
        <v>9</v>
      </c>
      <c r="H1523" t="s">
        <v>10</v>
      </c>
      <c r="I1523" t="s">
        <v>12</v>
      </c>
      <c r="J1523" t="s">
        <v>13</v>
      </c>
      <c r="K1523" t="s">
        <v>14</v>
      </c>
      <c r="L1523" t="s">
        <v>15</v>
      </c>
    </row>
    <row r="1524" spans="1:12">
      <c r="A1524" t="s">
        <v>16</v>
      </c>
      <c r="B1524" t="n">
        <v>119288700</v>
      </c>
      <c r="C1524" t="n">
        <v>152853400</v>
      </c>
      <c r="D1524" t="n">
        <v>106746600</v>
      </c>
      <c r="E1524">
        <f>sum(B1524:D1524)</f>
        <v/>
      </c>
      <c r="F1524">
        <f>B1524/E1524</f>
        <v/>
      </c>
      <c r="G1524">
        <f>C1524/E1524</f>
        <v/>
      </c>
      <c r="H1524">
        <f>D1524/E1524</f>
        <v/>
      </c>
      <c r="I1524">
        <f>G1524+H1524*2</f>
        <v/>
      </c>
      <c r="J1524">
        <f>average(I1524:I1525)</f>
        <v/>
      </c>
    </row>
    <row r="1525" spans="1:12">
      <c r="A1525" t="s">
        <v>17</v>
      </c>
      <c r="B1525" t="n">
        <v>116600500</v>
      </c>
      <c r="C1525" t="n">
        <v>154100500</v>
      </c>
      <c r="D1525" t="n">
        <v>107314800</v>
      </c>
      <c r="E1525">
        <f>sum(B1525:D1525)</f>
        <v/>
      </c>
      <c r="F1525">
        <f>B1525/E1525</f>
        <v/>
      </c>
      <c r="G1525">
        <f>C1525/E1525</f>
        <v/>
      </c>
      <c r="H1525">
        <f>D1525/E1525</f>
        <v/>
      </c>
      <c r="I1525">
        <f>G1525+H1525*2</f>
        <v/>
      </c>
    </row>
    <row r="1526" spans="1:12">
      <c r="A1526" t="s">
        <v>18</v>
      </c>
      <c r="B1526" t="n">
        <v>120556700</v>
      </c>
      <c r="C1526" t="n">
        <v>152506200</v>
      </c>
      <c r="D1526" t="n">
        <v>114229100</v>
      </c>
      <c r="E1526">
        <f>sum(B1526:D1526)</f>
        <v/>
      </c>
      <c r="F1526">
        <f>B1526/E1526</f>
        <v/>
      </c>
      <c r="G1526">
        <f>C1526/E1526</f>
        <v/>
      </c>
      <c r="H1526">
        <f>D1526/E1526</f>
        <v/>
      </c>
      <c r="I1526">
        <f>G1526+H1526*2</f>
        <v/>
      </c>
      <c r="J1526">
        <f>I1526-J1524</f>
        <v/>
      </c>
      <c r="K1526" t="n">
        <v>5</v>
      </c>
      <c r="L1526">
        <f>J1526/K1526*100/30.89/8</f>
        <v/>
      </c>
    </row>
    <row r="1527" spans="1:12">
      <c r="A1527" t="s">
        <v>19</v>
      </c>
      <c r="B1527" t="n">
        <v>126931100</v>
      </c>
      <c r="C1527" t="n">
        <v>169361500</v>
      </c>
      <c r="D1527" t="n">
        <v>121647500</v>
      </c>
      <c r="E1527">
        <f>sum(B1527:D1527)</f>
        <v/>
      </c>
      <c r="F1527">
        <f>B1527/E1527</f>
        <v/>
      </c>
      <c r="G1527">
        <f>C1527/E1527</f>
        <v/>
      </c>
      <c r="H1527">
        <f>D1527/E1527</f>
        <v/>
      </c>
      <c r="I1527">
        <f>G1527+H1527*2</f>
        <v/>
      </c>
      <c r="J1527">
        <f>I1527-J1524</f>
        <v/>
      </c>
      <c r="K1527" t="n">
        <v>5</v>
      </c>
      <c r="L1527">
        <f>J1527/K1527*100/30.89/8</f>
        <v/>
      </c>
    </row>
    <row r="1528" spans="1:12">
      <c r="A1528" t="s">
        <v>20</v>
      </c>
      <c r="B1528" t="n">
        <v>108432400</v>
      </c>
      <c r="C1528" t="n">
        <v>150379900</v>
      </c>
      <c r="D1528" t="n">
        <v>113763800</v>
      </c>
      <c r="E1528">
        <f>sum(B1528:D1528)</f>
        <v/>
      </c>
      <c r="F1528">
        <f>B1528/E1528</f>
        <v/>
      </c>
      <c r="G1528">
        <f>C1528/E1528</f>
        <v/>
      </c>
      <c r="H1528">
        <f>D1528/E1528</f>
        <v/>
      </c>
      <c r="I1528">
        <f>G1528+H1528*2</f>
        <v/>
      </c>
      <c r="J1528">
        <f>I1528-J1524</f>
        <v/>
      </c>
      <c r="K1528" t="n">
        <v>5</v>
      </c>
      <c r="L1528">
        <f>J1528/K1528*100/30.89/24</f>
        <v/>
      </c>
    </row>
    <row r="1529" spans="1:12">
      <c r="A1529" t="s">
        <v>21</v>
      </c>
      <c r="B1529" t="n">
        <v>114298400</v>
      </c>
      <c r="C1529" t="n">
        <v>155344100</v>
      </c>
      <c r="D1529" t="n">
        <v>122013500</v>
      </c>
      <c r="E1529">
        <f>sum(B1529:D1529)</f>
        <v/>
      </c>
      <c r="F1529">
        <f>B1529/E1529</f>
        <v/>
      </c>
      <c r="G1529">
        <f>C1529/E1529</f>
        <v/>
      </c>
      <c r="H1529">
        <f>D1529/E1529</f>
        <v/>
      </c>
      <c r="I1529">
        <f>G1529+H1529*2</f>
        <v/>
      </c>
      <c r="J1529">
        <f>I1529-J1524</f>
        <v/>
      </c>
      <c r="K1529" t="n">
        <v>5</v>
      </c>
      <c r="L1529">
        <f>J1529/K1529*100/30.89/24</f>
        <v/>
      </c>
    </row>
    <row r="1530" spans="1:12">
      <c r="A1530" t="s">
        <v>22</v>
      </c>
      <c r="B1530" t="n">
        <v>78645670</v>
      </c>
      <c r="C1530" t="n">
        <v>116287100</v>
      </c>
      <c r="D1530" t="n">
        <v>100815700</v>
      </c>
      <c r="E1530">
        <f>sum(B1530:D1530)</f>
        <v/>
      </c>
      <c r="F1530">
        <f>B1530/E1530</f>
        <v/>
      </c>
      <c r="G1530">
        <f>C1530/E1530</f>
        <v/>
      </c>
      <c r="H1530">
        <f>D1530/E1530</f>
        <v/>
      </c>
      <c r="I1530">
        <f>G1530+H1530*2</f>
        <v/>
      </c>
      <c r="J1530">
        <f>I1530-J1524</f>
        <v/>
      </c>
      <c r="K1530" t="n">
        <v>5</v>
      </c>
      <c r="L1530">
        <f>J1530/K1530*100/30.89/48</f>
        <v/>
      </c>
    </row>
    <row r="1531" spans="1:12">
      <c r="A1531" t="s">
        <v>23</v>
      </c>
      <c r="B1531" t="n">
        <v>83564180</v>
      </c>
      <c r="C1531" t="n">
        <v>123789300</v>
      </c>
      <c r="D1531" t="n">
        <v>106694100</v>
      </c>
      <c r="E1531">
        <f>sum(B1531:D1531)</f>
        <v/>
      </c>
      <c r="F1531">
        <f>B1531/E1531</f>
        <v/>
      </c>
      <c r="G1531">
        <f>C1531/E1531</f>
        <v/>
      </c>
      <c r="H1531">
        <f>D1531/E1531</f>
        <v/>
      </c>
      <c r="I1531">
        <f>G1531+H1531*2</f>
        <v/>
      </c>
      <c r="J1531">
        <f>I1531-J1524</f>
        <v/>
      </c>
      <c r="K1531" t="n">
        <v>5</v>
      </c>
      <c r="L1531">
        <f>J1531/K1531*100/30.89/48</f>
        <v/>
      </c>
    </row>
    <row r="1532" spans="1:12">
      <c r="A1532" t="s">
        <v>24</v>
      </c>
      <c r="B1532" t="n">
        <v>82091770</v>
      </c>
      <c r="C1532" t="n">
        <v>149366700</v>
      </c>
      <c r="D1532" t="n">
        <v>144365600</v>
      </c>
      <c r="E1532">
        <f>sum(B1532:D1532)</f>
        <v/>
      </c>
      <c r="F1532">
        <f>B1532/E1532</f>
        <v/>
      </c>
      <c r="G1532">
        <f>C1532/E1532</f>
        <v/>
      </c>
      <c r="H1532">
        <f>D1532/E1532</f>
        <v/>
      </c>
      <c r="I1532">
        <f>G1532+H1532*2</f>
        <v/>
      </c>
      <c r="J1532">
        <f>I1532-J1524</f>
        <v/>
      </c>
      <c r="K1532" t="n">
        <v>5</v>
      </c>
      <c r="L1532">
        <f>J1532/K1532*100/30.89/96</f>
        <v/>
      </c>
    </row>
    <row r="1533" spans="1:12">
      <c r="A1533" t="s">
        <v>25</v>
      </c>
      <c r="B1533" t="n">
        <v>84823850</v>
      </c>
      <c r="C1533" t="n">
        <v>141519500</v>
      </c>
      <c r="D1533" t="n">
        <v>144178000</v>
      </c>
      <c r="E1533">
        <f>sum(B1533:D1533)</f>
        <v/>
      </c>
      <c r="F1533">
        <f>B1533/E1533</f>
        <v/>
      </c>
      <c r="G1533">
        <f>C1533/E1533</f>
        <v/>
      </c>
      <c r="H1533">
        <f>D1533/E1533</f>
        <v/>
      </c>
      <c r="I1533">
        <f>G1533+H1533*2</f>
        <v/>
      </c>
      <c r="J1533">
        <f>I1533-J1524</f>
        <v/>
      </c>
      <c r="K1533" t="n">
        <v>5</v>
      </c>
      <c r="L1533">
        <f>J1533/K1533*100/30.89/96</f>
        <v/>
      </c>
    </row>
    <row r="1534" spans="1:12">
      <c r="A1534" t="s">
        <v>26</v>
      </c>
      <c r="B1534" t="n">
        <v>103903400</v>
      </c>
      <c r="C1534" t="n">
        <v>203516300</v>
      </c>
      <c r="D1534" t="n">
        <v>233862100</v>
      </c>
      <c r="E1534">
        <f>sum(B1534:D1534)</f>
        <v/>
      </c>
      <c r="F1534">
        <f>B1534/E1534</f>
        <v/>
      </c>
      <c r="G1534">
        <f>C1534/E1534</f>
        <v/>
      </c>
      <c r="H1534">
        <f>D1534/E1534</f>
        <v/>
      </c>
      <c r="I1534">
        <f>G1534+H1534*2</f>
        <v/>
      </c>
      <c r="J1534">
        <f>I1534-J1524</f>
        <v/>
      </c>
      <c r="K1534" t="n">
        <v>5</v>
      </c>
      <c r="L1534">
        <f>J1534/K1534*100/30.89/168</f>
        <v/>
      </c>
    </row>
    <row r="1535" spans="1:12">
      <c r="A1535" t="s">
        <v>27</v>
      </c>
      <c r="B1535" t="n">
        <v>82824100</v>
      </c>
      <c r="C1535" t="n">
        <v>172453200</v>
      </c>
      <c r="D1535" t="n">
        <v>193682600</v>
      </c>
      <c r="E1535">
        <f>sum(B1535:D1535)</f>
        <v/>
      </c>
      <c r="F1535">
        <f>B1535/E1535</f>
        <v/>
      </c>
      <c r="G1535">
        <f>C1535/E1535</f>
        <v/>
      </c>
      <c r="H1535">
        <f>D1535/E1535</f>
        <v/>
      </c>
      <c r="I1535">
        <f>G1535+H1535*2</f>
        <v/>
      </c>
      <c r="J1535">
        <f>I1535-J1524</f>
        <v/>
      </c>
      <c r="K1535" t="n">
        <v>5</v>
      </c>
      <c r="L1535">
        <f>J1535/K1535*100/30.89/168</f>
        <v/>
      </c>
    </row>
    <row r="1536" spans="1:12">
      <c r="A1536" t="s"/>
    </row>
    <row r="1537" spans="1:12">
      <c r="A1537" t="s">
        <v>0</v>
      </c>
      <c r="B1537" t="s">
        <v>1</v>
      </c>
      <c r="C1537" t="s">
        <v>2</v>
      </c>
      <c r="D1537" t="s">
        <v>3</v>
      </c>
    </row>
    <row r="1538" spans="1:12">
      <c r="A1538" t="s">
        <v>272</v>
      </c>
      <c r="B1538" t="s">
        <v>165</v>
      </c>
      <c r="C1538" t="s">
        <v>273</v>
      </c>
      <c r="D1538" t="s">
        <v>274</v>
      </c>
    </row>
    <row r="1539" spans="1:12">
      <c r="A1539" t="s"/>
      <c r="B1539" t="s">
        <v>8</v>
      </c>
      <c r="C1539" t="s">
        <v>9</v>
      </c>
      <c r="D1539" t="s">
        <v>10</v>
      </c>
      <c r="E1539" t="s">
        <v>11</v>
      </c>
      <c r="F1539" t="s">
        <v>8</v>
      </c>
      <c r="G1539" t="s">
        <v>9</v>
      </c>
      <c r="H1539" t="s">
        <v>10</v>
      </c>
      <c r="I1539" t="s">
        <v>12</v>
      </c>
      <c r="J1539" t="s">
        <v>13</v>
      </c>
      <c r="K1539" t="s">
        <v>14</v>
      </c>
      <c r="L1539" t="s">
        <v>15</v>
      </c>
    </row>
    <row r="1540" spans="1:12">
      <c r="A1540" t="s">
        <v>16</v>
      </c>
      <c r="B1540" t="n">
        <v>3251297000</v>
      </c>
      <c r="C1540" t="n">
        <v>4134749000</v>
      </c>
      <c r="D1540" t="n">
        <v>2852381000</v>
      </c>
      <c r="E1540">
        <f>sum(B1540:D1540)</f>
        <v/>
      </c>
      <c r="F1540">
        <f>B1540/E1540</f>
        <v/>
      </c>
      <c r="G1540">
        <f>C1540/E1540</f>
        <v/>
      </c>
      <c r="H1540">
        <f>D1540/E1540</f>
        <v/>
      </c>
      <c r="I1540">
        <f>G1540+H1540*2</f>
        <v/>
      </c>
      <c r="J1540">
        <f>average(I1540:I1541)</f>
        <v/>
      </c>
    </row>
    <row r="1541" spans="1:12">
      <c r="A1541" t="s">
        <v>17</v>
      </c>
      <c r="B1541" t="n">
        <v>3352667000</v>
      </c>
      <c r="C1541" t="n">
        <v>4253821000</v>
      </c>
      <c r="D1541" t="n">
        <v>2915675000</v>
      </c>
      <c r="E1541">
        <f>sum(B1541:D1541)</f>
        <v/>
      </c>
      <c r="F1541">
        <f>B1541/E1541</f>
        <v/>
      </c>
      <c r="G1541">
        <f>C1541/E1541</f>
        <v/>
      </c>
      <c r="H1541">
        <f>D1541/E1541</f>
        <v/>
      </c>
      <c r="I1541">
        <f>G1541+H1541*2</f>
        <v/>
      </c>
    </row>
    <row r="1542" spans="1:12">
      <c r="A1542" t="s">
        <v>18</v>
      </c>
      <c r="B1542" t="n">
        <v>3742840000</v>
      </c>
      <c r="C1542" t="n">
        <v>4904857000</v>
      </c>
      <c r="D1542" t="n">
        <v>3608671000</v>
      </c>
      <c r="E1542">
        <f>sum(B1542:D1542)</f>
        <v/>
      </c>
      <c r="F1542">
        <f>B1542/E1542</f>
        <v/>
      </c>
      <c r="G1542">
        <f>C1542/E1542</f>
        <v/>
      </c>
      <c r="H1542">
        <f>D1542/E1542</f>
        <v/>
      </c>
      <c r="I1542">
        <f>G1542+H1542*2</f>
        <v/>
      </c>
      <c r="J1542">
        <f>I1542-J1540</f>
        <v/>
      </c>
      <c r="K1542" t="n">
        <v>5</v>
      </c>
      <c r="L1542">
        <f>J1542/K1542*100/46.33/8</f>
        <v/>
      </c>
    </row>
    <row r="1543" spans="1:12">
      <c r="A1543" t="s">
        <v>19</v>
      </c>
      <c r="B1543" t="n">
        <v>3289188000</v>
      </c>
      <c r="C1543" t="n">
        <v>4294597000</v>
      </c>
      <c r="D1543" t="n">
        <v>3147446000</v>
      </c>
      <c r="E1543">
        <f>sum(B1543:D1543)</f>
        <v/>
      </c>
      <c r="F1543">
        <f>B1543/E1543</f>
        <v/>
      </c>
      <c r="G1543">
        <f>C1543/E1543</f>
        <v/>
      </c>
      <c r="H1543">
        <f>D1543/E1543</f>
        <v/>
      </c>
      <c r="I1543">
        <f>G1543+H1543*2</f>
        <v/>
      </c>
      <c r="J1543">
        <f>I1543-J1540</f>
        <v/>
      </c>
      <c r="K1543" t="n">
        <v>5</v>
      </c>
      <c r="L1543">
        <f>J1543/K1543*100/46.33/8</f>
        <v/>
      </c>
    </row>
    <row r="1544" spans="1:12">
      <c r="A1544" t="s">
        <v>20</v>
      </c>
      <c r="B1544" t="n">
        <v>2540036000</v>
      </c>
      <c r="C1544" t="n">
        <v>3480953000</v>
      </c>
      <c r="D1544" t="n">
        <v>2758077000</v>
      </c>
      <c r="E1544">
        <f>sum(B1544:D1544)</f>
        <v/>
      </c>
      <c r="F1544">
        <f>B1544/E1544</f>
        <v/>
      </c>
      <c r="G1544">
        <f>C1544/E1544</f>
        <v/>
      </c>
      <c r="H1544">
        <f>D1544/E1544</f>
        <v/>
      </c>
      <c r="I1544">
        <f>G1544+H1544*2</f>
        <v/>
      </c>
      <c r="J1544">
        <f>I1544-J1540</f>
        <v/>
      </c>
      <c r="K1544" t="n">
        <v>5</v>
      </c>
      <c r="L1544">
        <f>J1544/K1544*100/46.33/24</f>
        <v/>
      </c>
    </row>
    <row r="1545" spans="1:12">
      <c r="A1545" t="s">
        <v>21</v>
      </c>
      <c r="B1545" t="n">
        <v>3017609000</v>
      </c>
      <c r="C1545" t="n">
        <v>4156316000</v>
      </c>
      <c r="D1545" t="n">
        <v>3263297000</v>
      </c>
      <c r="E1545">
        <f>sum(B1545:D1545)</f>
        <v/>
      </c>
      <c r="F1545">
        <f>B1545/E1545</f>
        <v/>
      </c>
      <c r="G1545">
        <f>C1545/E1545</f>
        <v/>
      </c>
      <c r="H1545">
        <f>D1545/E1545</f>
        <v/>
      </c>
      <c r="I1545">
        <f>G1545+H1545*2</f>
        <v/>
      </c>
      <c r="J1545">
        <f>I1545-J1540</f>
        <v/>
      </c>
      <c r="K1545" t="n">
        <v>5</v>
      </c>
      <c r="L1545">
        <f>J1545/K1545*100/46.33/24</f>
        <v/>
      </c>
    </row>
    <row r="1546" spans="1:12">
      <c r="A1546" t="s">
        <v>22</v>
      </c>
      <c r="B1546" t="n">
        <v>1576418000</v>
      </c>
      <c r="C1546" t="n">
        <v>2337524000</v>
      </c>
      <c r="D1546" t="n">
        <v>2059107000</v>
      </c>
      <c r="E1546">
        <f>sum(B1546:D1546)</f>
        <v/>
      </c>
      <c r="F1546">
        <f>B1546/E1546</f>
        <v/>
      </c>
      <c r="G1546">
        <f>C1546/E1546</f>
        <v/>
      </c>
      <c r="H1546">
        <f>D1546/E1546</f>
        <v/>
      </c>
      <c r="I1546">
        <f>G1546+H1546*2</f>
        <v/>
      </c>
      <c r="J1546">
        <f>I1546-J1540</f>
        <v/>
      </c>
      <c r="K1546" t="n">
        <v>5</v>
      </c>
      <c r="L1546">
        <f>J1546/K1546*100/46.33/48</f>
        <v/>
      </c>
    </row>
    <row r="1547" spans="1:12">
      <c r="A1547" t="s">
        <v>23</v>
      </c>
      <c r="B1547" t="n">
        <v>1354957000</v>
      </c>
      <c r="C1547" t="n">
        <v>2027658000</v>
      </c>
      <c r="D1547" t="n">
        <v>1773103000</v>
      </c>
      <c r="E1547">
        <f>sum(B1547:D1547)</f>
        <v/>
      </c>
      <c r="F1547">
        <f>B1547/E1547</f>
        <v/>
      </c>
      <c r="G1547">
        <f>C1547/E1547</f>
        <v/>
      </c>
      <c r="H1547">
        <f>D1547/E1547</f>
        <v/>
      </c>
      <c r="I1547">
        <f>G1547+H1547*2</f>
        <v/>
      </c>
      <c r="J1547">
        <f>I1547-J1540</f>
        <v/>
      </c>
      <c r="K1547" t="n">
        <v>5</v>
      </c>
      <c r="L1547">
        <f>J1547/K1547*100/46.33/48</f>
        <v/>
      </c>
    </row>
    <row r="1548" spans="1:12">
      <c r="A1548" t="s">
        <v>24</v>
      </c>
      <c r="B1548" t="n">
        <v>1545824000</v>
      </c>
      <c r="C1548" t="n">
        <v>2741346000</v>
      </c>
      <c r="D1548" t="n">
        <v>2890196000</v>
      </c>
      <c r="E1548">
        <f>sum(B1548:D1548)</f>
        <v/>
      </c>
      <c r="F1548">
        <f>B1548/E1548</f>
        <v/>
      </c>
      <c r="G1548">
        <f>C1548/E1548</f>
        <v/>
      </c>
      <c r="H1548">
        <f>D1548/E1548</f>
        <v/>
      </c>
      <c r="I1548">
        <f>G1548+H1548*2</f>
        <v/>
      </c>
      <c r="J1548">
        <f>I1548-J1540</f>
        <v/>
      </c>
      <c r="K1548" t="n">
        <v>5</v>
      </c>
      <c r="L1548">
        <f>J1548/K1548*100/46.33/96</f>
        <v/>
      </c>
    </row>
    <row r="1549" spans="1:12">
      <c r="A1549" t="s">
        <v>25</v>
      </c>
      <c r="B1549" t="n">
        <v>1597262000</v>
      </c>
      <c r="C1549" t="n">
        <v>2805376000</v>
      </c>
      <c r="D1549" t="n">
        <v>2986118000</v>
      </c>
      <c r="E1549">
        <f>sum(B1549:D1549)</f>
        <v/>
      </c>
      <c r="F1549">
        <f>B1549/E1549</f>
        <v/>
      </c>
      <c r="G1549">
        <f>C1549/E1549</f>
        <v/>
      </c>
      <c r="H1549">
        <f>D1549/E1549</f>
        <v/>
      </c>
      <c r="I1549">
        <f>G1549+H1549*2</f>
        <v/>
      </c>
      <c r="J1549">
        <f>I1549-J1540</f>
        <v/>
      </c>
      <c r="K1549" t="n">
        <v>5</v>
      </c>
      <c r="L1549">
        <f>J1549/K1549*100/46.33/96</f>
        <v/>
      </c>
    </row>
    <row r="1550" spans="1:12">
      <c r="A1550" t="s">
        <v>26</v>
      </c>
      <c r="B1550" t="n">
        <v>1782537000</v>
      </c>
      <c r="C1550" t="n">
        <v>3782261000</v>
      </c>
      <c r="D1550" t="n">
        <v>4648918000</v>
      </c>
      <c r="E1550">
        <f>sum(B1550:D1550)</f>
        <v/>
      </c>
      <c r="F1550">
        <f>B1550/E1550</f>
        <v/>
      </c>
      <c r="G1550">
        <f>C1550/E1550</f>
        <v/>
      </c>
      <c r="H1550">
        <f>D1550/E1550</f>
        <v/>
      </c>
      <c r="I1550">
        <f>G1550+H1550*2</f>
        <v/>
      </c>
      <c r="J1550">
        <f>I1550-J1540</f>
        <v/>
      </c>
      <c r="K1550" t="n">
        <v>5</v>
      </c>
      <c r="L1550">
        <f>J1550/K1550*100/46.33/168</f>
        <v/>
      </c>
    </row>
    <row r="1551" spans="1:12">
      <c r="A1551" t="s">
        <v>27</v>
      </c>
      <c r="B1551" t="n">
        <v>1652013000</v>
      </c>
      <c r="C1551" t="n">
        <v>3484293000</v>
      </c>
      <c r="D1551" t="n">
        <v>4295006000</v>
      </c>
      <c r="E1551">
        <f>sum(B1551:D1551)</f>
        <v/>
      </c>
      <c r="F1551">
        <f>B1551/E1551</f>
        <v/>
      </c>
      <c r="G1551">
        <f>C1551/E1551</f>
        <v/>
      </c>
      <c r="H1551">
        <f>D1551/E1551</f>
        <v/>
      </c>
      <c r="I1551">
        <f>G1551+H1551*2</f>
        <v/>
      </c>
      <c r="J1551">
        <f>I1551-J1540</f>
        <v/>
      </c>
      <c r="K1551" t="n">
        <v>5</v>
      </c>
      <c r="L1551">
        <f>J1551/K1551*100/46.33/168</f>
        <v/>
      </c>
    </row>
    <row r="1552" spans="1:12">
      <c r="A1552" t="s"/>
    </row>
    <row r="1553" spans="1:12">
      <c r="A1553" t="s">
        <v>0</v>
      </c>
      <c r="B1553" t="s">
        <v>1</v>
      </c>
      <c r="C1553" t="s">
        <v>2</v>
      </c>
      <c r="D1553" t="s">
        <v>3</v>
      </c>
    </row>
    <row r="1554" spans="1:12">
      <c r="A1554" t="s">
        <v>275</v>
      </c>
      <c r="B1554" t="s">
        <v>5</v>
      </c>
      <c r="C1554" t="s">
        <v>276</v>
      </c>
      <c r="D1554" t="s">
        <v>277</v>
      </c>
    </row>
    <row r="1555" spans="1:12">
      <c r="A1555" t="s"/>
      <c r="B1555" t="s">
        <v>8</v>
      </c>
      <c r="C1555" t="s">
        <v>9</v>
      </c>
      <c r="D1555" t="s">
        <v>10</v>
      </c>
      <c r="E1555" t="s">
        <v>11</v>
      </c>
      <c r="F1555" t="s">
        <v>8</v>
      </c>
      <c r="G1555" t="s">
        <v>9</v>
      </c>
      <c r="H1555" t="s">
        <v>10</v>
      </c>
      <c r="I1555" t="s">
        <v>12</v>
      </c>
      <c r="J1555" t="s">
        <v>13</v>
      </c>
      <c r="K1555" t="s">
        <v>14</v>
      </c>
      <c r="L1555" t="s">
        <v>15</v>
      </c>
    </row>
    <row r="1556" spans="1:12">
      <c r="A1556" t="s">
        <v>16</v>
      </c>
      <c r="B1556" t="n">
        <v>9342337</v>
      </c>
      <c r="C1556" t="n">
        <v>13224680</v>
      </c>
      <c r="D1556" t="n">
        <v>8378763</v>
      </c>
      <c r="E1556">
        <f>sum(B1556:D1556)</f>
        <v/>
      </c>
      <c r="F1556">
        <f>B1556/E1556</f>
        <v/>
      </c>
      <c r="G1556">
        <f>C1556/E1556</f>
        <v/>
      </c>
      <c r="H1556">
        <f>D1556/E1556</f>
        <v/>
      </c>
      <c r="I1556">
        <f>G1556+H1556*2</f>
        <v/>
      </c>
      <c r="J1556">
        <f>average(I1556:I1557)</f>
        <v/>
      </c>
    </row>
    <row r="1557" spans="1:12">
      <c r="A1557" t="s">
        <v>17</v>
      </c>
      <c r="B1557" t="n">
        <v>7074181</v>
      </c>
      <c r="C1557" t="n">
        <v>9430943</v>
      </c>
      <c r="D1557" t="n">
        <v>6037277</v>
      </c>
      <c r="E1557">
        <f>sum(B1557:D1557)</f>
        <v/>
      </c>
      <c r="F1557">
        <f>B1557/E1557</f>
        <v/>
      </c>
      <c r="G1557">
        <f>C1557/E1557</f>
        <v/>
      </c>
      <c r="H1557">
        <f>D1557/E1557</f>
        <v/>
      </c>
      <c r="I1557">
        <f>G1557+H1557*2</f>
        <v/>
      </c>
    </row>
    <row r="1558" spans="1:12">
      <c r="A1558" t="s">
        <v>18</v>
      </c>
      <c r="B1558" t="n">
        <v>13093010</v>
      </c>
      <c r="C1558" t="n">
        <v>19376500</v>
      </c>
      <c r="D1558" t="n">
        <v>13556180</v>
      </c>
      <c r="E1558">
        <f>sum(B1558:D1558)</f>
        <v/>
      </c>
      <c r="F1558">
        <f>B1558/E1558</f>
        <v/>
      </c>
      <c r="G1558">
        <f>C1558/E1558</f>
        <v/>
      </c>
      <c r="H1558">
        <f>D1558/E1558</f>
        <v/>
      </c>
      <c r="I1558">
        <f>G1558+H1558*2</f>
        <v/>
      </c>
      <c r="J1558">
        <f>I1558-J1556</f>
        <v/>
      </c>
      <c r="K1558" t="n">
        <v>5</v>
      </c>
      <c r="L1558">
        <f>J1558/K1558*100/36.09/8</f>
        <v/>
      </c>
    </row>
    <row r="1559" spans="1:12">
      <c r="A1559" t="s">
        <v>19</v>
      </c>
      <c r="B1559" t="n">
        <v>10485520</v>
      </c>
      <c r="C1559" t="n">
        <v>14858270</v>
      </c>
      <c r="D1559" t="n">
        <v>10992710</v>
      </c>
      <c r="E1559">
        <f>sum(B1559:D1559)</f>
        <v/>
      </c>
      <c r="F1559">
        <f>B1559/E1559</f>
        <v/>
      </c>
      <c r="G1559">
        <f>C1559/E1559</f>
        <v/>
      </c>
      <c r="H1559">
        <f>D1559/E1559</f>
        <v/>
      </c>
      <c r="I1559">
        <f>G1559+H1559*2</f>
        <v/>
      </c>
      <c r="J1559">
        <f>I1559-J1556</f>
        <v/>
      </c>
      <c r="K1559" t="n">
        <v>5</v>
      </c>
      <c r="L1559">
        <f>J1559/K1559*100/36.09/8</f>
        <v/>
      </c>
    </row>
    <row r="1560" spans="1:12">
      <c r="A1560" t="s">
        <v>20</v>
      </c>
      <c r="B1560" t="n">
        <v>20563050</v>
      </c>
      <c r="C1560" t="n">
        <v>29646610</v>
      </c>
      <c r="D1560" t="n">
        <v>23753370</v>
      </c>
      <c r="E1560">
        <f>sum(B1560:D1560)</f>
        <v/>
      </c>
      <c r="F1560">
        <f>B1560/E1560</f>
        <v/>
      </c>
      <c r="G1560">
        <f>C1560/E1560</f>
        <v/>
      </c>
      <c r="H1560">
        <f>D1560/E1560</f>
        <v/>
      </c>
      <c r="I1560">
        <f>G1560+H1560*2</f>
        <v/>
      </c>
      <c r="J1560">
        <f>I1560-J1556</f>
        <v/>
      </c>
      <c r="K1560" t="n">
        <v>5</v>
      </c>
      <c r="L1560">
        <f>J1560/K1560*100/36.09/24</f>
        <v/>
      </c>
    </row>
    <row r="1561" spans="1:12">
      <c r="A1561" t="s">
        <v>21</v>
      </c>
      <c r="B1561" t="n">
        <v>19634280</v>
      </c>
      <c r="C1561" t="n">
        <v>29174500</v>
      </c>
      <c r="D1561" t="n">
        <v>22084530</v>
      </c>
      <c r="E1561">
        <f>sum(B1561:D1561)</f>
        <v/>
      </c>
      <c r="F1561">
        <f>B1561/E1561</f>
        <v/>
      </c>
      <c r="G1561">
        <f>C1561/E1561</f>
        <v/>
      </c>
      <c r="H1561">
        <f>D1561/E1561</f>
        <v/>
      </c>
      <c r="I1561">
        <f>G1561+H1561*2</f>
        <v/>
      </c>
      <c r="J1561">
        <f>I1561-J1556</f>
        <v/>
      </c>
      <c r="K1561" t="n">
        <v>5</v>
      </c>
      <c r="L1561">
        <f>J1561/K1561*100/36.09/24</f>
        <v/>
      </c>
    </row>
    <row r="1562" spans="1:12">
      <c r="A1562" t="s">
        <v>22</v>
      </c>
      <c r="B1562" t="n">
        <v>13462220</v>
      </c>
      <c r="C1562" t="n">
        <v>21276450</v>
      </c>
      <c r="D1562" t="n">
        <v>19537740</v>
      </c>
      <c r="E1562">
        <f>sum(B1562:D1562)</f>
        <v/>
      </c>
      <c r="F1562">
        <f>B1562/E1562</f>
        <v/>
      </c>
      <c r="G1562">
        <f>C1562/E1562</f>
        <v/>
      </c>
      <c r="H1562">
        <f>D1562/E1562</f>
        <v/>
      </c>
      <c r="I1562">
        <f>G1562+H1562*2</f>
        <v/>
      </c>
      <c r="J1562">
        <f>I1562-J1556</f>
        <v/>
      </c>
      <c r="K1562" t="n">
        <v>5</v>
      </c>
      <c r="L1562">
        <f>J1562/K1562*100/36.09/48</f>
        <v/>
      </c>
    </row>
    <row r="1563" spans="1:12">
      <c r="A1563" t="s">
        <v>23</v>
      </c>
      <c r="B1563" t="n">
        <v>14912450</v>
      </c>
      <c r="C1563" t="n">
        <v>21216380</v>
      </c>
      <c r="D1563" t="n">
        <v>18806330</v>
      </c>
      <c r="E1563">
        <f>sum(B1563:D1563)</f>
        <v/>
      </c>
      <c r="F1563">
        <f>B1563/E1563</f>
        <v/>
      </c>
      <c r="G1563">
        <f>C1563/E1563</f>
        <v/>
      </c>
      <c r="H1563">
        <f>D1563/E1563</f>
        <v/>
      </c>
      <c r="I1563">
        <f>G1563+H1563*2</f>
        <v/>
      </c>
      <c r="J1563">
        <f>I1563-J1556</f>
        <v/>
      </c>
      <c r="K1563" t="n">
        <v>5</v>
      </c>
      <c r="L1563">
        <f>J1563/K1563*100/36.09/48</f>
        <v/>
      </c>
    </row>
    <row r="1564" spans="1:12">
      <c r="A1564" t="s">
        <v>24</v>
      </c>
      <c r="B1564" t="n">
        <v>6199948</v>
      </c>
      <c r="C1564" t="n">
        <v>12266400</v>
      </c>
      <c r="D1564" t="n">
        <v>13972330</v>
      </c>
      <c r="E1564">
        <f>sum(B1564:D1564)</f>
        <v/>
      </c>
      <c r="F1564">
        <f>B1564/E1564</f>
        <v/>
      </c>
      <c r="G1564">
        <f>C1564/E1564</f>
        <v/>
      </c>
      <c r="H1564">
        <f>D1564/E1564</f>
        <v/>
      </c>
      <c r="I1564">
        <f>G1564+H1564*2</f>
        <v/>
      </c>
      <c r="J1564">
        <f>I1564-J1556</f>
        <v/>
      </c>
      <c r="K1564" t="n">
        <v>5</v>
      </c>
      <c r="L1564">
        <f>J1564/K1564*100/36.09/96</f>
        <v/>
      </c>
    </row>
    <row r="1565" spans="1:12">
      <c r="A1565" t="s">
        <v>25</v>
      </c>
      <c r="B1565" t="n">
        <v>12295230</v>
      </c>
      <c r="C1565" t="n">
        <v>23118210</v>
      </c>
      <c r="D1565" t="n">
        <v>24872040</v>
      </c>
      <c r="E1565">
        <f>sum(B1565:D1565)</f>
        <v/>
      </c>
      <c r="F1565">
        <f>B1565/E1565</f>
        <v/>
      </c>
      <c r="G1565">
        <f>C1565/E1565</f>
        <v/>
      </c>
      <c r="H1565">
        <f>D1565/E1565</f>
        <v/>
      </c>
      <c r="I1565">
        <f>G1565+H1565*2</f>
        <v/>
      </c>
      <c r="J1565">
        <f>I1565-J1556</f>
        <v/>
      </c>
      <c r="K1565" t="n">
        <v>5</v>
      </c>
      <c r="L1565">
        <f>J1565/K1565*100/36.09/96</f>
        <v/>
      </c>
    </row>
    <row r="1566" spans="1:12">
      <c r="A1566" t="s">
        <v>26</v>
      </c>
      <c r="B1566" t="n">
        <v>1497465</v>
      </c>
      <c r="C1566" t="n">
        <v>3505405</v>
      </c>
      <c r="D1566" t="n">
        <v>4488892</v>
      </c>
      <c r="E1566">
        <f>sum(B1566:D1566)</f>
        <v/>
      </c>
      <c r="F1566">
        <f>B1566/E1566</f>
        <v/>
      </c>
      <c r="G1566">
        <f>C1566/E1566</f>
        <v/>
      </c>
      <c r="H1566">
        <f>D1566/E1566</f>
        <v/>
      </c>
      <c r="I1566">
        <f>G1566+H1566*2</f>
        <v/>
      </c>
      <c r="J1566">
        <f>I1566-J1556</f>
        <v/>
      </c>
      <c r="K1566" t="n">
        <v>5</v>
      </c>
      <c r="L1566">
        <f>J1566/K1566*100/36.09/168</f>
        <v/>
      </c>
    </row>
    <row r="1567" spans="1:12">
      <c r="A1567" t="s">
        <v>27</v>
      </c>
      <c r="B1567" t="n">
        <v>4659363</v>
      </c>
      <c r="C1567" t="n">
        <v>11145050</v>
      </c>
      <c r="D1567" t="n">
        <v>14181580</v>
      </c>
      <c r="E1567">
        <f>sum(B1567:D1567)</f>
        <v/>
      </c>
      <c r="F1567">
        <f>B1567/E1567</f>
        <v/>
      </c>
      <c r="G1567">
        <f>C1567/E1567</f>
        <v/>
      </c>
      <c r="H1567">
        <f>D1567/E1567</f>
        <v/>
      </c>
      <c r="I1567">
        <f>G1567+H1567*2</f>
        <v/>
      </c>
      <c r="J1567">
        <f>I1567-J1556</f>
        <v/>
      </c>
      <c r="K1567" t="n">
        <v>5</v>
      </c>
      <c r="L1567">
        <f>J1567/K1567*100/36.09/168</f>
        <v/>
      </c>
    </row>
    <row r="1568" spans="1:12">
      <c r="A1568" t="s"/>
    </row>
    <row r="1569" spans="1:12">
      <c r="A1569" t="s">
        <v>0</v>
      </c>
      <c r="B1569" t="s">
        <v>1</v>
      </c>
      <c r="C1569" t="s">
        <v>2</v>
      </c>
      <c r="D1569" t="s">
        <v>3</v>
      </c>
    </row>
    <row r="1570" spans="1:12">
      <c r="A1570" t="s">
        <v>278</v>
      </c>
      <c r="B1570" t="s">
        <v>165</v>
      </c>
      <c r="C1570" t="s">
        <v>279</v>
      </c>
      <c r="D1570" t="s">
        <v>280</v>
      </c>
    </row>
    <row r="1571" spans="1:12">
      <c r="A1571" t="s"/>
      <c r="B1571" t="s">
        <v>8</v>
      </c>
      <c r="C1571" t="s">
        <v>9</v>
      </c>
      <c r="D1571" t="s">
        <v>10</v>
      </c>
      <c r="E1571" t="s">
        <v>11</v>
      </c>
      <c r="F1571" t="s">
        <v>8</v>
      </c>
      <c r="G1571" t="s">
        <v>9</v>
      </c>
      <c r="H1571" t="s">
        <v>10</v>
      </c>
      <c r="I1571" t="s">
        <v>12</v>
      </c>
      <c r="J1571" t="s">
        <v>13</v>
      </c>
      <c r="K1571" t="s">
        <v>14</v>
      </c>
      <c r="L1571" t="s">
        <v>15</v>
      </c>
    </row>
    <row r="1572" spans="1:12">
      <c r="A1572" t="s">
        <v>16</v>
      </c>
      <c r="B1572" t="n">
        <v>86326700</v>
      </c>
      <c r="C1572" t="n">
        <v>108162200</v>
      </c>
      <c r="D1572" t="n">
        <v>79955110</v>
      </c>
      <c r="E1572">
        <f>sum(B1572:D1572)</f>
        <v/>
      </c>
      <c r="F1572">
        <f>B1572/E1572</f>
        <v/>
      </c>
      <c r="G1572">
        <f>C1572/E1572</f>
        <v/>
      </c>
      <c r="H1572">
        <f>D1572/E1572</f>
        <v/>
      </c>
      <c r="I1572">
        <f>G1572+H1572*2</f>
        <v/>
      </c>
      <c r="J1572">
        <f>average(I1572:I1573)</f>
        <v/>
      </c>
    </row>
    <row r="1573" spans="1:12">
      <c r="A1573" t="s">
        <v>17</v>
      </c>
      <c r="B1573" t="n">
        <v>81412730</v>
      </c>
      <c r="C1573" t="n">
        <v>100268000</v>
      </c>
      <c r="D1573" t="n">
        <v>75114510</v>
      </c>
      <c r="E1573">
        <f>sum(B1573:D1573)</f>
        <v/>
      </c>
      <c r="F1573">
        <f>B1573/E1573</f>
        <v/>
      </c>
      <c r="G1573">
        <f>C1573/E1573</f>
        <v/>
      </c>
      <c r="H1573">
        <f>D1573/E1573</f>
        <v/>
      </c>
      <c r="I1573">
        <f>G1573+H1573*2</f>
        <v/>
      </c>
    </row>
    <row r="1574" spans="1:12">
      <c r="A1574" t="s">
        <v>18</v>
      </c>
      <c r="B1574" t="n">
        <v>80161300</v>
      </c>
      <c r="C1574" t="n">
        <v>103368500</v>
      </c>
      <c r="D1574" t="n">
        <v>83052240</v>
      </c>
      <c r="E1574">
        <f>sum(B1574:D1574)</f>
        <v/>
      </c>
      <c r="F1574">
        <f>B1574/E1574</f>
        <v/>
      </c>
      <c r="G1574">
        <f>C1574/E1574</f>
        <v/>
      </c>
      <c r="H1574">
        <f>D1574/E1574</f>
        <v/>
      </c>
      <c r="I1574">
        <f>G1574+H1574*2</f>
        <v/>
      </c>
      <c r="J1574">
        <f>I1574-J1572</f>
        <v/>
      </c>
      <c r="K1574" t="n">
        <v>5</v>
      </c>
      <c r="L1574">
        <f>J1574/K1574*100/40.47/8</f>
        <v/>
      </c>
    </row>
    <row r="1575" spans="1:12">
      <c r="A1575" t="s">
        <v>19</v>
      </c>
      <c r="B1575" t="n">
        <v>75308990</v>
      </c>
      <c r="C1575" t="n">
        <v>98041110</v>
      </c>
      <c r="D1575" t="n">
        <v>76463850</v>
      </c>
      <c r="E1575">
        <f>sum(B1575:D1575)</f>
        <v/>
      </c>
      <c r="F1575">
        <f>B1575/E1575</f>
        <v/>
      </c>
      <c r="G1575">
        <f>C1575/E1575</f>
        <v/>
      </c>
      <c r="H1575">
        <f>D1575/E1575</f>
        <v/>
      </c>
      <c r="I1575">
        <f>G1575+H1575*2</f>
        <v/>
      </c>
      <c r="J1575">
        <f>I1575-J1572</f>
        <v/>
      </c>
      <c r="K1575" t="n">
        <v>5</v>
      </c>
      <c r="L1575">
        <f>J1575/K1575*100/40.47/8</f>
        <v/>
      </c>
    </row>
    <row r="1576" spans="1:12">
      <c r="A1576" t="s">
        <v>20</v>
      </c>
      <c r="B1576" t="n">
        <v>96246960</v>
      </c>
      <c r="C1576" t="n">
        <v>130286700</v>
      </c>
      <c r="D1576" t="n">
        <v>109480500</v>
      </c>
      <c r="E1576">
        <f>sum(B1576:D1576)</f>
        <v/>
      </c>
      <c r="F1576">
        <f>B1576/E1576</f>
        <v/>
      </c>
      <c r="G1576">
        <f>C1576/E1576</f>
        <v/>
      </c>
      <c r="H1576">
        <f>D1576/E1576</f>
        <v/>
      </c>
      <c r="I1576">
        <f>G1576+H1576*2</f>
        <v/>
      </c>
      <c r="J1576">
        <f>I1576-J1572</f>
        <v/>
      </c>
      <c r="K1576" t="n">
        <v>5</v>
      </c>
      <c r="L1576">
        <f>J1576/K1576*100/40.47/24</f>
        <v/>
      </c>
    </row>
    <row r="1577" spans="1:12">
      <c r="A1577" t="s">
        <v>21</v>
      </c>
      <c r="B1577" t="n">
        <v>92209590</v>
      </c>
      <c r="C1577" t="n">
        <v>123956500</v>
      </c>
      <c r="D1577" t="n">
        <v>105011100</v>
      </c>
      <c r="E1577">
        <f>sum(B1577:D1577)</f>
        <v/>
      </c>
      <c r="F1577">
        <f>B1577/E1577</f>
        <v/>
      </c>
      <c r="G1577">
        <f>C1577/E1577</f>
        <v/>
      </c>
      <c r="H1577">
        <f>D1577/E1577</f>
        <v/>
      </c>
      <c r="I1577">
        <f>G1577+H1577*2</f>
        <v/>
      </c>
      <c r="J1577">
        <f>I1577-J1572</f>
        <v/>
      </c>
      <c r="K1577" t="n">
        <v>5</v>
      </c>
      <c r="L1577">
        <f>J1577/K1577*100/40.47/24</f>
        <v/>
      </c>
    </row>
    <row r="1578" spans="1:12">
      <c r="A1578" t="s">
        <v>22</v>
      </c>
      <c r="B1578" t="n">
        <v>46813720</v>
      </c>
      <c r="C1578" t="n">
        <v>66310690</v>
      </c>
      <c r="D1578" t="n">
        <v>63028690</v>
      </c>
      <c r="E1578">
        <f>sum(B1578:D1578)</f>
        <v/>
      </c>
      <c r="F1578">
        <f>B1578/E1578</f>
        <v/>
      </c>
      <c r="G1578">
        <f>C1578/E1578</f>
        <v/>
      </c>
      <c r="H1578">
        <f>D1578/E1578</f>
        <v/>
      </c>
      <c r="I1578">
        <f>G1578+H1578*2</f>
        <v/>
      </c>
      <c r="J1578">
        <f>I1578-J1572</f>
        <v/>
      </c>
      <c r="K1578" t="n">
        <v>5</v>
      </c>
      <c r="L1578">
        <f>J1578/K1578*100/40.47/48</f>
        <v/>
      </c>
    </row>
    <row r="1579" spans="1:12">
      <c r="A1579" t="s">
        <v>23</v>
      </c>
      <c r="B1579" t="n">
        <v>43795870</v>
      </c>
      <c r="C1579" t="n">
        <v>63755260</v>
      </c>
      <c r="D1579" t="n">
        <v>60085130</v>
      </c>
      <c r="E1579">
        <f>sum(B1579:D1579)</f>
        <v/>
      </c>
      <c r="F1579">
        <f>B1579/E1579</f>
        <v/>
      </c>
      <c r="G1579">
        <f>C1579/E1579</f>
        <v/>
      </c>
      <c r="H1579">
        <f>D1579/E1579</f>
        <v/>
      </c>
      <c r="I1579">
        <f>G1579+H1579*2</f>
        <v/>
      </c>
      <c r="J1579">
        <f>I1579-J1572</f>
        <v/>
      </c>
      <c r="K1579" t="n">
        <v>5</v>
      </c>
      <c r="L1579">
        <f>J1579/K1579*100/40.47/48</f>
        <v/>
      </c>
    </row>
    <row r="1580" spans="1:12">
      <c r="A1580" t="s">
        <v>24</v>
      </c>
      <c r="B1580" t="n">
        <v>50825930</v>
      </c>
      <c r="C1580" t="n">
        <v>89364930</v>
      </c>
      <c r="D1580" t="n">
        <v>102148800</v>
      </c>
      <c r="E1580">
        <f>sum(B1580:D1580)</f>
        <v/>
      </c>
      <c r="F1580">
        <f>B1580/E1580</f>
        <v/>
      </c>
      <c r="G1580">
        <f>C1580/E1580</f>
        <v/>
      </c>
      <c r="H1580">
        <f>D1580/E1580</f>
        <v/>
      </c>
      <c r="I1580">
        <f>G1580+H1580*2</f>
        <v/>
      </c>
      <c r="J1580">
        <f>I1580-J1572</f>
        <v/>
      </c>
      <c r="K1580" t="n">
        <v>5</v>
      </c>
      <c r="L1580">
        <f>J1580/K1580*100/40.47/96</f>
        <v/>
      </c>
    </row>
    <row r="1581" spans="1:12">
      <c r="A1581" t="s">
        <v>25</v>
      </c>
      <c r="B1581" t="n">
        <v>45933830</v>
      </c>
      <c r="C1581" t="n">
        <v>82493780</v>
      </c>
      <c r="D1581" t="n">
        <v>92025230</v>
      </c>
      <c r="E1581">
        <f>sum(B1581:D1581)</f>
        <v/>
      </c>
      <c r="F1581">
        <f>B1581/E1581</f>
        <v/>
      </c>
      <c r="G1581">
        <f>C1581/E1581</f>
        <v/>
      </c>
      <c r="H1581">
        <f>D1581/E1581</f>
        <v/>
      </c>
      <c r="I1581">
        <f>G1581+H1581*2</f>
        <v/>
      </c>
      <c r="J1581">
        <f>I1581-J1572</f>
        <v/>
      </c>
      <c r="K1581" t="n">
        <v>5</v>
      </c>
      <c r="L1581">
        <f>J1581/K1581*100/40.47/96</f>
        <v/>
      </c>
    </row>
    <row r="1582" spans="1:12">
      <c r="A1582" t="s">
        <v>26</v>
      </c>
      <c r="B1582" t="n">
        <v>69546690</v>
      </c>
      <c r="C1582" t="n">
        <v>145546000</v>
      </c>
      <c r="D1582" t="n">
        <v>189583200</v>
      </c>
      <c r="E1582">
        <f>sum(B1582:D1582)</f>
        <v/>
      </c>
      <c r="F1582">
        <f>B1582/E1582</f>
        <v/>
      </c>
      <c r="G1582">
        <f>C1582/E1582</f>
        <v/>
      </c>
      <c r="H1582">
        <f>D1582/E1582</f>
        <v/>
      </c>
      <c r="I1582">
        <f>G1582+H1582*2</f>
        <v/>
      </c>
      <c r="J1582">
        <f>I1582-J1572</f>
        <v/>
      </c>
      <c r="K1582" t="n">
        <v>5</v>
      </c>
      <c r="L1582">
        <f>J1582/K1582*100/40.47/168</f>
        <v/>
      </c>
    </row>
    <row r="1583" spans="1:12">
      <c r="A1583" t="s">
        <v>27</v>
      </c>
      <c r="B1583" t="n">
        <v>54298640</v>
      </c>
      <c r="C1583" t="n">
        <v>116260100</v>
      </c>
      <c r="D1583" t="n">
        <v>152962200</v>
      </c>
      <c r="E1583">
        <f>sum(B1583:D1583)</f>
        <v/>
      </c>
      <c r="F1583">
        <f>B1583/E1583</f>
        <v/>
      </c>
      <c r="G1583">
        <f>C1583/E1583</f>
        <v/>
      </c>
      <c r="H1583">
        <f>D1583/E1583</f>
        <v/>
      </c>
      <c r="I1583">
        <f>G1583+H1583*2</f>
        <v/>
      </c>
      <c r="J1583">
        <f>I1583-J1572</f>
        <v/>
      </c>
      <c r="K1583" t="n">
        <v>5</v>
      </c>
      <c r="L1583">
        <f>J1583/K1583*100/40.47/168</f>
        <v/>
      </c>
    </row>
    <row r="1584" spans="1:12">
      <c r="A1584" t="s"/>
    </row>
    <row r="1585" spans="1:12">
      <c r="A1585" t="s">
        <v>0</v>
      </c>
      <c r="B1585" t="s">
        <v>1</v>
      </c>
      <c r="C1585" t="s">
        <v>2</v>
      </c>
      <c r="D1585" t="s">
        <v>3</v>
      </c>
    </row>
    <row r="1586" spans="1:12">
      <c r="A1586" t="s">
        <v>281</v>
      </c>
      <c r="B1586" t="s">
        <v>56</v>
      </c>
      <c r="C1586" t="s">
        <v>282</v>
      </c>
      <c r="D1586" t="s">
        <v>280</v>
      </c>
    </row>
    <row r="1587" spans="1:12">
      <c r="A1587" t="s"/>
      <c r="B1587" t="s">
        <v>8</v>
      </c>
      <c r="C1587" t="s">
        <v>9</v>
      </c>
      <c r="D1587" t="s">
        <v>10</v>
      </c>
      <c r="E1587" t="s">
        <v>11</v>
      </c>
      <c r="F1587" t="s">
        <v>8</v>
      </c>
      <c r="G1587" t="s">
        <v>9</v>
      </c>
      <c r="H1587" t="s">
        <v>10</v>
      </c>
      <c r="I1587" t="s">
        <v>12</v>
      </c>
      <c r="J1587" t="s">
        <v>13</v>
      </c>
      <c r="K1587" t="s">
        <v>14</v>
      </c>
      <c r="L1587" t="s">
        <v>15</v>
      </c>
    </row>
    <row r="1588" spans="1:12">
      <c r="A1588" t="s">
        <v>16</v>
      </c>
      <c r="B1588" t="n">
        <v>51602350</v>
      </c>
      <c r="C1588" t="n">
        <v>65515960</v>
      </c>
      <c r="D1588" t="n">
        <v>48071470</v>
      </c>
      <c r="E1588">
        <f>sum(B1588:D1588)</f>
        <v/>
      </c>
      <c r="F1588">
        <f>B1588/E1588</f>
        <v/>
      </c>
      <c r="G1588">
        <f>C1588/E1588</f>
        <v/>
      </c>
      <c r="H1588">
        <f>D1588/E1588</f>
        <v/>
      </c>
      <c r="I1588">
        <f>G1588+H1588*2</f>
        <v/>
      </c>
      <c r="J1588">
        <f>average(I1588:I1589)</f>
        <v/>
      </c>
    </row>
    <row r="1589" spans="1:12">
      <c r="A1589" t="s">
        <v>17</v>
      </c>
      <c r="B1589" t="n">
        <v>45801740</v>
      </c>
      <c r="C1589" t="n">
        <v>55596340</v>
      </c>
      <c r="D1589" t="n">
        <v>41059190</v>
      </c>
      <c r="E1589">
        <f>sum(B1589:D1589)</f>
        <v/>
      </c>
      <c r="F1589">
        <f>B1589/E1589</f>
        <v/>
      </c>
      <c r="G1589">
        <f>C1589/E1589</f>
        <v/>
      </c>
      <c r="H1589">
        <f>D1589/E1589</f>
        <v/>
      </c>
      <c r="I1589">
        <f>G1589+H1589*2</f>
        <v/>
      </c>
    </row>
    <row r="1590" spans="1:12">
      <c r="A1590" t="s">
        <v>18</v>
      </c>
      <c r="B1590" t="n">
        <v>49568960</v>
      </c>
      <c r="C1590" t="n">
        <v>63154160</v>
      </c>
      <c r="D1590" t="n">
        <v>51131080</v>
      </c>
      <c r="E1590">
        <f>sum(B1590:D1590)</f>
        <v/>
      </c>
      <c r="F1590">
        <f>B1590/E1590</f>
        <v/>
      </c>
      <c r="G1590">
        <f>C1590/E1590</f>
        <v/>
      </c>
      <c r="H1590">
        <f>D1590/E1590</f>
        <v/>
      </c>
      <c r="I1590">
        <f>G1590+H1590*2</f>
        <v/>
      </c>
      <c r="J1590">
        <f>I1590-J1588</f>
        <v/>
      </c>
      <c r="K1590" t="n">
        <v>5</v>
      </c>
      <c r="L1590">
        <f>J1590/K1590*100/40.47/8</f>
        <v/>
      </c>
    </row>
    <row r="1591" spans="1:12">
      <c r="A1591" t="s">
        <v>19</v>
      </c>
      <c r="B1591" t="n">
        <v>46082080</v>
      </c>
      <c r="C1591" t="n">
        <v>60699860</v>
      </c>
      <c r="D1591" t="n">
        <v>47677520</v>
      </c>
      <c r="E1591">
        <f>sum(B1591:D1591)</f>
        <v/>
      </c>
      <c r="F1591">
        <f>B1591/E1591</f>
        <v/>
      </c>
      <c r="G1591">
        <f>C1591/E1591</f>
        <v/>
      </c>
      <c r="H1591">
        <f>D1591/E1591</f>
        <v/>
      </c>
      <c r="I1591">
        <f>G1591+H1591*2</f>
        <v/>
      </c>
      <c r="J1591">
        <f>I1591-J1588</f>
        <v/>
      </c>
      <c r="K1591" t="n">
        <v>5</v>
      </c>
      <c r="L1591">
        <f>J1591/K1591*100/40.47/8</f>
        <v/>
      </c>
    </row>
    <row r="1592" spans="1:12">
      <c r="A1592" t="s">
        <v>20</v>
      </c>
      <c r="B1592" t="n">
        <v>59454200</v>
      </c>
      <c r="C1592" t="n">
        <v>81077150</v>
      </c>
      <c r="D1592" t="n">
        <v>69753090</v>
      </c>
      <c r="E1592">
        <f>sum(B1592:D1592)</f>
        <v/>
      </c>
      <c r="F1592">
        <f>B1592/E1592</f>
        <v/>
      </c>
      <c r="G1592">
        <f>C1592/E1592</f>
        <v/>
      </c>
      <c r="H1592">
        <f>D1592/E1592</f>
        <v/>
      </c>
      <c r="I1592">
        <f>G1592+H1592*2</f>
        <v/>
      </c>
      <c r="J1592">
        <f>I1592-J1588</f>
        <v/>
      </c>
      <c r="K1592" t="n">
        <v>5</v>
      </c>
      <c r="L1592">
        <f>J1592/K1592*100/40.47/24</f>
        <v/>
      </c>
    </row>
    <row r="1593" spans="1:12">
      <c r="A1593" t="s">
        <v>21</v>
      </c>
      <c r="B1593" t="n">
        <v>55146610</v>
      </c>
      <c r="C1593" t="n">
        <v>73576510</v>
      </c>
      <c r="D1593" t="n">
        <v>61862040</v>
      </c>
      <c r="E1593">
        <f>sum(B1593:D1593)</f>
        <v/>
      </c>
      <c r="F1593">
        <f>B1593/E1593</f>
        <v/>
      </c>
      <c r="G1593">
        <f>C1593/E1593</f>
        <v/>
      </c>
      <c r="H1593">
        <f>D1593/E1593</f>
        <v/>
      </c>
      <c r="I1593">
        <f>G1593+H1593*2</f>
        <v/>
      </c>
      <c r="J1593">
        <f>I1593-J1588</f>
        <v/>
      </c>
      <c r="K1593" t="n">
        <v>5</v>
      </c>
      <c r="L1593">
        <f>J1593/K1593*100/40.47/24</f>
        <v/>
      </c>
    </row>
    <row r="1594" spans="1:12">
      <c r="A1594" t="s">
        <v>22</v>
      </c>
      <c r="B1594" t="n">
        <v>27964960</v>
      </c>
      <c r="C1594" t="n">
        <v>40744270</v>
      </c>
      <c r="D1594" t="n">
        <v>38372800</v>
      </c>
      <c r="E1594">
        <f>sum(B1594:D1594)</f>
        <v/>
      </c>
      <c r="F1594">
        <f>B1594/E1594</f>
        <v/>
      </c>
      <c r="G1594">
        <f>C1594/E1594</f>
        <v/>
      </c>
      <c r="H1594">
        <f>D1594/E1594</f>
        <v/>
      </c>
      <c r="I1594">
        <f>G1594+H1594*2</f>
        <v/>
      </c>
      <c r="J1594">
        <f>I1594-J1588</f>
        <v/>
      </c>
      <c r="K1594" t="n">
        <v>5</v>
      </c>
      <c r="L1594">
        <f>J1594/K1594*100/40.47/48</f>
        <v/>
      </c>
    </row>
    <row r="1595" spans="1:12">
      <c r="A1595" t="s">
        <v>23</v>
      </c>
      <c r="B1595" t="n">
        <v>24920730</v>
      </c>
      <c r="C1595" t="n">
        <v>36421130</v>
      </c>
      <c r="D1595" t="n">
        <v>35439480</v>
      </c>
      <c r="E1595">
        <f>sum(B1595:D1595)</f>
        <v/>
      </c>
      <c r="F1595">
        <f>B1595/E1595</f>
        <v/>
      </c>
      <c r="G1595">
        <f>C1595/E1595</f>
        <v/>
      </c>
      <c r="H1595">
        <f>D1595/E1595</f>
        <v/>
      </c>
      <c r="I1595">
        <f>G1595+H1595*2</f>
        <v/>
      </c>
      <c r="J1595">
        <f>I1595-J1588</f>
        <v/>
      </c>
      <c r="K1595" t="n">
        <v>5</v>
      </c>
      <c r="L1595">
        <f>J1595/K1595*100/40.47/48</f>
        <v/>
      </c>
    </row>
    <row r="1596" spans="1:12">
      <c r="A1596" t="s">
        <v>24</v>
      </c>
      <c r="B1596" t="n">
        <v>30554890</v>
      </c>
      <c r="C1596" t="n">
        <v>53426010</v>
      </c>
      <c r="D1596" t="n">
        <v>61589900</v>
      </c>
      <c r="E1596">
        <f>sum(B1596:D1596)</f>
        <v/>
      </c>
      <c r="F1596">
        <f>B1596/E1596</f>
        <v/>
      </c>
      <c r="G1596">
        <f>C1596/E1596</f>
        <v/>
      </c>
      <c r="H1596">
        <f>D1596/E1596</f>
        <v/>
      </c>
      <c r="I1596">
        <f>G1596+H1596*2</f>
        <v/>
      </c>
      <c r="J1596">
        <f>I1596-J1588</f>
        <v/>
      </c>
      <c r="K1596" t="n">
        <v>5</v>
      </c>
      <c r="L1596">
        <f>J1596/K1596*100/40.47/96</f>
        <v/>
      </c>
    </row>
    <row r="1597" spans="1:12">
      <c r="A1597" t="s">
        <v>25</v>
      </c>
      <c r="B1597" t="n">
        <v>30805770</v>
      </c>
      <c r="C1597" t="n">
        <v>53863120</v>
      </c>
      <c r="D1597" t="n">
        <v>60212200</v>
      </c>
      <c r="E1597">
        <f>sum(B1597:D1597)</f>
        <v/>
      </c>
      <c r="F1597">
        <f>B1597/E1597</f>
        <v/>
      </c>
      <c r="G1597">
        <f>C1597/E1597</f>
        <v/>
      </c>
      <c r="H1597">
        <f>D1597/E1597</f>
        <v/>
      </c>
      <c r="I1597">
        <f>G1597+H1597*2</f>
        <v/>
      </c>
      <c r="J1597">
        <f>I1597-J1588</f>
        <v/>
      </c>
      <c r="K1597" t="n">
        <v>5</v>
      </c>
      <c r="L1597">
        <f>J1597/K1597*100/40.47/96</f>
        <v/>
      </c>
    </row>
    <row r="1598" spans="1:12">
      <c r="A1598" t="s">
        <v>26</v>
      </c>
      <c r="B1598" t="n">
        <v>33087750</v>
      </c>
      <c r="C1598" t="n">
        <v>70914460</v>
      </c>
      <c r="D1598" t="n">
        <v>92263210</v>
      </c>
      <c r="E1598">
        <f>sum(B1598:D1598)</f>
        <v/>
      </c>
      <c r="F1598">
        <f>B1598/E1598</f>
        <v/>
      </c>
      <c r="G1598">
        <f>C1598/E1598</f>
        <v/>
      </c>
      <c r="H1598">
        <f>D1598/E1598</f>
        <v/>
      </c>
      <c r="I1598">
        <f>G1598+H1598*2</f>
        <v/>
      </c>
      <c r="J1598">
        <f>I1598-J1588</f>
        <v/>
      </c>
      <c r="K1598" t="n">
        <v>5</v>
      </c>
      <c r="L1598">
        <f>J1598/K1598*100/40.47/168</f>
        <v/>
      </c>
    </row>
    <row r="1599" spans="1:12">
      <c r="A1599" t="s">
        <v>27</v>
      </c>
      <c r="B1599" t="n">
        <v>35422090</v>
      </c>
      <c r="C1599" t="n">
        <v>73900590</v>
      </c>
      <c r="D1599" t="n">
        <v>98292960</v>
      </c>
      <c r="E1599">
        <f>sum(B1599:D1599)</f>
        <v/>
      </c>
      <c r="F1599">
        <f>B1599/E1599</f>
        <v/>
      </c>
      <c r="G1599">
        <f>C1599/E1599</f>
        <v/>
      </c>
      <c r="H1599">
        <f>D1599/E1599</f>
        <v/>
      </c>
      <c r="I1599">
        <f>G1599+H1599*2</f>
        <v/>
      </c>
      <c r="J1599">
        <f>I1599-J1588</f>
        <v/>
      </c>
      <c r="K1599" t="n">
        <v>5</v>
      </c>
      <c r="L1599">
        <f>J1599/K1599*100/40.47/168</f>
        <v/>
      </c>
    </row>
    <row r="1600" spans="1:12">
      <c r="A1600" t="s"/>
    </row>
    <row r="1601" spans="1:12">
      <c r="A1601" t="s">
        <v>0</v>
      </c>
      <c r="B1601" t="s">
        <v>1</v>
      </c>
      <c r="C1601" t="s">
        <v>2</v>
      </c>
      <c r="D1601" t="s">
        <v>3</v>
      </c>
    </row>
    <row r="1602" spans="1:12">
      <c r="A1602" t="s">
        <v>283</v>
      </c>
      <c r="B1602" t="s">
        <v>56</v>
      </c>
      <c r="C1602" t="s">
        <v>284</v>
      </c>
      <c r="D1602" t="s">
        <v>285</v>
      </c>
    </row>
    <row r="1603" spans="1:12">
      <c r="A1603" t="s"/>
      <c r="B1603" t="s">
        <v>8</v>
      </c>
      <c r="C1603" t="s">
        <v>9</v>
      </c>
      <c r="D1603" t="s">
        <v>10</v>
      </c>
      <c r="E1603" t="s">
        <v>11</v>
      </c>
      <c r="F1603" t="s">
        <v>8</v>
      </c>
      <c r="G1603" t="s">
        <v>9</v>
      </c>
      <c r="H1603" t="s">
        <v>10</v>
      </c>
      <c r="I1603" t="s">
        <v>12</v>
      </c>
      <c r="J1603" t="s">
        <v>13</v>
      </c>
      <c r="K1603" t="s">
        <v>14</v>
      </c>
      <c r="L1603" t="s">
        <v>15</v>
      </c>
    </row>
    <row r="1604" spans="1:12">
      <c r="A1604" t="s">
        <v>16</v>
      </c>
      <c r="B1604" t="n">
        <v>16848850</v>
      </c>
      <c r="C1604" t="n">
        <v>24434850</v>
      </c>
      <c r="D1604" t="n">
        <v>17401300</v>
      </c>
      <c r="E1604">
        <f>sum(B1604:D1604)</f>
        <v/>
      </c>
      <c r="F1604">
        <f>B1604/E1604</f>
        <v/>
      </c>
      <c r="G1604">
        <f>C1604/E1604</f>
        <v/>
      </c>
      <c r="H1604">
        <f>D1604/E1604</f>
        <v/>
      </c>
      <c r="I1604">
        <f>G1604+H1604*2</f>
        <v/>
      </c>
      <c r="J1604">
        <f>average(I1604:I1605)</f>
        <v/>
      </c>
    </row>
    <row r="1605" spans="1:12">
      <c r="A1605" t="s">
        <v>17</v>
      </c>
      <c r="B1605" t="n">
        <v>15450610</v>
      </c>
      <c r="C1605" t="n">
        <v>22127100</v>
      </c>
      <c r="D1605" t="n">
        <v>16309650</v>
      </c>
      <c r="E1605">
        <f>sum(B1605:D1605)</f>
        <v/>
      </c>
      <c r="F1605">
        <f>B1605/E1605</f>
        <v/>
      </c>
      <c r="G1605">
        <f>C1605/E1605</f>
        <v/>
      </c>
      <c r="H1605">
        <f>D1605/E1605</f>
        <v/>
      </c>
      <c r="I1605">
        <f>G1605+H1605*2</f>
        <v/>
      </c>
    </row>
    <row r="1606" spans="1:12">
      <c r="A1606" t="s">
        <v>18</v>
      </c>
      <c r="B1606" t="n">
        <v>14608930</v>
      </c>
      <c r="C1606" t="n">
        <v>20959920</v>
      </c>
      <c r="D1606" t="n">
        <v>16680700</v>
      </c>
      <c r="E1606">
        <f>sum(B1606:D1606)</f>
        <v/>
      </c>
      <c r="F1606">
        <f>B1606/E1606</f>
        <v/>
      </c>
      <c r="G1606">
        <f>C1606/E1606</f>
        <v/>
      </c>
      <c r="H1606">
        <f>D1606/E1606</f>
        <v/>
      </c>
      <c r="I1606">
        <f>G1606+H1606*2</f>
        <v/>
      </c>
      <c r="J1606">
        <f>I1606-J1604</f>
        <v/>
      </c>
      <c r="K1606" t="n">
        <v>5</v>
      </c>
      <c r="L1606">
        <f>J1606/K1606*100/39.12/8</f>
        <v/>
      </c>
    </row>
    <row r="1607" spans="1:12">
      <c r="A1607" t="s">
        <v>19</v>
      </c>
      <c r="B1607" t="n">
        <v>15291780</v>
      </c>
      <c r="C1607" t="n">
        <v>22903020</v>
      </c>
      <c r="D1607" t="n">
        <v>17512050</v>
      </c>
      <c r="E1607">
        <f>sum(B1607:D1607)</f>
        <v/>
      </c>
      <c r="F1607">
        <f>B1607/E1607</f>
        <v/>
      </c>
      <c r="G1607">
        <f>C1607/E1607</f>
        <v/>
      </c>
      <c r="H1607">
        <f>D1607/E1607</f>
        <v/>
      </c>
      <c r="I1607">
        <f>G1607+H1607*2</f>
        <v/>
      </c>
      <c r="J1607">
        <f>I1607-J1604</f>
        <v/>
      </c>
      <c r="K1607" t="n">
        <v>5</v>
      </c>
      <c r="L1607">
        <f>J1607/K1607*100/39.12/8</f>
        <v/>
      </c>
    </row>
    <row r="1608" spans="1:12">
      <c r="A1608" t="s">
        <v>20</v>
      </c>
      <c r="B1608" t="n">
        <v>21055520</v>
      </c>
      <c r="C1608" t="n">
        <v>32557610</v>
      </c>
      <c r="D1608" t="n">
        <v>26555700</v>
      </c>
      <c r="E1608">
        <f>sum(B1608:D1608)</f>
        <v/>
      </c>
      <c r="F1608">
        <f>B1608/E1608</f>
        <v/>
      </c>
      <c r="G1608">
        <f>C1608/E1608</f>
        <v/>
      </c>
      <c r="H1608">
        <f>D1608/E1608</f>
        <v/>
      </c>
      <c r="I1608">
        <f>G1608+H1608*2</f>
        <v/>
      </c>
      <c r="J1608">
        <f>I1608-J1604</f>
        <v/>
      </c>
      <c r="K1608" t="n">
        <v>5</v>
      </c>
      <c r="L1608">
        <f>J1608/K1608*100/39.12/24</f>
        <v/>
      </c>
    </row>
    <row r="1609" spans="1:12">
      <c r="A1609" t="s">
        <v>21</v>
      </c>
      <c r="B1609" t="n">
        <v>17230050</v>
      </c>
      <c r="C1609" t="n">
        <v>28253000</v>
      </c>
      <c r="D1609" t="n">
        <v>23333150</v>
      </c>
      <c r="E1609">
        <f>sum(B1609:D1609)</f>
        <v/>
      </c>
      <c r="F1609">
        <f>B1609/E1609</f>
        <v/>
      </c>
      <c r="G1609">
        <f>C1609/E1609</f>
        <v/>
      </c>
      <c r="H1609">
        <f>D1609/E1609</f>
        <v/>
      </c>
      <c r="I1609">
        <f>G1609+H1609*2</f>
        <v/>
      </c>
      <c r="J1609">
        <f>I1609-J1604</f>
        <v/>
      </c>
      <c r="K1609" t="n">
        <v>5</v>
      </c>
      <c r="L1609">
        <f>J1609/K1609*100/39.12/24</f>
        <v/>
      </c>
    </row>
    <row r="1610" spans="1:12">
      <c r="A1610" t="s">
        <v>22</v>
      </c>
      <c r="B1610" t="n">
        <v>8988257</v>
      </c>
      <c r="C1610" t="n">
        <v>13933330</v>
      </c>
      <c r="D1610" t="n">
        <v>13226050</v>
      </c>
      <c r="E1610">
        <f>sum(B1610:D1610)</f>
        <v/>
      </c>
      <c r="F1610">
        <f>B1610/E1610</f>
        <v/>
      </c>
      <c r="G1610">
        <f>C1610/E1610</f>
        <v/>
      </c>
      <c r="H1610">
        <f>D1610/E1610</f>
        <v/>
      </c>
      <c r="I1610">
        <f>G1610+H1610*2</f>
        <v/>
      </c>
      <c r="J1610">
        <f>I1610-J1604</f>
        <v/>
      </c>
      <c r="K1610" t="n">
        <v>5</v>
      </c>
      <c r="L1610">
        <f>J1610/K1610*100/39.12/48</f>
        <v/>
      </c>
    </row>
    <row r="1611" spans="1:12">
      <c r="A1611" t="s">
        <v>23</v>
      </c>
      <c r="B1611" t="n">
        <v>9392111</v>
      </c>
      <c r="C1611" t="n">
        <v>14956670</v>
      </c>
      <c r="D1611" t="n">
        <v>14110380</v>
      </c>
      <c r="E1611">
        <f>sum(B1611:D1611)</f>
        <v/>
      </c>
      <c r="F1611">
        <f>B1611/E1611</f>
        <v/>
      </c>
      <c r="G1611">
        <f>C1611/E1611</f>
        <v/>
      </c>
      <c r="H1611">
        <f>D1611/E1611</f>
        <v/>
      </c>
      <c r="I1611">
        <f>G1611+H1611*2</f>
        <v/>
      </c>
      <c r="J1611">
        <f>I1611-J1604</f>
        <v/>
      </c>
      <c r="K1611" t="n">
        <v>5</v>
      </c>
      <c r="L1611">
        <f>J1611/K1611*100/39.12/48</f>
        <v/>
      </c>
    </row>
    <row r="1612" spans="1:12">
      <c r="A1612" t="s">
        <v>24</v>
      </c>
      <c r="B1612" t="n">
        <v>13896710</v>
      </c>
      <c r="C1612" t="n">
        <v>27710160</v>
      </c>
      <c r="D1612" t="n">
        <v>30743370</v>
      </c>
      <c r="E1612">
        <f>sum(B1612:D1612)</f>
        <v/>
      </c>
      <c r="F1612">
        <f>B1612/E1612</f>
        <v/>
      </c>
      <c r="G1612">
        <f>C1612/E1612</f>
        <v/>
      </c>
      <c r="H1612">
        <f>D1612/E1612</f>
        <v/>
      </c>
      <c r="I1612">
        <f>G1612+H1612*2</f>
        <v/>
      </c>
      <c r="J1612">
        <f>I1612-J1604</f>
        <v/>
      </c>
      <c r="K1612" t="n">
        <v>5</v>
      </c>
      <c r="L1612">
        <f>J1612/K1612*100/39.12/96</f>
        <v/>
      </c>
    </row>
    <row r="1613" spans="1:12">
      <c r="A1613" t="s">
        <v>25</v>
      </c>
      <c r="B1613" t="n">
        <v>14072870</v>
      </c>
      <c r="C1613" t="n">
        <v>27873180</v>
      </c>
      <c r="D1613" t="n">
        <v>29317530</v>
      </c>
      <c r="E1613">
        <f>sum(B1613:D1613)</f>
        <v/>
      </c>
      <c r="F1613">
        <f>B1613/E1613</f>
        <v/>
      </c>
      <c r="G1613">
        <f>C1613/E1613</f>
        <v/>
      </c>
      <c r="H1613">
        <f>D1613/E1613</f>
        <v/>
      </c>
      <c r="I1613">
        <f>G1613+H1613*2</f>
        <v/>
      </c>
      <c r="J1613">
        <f>I1613-J1604</f>
        <v/>
      </c>
      <c r="K1613" t="n">
        <v>5</v>
      </c>
      <c r="L1613">
        <f>J1613/K1613*100/39.12/96</f>
        <v/>
      </c>
    </row>
    <row r="1614" spans="1:12">
      <c r="A1614" t="s">
        <v>26</v>
      </c>
      <c r="B1614" t="n">
        <v>8218164</v>
      </c>
      <c r="C1614" t="n">
        <v>18184150</v>
      </c>
      <c r="D1614" t="n">
        <v>23689500</v>
      </c>
      <c r="E1614">
        <f>sum(B1614:D1614)</f>
        <v/>
      </c>
      <c r="F1614">
        <f>B1614/E1614</f>
        <v/>
      </c>
      <c r="G1614">
        <f>C1614/E1614</f>
        <v/>
      </c>
      <c r="H1614">
        <f>D1614/E1614</f>
        <v/>
      </c>
      <c r="I1614">
        <f>G1614+H1614*2</f>
        <v/>
      </c>
      <c r="J1614">
        <f>I1614-J1604</f>
        <v/>
      </c>
      <c r="K1614" t="n">
        <v>5</v>
      </c>
      <c r="L1614">
        <f>J1614/K1614*100/39.12/168</f>
        <v/>
      </c>
    </row>
    <row r="1615" spans="1:12">
      <c r="A1615" t="s">
        <v>27</v>
      </c>
      <c r="B1615" t="n">
        <v>12577090</v>
      </c>
      <c r="C1615" t="n">
        <v>31388750</v>
      </c>
      <c r="D1615" t="n">
        <v>35806040</v>
      </c>
      <c r="E1615">
        <f>sum(B1615:D1615)</f>
        <v/>
      </c>
      <c r="F1615">
        <f>B1615/E1615</f>
        <v/>
      </c>
      <c r="G1615">
        <f>C1615/E1615</f>
        <v/>
      </c>
      <c r="H1615">
        <f>D1615/E1615</f>
        <v/>
      </c>
      <c r="I1615">
        <f>G1615+H1615*2</f>
        <v/>
      </c>
      <c r="J1615">
        <f>I1615-J1604</f>
        <v/>
      </c>
      <c r="K1615" t="n">
        <v>5</v>
      </c>
      <c r="L1615">
        <f>J1615/K1615*100/39.12/168</f>
        <v/>
      </c>
    </row>
    <row r="1616" spans="1:12">
      <c r="A1616" t="s"/>
    </row>
    <row r="1617" spans="1:12">
      <c r="A1617" t="s">
        <v>0</v>
      </c>
      <c r="B1617" t="s">
        <v>1</v>
      </c>
      <c r="C1617" t="s">
        <v>2</v>
      </c>
      <c r="D1617" t="s">
        <v>3</v>
      </c>
    </row>
    <row r="1618" spans="1:12">
      <c r="A1618" t="s">
        <v>286</v>
      </c>
      <c r="B1618" t="s">
        <v>5</v>
      </c>
      <c r="C1618" t="s">
        <v>287</v>
      </c>
      <c r="D1618" t="s">
        <v>288</v>
      </c>
    </row>
    <row r="1619" spans="1:12">
      <c r="A1619" t="s"/>
      <c r="B1619" t="s">
        <v>8</v>
      </c>
      <c r="C1619" t="s">
        <v>9</v>
      </c>
      <c r="D1619" t="s">
        <v>10</v>
      </c>
      <c r="E1619" t="s">
        <v>11</v>
      </c>
      <c r="F1619" t="s">
        <v>8</v>
      </c>
      <c r="G1619" t="s">
        <v>9</v>
      </c>
      <c r="H1619" t="s">
        <v>10</v>
      </c>
      <c r="I1619" t="s">
        <v>12</v>
      </c>
      <c r="J1619" t="s">
        <v>13</v>
      </c>
      <c r="K1619" t="s">
        <v>14</v>
      </c>
      <c r="L1619" t="s">
        <v>15</v>
      </c>
    </row>
    <row r="1620" spans="1:12">
      <c r="A1620" t="s">
        <v>16</v>
      </c>
      <c r="B1620" t="n">
        <v>106037700</v>
      </c>
      <c r="C1620" t="n">
        <v>147350000</v>
      </c>
      <c r="D1620" t="n">
        <v>109934000</v>
      </c>
      <c r="E1620">
        <f>sum(B1620:D1620)</f>
        <v/>
      </c>
      <c r="F1620">
        <f>B1620/E1620</f>
        <v/>
      </c>
      <c r="G1620">
        <f>C1620/E1620</f>
        <v/>
      </c>
      <c r="H1620">
        <f>D1620/E1620</f>
        <v/>
      </c>
      <c r="I1620">
        <f>G1620+H1620*2</f>
        <v/>
      </c>
      <c r="J1620">
        <f>average(I1620:I1621)</f>
        <v/>
      </c>
    </row>
    <row r="1621" spans="1:12">
      <c r="A1621" t="s">
        <v>17</v>
      </c>
      <c r="B1621" t="n">
        <v>92282490</v>
      </c>
      <c r="C1621" t="n">
        <v>125434300</v>
      </c>
      <c r="D1621" t="n">
        <v>92970000</v>
      </c>
      <c r="E1621">
        <f>sum(B1621:D1621)</f>
        <v/>
      </c>
      <c r="F1621">
        <f>B1621/E1621</f>
        <v/>
      </c>
      <c r="G1621">
        <f>C1621/E1621</f>
        <v/>
      </c>
      <c r="H1621">
        <f>D1621/E1621</f>
        <v/>
      </c>
      <c r="I1621">
        <f>G1621+H1621*2</f>
        <v/>
      </c>
    </row>
    <row r="1622" spans="1:12">
      <c r="A1622" t="s">
        <v>18</v>
      </c>
      <c r="B1622" t="n">
        <v>93509440</v>
      </c>
      <c r="C1622" t="n">
        <v>133252000</v>
      </c>
      <c r="D1622" t="n">
        <v>106395400</v>
      </c>
      <c r="E1622">
        <f>sum(B1622:D1622)</f>
        <v/>
      </c>
      <c r="F1622">
        <f>B1622/E1622</f>
        <v/>
      </c>
      <c r="G1622">
        <f>C1622/E1622</f>
        <v/>
      </c>
      <c r="H1622">
        <f>D1622/E1622</f>
        <v/>
      </c>
      <c r="I1622">
        <f>G1622+H1622*2</f>
        <v/>
      </c>
      <c r="J1622">
        <f>I1622-J1620</f>
        <v/>
      </c>
      <c r="K1622" t="n">
        <v>5</v>
      </c>
      <c r="L1622">
        <f>J1622/K1622*100/35.95/8</f>
        <v/>
      </c>
    </row>
    <row r="1623" spans="1:12">
      <c r="A1623" t="s">
        <v>19</v>
      </c>
      <c r="B1623" t="n">
        <v>117212700</v>
      </c>
      <c r="C1623" t="n">
        <v>164668100</v>
      </c>
      <c r="D1623" t="n">
        <v>130046500</v>
      </c>
      <c r="E1623">
        <f>sum(B1623:D1623)</f>
        <v/>
      </c>
      <c r="F1623">
        <f>B1623/E1623</f>
        <v/>
      </c>
      <c r="G1623">
        <f>C1623/E1623</f>
        <v/>
      </c>
      <c r="H1623">
        <f>D1623/E1623</f>
        <v/>
      </c>
      <c r="I1623">
        <f>G1623+H1623*2</f>
        <v/>
      </c>
      <c r="J1623">
        <f>I1623-J1620</f>
        <v/>
      </c>
      <c r="K1623" t="n">
        <v>5</v>
      </c>
      <c r="L1623">
        <f>J1623/K1623*100/35.95/8</f>
        <v/>
      </c>
    </row>
    <row r="1624" spans="1:12">
      <c r="A1624" t="s">
        <v>20</v>
      </c>
      <c r="B1624" t="n">
        <v>121501200</v>
      </c>
      <c r="C1624" t="n">
        <v>181541800</v>
      </c>
      <c r="D1624" t="n">
        <v>155046200</v>
      </c>
      <c r="E1624">
        <f>sum(B1624:D1624)</f>
        <v/>
      </c>
      <c r="F1624">
        <f>B1624/E1624</f>
        <v/>
      </c>
      <c r="G1624">
        <f>C1624/E1624</f>
        <v/>
      </c>
      <c r="H1624">
        <f>D1624/E1624</f>
        <v/>
      </c>
      <c r="I1624">
        <f>G1624+H1624*2</f>
        <v/>
      </c>
      <c r="J1624">
        <f>I1624-J1620</f>
        <v/>
      </c>
      <c r="K1624" t="n">
        <v>5</v>
      </c>
      <c r="L1624">
        <f>J1624/K1624*100/35.95/24</f>
        <v/>
      </c>
    </row>
    <row r="1625" spans="1:12">
      <c r="A1625" t="s">
        <v>21</v>
      </c>
      <c r="B1625" t="n">
        <v>125531200</v>
      </c>
      <c r="C1625" t="n">
        <v>185059300</v>
      </c>
      <c r="D1625" t="n">
        <v>154425700</v>
      </c>
      <c r="E1625">
        <f>sum(B1625:D1625)</f>
        <v/>
      </c>
      <c r="F1625">
        <f>B1625/E1625</f>
        <v/>
      </c>
      <c r="G1625">
        <f>C1625/E1625</f>
        <v/>
      </c>
      <c r="H1625">
        <f>D1625/E1625</f>
        <v/>
      </c>
      <c r="I1625">
        <f>G1625+H1625*2</f>
        <v/>
      </c>
      <c r="J1625">
        <f>I1625-J1620</f>
        <v/>
      </c>
      <c r="K1625" t="n">
        <v>5</v>
      </c>
      <c r="L1625">
        <f>J1625/K1625*100/35.95/24</f>
        <v/>
      </c>
    </row>
    <row r="1626" spans="1:12">
      <c r="A1626" t="s">
        <v>22</v>
      </c>
      <c r="B1626" t="n">
        <v>77112610</v>
      </c>
      <c r="C1626" t="n">
        <v>122319200</v>
      </c>
      <c r="D1626" t="n">
        <v>118962300</v>
      </c>
      <c r="E1626">
        <f>sum(B1626:D1626)</f>
        <v/>
      </c>
      <c r="F1626">
        <f>B1626/E1626</f>
        <v/>
      </c>
      <c r="G1626">
        <f>C1626/E1626</f>
        <v/>
      </c>
      <c r="H1626">
        <f>D1626/E1626</f>
        <v/>
      </c>
      <c r="I1626">
        <f>G1626+H1626*2</f>
        <v/>
      </c>
      <c r="J1626">
        <f>I1626-J1620</f>
        <v/>
      </c>
      <c r="K1626" t="n">
        <v>5</v>
      </c>
      <c r="L1626">
        <f>J1626/K1626*100/35.95/48</f>
        <v/>
      </c>
    </row>
    <row r="1627" spans="1:12">
      <c r="A1627" t="s">
        <v>23</v>
      </c>
      <c r="B1627" t="n">
        <v>68553890</v>
      </c>
      <c r="C1627" t="n">
        <v>109443200</v>
      </c>
      <c r="D1627" t="n">
        <v>103490200</v>
      </c>
      <c r="E1627">
        <f>sum(B1627:D1627)</f>
        <v/>
      </c>
      <c r="F1627">
        <f>B1627/E1627</f>
        <v/>
      </c>
      <c r="G1627">
        <f>C1627/E1627</f>
        <v/>
      </c>
      <c r="H1627">
        <f>D1627/E1627</f>
        <v/>
      </c>
      <c r="I1627">
        <f>G1627+H1627*2</f>
        <v/>
      </c>
      <c r="J1627">
        <f>I1627-J1620</f>
        <v/>
      </c>
      <c r="K1627" t="n">
        <v>5</v>
      </c>
      <c r="L1627">
        <f>J1627/K1627*100/35.95/48</f>
        <v/>
      </c>
    </row>
    <row r="1628" spans="1:12">
      <c r="A1628" t="s">
        <v>24</v>
      </c>
      <c r="B1628" t="n">
        <v>102453000</v>
      </c>
      <c r="C1628" t="n">
        <v>192773100</v>
      </c>
      <c r="D1628" t="n">
        <v>216955300</v>
      </c>
      <c r="E1628">
        <f>sum(B1628:D1628)</f>
        <v/>
      </c>
      <c r="F1628">
        <f>B1628/E1628</f>
        <v/>
      </c>
      <c r="G1628">
        <f>C1628/E1628</f>
        <v/>
      </c>
      <c r="H1628">
        <f>D1628/E1628</f>
        <v/>
      </c>
      <c r="I1628">
        <f>G1628+H1628*2</f>
        <v/>
      </c>
      <c r="J1628">
        <f>I1628-J1620</f>
        <v/>
      </c>
      <c r="K1628" t="n">
        <v>5</v>
      </c>
      <c r="L1628">
        <f>J1628/K1628*100/35.95/96</f>
        <v/>
      </c>
    </row>
    <row r="1629" spans="1:12">
      <c r="A1629" t="s">
        <v>25</v>
      </c>
      <c r="B1629" t="n">
        <v>78586220</v>
      </c>
      <c r="C1629" t="n">
        <v>148406900</v>
      </c>
      <c r="D1629" t="n">
        <v>164373600</v>
      </c>
      <c r="E1629">
        <f>sum(B1629:D1629)</f>
        <v/>
      </c>
      <c r="F1629">
        <f>B1629/E1629</f>
        <v/>
      </c>
      <c r="G1629">
        <f>C1629/E1629</f>
        <v/>
      </c>
      <c r="H1629">
        <f>D1629/E1629</f>
        <v/>
      </c>
      <c r="I1629">
        <f>G1629+H1629*2</f>
        <v/>
      </c>
      <c r="J1629">
        <f>I1629-J1620</f>
        <v/>
      </c>
      <c r="K1629" t="n">
        <v>5</v>
      </c>
      <c r="L1629">
        <f>J1629/K1629*100/35.95/96</f>
        <v/>
      </c>
    </row>
    <row r="1630" spans="1:12">
      <c r="A1630" t="s">
        <v>26</v>
      </c>
      <c r="B1630" t="n">
        <v>97109940</v>
      </c>
      <c r="C1630" t="n">
        <v>216446200</v>
      </c>
      <c r="D1630" t="n">
        <v>274638100</v>
      </c>
      <c r="E1630">
        <f>sum(B1630:D1630)</f>
        <v/>
      </c>
      <c r="F1630">
        <f>B1630/E1630</f>
        <v/>
      </c>
      <c r="G1630">
        <f>C1630/E1630</f>
        <v/>
      </c>
      <c r="H1630">
        <f>D1630/E1630</f>
        <v/>
      </c>
      <c r="I1630">
        <f>G1630+H1630*2</f>
        <v/>
      </c>
      <c r="J1630">
        <f>I1630-J1620</f>
        <v/>
      </c>
      <c r="K1630" t="n">
        <v>5</v>
      </c>
      <c r="L1630">
        <f>J1630/K1630*100/35.95/168</f>
        <v/>
      </c>
    </row>
    <row r="1631" spans="1:12">
      <c r="A1631" t="s">
        <v>27</v>
      </c>
      <c r="B1631" t="n">
        <v>86472820</v>
      </c>
      <c r="C1631" t="n">
        <v>193243000</v>
      </c>
      <c r="D1631" t="n">
        <v>246113100</v>
      </c>
      <c r="E1631">
        <f>sum(B1631:D1631)</f>
        <v/>
      </c>
      <c r="F1631">
        <f>B1631/E1631</f>
        <v/>
      </c>
      <c r="G1631">
        <f>C1631/E1631</f>
        <v/>
      </c>
      <c r="H1631">
        <f>D1631/E1631</f>
        <v/>
      </c>
      <c r="I1631">
        <f>G1631+H1631*2</f>
        <v/>
      </c>
      <c r="J1631">
        <f>I1631-J1620</f>
        <v/>
      </c>
      <c r="K1631" t="n">
        <v>5</v>
      </c>
      <c r="L1631">
        <f>J1631/K1631*100/35.95/168</f>
        <v/>
      </c>
    </row>
    <row r="1632" spans="1:12">
      <c r="A1632" t="s"/>
    </row>
    <row r="1633" spans="1:12">
      <c r="A1633" t="s">
        <v>0</v>
      </c>
      <c r="B1633" t="s">
        <v>1</v>
      </c>
      <c r="C1633" t="s">
        <v>2</v>
      </c>
      <c r="D1633" t="s">
        <v>3</v>
      </c>
    </row>
    <row r="1634" spans="1:12">
      <c r="A1634" t="s">
        <v>289</v>
      </c>
      <c r="B1634" t="s">
        <v>165</v>
      </c>
      <c r="C1634" t="s">
        <v>290</v>
      </c>
      <c r="D1634" t="s">
        <v>288</v>
      </c>
    </row>
    <row r="1635" spans="1:12">
      <c r="A1635" t="s"/>
      <c r="B1635" t="s">
        <v>8</v>
      </c>
      <c r="C1635" t="s">
        <v>9</v>
      </c>
      <c r="D1635" t="s">
        <v>10</v>
      </c>
      <c r="E1635" t="s">
        <v>11</v>
      </c>
      <c r="F1635" t="s">
        <v>8</v>
      </c>
      <c r="G1635" t="s">
        <v>9</v>
      </c>
      <c r="H1635" t="s">
        <v>10</v>
      </c>
      <c r="I1635" t="s">
        <v>12</v>
      </c>
      <c r="J1635" t="s">
        <v>13</v>
      </c>
      <c r="K1635" t="s">
        <v>14</v>
      </c>
      <c r="L1635" t="s">
        <v>15</v>
      </c>
    </row>
    <row r="1636" spans="1:12">
      <c r="A1636" t="s">
        <v>16</v>
      </c>
      <c r="B1636" t="n">
        <v>53567810</v>
      </c>
      <c r="C1636" t="n">
        <v>70223090</v>
      </c>
      <c r="D1636" t="n">
        <v>51615120</v>
      </c>
      <c r="E1636">
        <f>sum(B1636:D1636)</f>
        <v/>
      </c>
      <c r="F1636">
        <f>B1636/E1636</f>
        <v/>
      </c>
      <c r="G1636">
        <f>C1636/E1636</f>
        <v/>
      </c>
      <c r="H1636">
        <f>D1636/E1636</f>
        <v/>
      </c>
      <c r="I1636">
        <f>G1636+H1636*2</f>
        <v/>
      </c>
      <c r="J1636">
        <f>average(I1636:I1637)</f>
        <v/>
      </c>
    </row>
    <row r="1637" spans="1:12">
      <c r="A1637" t="s">
        <v>17</v>
      </c>
      <c r="B1637" t="n">
        <v>49721020</v>
      </c>
      <c r="C1637" t="n">
        <v>71218610</v>
      </c>
      <c r="D1637" t="n">
        <v>50870920</v>
      </c>
      <c r="E1637">
        <f>sum(B1637:D1637)</f>
        <v/>
      </c>
      <c r="F1637">
        <f>B1637/E1637</f>
        <v/>
      </c>
      <c r="G1637">
        <f>C1637/E1637</f>
        <v/>
      </c>
      <c r="H1637">
        <f>D1637/E1637</f>
        <v/>
      </c>
      <c r="I1637">
        <f>G1637+H1637*2</f>
        <v/>
      </c>
    </row>
    <row r="1638" spans="1:12">
      <c r="A1638" t="s">
        <v>18</v>
      </c>
      <c r="B1638" t="n">
        <v>38710040</v>
      </c>
      <c r="C1638" t="n">
        <v>56744430</v>
      </c>
      <c r="D1638" t="n">
        <v>44573590</v>
      </c>
      <c r="E1638">
        <f>sum(B1638:D1638)</f>
        <v/>
      </c>
      <c r="F1638">
        <f>B1638/E1638</f>
        <v/>
      </c>
      <c r="G1638">
        <f>C1638/E1638</f>
        <v/>
      </c>
      <c r="H1638">
        <f>D1638/E1638</f>
        <v/>
      </c>
      <c r="I1638">
        <f>G1638+H1638*2</f>
        <v/>
      </c>
      <c r="J1638">
        <f>I1638-J1636</f>
        <v/>
      </c>
      <c r="K1638" t="n">
        <v>5</v>
      </c>
      <c r="L1638">
        <f>J1638/K1638*100/35.95/8</f>
        <v/>
      </c>
    </row>
    <row r="1639" spans="1:12">
      <c r="A1639" t="s">
        <v>19</v>
      </c>
      <c r="B1639" t="n">
        <v>55318760</v>
      </c>
      <c r="C1639" t="n">
        <v>75542290</v>
      </c>
      <c r="D1639" t="n">
        <v>60482690</v>
      </c>
      <c r="E1639">
        <f>sum(B1639:D1639)</f>
        <v/>
      </c>
      <c r="F1639">
        <f>B1639/E1639</f>
        <v/>
      </c>
      <c r="G1639">
        <f>C1639/E1639</f>
        <v/>
      </c>
      <c r="H1639">
        <f>D1639/E1639</f>
        <v/>
      </c>
      <c r="I1639">
        <f>G1639+H1639*2</f>
        <v/>
      </c>
      <c r="J1639">
        <f>I1639-J1636</f>
        <v/>
      </c>
      <c r="K1639" t="n">
        <v>5</v>
      </c>
      <c r="L1639">
        <f>J1639/K1639*100/35.95/8</f>
        <v/>
      </c>
    </row>
    <row r="1640" spans="1:12">
      <c r="A1640" t="s">
        <v>20</v>
      </c>
      <c r="B1640" t="n">
        <v>55741240</v>
      </c>
      <c r="C1640" t="n">
        <v>82608000</v>
      </c>
      <c r="D1640" t="n">
        <v>68801700</v>
      </c>
      <c r="E1640">
        <f>sum(B1640:D1640)</f>
        <v/>
      </c>
      <c r="F1640">
        <f>B1640/E1640</f>
        <v/>
      </c>
      <c r="G1640">
        <f>C1640/E1640</f>
        <v/>
      </c>
      <c r="H1640">
        <f>D1640/E1640</f>
        <v/>
      </c>
      <c r="I1640">
        <f>G1640+H1640*2</f>
        <v/>
      </c>
      <c r="J1640">
        <f>I1640-J1636</f>
        <v/>
      </c>
      <c r="K1640" t="n">
        <v>5</v>
      </c>
      <c r="L1640">
        <f>J1640/K1640*100/35.95/24</f>
        <v/>
      </c>
    </row>
    <row r="1641" spans="1:12">
      <c r="A1641" t="s">
        <v>21</v>
      </c>
      <c r="B1641" t="n">
        <v>50379540</v>
      </c>
      <c r="C1641" t="n">
        <v>76812650</v>
      </c>
      <c r="D1641" t="n">
        <v>65997550</v>
      </c>
      <c r="E1641">
        <f>sum(B1641:D1641)</f>
        <v/>
      </c>
      <c r="F1641">
        <f>B1641/E1641</f>
        <v/>
      </c>
      <c r="G1641">
        <f>C1641/E1641</f>
        <v/>
      </c>
      <c r="H1641">
        <f>D1641/E1641</f>
        <v/>
      </c>
      <c r="I1641">
        <f>G1641+H1641*2</f>
        <v/>
      </c>
      <c r="J1641">
        <f>I1641-J1636</f>
        <v/>
      </c>
      <c r="K1641" t="n">
        <v>5</v>
      </c>
      <c r="L1641">
        <f>J1641/K1641*100/35.95/24</f>
        <v/>
      </c>
    </row>
    <row r="1642" spans="1:12">
      <c r="A1642" t="s">
        <v>22</v>
      </c>
      <c r="B1642" t="n">
        <v>36403050</v>
      </c>
      <c r="C1642" t="n">
        <v>59648520</v>
      </c>
      <c r="D1642" t="n">
        <v>55198060</v>
      </c>
      <c r="E1642">
        <f>sum(B1642:D1642)</f>
        <v/>
      </c>
      <c r="F1642">
        <f>B1642/E1642</f>
        <v/>
      </c>
      <c r="G1642">
        <f>C1642/E1642</f>
        <v/>
      </c>
      <c r="H1642">
        <f>D1642/E1642</f>
        <v/>
      </c>
      <c r="I1642">
        <f>G1642+H1642*2</f>
        <v/>
      </c>
      <c r="J1642">
        <f>I1642-J1636</f>
        <v/>
      </c>
      <c r="K1642" t="n">
        <v>5</v>
      </c>
      <c r="L1642">
        <f>J1642/K1642*100/35.95/48</f>
        <v/>
      </c>
    </row>
    <row r="1643" spans="1:12">
      <c r="A1643" t="s">
        <v>23</v>
      </c>
      <c r="B1643" t="n">
        <v>35969280</v>
      </c>
      <c r="C1643" t="n">
        <v>57071070</v>
      </c>
      <c r="D1643" t="n">
        <v>52798650</v>
      </c>
      <c r="E1643">
        <f>sum(B1643:D1643)</f>
        <v/>
      </c>
      <c r="F1643">
        <f>B1643/E1643</f>
        <v/>
      </c>
      <c r="G1643">
        <f>C1643/E1643</f>
        <v/>
      </c>
      <c r="H1643">
        <f>D1643/E1643</f>
        <v/>
      </c>
      <c r="I1643">
        <f>G1643+H1643*2</f>
        <v/>
      </c>
      <c r="J1643">
        <f>I1643-J1636</f>
        <v/>
      </c>
      <c r="K1643" t="n">
        <v>5</v>
      </c>
      <c r="L1643">
        <f>J1643/K1643*100/35.95/48</f>
        <v/>
      </c>
    </row>
    <row r="1644" spans="1:12">
      <c r="A1644" t="s">
        <v>24</v>
      </c>
      <c r="B1644" t="n">
        <v>40394020</v>
      </c>
      <c r="C1644" t="n">
        <v>76588590</v>
      </c>
      <c r="D1644" t="n">
        <v>82908710</v>
      </c>
      <c r="E1644">
        <f>sum(B1644:D1644)</f>
        <v/>
      </c>
      <c r="F1644">
        <f>B1644/E1644</f>
        <v/>
      </c>
      <c r="G1644">
        <f>C1644/E1644</f>
        <v/>
      </c>
      <c r="H1644">
        <f>D1644/E1644</f>
        <v/>
      </c>
      <c r="I1644">
        <f>G1644+H1644*2</f>
        <v/>
      </c>
      <c r="J1644">
        <f>I1644-J1636</f>
        <v/>
      </c>
      <c r="K1644" t="n">
        <v>5</v>
      </c>
      <c r="L1644">
        <f>J1644/K1644*100/35.95/96</f>
        <v/>
      </c>
    </row>
    <row r="1645" spans="1:12">
      <c r="A1645" t="s">
        <v>25</v>
      </c>
      <c r="B1645" t="n">
        <v>35174090</v>
      </c>
      <c r="C1645" t="n">
        <v>68127100</v>
      </c>
      <c r="D1645" t="n">
        <v>71334700</v>
      </c>
      <c r="E1645">
        <f>sum(B1645:D1645)</f>
        <v/>
      </c>
      <c r="F1645">
        <f>B1645/E1645</f>
        <v/>
      </c>
      <c r="G1645">
        <f>C1645/E1645</f>
        <v/>
      </c>
      <c r="H1645">
        <f>D1645/E1645</f>
        <v/>
      </c>
      <c r="I1645">
        <f>G1645+H1645*2</f>
        <v/>
      </c>
      <c r="J1645">
        <f>I1645-J1636</f>
        <v/>
      </c>
      <c r="K1645" t="n">
        <v>5</v>
      </c>
      <c r="L1645">
        <f>J1645/K1645*100/35.95/96</f>
        <v/>
      </c>
    </row>
    <row r="1646" spans="1:12">
      <c r="A1646" t="s">
        <v>26</v>
      </c>
      <c r="B1646" t="n">
        <v>22363710</v>
      </c>
      <c r="C1646" t="n">
        <v>52485650</v>
      </c>
      <c r="D1646" t="n">
        <v>64957470</v>
      </c>
      <c r="E1646">
        <f>sum(B1646:D1646)</f>
        <v/>
      </c>
      <c r="F1646">
        <f>B1646/E1646</f>
        <v/>
      </c>
      <c r="G1646">
        <f>C1646/E1646</f>
        <v/>
      </c>
      <c r="H1646">
        <f>D1646/E1646</f>
        <v/>
      </c>
      <c r="I1646">
        <f>G1646+H1646*2</f>
        <v/>
      </c>
      <c r="J1646">
        <f>I1646-J1636</f>
        <v/>
      </c>
      <c r="K1646" t="n">
        <v>5</v>
      </c>
      <c r="L1646">
        <f>J1646/K1646*100/35.95/168</f>
        <v/>
      </c>
    </row>
    <row r="1647" spans="1:12">
      <c r="A1647" t="s">
        <v>27</v>
      </c>
      <c r="B1647" t="n">
        <v>24124460</v>
      </c>
      <c r="C1647" t="n">
        <v>52710500</v>
      </c>
      <c r="D1647" t="n">
        <v>68301630</v>
      </c>
      <c r="E1647">
        <f>sum(B1647:D1647)</f>
        <v/>
      </c>
      <c r="F1647">
        <f>B1647/E1647</f>
        <v/>
      </c>
      <c r="G1647">
        <f>C1647/E1647</f>
        <v/>
      </c>
      <c r="H1647">
        <f>D1647/E1647</f>
        <v/>
      </c>
      <c r="I1647">
        <f>G1647+H1647*2</f>
        <v/>
      </c>
      <c r="J1647">
        <f>I1647-J1636</f>
        <v/>
      </c>
      <c r="K1647" t="n">
        <v>5</v>
      </c>
      <c r="L1647">
        <f>J1647/K1647*100/35.95/168</f>
        <v/>
      </c>
    </row>
    <row r="1648" spans="1:12">
      <c r="A1648" t="s"/>
    </row>
    <row r="1649" spans="1:12">
      <c r="A1649" t="s">
        <v>0</v>
      </c>
      <c r="B1649" t="s">
        <v>1</v>
      </c>
      <c r="C1649" t="s">
        <v>2</v>
      </c>
      <c r="D1649" t="s">
        <v>3</v>
      </c>
    </row>
    <row r="1650" spans="1:12">
      <c r="A1650" t="s">
        <v>291</v>
      </c>
      <c r="B1650" t="s">
        <v>56</v>
      </c>
      <c r="C1650" t="s">
        <v>292</v>
      </c>
      <c r="D1650" t="s">
        <v>288</v>
      </c>
    </row>
    <row r="1651" spans="1:12">
      <c r="A1651" t="s"/>
      <c r="B1651" t="s">
        <v>8</v>
      </c>
      <c r="C1651" t="s">
        <v>9</v>
      </c>
      <c r="D1651" t="s">
        <v>10</v>
      </c>
      <c r="E1651" t="s">
        <v>11</v>
      </c>
      <c r="F1651" t="s">
        <v>8</v>
      </c>
      <c r="G1651" t="s">
        <v>9</v>
      </c>
      <c r="H1651" t="s">
        <v>10</v>
      </c>
      <c r="I1651" t="s">
        <v>12</v>
      </c>
      <c r="J1651" t="s">
        <v>13</v>
      </c>
      <c r="K1651" t="s">
        <v>14</v>
      </c>
      <c r="L1651" t="s">
        <v>15</v>
      </c>
    </row>
    <row r="1652" spans="1:12">
      <c r="A1652" t="s">
        <v>16</v>
      </c>
      <c r="B1652" t="n">
        <v>2233900000</v>
      </c>
      <c r="C1652" t="n">
        <v>3028352000</v>
      </c>
      <c r="D1652" t="n">
        <v>2262184000</v>
      </c>
      <c r="E1652">
        <f>sum(B1652:D1652)</f>
        <v/>
      </c>
      <c r="F1652">
        <f>B1652/E1652</f>
        <v/>
      </c>
      <c r="G1652">
        <f>C1652/E1652</f>
        <v/>
      </c>
      <c r="H1652">
        <f>D1652/E1652</f>
        <v/>
      </c>
      <c r="I1652">
        <f>G1652+H1652*2</f>
        <v/>
      </c>
      <c r="J1652">
        <f>average(I1652:I1653)</f>
        <v/>
      </c>
    </row>
    <row r="1653" spans="1:12">
      <c r="A1653" t="s">
        <v>17</v>
      </c>
      <c r="B1653" t="n">
        <v>2102187000</v>
      </c>
      <c r="C1653" t="n">
        <v>2850823000</v>
      </c>
      <c r="D1653" t="n">
        <v>2133002000</v>
      </c>
      <c r="E1653">
        <f>sum(B1653:D1653)</f>
        <v/>
      </c>
      <c r="F1653">
        <f>B1653/E1653</f>
        <v/>
      </c>
      <c r="G1653">
        <f>C1653/E1653</f>
        <v/>
      </c>
      <c r="H1653">
        <f>D1653/E1653</f>
        <v/>
      </c>
      <c r="I1653">
        <f>G1653+H1653*2</f>
        <v/>
      </c>
    </row>
    <row r="1654" spans="1:12">
      <c r="A1654" t="s">
        <v>18</v>
      </c>
      <c r="B1654" t="n">
        <v>1735526000</v>
      </c>
      <c r="C1654" t="n">
        <v>2427767000</v>
      </c>
      <c r="D1654" t="n">
        <v>1915943000</v>
      </c>
      <c r="E1654">
        <f>sum(B1654:D1654)</f>
        <v/>
      </c>
      <c r="F1654">
        <f>B1654/E1654</f>
        <v/>
      </c>
      <c r="G1654">
        <f>C1654/E1654</f>
        <v/>
      </c>
      <c r="H1654">
        <f>D1654/E1654</f>
        <v/>
      </c>
      <c r="I1654">
        <f>G1654+H1654*2</f>
        <v/>
      </c>
      <c r="J1654">
        <f>I1654-J1652</f>
        <v/>
      </c>
      <c r="K1654" t="n">
        <v>5</v>
      </c>
      <c r="L1654">
        <f>J1654/K1654*100/35.95/8</f>
        <v/>
      </c>
    </row>
    <row r="1655" spans="1:12">
      <c r="A1655" t="s">
        <v>19</v>
      </c>
      <c r="B1655" t="n">
        <v>2280890000</v>
      </c>
      <c r="C1655" t="n">
        <v>3174222000</v>
      </c>
      <c r="D1655" t="n">
        <v>2511668000</v>
      </c>
      <c r="E1655">
        <f>sum(B1655:D1655)</f>
        <v/>
      </c>
      <c r="F1655">
        <f>B1655/E1655</f>
        <v/>
      </c>
      <c r="G1655">
        <f>C1655/E1655</f>
        <v/>
      </c>
      <c r="H1655">
        <f>D1655/E1655</f>
        <v/>
      </c>
      <c r="I1655">
        <f>G1655+H1655*2</f>
        <v/>
      </c>
      <c r="J1655">
        <f>I1655-J1652</f>
        <v/>
      </c>
      <c r="K1655" t="n">
        <v>5</v>
      </c>
      <c r="L1655">
        <f>J1655/K1655*100/35.95/8</f>
        <v/>
      </c>
    </row>
    <row r="1656" spans="1:12">
      <c r="A1656" t="s">
        <v>20</v>
      </c>
      <c r="B1656" t="n">
        <v>2092019000</v>
      </c>
      <c r="C1656" t="n">
        <v>3037061000</v>
      </c>
      <c r="D1656" t="n">
        <v>2568259000</v>
      </c>
      <c r="E1656">
        <f>sum(B1656:D1656)</f>
        <v/>
      </c>
      <c r="F1656">
        <f>B1656/E1656</f>
        <v/>
      </c>
      <c r="G1656">
        <f>C1656/E1656</f>
        <v/>
      </c>
      <c r="H1656">
        <f>D1656/E1656</f>
        <v/>
      </c>
      <c r="I1656">
        <f>G1656+H1656*2</f>
        <v/>
      </c>
      <c r="J1656">
        <f>I1656-J1652</f>
        <v/>
      </c>
      <c r="K1656" t="n">
        <v>5</v>
      </c>
      <c r="L1656">
        <f>J1656/K1656*100/35.95/24</f>
        <v/>
      </c>
    </row>
    <row r="1657" spans="1:12">
      <c r="A1657" t="s">
        <v>21</v>
      </c>
      <c r="B1657" t="n">
        <v>1998932000</v>
      </c>
      <c r="C1657" t="n">
        <v>2903058000</v>
      </c>
      <c r="D1657" t="n">
        <v>2451222000</v>
      </c>
      <c r="E1657">
        <f>sum(B1657:D1657)</f>
        <v/>
      </c>
      <c r="F1657">
        <f>B1657/E1657</f>
        <v/>
      </c>
      <c r="G1657">
        <f>C1657/E1657</f>
        <v/>
      </c>
      <c r="H1657">
        <f>D1657/E1657</f>
        <v/>
      </c>
      <c r="I1657">
        <f>G1657+H1657*2</f>
        <v/>
      </c>
      <c r="J1657">
        <f>I1657-J1652</f>
        <v/>
      </c>
      <c r="K1657" t="n">
        <v>5</v>
      </c>
      <c r="L1657">
        <f>J1657/K1657*100/35.95/24</f>
        <v/>
      </c>
    </row>
    <row r="1658" spans="1:12">
      <c r="A1658" t="s">
        <v>22</v>
      </c>
      <c r="B1658" t="n">
        <v>1579490000</v>
      </c>
      <c r="C1658" t="n">
        <v>2510454000</v>
      </c>
      <c r="D1658" t="n">
        <v>2322423000</v>
      </c>
      <c r="E1658">
        <f>sum(B1658:D1658)</f>
        <v/>
      </c>
      <c r="F1658">
        <f>B1658/E1658</f>
        <v/>
      </c>
      <c r="G1658">
        <f>C1658/E1658</f>
        <v/>
      </c>
      <c r="H1658">
        <f>D1658/E1658</f>
        <v/>
      </c>
      <c r="I1658">
        <f>G1658+H1658*2</f>
        <v/>
      </c>
      <c r="J1658">
        <f>I1658-J1652</f>
        <v/>
      </c>
      <c r="K1658" t="n">
        <v>5</v>
      </c>
      <c r="L1658">
        <f>J1658/K1658*100/35.95/48</f>
        <v/>
      </c>
    </row>
    <row r="1659" spans="1:12">
      <c r="A1659" t="s">
        <v>23</v>
      </c>
      <c r="B1659" t="n">
        <v>1568062000</v>
      </c>
      <c r="C1659" t="n">
        <v>2460513000</v>
      </c>
      <c r="D1659" t="n">
        <v>2301957000</v>
      </c>
      <c r="E1659">
        <f>sum(B1659:D1659)</f>
        <v/>
      </c>
      <c r="F1659">
        <f>B1659/E1659</f>
        <v/>
      </c>
      <c r="G1659">
        <f>C1659/E1659</f>
        <v/>
      </c>
      <c r="H1659">
        <f>D1659/E1659</f>
        <v/>
      </c>
      <c r="I1659">
        <f>G1659+H1659*2</f>
        <v/>
      </c>
      <c r="J1659">
        <f>I1659-J1652</f>
        <v/>
      </c>
      <c r="K1659" t="n">
        <v>5</v>
      </c>
      <c r="L1659">
        <f>J1659/K1659*100/35.95/48</f>
        <v/>
      </c>
    </row>
    <row r="1660" spans="1:12">
      <c r="A1660" t="s">
        <v>24</v>
      </c>
      <c r="B1660" t="n">
        <v>1734598000</v>
      </c>
      <c r="C1660" t="n">
        <v>3205513000</v>
      </c>
      <c r="D1660" t="n">
        <v>3573063000</v>
      </c>
      <c r="E1660">
        <f>sum(B1660:D1660)</f>
        <v/>
      </c>
      <c r="F1660">
        <f>B1660/E1660</f>
        <v/>
      </c>
      <c r="G1660">
        <f>C1660/E1660</f>
        <v/>
      </c>
      <c r="H1660">
        <f>D1660/E1660</f>
        <v/>
      </c>
      <c r="I1660">
        <f>G1660+H1660*2</f>
        <v/>
      </c>
      <c r="J1660">
        <f>I1660-J1652</f>
        <v/>
      </c>
      <c r="K1660" t="n">
        <v>5</v>
      </c>
      <c r="L1660">
        <f>J1660/K1660*100/35.95/96</f>
        <v/>
      </c>
    </row>
    <row r="1661" spans="1:12">
      <c r="A1661" t="s">
        <v>25</v>
      </c>
      <c r="B1661" t="n">
        <v>1544487000</v>
      </c>
      <c r="C1661" t="n">
        <v>2853476000</v>
      </c>
      <c r="D1661" t="n">
        <v>3172951000</v>
      </c>
      <c r="E1661">
        <f>sum(B1661:D1661)</f>
        <v/>
      </c>
      <c r="F1661">
        <f>B1661/E1661</f>
        <v/>
      </c>
      <c r="G1661">
        <f>C1661/E1661</f>
        <v/>
      </c>
      <c r="H1661">
        <f>D1661/E1661</f>
        <v/>
      </c>
      <c r="I1661">
        <f>G1661+H1661*2</f>
        <v/>
      </c>
      <c r="J1661">
        <f>I1661-J1652</f>
        <v/>
      </c>
      <c r="K1661" t="n">
        <v>5</v>
      </c>
      <c r="L1661">
        <f>J1661/K1661*100/35.95/96</f>
        <v/>
      </c>
    </row>
    <row r="1662" spans="1:12">
      <c r="A1662" t="s">
        <v>26</v>
      </c>
      <c r="B1662" t="n">
        <v>1307822000</v>
      </c>
      <c r="C1662" t="n">
        <v>2867961000</v>
      </c>
      <c r="D1662" t="n">
        <v>3644941000</v>
      </c>
      <c r="E1662">
        <f>sum(B1662:D1662)</f>
        <v/>
      </c>
      <c r="F1662">
        <f>B1662/E1662</f>
        <v/>
      </c>
      <c r="G1662">
        <f>C1662/E1662</f>
        <v/>
      </c>
      <c r="H1662">
        <f>D1662/E1662</f>
        <v/>
      </c>
      <c r="I1662">
        <f>G1662+H1662*2</f>
        <v/>
      </c>
      <c r="J1662">
        <f>I1662-J1652</f>
        <v/>
      </c>
      <c r="K1662" t="n">
        <v>5</v>
      </c>
      <c r="L1662">
        <f>J1662/K1662*100/35.95/168</f>
        <v/>
      </c>
    </row>
    <row r="1663" spans="1:12">
      <c r="A1663" t="s">
        <v>27</v>
      </c>
      <c r="B1663" t="n">
        <v>1352224000</v>
      </c>
      <c r="C1663" t="n">
        <v>2967736000</v>
      </c>
      <c r="D1663" t="n">
        <v>3745482000</v>
      </c>
      <c r="E1663">
        <f>sum(B1663:D1663)</f>
        <v/>
      </c>
      <c r="F1663">
        <f>B1663/E1663</f>
        <v/>
      </c>
      <c r="G1663">
        <f>C1663/E1663</f>
        <v/>
      </c>
      <c r="H1663">
        <f>D1663/E1663</f>
        <v/>
      </c>
      <c r="I1663">
        <f>G1663+H1663*2</f>
        <v/>
      </c>
      <c r="J1663">
        <f>I1663-J1652</f>
        <v/>
      </c>
      <c r="K1663" t="n">
        <v>5</v>
      </c>
      <c r="L1663">
        <f>J1663/K1663*100/35.95/168</f>
        <v/>
      </c>
    </row>
    <row r="1664" spans="1:12">
      <c r="A1664" t="s"/>
    </row>
    <row r="1665" spans="1:12">
      <c r="A1665" t="s">
        <v>0</v>
      </c>
      <c r="B1665" t="s">
        <v>1</v>
      </c>
      <c r="C1665" t="s">
        <v>2</v>
      </c>
      <c r="D1665" t="s">
        <v>3</v>
      </c>
    </row>
    <row r="1666" spans="1:12">
      <c r="A1666" t="s">
        <v>293</v>
      </c>
      <c r="B1666" t="s">
        <v>294</v>
      </c>
      <c r="C1666" t="s">
        <v>295</v>
      </c>
      <c r="D1666" t="s">
        <v>288</v>
      </c>
    </row>
    <row r="1667" spans="1:12">
      <c r="A1667" t="s"/>
      <c r="B1667" t="s">
        <v>8</v>
      </c>
      <c r="C1667" t="s">
        <v>9</v>
      </c>
      <c r="D1667" t="s">
        <v>10</v>
      </c>
      <c r="E1667" t="s">
        <v>11</v>
      </c>
      <c r="F1667" t="s">
        <v>8</v>
      </c>
      <c r="G1667" t="s">
        <v>9</v>
      </c>
      <c r="H1667" t="s">
        <v>10</v>
      </c>
      <c r="I1667" t="s">
        <v>12</v>
      </c>
      <c r="J1667" t="s">
        <v>13</v>
      </c>
      <c r="K1667" t="s">
        <v>14</v>
      </c>
      <c r="L1667" t="s">
        <v>15</v>
      </c>
    </row>
    <row r="1668" spans="1:12">
      <c r="A1668" t="s">
        <v>16</v>
      </c>
      <c r="B1668" t="n">
        <v>7416869</v>
      </c>
      <c r="C1668" t="n">
        <v>11276190</v>
      </c>
      <c r="D1668" t="n">
        <v>7340384</v>
      </c>
      <c r="E1668">
        <f>sum(B1668:D1668)</f>
        <v/>
      </c>
      <c r="F1668">
        <f>B1668/E1668</f>
        <v/>
      </c>
      <c r="G1668">
        <f>C1668/E1668</f>
        <v/>
      </c>
      <c r="H1668">
        <f>D1668/E1668</f>
        <v/>
      </c>
      <c r="I1668">
        <f>G1668+H1668*2</f>
        <v/>
      </c>
      <c r="J1668">
        <f>average(I1668:I1669)</f>
        <v/>
      </c>
    </row>
    <row r="1669" spans="1:12">
      <c r="A1669" t="s">
        <v>17</v>
      </c>
      <c r="B1669" t="n">
        <v>6587931</v>
      </c>
      <c r="C1669" t="n">
        <v>8999009</v>
      </c>
      <c r="D1669" t="n">
        <v>7981764</v>
      </c>
      <c r="E1669">
        <f>sum(B1669:D1669)</f>
        <v/>
      </c>
      <c r="F1669">
        <f>B1669/E1669</f>
        <v/>
      </c>
      <c r="G1669">
        <f>C1669/E1669</f>
        <v/>
      </c>
      <c r="H1669">
        <f>D1669/E1669</f>
        <v/>
      </c>
      <c r="I1669">
        <f>G1669+H1669*2</f>
        <v/>
      </c>
    </row>
    <row r="1670" spans="1:12">
      <c r="A1670" t="s">
        <v>18</v>
      </c>
      <c r="B1670" t="n">
        <v>4719049</v>
      </c>
      <c r="C1670" t="n">
        <v>7485857</v>
      </c>
      <c r="D1670" t="n">
        <v>5510917</v>
      </c>
      <c r="E1670">
        <f>sum(B1670:D1670)</f>
        <v/>
      </c>
      <c r="F1670">
        <f>B1670/E1670</f>
        <v/>
      </c>
      <c r="G1670">
        <f>C1670/E1670</f>
        <v/>
      </c>
      <c r="H1670">
        <f>D1670/E1670</f>
        <v/>
      </c>
      <c r="I1670">
        <f>G1670+H1670*2</f>
        <v/>
      </c>
      <c r="J1670">
        <f>I1670-J1668</f>
        <v/>
      </c>
      <c r="K1670" t="n">
        <v>5</v>
      </c>
      <c r="L1670">
        <f>J1670/K1670*100/35.95/8</f>
        <v/>
      </c>
    </row>
    <row r="1671" spans="1:12">
      <c r="A1671" t="s">
        <v>19</v>
      </c>
      <c r="B1671" t="n">
        <v>6769760</v>
      </c>
      <c r="C1671" t="n">
        <v>9490402</v>
      </c>
      <c r="D1671" t="n">
        <v>6147697</v>
      </c>
      <c r="E1671">
        <f>sum(B1671:D1671)</f>
        <v/>
      </c>
      <c r="F1671">
        <f>B1671/E1671</f>
        <v/>
      </c>
      <c r="G1671">
        <f>C1671/E1671</f>
        <v/>
      </c>
      <c r="H1671">
        <f>D1671/E1671</f>
        <v/>
      </c>
      <c r="I1671">
        <f>G1671+H1671*2</f>
        <v/>
      </c>
      <c r="J1671">
        <f>I1671-J1668</f>
        <v/>
      </c>
      <c r="K1671" t="n">
        <v>5</v>
      </c>
      <c r="L1671">
        <f>J1671/K1671*100/35.95/8</f>
        <v/>
      </c>
    </row>
    <row r="1672" spans="1:12">
      <c r="A1672" t="s">
        <v>20</v>
      </c>
      <c r="B1672" t="n">
        <v>8692563</v>
      </c>
      <c r="C1672" t="n">
        <v>13290450</v>
      </c>
      <c r="D1672" t="n">
        <v>10910400</v>
      </c>
      <c r="E1672">
        <f>sum(B1672:D1672)</f>
        <v/>
      </c>
      <c r="F1672">
        <f>B1672/E1672</f>
        <v/>
      </c>
      <c r="G1672">
        <f>C1672/E1672</f>
        <v/>
      </c>
      <c r="H1672">
        <f>D1672/E1672</f>
        <v/>
      </c>
      <c r="I1672">
        <f>G1672+H1672*2</f>
        <v/>
      </c>
      <c r="J1672">
        <f>I1672-J1668</f>
        <v/>
      </c>
      <c r="K1672" t="n">
        <v>5</v>
      </c>
      <c r="L1672">
        <f>J1672/K1672*100/35.95/24</f>
        <v/>
      </c>
    </row>
    <row r="1673" spans="1:12">
      <c r="A1673" t="s">
        <v>21</v>
      </c>
      <c r="B1673" t="n">
        <v>5771465</v>
      </c>
      <c r="C1673" t="n">
        <v>9115875</v>
      </c>
      <c r="D1673" t="n">
        <v>7662060</v>
      </c>
      <c r="E1673">
        <f>sum(B1673:D1673)</f>
        <v/>
      </c>
      <c r="F1673">
        <f>B1673/E1673</f>
        <v/>
      </c>
      <c r="G1673">
        <f>C1673/E1673</f>
        <v/>
      </c>
      <c r="H1673">
        <f>D1673/E1673</f>
        <v/>
      </c>
      <c r="I1673">
        <f>G1673+H1673*2</f>
        <v/>
      </c>
      <c r="J1673">
        <f>I1673-J1668</f>
        <v/>
      </c>
      <c r="K1673" t="n">
        <v>5</v>
      </c>
      <c r="L1673">
        <f>J1673/K1673*100/35.95/24</f>
        <v/>
      </c>
    </row>
    <row r="1674" spans="1:12">
      <c r="A1674" t="s">
        <v>22</v>
      </c>
      <c r="B1674" t="n">
        <v>4615738</v>
      </c>
      <c r="C1674" t="n">
        <v>8194128</v>
      </c>
      <c r="D1674" t="n">
        <v>7232263</v>
      </c>
      <c r="E1674">
        <f>sum(B1674:D1674)</f>
        <v/>
      </c>
      <c r="F1674">
        <f>B1674/E1674</f>
        <v/>
      </c>
      <c r="G1674">
        <f>C1674/E1674</f>
        <v/>
      </c>
      <c r="H1674">
        <f>D1674/E1674</f>
        <v/>
      </c>
      <c r="I1674">
        <f>G1674+H1674*2</f>
        <v/>
      </c>
      <c r="J1674">
        <f>I1674-J1668</f>
        <v/>
      </c>
      <c r="K1674" t="n">
        <v>5</v>
      </c>
      <c r="L1674">
        <f>J1674/K1674*100/35.95/48</f>
        <v/>
      </c>
    </row>
    <row r="1675" spans="1:12">
      <c r="A1675" t="s">
        <v>23</v>
      </c>
      <c r="B1675" t="n">
        <v>5059012</v>
      </c>
      <c r="C1675" t="n">
        <v>9261151</v>
      </c>
      <c r="D1675" t="n">
        <v>8601865</v>
      </c>
      <c r="E1675">
        <f>sum(B1675:D1675)</f>
        <v/>
      </c>
      <c r="F1675">
        <f>B1675/E1675</f>
        <v/>
      </c>
      <c r="G1675">
        <f>C1675/E1675</f>
        <v/>
      </c>
      <c r="H1675">
        <f>D1675/E1675</f>
        <v/>
      </c>
      <c r="I1675">
        <f>G1675+H1675*2</f>
        <v/>
      </c>
      <c r="J1675">
        <f>I1675-J1668</f>
        <v/>
      </c>
      <c r="K1675" t="n">
        <v>5</v>
      </c>
      <c r="L1675">
        <f>J1675/K1675*100/35.95/48</f>
        <v/>
      </c>
    </row>
    <row r="1676" spans="1:12">
      <c r="A1676" t="s">
        <v>24</v>
      </c>
      <c r="B1676" t="n">
        <v>5013614</v>
      </c>
      <c r="C1676" t="n">
        <v>9546343</v>
      </c>
      <c r="D1676" t="n">
        <v>10888070</v>
      </c>
      <c r="E1676">
        <f>sum(B1676:D1676)</f>
        <v/>
      </c>
      <c r="F1676">
        <f>B1676/E1676</f>
        <v/>
      </c>
      <c r="G1676">
        <f>C1676/E1676</f>
        <v/>
      </c>
      <c r="H1676">
        <f>D1676/E1676</f>
        <v/>
      </c>
      <c r="I1676">
        <f>G1676+H1676*2</f>
        <v/>
      </c>
      <c r="J1676">
        <f>I1676-J1668</f>
        <v/>
      </c>
      <c r="K1676" t="n">
        <v>5</v>
      </c>
      <c r="L1676">
        <f>J1676/K1676*100/35.95/96</f>
        <v/>
      </c>
    </row>
    <row r="1677" spans="1:12">
      <c r="A1677" t="s">
        <v>25</v>
      </c>
      <c r="B1677" t="n">
        <v>4204949</v>
      </c>
      <c r="C1677" t="n">
        <v>7380923</v>
      </c>
      <c r="D1677" t="n">
        <v>8564506</v>
      </c>
      <c r="E1677">
        <f>sum(B1677:D1677)</f>
        <v/>
      </c>
      <c r="F1677">
        <f>B1677/E1677</f>
        <v/>
      </c>
      <c r="G1677">
        <f>C1677/E1677</f>
        <v/>
      </c>
      <c r="H1677">
        <f>D1677/E1677</f>
        <v/>
      </c>
      <c r="I1677">
        <f>G1677+H1677*2</f>
        <v/>
      </c>
      <c r="J1677">
        <f>I1677-J1668</f>
        <v/>
      </c>
      <c r="K1677" t="n">
        <v>5</v>
      </c>
      <c r="L1677">
        <f>J1677/K1677*100/35.95/96</f>
        <v/>
      </c>
    </row>
    <row r="1678" spans="1:12">
      <c r="A1678" t="s">
        <v>26</v>
      </c>
      <c r="B1678" t="n">
        <v>1052694</v>
      </c>
      <c r="C1678" t="n">
        <v>2974338</v>
      </c>
      <c r="D1678" t="n">
        <v>4099773</v>
      </c>
      <c r="E1678">
        <f>sum(B1678:D1678)</f>
        <v/>
      </c>
      <c r="F1678">
        <f>B1678/E1678</f>
        <v/>
      </c>
      <c r="G1678">
        <f>C1678/E1678</f>
        <v/>
      </c>
      <c r="H1678">
        <f>D1678/E1678</f>
        <v/>
      </c>
      <c r="I1678">
        <f>G1678+H1678*2</f>
        <v/>
      </c>
      <c r="J1678">
        <f>I1678-J1668</f>
        <v/>
      </c>
      <c r="K1678" t="n">
        <v>5</v>
      </c>
      <c r="L1678">
        <f>J1678/K1678*100/35.95/168</f>
        <v/>
      </c>
    </row>
    <row r="1679" spans="1:12">
      <c r="A1679" t="s">
        <v>27</v>
      </c>
      <c r="B1679" t="n">
        <v>2385664</v>
      </c>
      <c r="C1679" t="n">
        <v>5165359</v>
      </c>
      <c r="D1679" t="n">
        <v>6983007</v>
      </c>
      <c r="E1679">
        <f>sum(B1679:D1679)</f>
        <v/>
      </c>
      <c r="F1679">
        <f>B1679/E1679</f>
        <v/>
      </c>
      <c r="G1679">
        <f>C1679/E1679</f>
        <v/>
      </c>
      <c r="H1679">
        <f>D1679/E1679</f>
        <v/>
      </c>
      <c r="I1679">
        <f>G1679+H1679*2</f>
        <v/>
      </c>
      <c r="J1679">
        <f>I1679-J1668</f>
        <v/>
      </c>
      <c r="K1679" t="n">
        <v>5</v>
      </c>
      <c r="L1679">
        <f>J1679/K1679*100/35.95/168</f>
        <v/>
      </c>
    </row>
    <row r="1680" spans="1:12">
      <c r="A1680" t="s"/>
    </row>
    <row r="1681" spans="1:12">
      <c r="A1681" t="s">
        <v>0</v>
      </c>
      <c r="B1681" t="s">
        <v>1</v>
      </c>
      <c r="C1681" t="s">
        <v>2</v>
      </c>
      <c r="D1681" t="s">
        <v>3</v>
      </c>
    </row>
    <row r="1682" spans="1:12">
      <c r="A1682" t="s">
        <v>296</v>
      </c>
      <c r="B1682" t="s">
        <v>56</v>
      </c>
      <c r="C1682" t="s">
        <v>297</v>
      </c>
      <c r="D1682" t="s">
        <v>298</v>
      </c>
    </row>
    <row r="1683" spans="1:12">
      <c r="A1683" t="s"/>
      <c r="B1683" t="s">
        <v>8</v>
      </c>
      <c r="C1683" t="s">
        <v>9</v>
      </c>
      <c r="D1683" t="s">
        <v>10</v>
      </c>
      <c r="E1683" t="s">
        <v>11</v>
      </c>
      <c r="F1683" t="s">
        <v>8</v>
      </c>
      <c r="G1683" t="s">
        <v>9</v>
      </c>
      <c r="H1683" t="s">
        <v>10</v>
      </c>
      <c r="I1683" t="s">
        <v>12</v>
      </c>
      <c r="J1683" t="s">
        <v>13</v>
      </c>
      <c r="K1683" t="s">
        <v>14</v>
      </c>
      <c r="L1683" t="s">
        <v>15</v>
      </c>
    </row>
    <row r="1684" spans="1:12">
      <c r="A1684" t="s">
        <v>16</v>
      </c>
      <c r="B1684" t="n">
        <v>13089400</v>
      </c>
      <c r="C1684" t="n">
        <v>18568920</v>
      </c>
      <c r="D1684" t="n">
        <v>14633820</v>
      </c>
      <c r="E1684">
        <f>sum(B1684:D1684)</f>
        <v/>
      </c>
      <c r="F1684">
        <f>B1684/E1684</f>
        <v/>
      </c>
      <c r="G1684">
        <f>C1684/E1684</f>
        <v/>
      </c>
      <c r="H1684">
        <f>D1684/E1684</f>
        <v/>
      </c>
      <c r="I1684">
        <f>G1684+H1684*2</f>
        <v/>
      </c>
      <c r="J1684">
        <f>average(I1684:I1685)</f>
        <v/>
      </c>
    </row>
    <row r="1685" spans="1:12">
      <c r="A1685" t="s">
        <v>17</v>
      </c>
      <c r="B1685" t="n">
        <v>11367150</v>
      </c>
      <c r="C1685" t="n">
        <v>15785110</v>
      </c>
      <c r="D1685" t="n">
        <v>11797270</v>
      </c>
      <c r="E1685">
        <f>sum(B1685:D1685)</f>
        <v/>
      </c>
      <c r="F1685">
        <f>B1685/E1685</f>
        <v/>
      </c>
      <c r="G1685">
        <f>C1685/E1685</f>
        <v/>
      </c>
      <c r="H1685">
        <f>D1685/E1685</f>
        <v/>
      </c>
      <c r="I1685">
        <f>G1685+H1685*2</f>
        <v/>
      </c>
    </row>
    <row r="1686" spans="1:12">
      <c r="A1686" t="s">
        <v>18</v>
      </c>
      <c r="B1686" t="n">
        <v>13636770</v>
      </c>
      <c r="C1686" t="n">
        <v>19087470</v>
      </c>
      <c r="D1686" t="n">
        <v>15245890</v>
      </c>
      <c r="E1686">
        <f>sum(B1686:D1686)</f>
        <v/>
      </c>
      <c r="F1686">
        <f>B1686/E1686</f>
        <v/>
      </c>
      <c r="G1686">
        <f>C1686/E1686</f>
        <v/>
      </c>
      <c r="H1686">
        <f>D1686/E1686</f>
        <v/>
      </c>
      <c r="I1686">
        <f>G1686+H1686*2</f>
        <v/>
      </c>
      <c r="J1686">
        <f>I1686-J1684</f>
        <v/>
      </c>
      <c r="K1686" t="n">
        <v>5</v>
      </c>
      <c r="L1686">
        <f>J1686/K1686*100/36.85/8</f>
        <v/>
      </c>
    </row>
    <row r="1687" spans="1:12">
      <c r="A1687" t="s">
        <v>19</v>
      </c>
      <c r="B1687" t="n">
        <v>16036320</v>
      </c>
      <c r="C1687" t="n">
        <v>23139300</v>
      </c>
      <c r="D1687" t="n">
        <v>17798560</v>
      </c>
      <c r="E1687">
        <f>sum(B1687:D1687)</f>
        <v/>
      </c>
      <c r="F1687">
        <f>B1687/E1687</f>
        <v/>
      </c>
      <c r="G1687">
        <f>C1687/E1687</f>
        <v/>
      </c>
      <c r="H1687">
        <f>D1687/E1687</f>
        <v/>
      </c>
      <c r="I1687">
        <f>G1687+H1687*2</f>
        <v/>
      </c>
      <c r="J1687">
        <f>I1687-J1684</f>
        <v/>
      </c>
      <c r="K1687" t="n">
        <v>5</v>
      </c>
      <c r="L1687">
        <f>J1687/K1687*100/36.85/8</f>
        <v/>
      </c>
    </row>
    <row r="1688" spans="1:12">
      <c r="A1688" t="s">
        <v>20</v>
      </c>
      <c r="B1688" t="n">
        <v>13246900</v>
      </c>
      <c r="C1688" t="n">
        <v>19641050</v>
      </c>
      <c r="D1688" t="n">
        <v>16137790</v>
      </c>
      <c r="E1688">
        <f>sum(B1688:D1688)</f>
        <v/>
      </c>
      <c r="F1688">
        <f>B1688/E1688</f>
        <v/>
      </c>
      <c r="G1688">
        <f>C1688/E1688</f>
        <v/>
      </c>
      <c r="H1688">
        <f>D1688/E1688</f>
        <v/>
      </c>
      <c r="I1688">
        <f>G1688+H1688*2</f>
        <v/>
      </c>
      <c r="J1688">
        <f>I1688-J1684</f>
        <v/>
      </c>
      <c r="K1688" t="n">
        <v>5</v>
      </c>
      <c r="L1688">
        <f>J1688/K1688*100/36.85/24</f>
        <v/>
      </c>
    </row>
    <row r="1689" spans="1:12">
      <c r="A1689" t="s">
        <v>21</v>
      </c>
      <c r="B1689" t="n">
        <v>11987810</v>
      </c>
      <c r="C1689" t="n">
        <v>17803010</v>
      </c>
      <c r="D1689" t="n">
        <v>15186080</v>
      </c>
      <c r="E1689">
        <f>sum(B1689:D1689)</f>
        <v/>
      </c>
      <c r="F1689">
        <f>B1689/E1689</f>
        <v/>
      </c>
      <c r="G1689">
        <f>C1689/E1689</f>
        <v/>
      </c>
      <c r="H1689">
        <f>D1689/E1689</f>
        <v/>
      </c>
      <c r="I1689">
        <f>G1689+H1689*2</f>
        <v/>
      </c>
      <c r="J1689">
        <f>I1689-J1684</f>
        <v/>
      </c>
      <c r="K1689" t="n">
        <v>5</v>
      </c>
      <c r="L1689">
        <f>J1689/K1689*100/36.85/24</f>
        <v/>
      </c>
    </row>
    <row r="1690" spans="1:12">
      <c r="A1690" t="s">
        <v>22</v>
      </c>
      <c r="B1690" t="n">
        <v>7696692</v>
      </c>
      <c r="C1690" t="n">
        <v>11866070</v>
      </c>
      <c r="D1690" t="n">
        <v>10884700</v>
      </c>
      <c r="E1690">
        <f>sum(B1690:D1690)</f>
        <v/>
      </c>
      <c r="F1690">
        <f>B1690/E1690</f>
        <v/>
      </c>
      <c r="G1690">
        <f>C1690/E1690</f>
        <v/>
      </c>
      <c r="H1690">
        <f>D1690/E1690</f>
        <v/>
      </c>
      <c r="I1690">
        <f>G1690+H1690*2</f>
        <v/>
      </c>
      <c r="J1690">
        <f>I1690-J1684</f>
        <v/>
      </c>
      <c r="K1690" t="n">
        <v>5</v>
      </c>
      <c r="L1690">
        <f>J1690/K1690*100/36.85/48</f>
        <v/>
      </c>
    </row>
    <row r="1691" spans="1:12">
      <c r="A1691" t="s">
        <v>23</v>
      </c>
      <c r="B1691" t="n">
        <v>7921349</v>
      </c>
      <c r="C1691" t="n">
        <v>11507950</v>
      </c>
      <c r="D1691" t="n">
        <v>10689000</v>
      </c>
      <c r="E1691">
        <f>sum(B1691:D1691)</f>
        <v/>
      </c>
      <c r="F1691">
        <f>B1691/E1691</f>
        <v/>
      </c>
      <c r="G1691">
        <f>C1691/E1691</f>
        <v/>
      </c>
      <c r="H1691">
        <f>D1691/E1691</f>
        <v/>
      </c>
      <c r="I1691">
        <f>G1691+H1691*2</f>
        <v/>
      </c>
      <c r="J1691">
        <f>I1691-J1684</f>
        <v/>
      </c>
      <c r="K1691" t="n">
        <v>5</v>
      </c>
      <c r="L1691">
        <f>J1691/K1691*100/36.85/48</f>
        <v/>
      </c>
    </row>
    <row r="1692" spans="1:12">
      <c r="A1692" t="s">
        <v>24</v>
      </c>
      <c r="B1692" t="n">
        <v>8251089</v>
      </c>
      <c r="C1692" t="n">
        <v>15529990</v>
      </c>
      <c r="D1692" t="n">
        <v>17942480</v>
      </c>
      <c r="E1692">
        <f>sum(B1692:D1692)</f>
        <v/>
      </c>
      <c r="F1692">
        <f>B1692/E1692</f>
        <v/>
      </c>
      <c r="G1692">
        <f>C1692/E1692</f>
        <v/>
      </c>
      <c r="H1692">
        <f>D1692/E1692</f>
        <v/>
      </c>
      <c r="I1692">
        <f>G1692+H1692*2</f>
        <v/>
      </c>
      <c r="J1692">
        <f>I1692-J1684</f>
        <v/>
      </c>
      <c r="K1692" t="n">
        <v>5</v>
      </c>
      <c r="L1692">
        <f>J1692/K1692*100/36.85/96</f>
        <v/>
      </c>
    </row>
    <row r="1693" spans="1:12">
      <c r="A1693" t="s">
        <v>25</v>
      </c>
      <c r="B1693" t="n">
        <v>9063458</v>
      </c>
      <c r="C1693" t="n">
        <v>16766810</v>
      </c>
      <c r="D1693" t="n">
        <v>17745500</v>
      </c>
      <c r="E1693">
        <f>sum(B1693:D1693)</f>
        <v/>
      </c>
      <c r="F1693">
        <f>B1693/E1693</f>
        <v/>
      </c>
      <c r="G1693">
        <f>C1693/E1693</f>
        <v/>
      </c>
      <c r="H1693">
        <f>D1693/E1693</f>
        <v/>
      </c>
      <c r="I1693">
        <f>G1693+H1693*2</f>
        <v/>
      </c>
      <c r="J1693">
        <f>I1693-J1684</f>
        <v/>
      </c>
      <c r="K1693" t="n">
        <v>5</v>
      </c>
      <c r="L1693">
        <f>J1693/K1693*100/36.85/96</f>
        <v/>
      </c>
    </row>
    <row r="1694" spans="1:12">
      <c r="A1694" t="s">
        <v>26</v>
      </c>
      <c r="B1694" t="n">
        <v>8629593</v>
      </c>
      <c r="C1694" t="n">
        <v>18788880</v>
      </c>
      <c r="D1694" t="n">
        <v>23431380</v>
      </c>
      <c r="E1694">
        <f>sum(B1694:D1694)</f>
        <v/>
      </c>
      <c r="F1694">
        <f>B1694/E1694</f>
        <v/>
      </c>
      <c r="G1694">
        <f>C1694/E1694</f>
        <v/>
      </c>
      <c r="H1694">
        <f>D1694/E1694</f>
        <v/>
      </c>
      <c r="I1694">
        <f>G1694+H1694*2</f>
        <v/>
      </c>
      <c r="J1694">
        <f>I1694-J1684</f>
        <v/>
      </c>
      <c r="K1694" t="n">
        <v>5</v>
      </c>
      <c r="L1694">
        <f>J1694/K1694*100/36.85/168</f>
        <v/>
      </c>
    </row>
    <row r="1695" spans="1:12">
      <c r="A1695" t="s">
        <v>27</v>
      </c>
      <c r="B1695" t="n">
        <v>8136571</v>
      </c>
      <c r="C1695" t="n">
        <v>17260790</v>
      </c>
      <c r="D1695" t="n">
        <v>22611770</v>
      </c>
      <c r="E1695">
        <f>sum(B1695:D1695)</f>
        <v/>
      </c>
      <c r="F1695">
        <f>B1695/E1695</f>
        <v/>
      </c>
      <c r="G1695">
        <f>C1695/E1695</f>
        <v/>
      </c>
      <c r="H1695">
        <f>D1695/E1695</f>
        <v/>
      </c>
      <c r="I1695">
        <f>G1695+H1695*2</f>
        <v/>
      </c>
      <c r="J1695">
        <f>I1695-J1684</f>
        <v/>
      </c>
      <c r="K1695" t="n">
        <v>5</v>
      </c>
      <c r="L1695">
        <f>J1695/K1695*100/36.85/168</f>
        <v/>
      </c>
    </row>
    <row r="1696" spans="1:12">
      <c r="A1696" t="s"/>
    </row>
    <row r="1697" spans="1:12">
      <c r="A1697" t="s">
        <v>0</v>
      </c>
      <c r="B1697" t="s">
        <v>1</v>
      </c>
      <c r="C1697" t="s">
        <v>2</v>
      </c>
      <c r="D1697" t="s">
        <v>3</v>
      </c>
    </row>
    <row r="1698" spans="1:12">
      <c r="A1698" t="s">
        <v>299</v>
      </c>
      <c r="B1698" t="s">
        <v>165</v>
      </c>
      <c r="C1698" t="s">
        <v>300</v>
      </c>
      <c r="D1698" t="s">
        <v>301</v>
      </c>
    </row>
    <row r="1699" spans="1:12">
      <c r="A1699" t="s"/>
      <c r="B1699" t="s">
        <v>8</v>
      </c>
      <c r="C1699" t="s">
        <v>9</v>
      </c>
      <c r="D1699" t="s">
        <v>10</v>
      </c>
      <c r="E1699" t="s">
        <v>11</v>
      </c>
      <c r="F1699" t="s">
        <v>8</v>
      </c>
      <c r="G1699" t="s">
        <v>9</v>
      </c>
      <c r="H1699" t="s">
        <v>10</v>
      </c>
      <c r="I1699" t="s">
        <v>12</v>
      </c>
      <c r="J1699" t="s">
        <v>13</v>
      </c>
      <c r="K1699" t="s">
        <v>14</v>
      </c>
      <c r="L1699" t="s">
        <v>15</v>
      </c>
    </row>
    <row r="1700" spans="1:12">
      <c r="A1700" t="s">
        <v>16</v>
      </c>
      <c r="B1700" t="n">
        <v>74603760</v>
      </c>
      <c r="C1700" t="n">
        <v>103663000</v>
      </c>
      <c r="D1700" t="n">
        <v>81166650</v>
      </c>
      <c r="E1700">
        <f>sum(B1700:D1700)</f>
        <v/>
      </c>
      <c r="F1700">
        <f>B1700/E1700</f>
        <v/>
      </c>
      <c r="G1700">
        <f>C1700/E1700</f>
        <v/>
      </c>
      <c r="H1700">
        <f>D1700/E1700</f>
        <v/>
      </c>
      <c r="I1700">
        <f>G1700+H1700*2</f>
        <v/>
      </c>
      <c r="J1700">
        <f>average(I1700:I1701)</f>
        <v/>
      </c>
    </row>
    <row r="1701" spans="1:12">
      <c r="A1701" t="s">
        <v>17</v>
      </c>
      <c r="B1701" t="n">
        <v>73600630</v>
      </c>
      <c r="C1701" t="n">
        <v>102393000</v>
      </c>
      <c r="D1701" t="n">
        <v>78135490</v>
      </c>
      <c r="E1701">
        <f>sum(B1701:D1701)</f>
        <v/>
      </c>
      <c r="F1701">
        <f>B1701/E1701</f>
        <v/>
      </c>
      <c r="G1701">
        <f>C1701/E1701</f>
        <v/>
      </c>
      <c r="H1701">
        <f>D1701/E1701</f>
        <v/>
      </c>
      <c r="I1701">
        <f>G1701+H1701*2</f>
        <v/>
      </c>
    </row>
    <row r="1702" spans="1:12">
      <c r="A1702" t="s">
        <v>18</v>
      </c>
      <c r="B1702" t="n">
        <v>80022090</v>
      </c>
      <c r="C1702" t="n">
        <v>114153500</v>
      </c>
      <c r="D1702" t="n">
        <v>93637730</v>
      </c>
      <c r="E1702">
        <f>sum(B1702:D1702)</f>
        <v/>
      </c>
      <c r="F1702">
        <f>B1702/E1702</f>
        <v/>
      </c>
      <c r="G1702">
        <f>C1702/E1702</f>
        <v/>
      </c>
      <c r="H1702">
        <f>D1702/E1702</f>
        <v/>
      </c>
      <c r="I1702">
        <f>G1702+H1702*2</f>
        <v/>
      </c>
      <c r="J1702">
        <f>I1702-J1700</f>
        <v/>
      </c>
      <c r="K1702" t="n">
        <v>5</v>
      </c>
      <c r="L1702">
        <f>J1702/K1702*100/36.17/8</f>
        <v/>
      </c>
    </row>
    <row r="1703" spans="1:12">
      <c r="A1703" t="s">
        <v>19</v>
      </c>
      <c r="B1703" t="n">
        <v>72757140</v>
      </c>
      <c r="C1703" t="n">
        <v>105625200</v>
      </c>
      <c r="D1703" t="n">
        <v>85844520</v>
      </c>
      <c r="E1703">
        <f>sum(B1703:D1703)</f>
        <v/>
      </c>
      <c r="F1703">
        <f>B1703/E1703</f>
        <v/>
      </c>
      <c r="G1703">
        <f>C1703/E1703</f>
        <v/>
      </c>
      <c r="H1703">
        <f>D1703/E1703</f>
        <v/>
      </c>
      <c r="I1703">
        <f>G1703+H1703*2</f>
        <v/>
      </c>
      <c r="J1703">
        <f>I1703-J1700</f>
        <v/>
      </c>
      <c r="K1703" t="n">
        <v>5</v>
      </c>
      <c r="L1703">
        <f>J1703/K1703*100/36.17/8</f>
        <v/>
      </c>
    </row>
    <row r="1704" spans="1:12">
      <c r="A1704" t="s">
        <v>20</v>
      </c>
      <c r="B1704" t="n">
        <v>80937200</v>
      </c>
      <c r="C1704" t="n">
        <v>119292100</v>
      </c>
      <c r="D1704" t="n">
        <v>104143100</v>
      </c>
      <c r="E1704">
        <f>sum(B1704:D1704)</f>
        <v/>
      </c>
      <c r="F1704">
        <f>B1704/E1704</f>
        <v/>
      </c>
      <c r="G1704">
        <f>C1704/E1704</f>
        <v/>
      </c>
      <c r="H1704">
        <f>D1704/E1704</f>
        <v/>
      </c>
      <c r="I1704">
        <f>G1704+H1704*2</f>
        <v/>
      </c>
      <c r="J1704">
        <f>I1704-J1700</f>
        <v/>
      </c>
      <c r="K1704" t="n">
        <v>5</v>
      </c>
      <c r="L1704">
        <f>J1704/K1704*100/36.17/24</f>
        <v/>
      </c>
    </row>
    <row r="1705" spans="1:12">
      <c r="A1705" t="s">
        <v>21</v>
      </c>
      <c r="B1705" t="n">
        <v>75349850</v>
      </c>
      <c r="C1705" t="n">
        <v>113515900</v>
      </c>
      <c r="D1705" t="n">
        <v>97253300</v>
      </c>
      <c r="E1705">
        <f>sum(B1705:D1705)</f>
        <v/>
      </c>
      <c r="F1705">
        <f>B1705/E1705</f>
        <v/>
      </c>
      <c r="G1705">
        <f>C1705/E1705</f>
        <v/>
      </c>
      <c r="H1705">
        <f>D1705/E1705</f>
        <v/>
      </c>
      <c r="I1705">
        <f>G1705+H1705*2</f>
        <v/>
      </c>
      <c r="J1705">
        <f>I1705-J1700</f>
        <v/>
      </c>
      <c r="K1705" t="n">
        <v>5</v>
      </c>
      <c r="L1705">
        <f>J1705/K1705*100/36.17/24</f>
        <v/>
      </c>
    </row>
    <row r="1706" spans="1:12">
      <c r="A1706" t="s">
        <v>22</v>
      </c>
      <c r="B1706" t="n">
        <v>43795100</v>
      </c>
      <c r="C1706" t="n">
        <v>71124080</v>
      </c>
      <c r="D1706" t="n">
        <v>67363760</v>
      </c>
      <c r="E1706">
        <f>sum(B1706:D1706)</f>
        <v/>
      </c>
      <c r="F1706">
        <f>B1706/E1706</f>
        <v/>
      </c>
      <c r="G1706">
        <f>C1706/E1706</f>
        <v/>
      </c>
      <c r="H1706">
        <f>D1706/E1706</f>
        <v/>
      </c>
      <c r="I1706">
        <f>G1706+H1706*2</f>
        <v/>
      </c>
      <c r="J1706">
        <f>I1706-J1700</f>
        <v/>
      </c>
      <c r="K1706" t="n">
        <v>5</v>
      </c>
      <c r="L1706">
        <f>J1706/K1706*100/36.17/48</f>
        <v/>
      </c>
    </row>
    <row r="1707" spans="1:12">
      <c r="A1707" t="s">
        <v>23</v>
      </c>
      <c r="B1707" t="n">
        <v>47572220</v>
      </c>
      <c r="C1707" t="n">
        <v>77800270</v>
      </c>
      <c r="D1707" t="n">
        <v>73610350</v>
      </c>
      <c r="E1707">
        <f>sum(B1707:D1707)</f>
        <v/>
      </c>
      <c r="F1707">
        <f>B1707/E1707</f>
        <v/>
      </c>
      <c r="G1707">
        <f>C1707/E1707</f>
        <v/>
      </c>
      <c r="H1707">
        <f>D1707/E1707</f>
        <v/>
      </c>
      <c r="I1707">
        <f>G1707+H1707*2</f>
        <v/>
      </c>
      <c r="J1707">
        <f>I1707-J1700</f>
        <v/>
      </c>
      <c r="K1707" t="n">
        <v>5</v>
      </c>
      <c r="L1707">
        <f>J1707/K1707*100/36.17/48</f>
        <v/>
      </c>
    </row>
    <row r="1708" spans="1:12">
      <c r="A1708" t="s">
        <v>24</v>
      </c>
      <c r="B1708" t="n">
        <v>54063310</v>
      </c>
      <c r="C1708" t="n">
        <v>104459200</v>
      </c>
      <c r="D1708" t="n">
        <v>117704200</v>
      </c>
      <c r="E1708">
        <f>sum(B1708:D1708)</f>
        <v/>
      </c>
      <c r="F1708">
        <f>B1708/E1708</f>
        <v/>
      </c>
      <c r="G1708">
        <f>C1708/E1708</f>
        <v/>
      </c>
      <c r="H1708">
        <f>D1708/E1708</f>
        <v/>
      </c>
      <c r="I1708">
        <f>G1708+H1708*2</f>
        <v/>
      </c>
      <c r="J1708">
        <f>I1708-J1700</f>
        <v/>
      </c>
      <c r="K1708" t="n">
        <v>5</v>
      </c>
      <c r="L1708">
        <f>J1708/K1708*100/36.17/96</f>
        <v/>
      </c>
    </row>
    <row r="1709" spans="1:12">
      <c r="A1709" t="s">
        <v>25</v>
      </c>
      <c r="B1709" t="n">
        <v>56495760</v>
      </c>
      <c r="C1709" t="n">
        <v>110289300</v>
      </c>
      <c r="D1709" t="n">
        <v>120869300</v>
      </c>
      <c r="E1709">
        <f>sum(B1709:D1709)</f>
        <v/>
      </c>
      <c r="F1709">
        <f>B1709/E1709</f>
        <v/>
      </c>
      <c r="G1709">
        <f>C1709/E1709</f>
        <v/>
      </c>
      <c r="H1709">
        <f>D1709/E1709</f>
        <v/>
      </c>
      <c r="I1709">
        <f>G1709+H1709*2</f>
        <v/>
      </c>
      <c r="J1709">
        <f>I1709-J1700</f>
        <v/>
      </c>
      <c r="K1709" t="n">
        <v>5</v>
      </c>
      <c r="L1709">
        <f>J1709/K1709*100/36.17/96</f>
        <v/>
      </c>
    </row>
    <row r="1710" spans="1:12">
      <c r="A1710" t="s">
        <v>26</v>
      </c>
      <c r="B1710" t="n">
        <v>49371380</v>
      </c>
      <c r="C1710" t="n">
        <v>112802400</v>
      </c>
      <c r="D1710" t="n">
        <v>140937300</v>
      </c>
      <c r="E1710">
        <f>sum(B1710:D1710)</f>
        <v/>
      </c>
      <c r="F1710">
        <f>B1710/E1710</f>
        <v/>
      </c>
      <c r="G1710">
        <f>C1710/E1710</f>
        <v/>
      </c>
      <c r="H1710">
        <f>D1710/E1710</f>
        <v/>
      </c>
      <c r="I1710">
        <f>G1710+H1710*2</f>
        <v/>
      </c>
      <c r="J1710">
        <f>I1710-J1700</f>
        <v/>
      </c>
      <c r="K1710" t="n">
        <v>5</v>
      </c>
      <c r="L1710">
        <f>J1710/K1710*100/36.17/168</f>
        <v/>
      </c>
    </row>
    <row r="1711" spans="1:12">
      <c r="A1711" t="s">
        <v>27</v>
      </c>
      <c r="B1711" t="n">
        <v>48461960</v>
      </c>
      <c r="C1711" t="n">
        <v>107925500</v>
      </c>
      <c r="D1711" t="n">
        <v>135250900</v>
      </c>
      <c r="E1711">
        <f>sum(B1711:D1711)</f>
        <v/>
      </c>
      <c r="F1711">
        <f>B1711/E1711</f>
        <v/>
      </c>
      <c r="G1711">
        <f>C1711/E1711</f>
        <v/>
      </c>
      <c r="H1711">
        <f>D1711/E1711</f>
        <v/>
      </c>
      <c r="I1711">
        <f>G1711+H1711*2</f>
        <v/>
      </c>
      <c r="J1711">
        <f>I1711-J1700</f>
        <v/>
      </c>
      <c r="K1711" t="n">
        <v>5</v>
      </c>
      <c r="L1711">
        <f>J1711/K1711*100/36.17/168</f>
        <v/>
      </c>
    </row>
    <row r="1712" spans="1:12">
      <c r="A1712" t="s"/>
    </row>
    <row r="1713" spans="1:12">
      <c r="A1713" t="s">
        <v>0</v>
      </c>
      <c r="B1713" t="s">
        <v>1</v>
      </c>
      <c r="C1713" t="s">
        <v>2</v>
      </c>
      <c r="D1713" t="s">
        <v>3</v>
      </c>
    </row>
    <row r="1714" spans="1:12">
      <c r="A1714" t="s">
        <v>302</v>
      </c>
      <c r="B1714" t="s">
        <v>56</v>
      </c>
      <c r="C1714" t="s">
        <v>303</v>
      </c>
      <c r="D1714" t="s">
        <v>301</v>
      </c>
    </row>
    <row r="1715" spans="1:12">
      <c r="A1715" t="s"/>
      <c r="B1715" t="s">
        <v>8</v>
      </c>
      <c r="C1715" t="s">
        <v>9</v>
      </c>
      <c r="D1715" t="s">
        <v>10</v>
      </c>
      <c r="E1715" t="s">
        <v>11</v>
      </c>
      <c r="F1715" t="s">
        <v>8</v>
      </c>
      <c r="G1715" t="s">
        <v>9</v>
      </c>
      <c r="H1715" t="s">
        <v>10</v>
      </c>
      <c r="I1715" t="s">
        <v>12</v>
      </c>
      <c r="J1715" t="s">
        <v>13</v>
      </c>
      <c r="K1715" t="s">
        <v>14</v>
      </c>
      <c r="L1715" t="s">
        <v>15</v>
      </c>
    </row>
    <row r="1716" spans="1:12">
      <c r="A1716" t="s">
        <v>16</v>
      </c>
      <c r="B1716" t="n">
        <v>11806360</v>
      </c>
      <c r="C1716" t="n">
        <v>16202190</v>
      </c>
      <c r="D1716" t="n">
        <v>11856620</v>
      </c>
      <c r="E1716">
        <f>sum(B1716:D1716)</f>
        <v/>
      </c>
      <c r="F1716">
        <f>B1716/E1716</f>
        <v/>
      </c>
      <c r="G1716">
        <f>C1716/E1716</f>
        <v/>
      </c>
      <c r="H1716">
        <f>D1716/E1716</f>
        <v/>
      </c>
      <c r="I1716">
        <f>G1716+H1716*2</f>
        <v/>
      </c>
      <c r="J1716">
        <f>average(I1716:I1717)</f>
        <v/>
      </c>
    </row>
    <row r="1717" spans="1:12">
      <c r="A1717" t="s">
        <v>17</v>
      </c>
      <c r="B1717" t="n">
        <v>12184330</v>
      </c>
      <c r="C1717" t="n">
        <v>16427110</v>
      </c>
      <c r="D1717" t="n">
        <v>12079290</v>
      </c>
      <c r="E1717">
        <f>sum(B1717:D1717)</f>
        <v/>
      </c>
      <c r="F1717">
        <f>B1717/E1717</f>
        <v/>
      </c>
      <c r="G1717">
        <f>C1717/E1717</f>
        <v/>
      </c>
      <c r="H1717">
        <f>D1717/E1717</f>
        <v/>
      </c>
      <c r="I1717">
        <f>G1717+H1717*2</f>
        <v/>
      </c>
    </row>
    <row r="1718" spans="1:12">
      <c r="A1718" t="s">
        <v>18</v>
      </c>
      <c r="B1718" t="n">
        <v>12861280</v>
      </c>
      <c r="C1718" t="n">
        <v>17964940</v>
      </c>
      <c r="D1718" t="n">
        <v>14526810</v>
      </c>
      <c r="E1718">
        <f>sum(B1718:D1718)</f>
        <v/>
      </c>
      <c r="F1718">
        <f>B1718/E1718</f>
        <v/>
      </c>
      <c r="G1718">
        <f>C1718/E1718</f>
        <v/>
      </c>
      <c r="H1718">
        <f>D1718/E1718</f>
        <v/>
      </c>
      <c r="I1718">
        <f>G1718+H1718*2</f>
        <v/>
      </c>
      <c r="J1718">
        <f>I1718-J1716</f>
        <v/>
      </c>
      <c r="K1718" t="n">
        <v>5</v>
      </c>
      <c r="L1718">
        <f>J1718/K1718*100/36.17/8</f>
        <v/>
      </c>
    </row>
    <row r="1719" spans="1:12">
      <c r="A1719" t="s">
        <v>19</v>
      </c>
      <c r="B1719" t="n">
        <v>12499650</v>
      </c>
      <c r="C1719" t="n">
        <v>17467770</v>
      </c>
      <c r="D1719" t="n">
        <v>14660300</v>
      </c>
      <c r="E1719">
        <f>sum(B1719:D1719)</f>
        <v/>
      </c>
      <c r="F1719">
        <f>B1719/E1719</f>
        <v/>
      </c>
      <c r="G1719">
        <f>C1719/E1719</f>
        <v/>
      </c>
      <c r="H1719">
        <f>D1719/E1719</f>
        <v/>
      </c>
      <c r="I1719">
        <f>G1719+H1719*2</f>
        <v/>
      </c>
      <c r="J1719">
        <f>I1719-J1716</f>
        <v/>
      </c>
      <c r="K1719" t="n">
        <v>5</v>
      </c>
      <c r="L1719">
        <f>J1719/K1719*100/36.17/8</f>
        <v/>
      </c>
    </row>
    <row r="1720" spans="1:12">
      <c r="A1720" t="s">
        <v>20</v>
      </c>
      <c r="B1720" t="n">
        <v>14984030</v>
      </c>
      <c r="C1720" t="n">
        <v>21875910</v>
      </c>
      <c r="D1720" t="n">
        <v>18355860</v>
      </c>
      <c r="E1720">
        <f>sum(B1720:D1720)</f>
        <v/>
      </c>
      <c r="F1720">
        <f>B1720/E1720</f>
        <v/>
      </c>
      <c r="G1720">
        <f>C1720/E1720</f>
        <v/>
      </c>
      <c r="H1720">
        <f>D1720/E1720</f>
        <v/>
      </c>
      <c r="I1720">
        <f>G1720+H1720*2</f>
        <v/>
      </c>
      <c r="J1720">
        <f>I1720-J1716</f>
        <v/>
      </c>
      <c r="K1720" t="n">
        <v>5</v>
      </c>
      <c r="L1720">
        <f>J1720/K1720*100/36.17/24</f>
        <v/>
      </c>
    </row>
    <row r="1721" spans="1:12">
      <c r="A1721" t="s">
        <v>21</v>
      </c>
      <c r="B1721" t="n">
        <v>13785090</v>
      </c>
      <c r="C1721" t="n">
        <v>20439710</v>
      </c>
      <c r="D1721" t="n">
        <v>16752800</v>
      </c>
      <c r="E1721">
        <f>sum(B1721:D1721)</f>
        <v/>
      </c>
      <c r="F1721">
        <f>B1721/E1721</f>
        <v/>
      </c>
      <c r="G1721">
        <f>C1721/E1721</f>
        <v/>
      </c>
      <c r="H1721">
        <f>D1721/E1721</f>
        <v/>
      </c>
      <c r="I1721">
        <f>G1721+H1721*2</f>
        <v/>
      </c>
      <c r="J1721">
        <f>I1721-J1716</f>
        <v/>
      </c>
      <c r="K1721" t="n">
        <v>5</v>
      </c>
      <c r="L1721">
        <f>J1721/K1721*100/36.17/24</f>
        <v/>
      </c>
    </row>
    <row r="1722" spans="1:12">
      <c r="A1722" t="s">
        <v>22</v>
      </c>
      <c r="B1722" t="n">
        <v>7873816</v>
      </c>
      <c r="C1722" t="n">
        <v>12806610</v>
      </c>
      <c r="D1722" t="n">
        <v>12274000</v>
      </c>
      <c r="E1722">
        <f>sum(B1722:D1722)</f>
        <v/>
      </c>
      <c r="F1722">
        <f>B1722/E1722</f>
        <v/>
      </c>
      <c r="G1722">
        <f>C1722/E1722</f>
        <v/>
      </c>
      <c r="H1722">
        <f>D1722/E1722</f>
        <v/>
      </c>
      <c r="I1722">
        <f>G1722+H1722*2</f>
        <v/>
      </c>
      <c r="J1722">
        <f>I1722-J1716</f>
        <v/>
      </c>
      <c r="K1722" t="n">
        <v>5</v>
      </c>
      <c r="L1722">
        <f>J1722/K1722*100/36.17/48</f>
        <v/>
      </c>
    </row>
    <row r="1723" spans="1:12">
      <c r="A1723" t="s">
        <v>23</v>
      </c>
      <c r="B1723" t="n">
        <v>8469641</v>
      </c>
      <c r="C1723" t="n">
        <v>13805500</v>
      </c>
      <c r="D1723" t="n">
        <v>13828970</v>
      </c>
      <c r="E1723">
        <f>sum(B1723:D1723)</f>
        <v/>
      </c>
      <c r="F1723">
        <f>B1723/E1723</f>
        <v/>
      </c>
      <c r="G1723">
        <f>C1723/E1723</f>
        <v/>
      </c>
      <c r="H1723">
        <f>D1723/E1723</f>
        <v/>
      </c>
      <c r="I1723">
        <f>G1723+H1723*2</f>
        <v/>
      </c>
      <c r="J1723">
        <f>I1723-J1716</f>
        <v/>
      </c>
      <c r="K1723" t="n">
        <v>5</v>
      </c>
      <c r="L1723">
        <f>J1723/K1723*100/36.17/48</f>
        <v/>
      </c>
    </row>
    <row r="1724" spans="1:12">
      <c r="A1724" t="s">
        <v>24</v>
      </c>
      <c r="B1724" t="n">
        <v>8070076</v>
      </c>
      <c r="C1724" t="n">
        <v>15821300</v>
      </c>
      <c r="D1724" t="n">
        <v>16392350</v>
      </c>
      <c r="E1724">
        <f>sum(B1724:D1724)</f>
        <v/>
      </c>
      <c r="F1724">
        <f>B1724/E1724</f>
        <v/>
      </c>
      <c r="G1724">
        <f>C1724/E1724</f>
        <v/>
      </c>
      <c r="H1724">
        <f>D1724/E1724</f>
        <v/>
      </c>
      <c r="I1724">
        <f>G1724+H1724*2</f>
        <v/>
      </c>
      <c r="J1724">
        <f>I1724-J1716</f>
        <v/>
      </c>
      <c r="K1724" t="n">
        <v>5</v>
      </c>
      <c r="L1724">
        <f>J1724/K1724*100/36.17/96</f>
        <v/>
      </c>
    </row>
    <row r="1725" spans="1:12">
      <c r="A1725" t="s">
        <v>25</v>
      </c>
      <c r="B1725" t="n">
        <v>8804589</v>
      </c>
      <c r="C1725" t="n">
        <v>16953010</v>
      </c>
      <c r="D1725" t="n">
        <v>19278530</v>
      </c>
      <c r="E1725">
        <f>sum(B1725:D1725)</f>
        <v/>
      </c>
      <c r="F1725">
        <f>B1725/E1725</f>
        <v/>
      </c>
      <c r="G1725">
        <f>C1725/E1725</f>
        <v/>
      </c>
      <c r="H1725">
        <f>D1725/E1725</f>
        <v/>
      </c>
      <c r="I1725">
        <f>G1725+H1725*2</f>
        <v/>
      </c>
      <c r="J1725">
        <f>I1725-J1716</f>
        <v/>
      </c>
      <c r="K1725" t="n">
        <v>5</v>
      </c>
      <c r="L1725">
        <f>J1725/K1725*100/36.17/96</f>
        <v/>
      </c>
    </row>
    <row r="1726" spans="1:12">
      <c r="A1726" t="s">
        <v>26</v>
      </c>
      <c r="B1726" t="n">
        <v>7394767</v>
      </c>
      <c r="C1726" t="n">
        <v>16847030</v>
      </c>
      <c r="D1726" t="n">
        <v>21784540</v>
      </c>
      <c r="E1726">
        <f>sum(B1726:D1726)</f>
        <v/>
      </c>
      <c r="F1726">
        <f>B1726/E1726</f>
        <v/>
      </c>
      <c r="G1726">
        <f>C1726/E1726</f>
        <v/>
      </c>
      <c r="H1726">
        <f>D1726/E1726</f>
        <v/>
      </c>
      <c r="I1726">
        <f>G1726+H1726*2</f>
        <v/>
      </c>
      <c r="J1726">
        <f>I1726-J1716</f>
        <v/>
      </c>
      <c r="K1726" t="n">
        <v>5</v>
      </c>
      <c r="L1726">
        <f>J1726/K1726*100/36.17/168</f>
        <v/>
      </c>
    </row>
    <row r="1727" spans="1:12">
      <c r="A1727" t="s">
        <v>27</v>
      </c>
      <c r="B1727" t="n">
        <v>8594269</v>
      </c>
      <c r="C1727" t="n">
        <v>18839150</v>
      </c>
      <c r="D1727" t="n">
        <v>23063250</v>
      </c>
      <c r="E1727">
        <f>sum(B1727:D1727)</f>
        <v/>
      </c>
      <c r="F1727">
        <f>B1727/E1727</f>
        <v/>
      </c>
      <c r="G1727">
        <f>C1727/E1727</f>
        <v/>
      </c>
      <c r="H1727">
        <f>D1727/E1727</f>
        <v/>
      </c>
      <c r="I1727">
        <f>G1727+H1727*2</f>
        <v/>
      </c>
      <c r="J1727">
        <f>I1727-J1716</f>
        <v/>
      </c>
      <c r="K1727" t="n">
        <v>5</v>
      </c>
      <c r="L1727">
        <f>J1727/K1727*100/36.17/168</f>
        <v/>
      </c>
    </row>
    <row r="1728" spans="1:12">
      <c r="A1728" t="s"/>
    </row>
    <row r="1729" spans="1:12">
      <c r="A1729" t="s">
        <v>0</v>
      </c>
      <c r="B1729" t="s">
        <v>1</v>
      </c>
      <c r="C1729" t="s">
        <v>2</v>
      </c>
      <c r="D1729" t="s">
        <v>3</v>
      </c>
    </row>
    <row r="1730" spans="1:12">
      <c r="A1730" t="s">
        <v>304</v>
      </c>
      <c r="B1730" t="s">
        <v>56</v>
      </c>
      <c r="C1730" t="s">
        <v>305</v>
      </c>
      <c r="D1730" t="s">
        <v>306</v>
      </c>
    </row>
    <row r="1731" spans="1:12">
      <c r="A1731" t="s"/>
      <c r="B1731" t="s">
        <v>8</v>
      </c>
      <c r="C1731" t="s">
        <v>9</v>
      </c>
      <c r="D1731" t="s">
        <v>10</v>
      </c>
      <c r="E1731" t="s">
        <v>11</v>
      </c>
      <c r="F1731" t="s">
        <v>8</v>
      </c>
      <c r="G1731" t="s">
        <v>9</v>
      </c>
      <c r="H1731" t="s">
        <v>10</v>
      </c>
      <c r="I1731" t="s">
        <v>12</v>
      </c>
      <c r="J1731" t="s">
        <v>13</v>
      </c>
      <c r="K1731" t="s">
        <v>14</v>
      </c>
      <c r="L1731" t="s">
        <v>15</v>
      </c>
    </row>
    <row r="1732" spans="1:12">
      <c r="A1732" t="s">
        <v>16</v>
      </c>
      <c r="B1732" t="n">
        <v>30068510</v>
      </c>
      <c r="C1732" t="n">
        <v>41094610</v>
      </c>
      <c r="D1732" t="n">
        <v>32746430</v>
      </c>
      <c r="E1732">
        <f>sum(B1732:D1732)</f>
        <v/>
      </c>
      <c r="F1732">
        <f>B1732/E1732</f>
        <v/>
      </c>
      <c r="G1732">
        <f>C1732/E1732</f>
        <v/>
      </c>
      <c r="H1732">
        <f>D1732/E1732</f>
        <v/>
      </c>
      <c r="I1732">
        <f>G1732+H1732*2</f>
        <v/>
      </c>
      <c r="J1732">
        <f>average(I1732:I1733)</f>
        <v/>
      </c>
    </row>
    <row r="1733" spans="1:12">
      <c r="A1733" t="s">
        <v>17</v>
      </c>
      <c r="B1733" t="n">
        <v>28761200</v>
      </c>
      <c r="C1733" t="n">
        <v>37706710</v>
      </c>
      <c r="D1733" t="n">
        <v>29808440</v>
      </c>
      <c r="E1733">
        <f>sum(B1733:D1733)</f>
        <v/>
      </c>
      <c r="F1733">
        <f>B1733/E1733</f>
        <v/>
      </c>
      <c r="G1733">
        <f>C1733/E1733</f>
        <v/>
      </c>
      <c r="H1733">
        <f>D1733/E1733</f>
        <v/>
      </c>
      <c r="I1733">
        <f>G1733+H1733*2</f>
        <v/>
      </c>
    </row>
    <row r="1734" spans="1:12">
      <c r="A1734" t="s">
        <v>18</v>
      </c>
      <c r="B1734" t="n">
        <v>27104320</v>
      </c>
      <c r="C1734" t="n">
        <v>38216430</v>
      </c>
      <c r="D1734" t="n">
        <v>32043500</v>
      </c>
      <c r="E1734">
        <f>sum(B1734:D1734)</f>
        <v/>
      </c>
      <c r="F1734">
        <f>B1734/E1734</f>
        <v/>
      </c>
      <c r="G1734">
        <f>C1734/E1734</f>
        <v/>
      </c>
      <c r="H1734">
        <f>D1734/E1734</f>
        <v/>
      </c>
      <c r="I1734">
        <f>G1734+H1734*2</f>
        <v/>
      </c>
      <c r="J1734">
        <f>I1734-J1732</f>
        <v/>
      </c>
      <c r="K1734" t="n">
        <v>5</v>
      </c>
      <c r="L1734">
        <f>J1734/K1734*100/45.34/8</f>
        <v/>
      </c>
    </row>
    <row r="1735" spans="1:12">
      <c r="A1735" t="s">
        <v>19</v>
      </c>
      <c r="B1735" t="n">
        <v>29856670</v>
      </c>
      <c r="C1735" t="n">
        <v>42188870</v>
      </c>
      <c r="D1735" t="n">
        <v>33906290</v>
      </c>
      <c r="E1735">
        <f>sum(B1735:D1735)</f>
        <v/>
      </c>
      <c r="F1735">
        <f>B1735/E1735</f>
        <v/>
      </c>
      <c r="G1735">
        <f>C1735/E1735</f>
        <v/>
      </c>
      <c r="H1735">
        <f>D1735/E1735</f>
        <v/>
      </c>
      <c r="I1735">
        <f>G1735+H1735*2</f>
        <v/>
      </c>
      <c r="J1735">
        <f>I1735-J1732</f>
        <v/>
      </c>
      <c r="K1735" t="n">
        <v>5</v>
      </c>
      <c r="L1735">
        <f>J1735/K1735*100/45.34/8</f>
        <v/>
      </c>
    </row>
    <row r="1736" spans="1:12">
      <c r="A1736" t="s">
        <v>20</v>
      </c>
      <c r="B1736" t="n">
        <v>32714200</v>
      </c>
      <c r="C1736" t="n">
        <v>47126950</v>
      </c>
      <c r="D1736" t="n">
        <v>41125800</v>
      </c>
      <c r="E1736">
        <f>sum(B1736:D1736)</f>
        <v/>
      </c>
      <c r="F1736">
        <f>B1736/E1736</f>
        <v/>
      </c>
      <c r="G1736">
        <f>C1736/E1736</f>
        <v/>
      </c>
      <c r="H1736">
        <f>D1736/E1736</f>
        <v/>
      </c>
      <c r="I1736">
        <f>G1736+H1736*2</f>
        <v/>
      </c>
      <c r="J1736">
        <f>I1736-J1732</f>
        <v/>
      </c>
      <c r="K1736" t="n">
        <v>5</v>
      </c>
      <c r="L1736">
        <f>J1736/K1736*100/45.34/24</f>
        <v/>
      </c>
    </row>
    <row r="1737" spans="1:12">
      <c r="A1737" t="s">
        <v>21</v>
      </c>
      <c r="B1737" t="n">
        <v>35632490</v>
      </c>
      <c r="C1737" t="n">
        <v>52578320</v>
      </c>
      <c r="D1737" t="n">
        <v>45839540</v>
      </c>
      <c r="E1737">
        <f>sum(B1737:D1737)</f>
        <v/>
      </c>
      <c r="F1737">
        <f>B1737/E1737</f>
        <v/>
      </c>
      <c r="G1737">
        <f>C1737/E1737</f>
        <v/>
      </c>
      <c r="H1737">
        <f>D1737/E1737</f>
        <v/>
      </c>
      <c r="I1737">
        <f>G1737+H1737*2</f>
        <v/>
      </c>
      <c r="J1737">
        <f>I1737-J1732</f>
        <v/>
      </c>
      <c r="K1737" t="n">
        <v>5</v>
      </c>
      <c r="L1737">
        <f>J1737/K1737*100/45.34/24</f>
        <v/>
      </c>
    </row>
    <row r="1738" spans="1:12">
      <c r="A1738" t="s">
        <v>22</v>
      </c>
      <c r="B1738" t="n">
        <v>12351020</v>
      </c>
      <c r="C1738" t="n">
        <v>19316390</v>
      </c>
      <c r="D1738" t="n">
        <v>18735870</v>
      </c>
      <c r="E1738">
        <f>sum(B1738:D1738)</f>
        <v/>
      </c>
      <c r="F1738">
        <f>B1738/E1738</f>
        <v/>
      </c>
      <c r="G1738">
        <f>C1738/E1738</f>
        <v/>
      </c>
      <c r="H1738">
        <f>D1738/E1738</f>
        <v/>
      </c>
      <c r="I1738">
        <f>G1738+H1738*2</f>
        <v/>
      </c>
      <c r="J1738">
        <f>I1738-J1732</f>
        <v/>
      </c>
      <c r="K1738" t="n">
        <v>5</v>
      </c>
      <c r="L1738">
        <f>J1738/K1738*100/45.34/48</f>
        <v/>
      </c>
    </row>
    <row r="1739" spans="1:12">
      <c r="A1739" t="s">
        <v>23</v>
      </c>
      <c r="B1739" t="n">
        <v>12443380</v>
      </c>
      <c r="C1739" t="n">
        <v>18822760</v>
      </c>
      <c r="D1739" t="n">
        <v>18962620</v>
      </c>
      <c r="E1739">
        <f>sum(B1739:D1739)</f>
        <v/>
      </c>
      <c r="F1739">
        <f>B1739/E1739</f>
        <v/>
      </c>
      <c r="G1739">
        <f>C1739/E1739</f>
        <v/>
      </c>
      <c r="H1739">
        <f>D1739/E1739</f>
        <v/>
      </c>
      <c r="I1739">
        <f>G1739+H1739*2</f>
        <v/>
      </c>
      <c r="J1739">
        <f>I1739-J1732</f>
        <v/>
      </c>
      <c r="K1739" t="n">
        <v>5</v>
      </c>
      <c r="L1739">
        <f>J1739/K1739*100/45.34/48</f>
        <v/>
      </c>
    </row>
    <row r="1740" spans="1:12">
      <c r="A1740" t="s">
        <v>24</v>
      </c>
      <c r="B1740" t="n">
        <v>18630010</v>
      </c>
      <c r="C1740" t="n">
        <v>34061960</v>
      </c>
      <c r="D1740" t="n">
        <v>40157320</v>
      </c>
      <c r="E1740">
        <f>sum(B1740:D1740)</f>
        <v/>
      </c>
      <c r="F1740">
        <f>B1740/E1740</f>
        <v/>
      </c>
      <c r="G1740">
        <f>C1740/E1740</f>
        <v/>
      </c>
      <c r="H1740">
        <f>D1740/E1740</f>
        <v/>
      </c>
      <c r="I1740">
        <f>G1740+H1740*2</f>
        <v/>
      </c>
      <c r="J1740">
        <f>I1740-J1732</f>
        <v/>
      </c>
      <c r="K1740" t="n">
        <v>5</v>
      </c>
      <c r="L1740">
        <f>J1740/K1740*100/45.34/96</f>
        <v/>
      </c>
    </row>
    <row r="1741" spans="1:12">
      <c r="A1741" t="s">
        <v>25</v>
      </c>
      <c r="B1741" t="n">
        <v>17597200</v>
      </c>
      <c r="C1741" t="n">
        <v>30329830</v>
      </c>
      <c r="D1741" t="n">
        <v>36814510</v>
      </c>
      <c r="E1741">
        <f>sum(B1741:D1741)</f>
        <v/>
      </c>
      <c r="F1741">
        <f>B1741/E1741</f>
        <v/>
      </c>
      <c r="G1741">
        <f>C1741/E1741</f>
        <v/>
      </c>
      <c r="H1741">
        <f>D1741/E1741</f>
        <v/>
      </c>
      <c r="I1741">
        <f>G1741+H1741*2</f>
        <v/>
      </c>
      <c r="J1741">
        <f>I1741-J1732</f>
        <v/>
      </c>
      <c r="K1741" t="n">
        <v>5</v>
      </c>
      <c r="L1741">
        <f>J1741/K1741*100/45.34/96</f>
        <v/>
      </c>
    </row>
    <row r="1742" spans="1:12">
      <c r="A1742" t="s">
        <v>26</v>
      </c>
      <c r="B1742" t="n">
        <v>11960670</v>
      </c>
      <c r="C1742" t="n">
        <v>27958610</v>
      </c>
      <c r="D1742" t="n">
        <v>39025740</v>
      </c>
      <c r="E1742">
        <f>sum(B1742:D1742)</f>
        <v/>
      </c>
      <c r="F1742">
        <f>B1742/E1742</f>
        <v/>
      </c>
      <c r="G1742">
        <f>C1742/E1742</f>
        <v/>
      </c>
      <c r="H1742">
        <f>D1742/E1742</f>
        <v/>
      </c>
      <c r="I1742">
        <f>G1742+H1742*2</f>
        <v/>
      </c>
      <c r="J1742">
        <f>I1742-J1732</f>
        <v/>
      </c>
      <c r="K1742" t="n">
        <v>5</v>
      </c>
      <c r="L1742">
        <f>J1742/K1742*100/45.34/168</f>
        <v/>
      </c>
    </row>
    <row r="1743" spans="1:12">
      <c r="A1743" t="s">
        <v>27</v>
      </c>
      <c r="B1743" t="n">
        <v>12424830</v>
      </c>
      <c r="C1743" t="n">
        <v>27395170</v>
      </c>
      <c r="D1743" t="n">
        <v>38605960</v>
      </c>
      <c r="E1743">
        <f>sum(B1743:D1743)</f>
        <v/>
      </c>
      <c r="F1743">
        <f>B1743/E1743</f>
        <v/>
      </c>
      <c r="G1743">
        <f>C1743/E1743</f>
        <v/>
      </c>
      <c r="H1743">
        <f>D1743/E1743</f>
        <v/>
      </c>
      <c r="I1743">
        <f>G1743+H1743*2</f>
        <v/>
      </c>
      <c r="J1743">
        <f>I1743-J1732</f>
        <v/>
      </c>
      <c r="K1743" t="n">
        <v>5</v>
      </c>
      <c r="L1743">
        <f>J1743/K1743*100/45.34/168</f>
        <v/>
      </c>
    </row>
    <row r="1744" spans="1:12">
      <c r="A1744" t="s"/>
    </row>
    <row r="1745" spans="1:12">
      <c r="A1745" t="s">
        <v>0</v>
      </c>
      <c r="B1745" t="s">
        <v>1</v>
      </c>
      <c r="C1745" t="s">
        <v>2</v>
      </c>
      <c r="D1745" t="s">
        <v>3</v>
      </c>
    </row>
    <row r="1746" spans="1:12">
      <c r="A1746" t="s">
        <v>307</v>
      </c>
      <c r="B1746" t="s">
        <v>5</v>
      </c>
      <c r="C1746" t="s">
        <v>308</v>
      </c>
      <c r="D1746" t="s">
        <v>309</v>
      </c>
    </row>
    <row r="1747" spans="1:12">
      <c r="A1747" t="s"/>
      <c r="B1747" t="s">
        <v>8</v>
      </c>
      <c r="C1747" t="s">
        <v>9</v>
      </c>
      <c r="D1747" t="s">
        <v>10</v>
      </c>
      <c r="E1747" t="s">
        <v>11</v>
      </c>
      <c r="F1747" t="s">
        <v>8</v>
      </c>
      <c r="G1747" t="s">
        <v>9</v>
      </c>
      <c r="H1747" t="s">
        <v>10</v>
      </c>
      <c r="I1747" t="s">
        <v>12</v>
      </c>
      <c r="J1747" t="s">
        <v>13</v>
      </c>
      <c r="K1747" t="s">
        <v>14</v>
      </c>
      <c r="L1747" t="s">
        <v>15</v>
      </c>
    </row>
    <row r="1748" spans="1:12">
      <c r="A1748" t="s">
        <v>16</v>
      </c>
      <c r="B1748" t="n">
        <v>11312830</v>
      </c>
      <c r="C1748" t="n">
        <v>14630700</v>
      </c>
      <c r="D1748" t="n">
        <v>11907940</v>
      </c>
      <c r="E1748">
        <f>sum(B1748:D1748)</f>
        <v/>
      </c>
      <c r="F1748">
        <f>B1748/E1748</f>
        <v/>
      </c>
      <c r="G1748">
        <f>C1748/E1748</f>
        <v/>
      </c>
      <c r="H1748">
        <f>D1748/E1748</f>
        <v/>
      </c>
      <c r="I1748">
        <f>G1748+H1748*2</f>
        <v/>
      </c>
      <c r="J1748">
        <f>average(I1748:I1749)</f>
        <v/>
      </c>
    </row>
    <row r="1749" spans="1:12">
      <c r="A1749" t="s">
        <v>17</v>
      </c>
      <c r="B1749" t="n">
        <v>12000110</v>
      </c>
      <c r="C1749" t="n">
        <v>15093230</v>
      </c>
      <c r="D1749" t="n">
        <v>12377440</v>
      </c>
      <c r="E1749">
        <f>sum(B1749:D1749)</f>
        <v/>
      </c>
      <c r="F1749">
        <f>B1749/E1749</f>
        <v/>
      </c>
      <c r="G1749">
        <f>C1749/E1749</f>
        <v/>
      </c>
      <c r="H1749">
        <f>D1749/E1749</f>
        <v/>
      </c>
      <c r="I1749">
        <f>G1749+H1749*2</f>
        <v/>
      </c>
    </row>
    <row r="1750" spans="1:12">
      <c r="A1750" t="s">
        <v>18</v>
      </c>
      <c r="B1750" t="n">
        <v>9833393</v>
      </c>
      <c r="C1750" t="n">
        <v>13506600</v>
      </c>
      <c r="D1750" t="n">
        <v>11445230</v>
      </c>
      <c r="E1750">
        <f>sum(B1750:D1750)</f>
        <v/>
      </c>
      <c r="F1750">
        <f>B1750/E1750</f>
        <v/>
      </c>
      <c r="G1750">
        <f>C1750/E1750</f>
        <v/>
      </c>
      <c r="H1750">
        <f>D1750/E1750</f>
        <v/>
      </c>
      <c r="I1750">
        <f>G1750+H1750*2</f>
        <v/>
      </c>
      <c r="J1750">
        <f>I1750-J1748</f>
        <v/>
      </c>
      <c r="K1750" t="n">
        <v>5</v>
      </c>
      <c r="L1750">
        <f>J1750/K1750*100/37.96/8</f>
        <v/>
      </c>
    </row>
    <row r="1751" spans="1:12">
      <c r="A1751" t="s">
        <v>19</v>
      </c>
      <c r="B1751" t="n">
        <v>12433620</v>
      </c>
      <c r="C1751" t="n">
        <v>17682040</v>
      </c>
      <c r="D1751" t="n">
        <v>14383800</v>
      </c>
      <c r="E1751">
        <f>sum(B1751:D1751)</f>
        <v/>
      </c>
      <c r="F1751">
        <f>B1751/E1751</f>
        <v/>
      </c>
      <c r="G1751">
        <f>C1751/E1751</f>
        <v/>
      </c>
      <c r="H1751">
        <f>D1751/E1751</f>
        <v/>
      </c>
      <c r="I1751">
        <f>G1751+H1751*2</f>
        <v/>
      </c>
      <c r="J1751">
        <f>I1751-J1748</f>
        <v/>
      </c>
      <c r="K1751" t="n">
        <v>5</v>
      </c>
      <c r="L1751">
        <f>J1751/K1751*100/37.96/8</f>
        <v/>
      </c>
    </row>
    <row r="1752" spans="1:12">
      <c r="A1752" t="s">
        <v>20</v>
      </c>
      <c r="B1752" t="n">
        <v>11388200</v>
      </c>
      <c r="C1752" t="n">
        <v>16520150</v>
      </c>
      <c r="D1752" t="n">
        <v>14563170</v>
      </c>
      <c r="E1752">
        <f>sum(B1752:D1752)</f>
        <v/>
      </c>
      <c r="F1752">
        <f>B1752/E1752</f>
        <v/>
      </c>
      <c r="G1752">
        <f>C1752/E1752</f>
        <v/>
      </c>
      <c r="H1752">
        <f>D1752/E1752</f>
        <v/>
      </c>
      <c r="I1752">
        <f>G1752+H1752*2</f>
        <v/>
      </c>
      <c r="J1752">
        <f>I1752-J1748</f>
        <v/>
      </c>
      <c r="K1752" t="n">
        <v>5</v>
      </c>
      <c r="L1752">
        <f>J1752/K1752*100/37.96/24</f>
        <v/>
      </c>
    </row>
    <row r="1753" spans="1:12">
      <c r="A1753" t="s">
        <v>21</v>
      </c>
      <c r="B1753" t="n">
        <v>11855660</v>
      </c>
      <c r="C1753" t="n">
        <v>17326920</v>
      </c>
      <c r="D1753" t="n">
        <v>15264910</v>
      </c>
      <c r="E1753">
        <f>sum(B1753:D1753)</f>
        <v/>
      </c>
      <c r="F1753">
        <f>B1753/E1753</f>
        <v/>
      </c>
      <c r="G1753">
        <f>C1753/E1753</f>
        <v/>
      </c>
      <c r="H1753">
        <f>D1753/E1753</f>
        <v/>
      </c>
      <c r="I1753">
        <f>G1753+H1753*2</f>
        <v/>
      </c>
      <c r="J1753">
        <f>I1753-J1748</f>
        <v/>
      </c>
      <c r="K1753" t="n">
        <v>5</v>
      </c>
      <c r="L1753">
        <f>J1753/K1753*100/37.96/24</f>
        <v/>
      </c>
    </row>
    <row r="1754" spans="1:12">
      <c r="A1754" t="s">
        <v>22</v>
      </c>
      <c r="B1754" t="n">
        <v>7569511</v>
      </c>
      <c r="C1754" t="n">
        <v>12064500</v>
      </c>
      <c r="D1754" t="n">
        <v>11407960</v>
      </c>
      <c r="E1754">
        <f>sum(B1754:D1754)</f>
        <v/>
      </c>
      <c r="F1754">
        <f>B1754/E1754</f>
        <v/>
      </c>
      <c r="G1754">
        <f>C1754/E1754</f>
        <v/>
      </c>
      <c r="H1754">
        <f>D1754/E1754</f>
        <v/>
      </c>
      <c r="I1754">
        <f>G1754+H1754*2</f>
        <v/>
      </c>
      <c r="J1754">
        <f>I1754-J1748</f>
        <v/>
      </c>
      <c r="K1754" t="n">
        <v>5</v>
      </c>
      <c r="L1754">
        <f>J1754/K1754*100/37.96/48</f>
        <v/>
      </c>
    </row>
    <row r="1755" spans="1:12">
      <c r="A1755" t="s">
        <v>23</v>
      </c>
      <c r="B1755" t="n">
        <v>7137768</v>
      </c>
      <c r="C1755" t="n">
        <v>9949443</v>
      </c>
      <c r="D1755" t="n">
        <v>10521260</v>
      </c>
      <c r="E1755">
        <f>sum(B1755:D1755)</f>
        <v/>
      </c>
      <c r="F1755">
        <f>B1755/E1755</f>
        <v/>
      </c>
      <c r="G1755">
        <f>C1755/E1755</f>
        <v/>
      </c>
      <c r="H1755">
        <f>D1755/E1755</f>
        <v/>
      </c>
      <c r="I1755">
        <f>G1755+H1755*2</f>
        <v/>
      </c>
      <c r="J1755">
        <f>I1755-J1748</f>
        <v/>
      </c>
      <c r="K1755" t="n">
        <v>5</v>
      </c>
      <c r="L1755">
        <f>J1755/K1755*100/37.96/48</f>
        <v/>
      </c>
    </row>
    <row r="1756" spans="1:12">
      <c r="A1756" t="s">
        <v>24</v>
      </c>
      <c r="B1756" t="n">
        <v>6551440</v>
      </c>
      <c r="C1756" t="n">
        <v>11995860</v>
      </c>
      <c r="D1756" t="n">
        <v>13096420</v>
      </c>
      <c r="E1756">
        <f>sum(B1756:D1756)</f>
        <v/>
      </c>
      <c r="F1756">
        <f>B1756/E1756</f>
        <v/>
      </c>
      <c r="G1756">
        <f>C1756/E1756</f>
        <v/>
      </c>
      <c r="H1756">
        <f>D1756/E1756</f>
        <v/>
      </c>
      <c r="I1756">
        <f>G1756+H1756*2</f>
        <v/>
      </c>
      <c r="J1756">
        <f>I1756-J1748</f>
        <v/>
      </c>
      <c r="K1756" t="n">
        <v>5</v>
      </c>
      <c r="L1756">
        <f>J1756/K1756*100/37.96/96</f>
        <v/>
      </c>
    </row>
    <row r="1757" spans="1:12">
      <c r="A1757" t="s">
        <v>25</v>
      </c>
      <c r="B1757" t="n">
        <v>7621542</v>
      </c>
      <c r="C1757" t="n">
        <v>14009010</v>
      </c>
      <c r="D1757" t="n">
        <v>17222750</v>
      </c>
      <c r="E1757">
        <f>sum(B1757:D1757)</f>
        <v/>
      </c>
      <c r="F1757">
        <f>B1757/E1757</f>
        <v/>
      </c>
      <c r="G1757">
        <f>C1757/E1757</f>
        <v/>
      </c>
      <c r="H1757">
        <f>D1757/E1757</f>
        <v/>
      </c>
      <c r="I1757">
        <f>G1757+H1757*2</f>
        <v/>
      </c>
      <c r="J1757">
        <f>I1757-J1748</f>
        <v/>
      </c>
      <c r="K1757" t="n">
        <v>5</v>
      </c>
      <c r="L1757">
        <f>J1757/K1757*100/37.96/96</f>
        <v/>
      </c>
    </row>
    <row r="1758" spans="1:12">
      <c r="A1758" t="s">
        <v>26</v>
      </c>
      <c r="B1758" t="n">
        <v>4369738</v>
      </c>
      <c r="C1758" t="n">
        <v>10590220</v>
      </c>
      <c r="D1758" t="n">
        <v>14136940</v>
      </c>
      <c r="E1758">
        <f>sum(B1758:D1758)</f>
        <v/>
      </c>
      <c r="F1758">
        <f>B1758/E1758</f>
        <v/>
      </c>
      <c r="G1758">
        <f>C1758/E1758</f>
        <v/>
      </c>
      <c r="H1758">
        <f>D1758/E1758</f>
        <v/>
      </c>
      <c r="I1758">
        <f>G1758+H1758*2</f>
        <v/>
      </c>
      <c r="J1758">
        <f>I1758-J1748</f>
        <v/>
      </c>
      <c r="K1758" t="n">
        <v>5</v>
      </c>
      <c r="L1758">
        <f>J1758/K1758*100/37.96/168</f>
        <v/>
      </c>
    </row>
    <row r="1759" spans="1:12">
      <c r="A1759" t="s">
        <v>27</v>
      </c>
      <c r="B1759" t="n">
        <v>4387225</v>
      </c>
      <c r="C1759" t="n">
        <v>9218843</v>
      </c>
      <c r="D1759" t="n">
        <v>13199230</v>
      </c>
      <c r="E1759">
        <f>sum(B1759:D1759)</f>
        <v/>
      </c>
      <c r="F1759">
        <f>B1759/E1759</f>
        <v/>
      </c>
      <c r="G1759">
        <f>C1759/E1759</f>
        <v/>
      </c>
      <c r="H1759">
        <f>D1759/E1759</f>
        <v/>
      </c>
      <c r="I1759">
        <f>G1759+H1759*2</f>
        <v/>
      </c>
      <c r="J1759">
        <f>I1759-J1748</f>
        <v/>
      </c>
      <c r="K1759" t="n">
        <v>5</v>
      </c>
      <c r="L1759">
        <f>J1759/K1759*100/37.96/168</f>
        <v/>
      </c>
    </row>
    <row r="1760" spans="1:12">
      <c r="A1760" t="s"/>
    </row>
    <row r="1761" spans="1:12">
      <c r="A1761" t="s">
        <v>0</v>
      </c>
      <c r="B1761" t="s">
        <v>1</v>
      </c>
      <c r="C1761" t="s">
        <v>2</v>
      </c>
      <c r="D1761" t="s">
        <v>3</v>
      </c>
    </row>
    <row r="1762" spans="1:12">
      <c r="A1762" t="s">
        <v>310</v>
      </c>
      <c r="B1762" t="s">
        <v>56</v>
      </c>
      <c r="C1762" t="s">
        <v>311</v>
      </c>
      <c r="D1762" t="s">
        <v>309</v>
      </c>
    </row>
    <row r="1763" spans="1:12">
      <c r="A1763" t="s"/>
      <c r="B1763" t="s">
        <v>8</v>
      </c>
      <c r="C1763" t="s">
        <v>9</v>
      </c>
      <c r="D1763" t="s">
        <v>10</v>
      </c>
      <c r="E1763" t="s">
        <v>11</v>
      </c>
      <c r="F1763" t="s">
        <v>8</v>
      </c>
      <c r="G1763" t="s">
        <v>9</v>
      </c>
      <c r="H1763" t="s">
        <v>10</v>
      </c>
      <c r="I1763" t="s">
        <v>12</v>
      </c>
      <c r="J1763" t="s">
        <v>13</v>
      </c>
      <c r="K1763" t="s">
        <v>14</v>
      </c>
      <c r="L1763" t="s">
        <v>15</v>
      </c>
    </row>
    <row r="1764" spans="1:12">
      <c r="A1764" t="s">
        <v>16</v>
      </c>
      <c r="B1764" t="n">
        <v>436558300</v>
      </c>
      <c r="C1764" t="n">
        <v>596136100</v>
      </c>
      <c r="D1764" t="n">
        <v>488148900</v>
      </c>
      <c r="E1764">
        <f>sum(B1764:D1764)</f>
        <v/>
      </c>
      <c r="F1764">
        <f>B1764/E1764</f>
        <v/>
      </c>
      <c r="G1764">
        <f>C1764/E1764</f>
        <v/>
      </c>
      <c r="H1764">
        <f>D1764/E1764</f>
        <v/>
      </c>
      <c r="I1764">
        <f>G1764+H1764*2</f>
        <v/>
      </c>
      <c r="J1764">
        <f>average(I1764:I1765)</f>
        <v/>
      </c>
    </row>
    <row r="1765" spans="1:12">
      <c r="A1765" t="s">
        <v>17</v>
      </c>
      <c r="B1765" t="n">
        <v>407719100</v>
      </c>
      <c r="C1765" t="n">
        <v>559445300</v>
      </c>
      <c r="D1765" t="n">
        <v>461441300</v>
      </c>
      <c r="E1765">
        <f>sum(B1765:D1765)</f>
        <v/>
      </c>
      <c r="F1765">
        <f>B1765/E1765</f>
        <v/>
      </c>
      <c r="G1765">
        <f>C1765/E1765</f>
        <v/>
      </c>
      <c r="H1765">
        <f>D1765/E1765</f>
        <v/>
      </c>
      <c r="I1765">
        <f>G1765+H1765*2</f>
        <v/>
      </c>
    </row>
    <row r="1766" spans="1:12">
      <c r="A1766" t="s">
        <v>18</v>
      </c>
      <c r="B1766" t="n">
        <v>415069800</v>
      </c>
      <c r="C1766" t="n">
        <v>589134300</v>
      </c>
      <c r="D1766" t="n">
        <v>509331400</v>
      </c>
      <c r="E1766">
        <f>sum(B1766:D1766)</f>
        <v/>
      </c>
      <c r="F1766">
        <f>B1766/E1766</f>
        <v/>
      </c>
      <c r="G1766">
        <f>C1766/E1766</f>
        <v/>
      </c>
      <c r="H1766">
        <f>D1766/E1766</f>
        <v/>
      </c>
      <c r="I1766">
        <f>G1766+H1766*2</f>
        <v/>
      </c>
      <c r="J1766">
        <f>I1766-J1764</f>
        <v/>
      </c>
      <c r="K1766" t="n">
        <v>5</v>
      </c>
      <c r="L1766">
        <f>J1766/K1766*100/37.96/8</f>
        <v/>
      </c>
    </row>
    <row r="1767" spans="1:12">
      <c r="A1767" t="s">
        <v>19</v>
      </c>
      <c r="B1767" t="n">
        <v>388313400</v>
      </c>
      <c r="C1767" t="n">
        <v>538868800</v>
      </c>
      <c r="D1767" t="n">
        <v>462136800</v>
      </c>
      <c r="E1767">
        <f>sum(B1767:D1767)</f>
        <v/>
      </c>
      <c r="F1767">
        <f>B1767/E1767</f>
        <v/>
      </c>
      <c r="G1767">
        <f>C1767/E1767</f>
        <v/>
      </c>
      <c r="H1767">
        <f>D1767/E1767</f>
        <v/>
      </c>
      <c r="I1767">
        <f>G1767+H1767*2</f>
        <v/>
      </c>
      <c r="J1767">
        <f>I1767-J1764</f>
        <v/>
      </c>
      <c r="K1767" t="n">
        <v>5</v>
      </c>
      <c r="L1767">
        <f>J1767/K1767*100/37.96/8</f>
        <v/>
      </c>
    </row>
    <row r="1768" spans="1:12">
      <c r="A1768" t="s">
        <v>20</v>
      </c>
      <c r="B1768" t="n">
        <v>724423000</v>
      </c>
      <c r="C1768" t="n">
        <v>1050420000</v>
      </c>
      <c r="D1768" t="n">
        <v>969283800</v>
      </c>
      <c r="E1768">
        <f>sum(B1768:D1768)</f>
        <v/>
      </c>
      <c r="F1768">
        <f>B1768/E1768</f>
        <v/>
      </c>
      <c r="G1768">
        <f>C1768/E1768</f>
        <v/>
      </c>
      <c r="H1768">
        <f>D1768/E1768</f>
        <v/>
      </c>
      <c r="I1768">
        <f>G1768+H1768*2</f>
        <v/>
      </c>
      <c r="J1768">
        <f>I1768-J1764</f>
        <v/>
      </c>
      <c r="K1768" t="n">
        <v>5</v>
      </c>
      <c r="L1768">
        <f>J1768/K1768*100/37.96/24</f>
        <v/>
      </c>
    </row>
    <row r="1769" spans="1:12">
      <c r="A1769" t="s">
        <v>21</v>
      </c>
      <c r="B1769" t="n">
        <v>707394600</v>
      </c>
      <c r="C1769" t="n">
        <v>1022838000</v>
      </c>
      <c r="D1769" t="n">
        <v>948162900</v>
      </c>
      <c r="E1769">
        <f>sum(B1769:D1769)</f>
        <v/>
      </c>
      <c r="F1769">
        <f>B1769/E1769</f>
        <v/>
      </c>
      <c r="G1769">
        <f>C1769/E1769</f>
        <v/>
      </c>
      <c r="H1769">
        <f>D1769/E1769</f>
        <v/>
      </c>
      <c r="I1769">
        <f>G1769+H1769*2</f>
        <v/>
      </c>
      <c r="J1769">
        <f>I1769-J1764</f>
        <v/>
      </c>
      <c r="K1769" t="n">
        <v>5</v>
      </c>
      <c r="L1769">
        <f>J1769/K1769*100/37.96/24</f>
        <v/>
      </c>
    </row>
    <row r="1770" spans="1:12">
      <c r="A1770" t="s">
        <v>22</v>
      </c>
      <c r="B1770" t="n">
        <v>598762200</v>
      </c>
      <c r="C1770" t="n">
        <v>919573800</v>
      </c>
      <c r="D1770" t="n">
        <v>920207300</v>
      </c>
      <c r="E1770">
        <f>sum(B1770:D1770)</f>
        <v/>
      </c>
      <c r="F1770">
        <f>B1770/E1770</f>
        <v/>
      </c>
      <c r="G1770">
        <f>C1770/E1770</f>
        <v/>
      </c>
      <c r="H1770">
        <f>D1770/E1770</f>
        <v/>
      </c>
      <c r="I1770">
        <f>G1770+H1770*2</f>
        <v/>
      </c>
      <c r="J1770">
        <f>I1770-J1764</f>
        <v/>
      </c>
      <c r="K1770" t="n">
        <v>5</v>
      </c>
      <c r="L1770">
        <f>J1770/K1770*100/37.96/48</f>
        <v/>
      </c>
    </row>
    <row r="1771" spans="1:12">
      <c r="A1771" t="s">
        <v>23</v>
      </c>
      <c r="B1771" t="n">
        <v>466923800</v>
      </c>
      <c r="C1771" t="n">
        <v>719994900</v>
      </c>
      <c r="D1771" t="n">
        <v>729540400</v>
      </c>
      <c r="E1771">
        <f>sum(B1771:D1771)</f>
        <v/>
      </c>
      <c r="F1771">
        <f>B1771/E1771</f>
        <v/>
      </c>
      <c r="G1771">
        <f>C1771/E1771</f>
        <v/>
      </c>
      <c r="H1771">
        <f>D1771/E1771</f>
        <v/>
      </c>
      <c r="I1771">
        <f>G1771+H1771*2</f>
        <v/>
      </c>
      <c r="J1771">
        <f>I1771-J1764</f>
        <v/>
      </c>
      <c r="K1771" t="n">
        <v>5</v>
      </c>
      <c r="L1771">
        <f>J1771/K1771*100/37.96/48</f>
        <v/>
      </c>
    </row>
    <row r="1772" spans="1:12">
      <c r="A1772" t="s">
        <v>24</v>
      </c>
      <c r="B1772" t="n">
        <v>456144900</v>
      </c>
      <c r="C1772" t="n">
        <v>831269400</v>
      </c>
      <c r="D1772" t="n">
        <v>982799200</v>
      </c>
      <c r="E1772">
        <f>sum(B1772:D1772)</f>
        <v/>
      </c>
      <c r="F1772">
        <f>B1772/E1772</f>
        <v/>
      </c>
      <c r="G1772">
        <f>C1772/E1772</f>
        <v/>
      </c>
      <c r="H1772">
        <f>D1772/E1772</f>
        <v/>
      </c>
      <c r="I1772">
        <f>G1772+H1772*2</f>
        <v/>
      </c>
      <c r="J1772">
        <f>I1772-J1764</f>
        <v/>
      </c>
      <c r="K1772" t="n">
        <v>5</v>
      </c>
      <c r="L1772">
        <f>J1772/K1772*100/37.96/96</f>
        <v/>
      </c>
    </row>
    <row r="1773" spans="1:12">
      <c r="A1773" t="s">
        <v>25</v>
      </c>
      <c r="B1773" t="n">
        <v>524822600</v>
      </c>
      <c r="C1773" t="n">
        <v>961691200</v>
      </c>
      <c r="D1773" t="n">
        <v>1136730000</v>
      </c>
      <c r="E1773">
        <f>sum(B1773:D1773)</f>
        <v/>
      </c>
      <c r="F1773">
        <f>B1773/E1773</f>
        <v/>
      </c>
      <c r="G1773">
        <f>C1773/E1773</f>
        <v/>
      </c>
      <c r="H1773">
        <f>D1773/E1773</f>
        <v/>
      </c>
      <c r="I1773">
        <f>G1773+H1773*2</f>
        <v/>
      </c>
      <c r="J1773">
        <f>I1773-J1764</f>
        <v/>
      </c>
      <c r="K1773" t="n">
        <v>5</v>
      </c>
      <c r="L1773">
        <f>J1773/K1773*100/37.96/96</f>
        <v/>
      </c>
    </row>
    <row r="1774" spans="1:12">
      <c r="A1774" t="s">
        <v>26</v>
      </c>
      <c r="B1774" t="n">
        <v>297689800</v>
      </c>
      <c r="C1774" t="n">
        <v>650238300</v>
      </c>
      <c r="D1774" t="n">
        <v>883207400</v>
      </c>
      <c r="E1774">
        <f>sum(B1774:D1774)</f>
        <v/>
      </c>
      <c r="F1774">
        <f>B1774/E1774</f>
        <v/>
      </c>
      <c r="G1774">
        <f>C1774/E1774</f>
        <v/>
      </c>
      <c r="H1774">
        <f>D1774/E1774</f>
        <v/>
      </c>
      <c r="I1774">
        <f>G1774+H1774*2</f>
        <v/>
      </c>
      <c r="J1774">
        <f>I1774-J1764</f>
        <v/>
      </c>
      <c r="K1774" t="n">
        <v>5</v>
      </c>
      <c r="L1774">
        <f>J1774/K1774*100/37.96/168</f>
        <v/>
      </c>
    </row>
    <row r="1775" spans="1:12">
      <c r="A1775" t="s">
        <v>27</v>
      </c>
      <c r="B1775" t="n">
        <v>167466900</v>
      </c>
      <c r="C1775" t="n">
        <v>373120100</v>
      </c>
      <c r="D1775" t="n">
        <v>503591400</v>
      </c>
      <c r="E1775">
        <f>sum(B1775:D1775)</f>
        <v/>
      </c>
      <c r="F1775">
        <f>B1775/E1775</f>
        <v/>
      </c>
      <c r="G1775">
        <f>C1775/E1775</f>
        <v/>
      </c>
      <c r="H1775">
        <f>D1775/E1775</f>
        <v/>
      </c>
      <c r="I1775">
        <f>G1775+H1775*2</f>
        <v/>
      </c>
      <c r="J1775">
        <f>I1775-J1764</f>
        <v/>
      </c>
      <c r="K1775" t="n">
        <v>5</v>
      </c>
      <c r="L1775">
        <f>J1775/K1775*100/37.96/168</f>
        <v/>
      </c>
    </row>
    <row r="1776" spans="1:12">
      <c r="A1776" t="s"/>
    </row>
    <row r="1777" spans="1:12">
      <c r="A1777" t="s">
        <v>0</v>
      </c>
      <c r="B1777" t="s">
        <v>1</v>
      </c>
      <c r="C1777" t="s">
        <v>2</v>
      </c>
      <c r="D1777" t="s">
        <v>3</v>
      </c>
    </row>
    <row r="1778" spans="1:12">
      <c r="A1778" t="s">
        <v>312</v>
      </c>
      <c r="B1778" t="s">
        <v>165</v>
      </c>
      <c r="C1778" t="s">
        <v>313</v>
      </c>
      <c r="D1778" t="s">
        <v>309</v>
      </c>
    </row>
    <row r="1779" spans="1:12">
      <c r="A1779" t="s"/>
      <c r="B1779" t="s">
        <v>8</v>
      </c>
      <c r="C1779" t="s">
        <v>9</v>
      </c>
      <c r="D1779" t="s">
        <v>10</v>
      </c>
      <c r="E1779" t="s">
        <v>11</v>
      </c>
      <c r="F1779" t="s">
        <v>8</v>
      </c>
      <c r="G1779" t="s">
        <v>9</v>
      </c>
      <c r="H1779" t="s">
        <v>10</v>
      </c>
      <c r="I1779" t="s">
        <v>12</v>
      </c>
      <c r="J1779" t="s">
        <v>13</v>
      </c>
      <c r="K1779" t="s">
        <v>14</v>
      </c>
      <c r="L1779" t="s">
        <v>15</v>
      </c>
    </row>
    <row r="1780" spans="1:12">
      <c r="A1780" t="s">
        <v>16</v>
      </c>
      <c r="B1780" t="n">
        <v>4378142</v>
      </c>
      <c r="C1780" t="n">
        <v>5807198</v>
      </c>
      <c r="D1780" t="n">
        <v>4749113</v>
      </c>
      <c r="E1780">
        <f>sum(B1780:D1780)</f>
        <v/>
      </c>
      <c r="F1780">
        <f>B1780/E1780</f>
        <v/>
      </c>
      <c r="G1780">
        <f>C1780/E1780</f>
        <v/>
      </c>
      <c r="H1780">
        <f>D1780/E1780</f>
        <v/>
      </c>
      <c r="I1780">
        <f>G1780+H1780*2</f>
        <v/>
      </c>
      <c r="J1780">
        <f>average(I1780:I1781)</f>
        <v/>
      </c>
    </row>
    <row r="1781" spans="1:12">
      <c r="A1781" t="s">
        <v>17</v>
      </c>
      <c r="B1781" t="n">
        <v>3671557</v>
      </c>
      <c r="C1781" t="n">
        <v>4826010</v>
      </c>
      <c r="D1781" t="n">
        <v>4185325</v>
      </c>
      <c r="E1781">
        <f>sum(B1781:D1781)</f>
        <v/>
      </c>
      <c r="F1781">
        <f>B1781/E1781</f>
        <v/>
      </c>
      <c r="G1781">
        <f>C1781/E1781</f>
        <v/>
      </c>
      <c r="H1781">
        <f>D1781/E1781</f>
        <v/>
      </c>
      <c r="I1781">
        <f>G1781+H1781*2</f>
        <v/>
      </c>
    </row>
    <row r="1782" spans="1:12">
      <c r="A1782" t="s">
        <v>18</v>
      </c>
      <c r="B1782" t="n">
        <v>5869637</v>
      </c>
      <c r="C1782" t="n">
        <v>8438377</v>
      </c>
      <c r="D1782" t="n">
        <v>7153060</v>
      </c>
      <c r="E1782">
        <f>sum(B1782:D1782)</f>
        <v/>
      </c>
      <c r="F1782">
        <f>B1782/E1782</f>
        <v/>
      </c>
      <c r="G1782">
        <f>C1782/E1782</f>
        <v/>
      </c>
      <c r="H1782">
        <f>D1782/E1782</f>
        <v/>
      </c>
      <c r="I1782">
        <f>G1782+H1782*2</f>
        <v/>
      </c>
      <c r="J1782">
        <f>I1782-J1780</f>
        <v/>
      </c>
      <c r="K1782" t="n">
        <v>5</v>
      </c>
      <c r="L1782">
        <f>J1782/K1782*100/37.96/8</f>
        <v/>
      </c>
    </row>
    <row r="1783" spans="1:12">
      <c r="A1783" t="s">
        <v>19</v>
      </c>
      <c r="B1783" t="n">
        <v>647089</v>
      </c>
      <c r="C1783" t="n">
        <v>849665</v>
      </c>
      <c r="D1783" t="n">
        <v>784721</v>
      </c>
      <c r="E1783">
        <f>sum(B1783:D1783)</f>
        <v/>
      </c>
      <c r="F1783">
        <f>B1783/E1783</f>
        <v/>
      </c>
      <c r="G1783">
        <f>C1783/E1783</f>
        <v/>
      </c>
      <c r="H1783">
        <f>D1783/E1783</f>
        <v/>
      </c>
      <c r="I1783">
        <f>G1783+H1783*2</f>
        <v/>
      </c>
      <c r="J1783">
        <f>I1783-J1780</f>
        <v/>
      </c>
      <c r="K1783" t="n">
        <v>5</v>
      </c>
      <c r="L1783">
        <f>J1783/K1783*100/37.96/8</f>
        <v/>
      </c>
    </row>
    <row r="1784" spans="1:12">
      <c r="A1784" t="s">
        <v>20</v>
      </c>
      <c r="B1784" t="n">
        <v>28343830</v>
      </c>
      <c r="C1784" t="n">
        <v>40162040</v>
      </c>
      <c r="D1784" t="n">
        <v>36109400</v>
      </c>
      <c r="E1784">
        <f>sum(B1784:D1784)</f>
        <v/>
      </c>
      <c r="F1784">
        <f>B1784/E1784</f>
        <v/>
      </c>
      <c r="G1784">
        <f>C1784/E1784</f>
        <v/>
      </c>
      <c r="H1784">
        <f>D1784/E1784</f>
        <v/>
      </c>
      <c r="I1784">
        <f>G1784+H1784*2</f>
        <v/>
      </c>
      <c r="J1784">
        <f>I1784-J1780</f>
        <v/>
      </c>
      <c r="K1784" t="n">
        <v>5</v>
      </c>
      <c r="L1784">
        <f>J1784/K1784*100/37.96/24</f>
        <v/>
      </c>
    </row>
    <row r="1785" spans="1:12">
      <c r="A1785" t="s">
        <v>21</v>
      </c>
      <c r="B1785" t="n">
        <v>20622830</v>
      </c>
      <c r="C1785" t="n">
        <v>30326150</v>
      </c>
      <c r="D1785" t="n">
        <v>26127450</v>
      </c>
      <c r="E1785">
        <f>sum(B1785:D1785)</f>
        <v/>
      </c>
      <c r="F1785">
        <f>B1785/E1785</f>
        <v/>
      </c>
      <c r="G1785">
        <f>C1785/E1785</f>
        <v/>
      </c>
      <c r="H1785">
        <f>D1785/E1785</f>
        <v/>
      </c>
      <c r="I1785">
        <f>G1785+H1785*2</f>
        <v/>
      </c>
      <c r="J1785">
        <f>I1785-J1780</f>
        <v/>
      </c>
      <c r="K1785" t="n">
        <v>5</v>
      </c>
      <c r="L1785">
        <f>J1785/K1785*100/37.96/24</f>
        <v/>
      </c>
    </row>
    <row r="1786" spans="1:12">
      <c r="A1786" t="s">
        <v>22</v>
      </c>
      <c r="B1786" t="n">
        <v>22480770</v>
      </c>
      <c r="C1786" t="n">
        <v>33853180</v>
      </c>
      <c r="D1786" t="n">
        <v>34036850</v>
      </c>
      <c r="E1786">
        <f>sum(B1786:D1786)</f>
        <v/>
      </c>
      <c r="F1786">
        <f>B1786/E1786</f>
        <v/>
      </c>
      <c r="G1786">
        <f>C1786/E1786</f>
        <v/>
      </c>
      <c r="H1786">
        <f>D1786/E1786</f>
        <v/>
      </c>
      <c r="I1786">
        <f>G1786+H1786*2</f>
        <v/>
      </c>
      <c r="J1786">
        <f>I1786-J1780</f>
        <v/>
      </c>
      <c r="K1786" t="n">
        <v>5</v>
      </c>
      <c r="L1786">
        <f>J1786/K1786*100/37.96/48</f>
        <v/>
      </c>
    </row>
    <row r="1787" spans="1:12">
      <c r="A1787" t="s">
        <v>23</v>
      </c>
      <c r="B1787" t="n">
        <v>15030240</v>
      </c>
      <c r="C1787" t="n">
        <v>22866080</v>
      </c>
      <c r="D1787" t="n">
        <v>21395780</v>
      </c>
      <c r="E1787">
        <f>sum(B1787:D1787)</f>
        <v/>
      </c>
      <c r="F1787">
        <f>B1787/E1787</f>
        <v/>
      </c>
      <c r="G1787">
        <f>C1787/E1787</f>
        <v/>
      </c>
      <c r="H1787">
        <f>D1787/E1787</f>
        <v/>
      </c>
      <c r="I1787">
        <f>G1787+H1787*2</f>
        <v/>
      </c>
      <c r="J1787">
        <f>I1787-J1780</f>
        <v/>
      </c>
      <c r="K1787" t="n">
        <v>5</v>
      </c>
      <c r="L1787">
        <f>J1787/K1787*100/37.96/48</f>
        <v/>
      </c>
    </row>
    <row r="1788" spans="1:12">
      <c r="A1788" t="s">
        <v>24</v>
      </c>
      <c r="B1788" t="n">
        <v>15693970</v>
      </c>
      <c r="C1788" t="n">
        <v>28065090</v>
      </c>
      <c r="D1788" t="n">
        <v>31946020</v>
      </c>
      <c r="E1788">
        <f>sum(B1788:D1788)</f>
        <v/>
      </c>
      <c r="F1788">
        <f>B1788/E1788</f>
        <v/>
      </c>
      <c r="G1788">
        <f>C1788/E1788</f>
        <v/>
      </c>
      <c r="H1788">
        <f>D1788/E1788</f>
        <v/>
      </c>
      <c r="I1788">
        <f>G1788+H1788*2</f>
        <v/>
      </c>
      <c r="J1788">
        <f>I1788-J1780</f>
        <v/>
      </c>
      <c r="K1788" t="n">
        <v>5</v>
      </c>
      <c r="L1788">
        <f>J1788/K1788*100/37.96/96</f>
        <v/>
      </c>
    </row>
    <row r="1789" spans="1:12">
      <c r="A1789" t="s">
        <v>25</v>
      </c>
      <c r="B1789" t="n">
        <v>22175750</v>
      </c>
      <c r="C1789" t="n">
        <v>40815360</v>
      </c>
      <c r="D1789" t="n">
        <v>48508900</v>
      </c>
      <c r="E1789">
        <f>sum(B1789:D1789)</f>
        <v/>
      </c>
      <c r="F1789">
        <f>B1789/E1789</f>
        <v/>
      </c>
      <c r="G1789">
        <f>C1789/E1789</f>
        <v/>
      </c>
      <c r="H1789">
        <f>D1789/E1789</f>
        <v/>
      </c>
      <c r="I1789">
        <f>G1789+H1789*2</f>
        <v/>
      </c>
      <c r="J1789">
        <f>I1789-J1780</f>
        <v/>
      </c>
      <c r="K1789" t="n">
        <v>5</v>
      </c>
      <c r="L1789">
        <f>J1789/K1789*100/37.96/96</f>
        <v/>
      </c>
    </row>
    <row r="1790" spans="1:12">
      <c r="A1790" t="s">
        <v>26</v>
      </c>
      <c r="B1790" t="n">
        <v>6567225</v>
      </c>
      <c r="C1790" t="n">
        <v>14356890</v>
      </c>
      <c r="D1790" t="n">
        <v>18325030</v>
      </c>
      <c r="E1790">
        <f>sum(B1790:D1790)</f>
        <v/>
      </c>
      <c r="F1790">
        <f>B1790/E1790</f>
        <v/>
      </c>
      <c r="G1790">
        <f>C1790/E1790</f>
        <v/>
      </c>
      <c r="H1790">
        <f>D1790/E1790</f>
        <v/>
      </c>
      <c r="I1790">
        <f>G1790+H1790*2</f>
        <v/>
      </c>
      <c r="J1790">
        <f>I1790-J1780</f>
        <v/>
      </c>
      <c r="K1790" t="n">
        <v>5</v>
      </c>
      <c r="L1790">
        <f>J1790/K1790*100/37.96/168</f>
        <v/>
      </c>
    </row>
    <row r="1791" spans="1:12">
      <c r="A1791" t="s">
        <v>27</v>
      </c>
      <c r="B1791" t="n">
        <v>645439</v>
      </c>
      <c r="C1791" t="n">
        <v>1253715</v>
      </c>
      <c r="D1791" t="n">
        <v>1563570</v>
      </c>
      <c r="E1791">
        <f>sum(B1791:D1791)</f>
        <v/>
      </c>
      <c r="F1791">
        <f>B1791/E1791</f>
        <v/>
      </c>
      <c r="G1791">
        <f>C1791/E1791</f>
        <v/>
      </c>
      <c r="H1791">
        <f>D1791/E1791</f>
        <v/>
      </c>
      <c r="I1791">
        <f>G1791+H1791*2</f>
        <v/>
      </c>
      <c r="J1791">
        <f>I1791-J1780</f>
        <v/>
      </c>
      <c r="K1791" t="n">
        <v>5</v>
      </c>
      <c r="L1791">
        <f>J1791/K1791*100/37.96/168</f>
        <v/>
      </c>
    </row>
    <row r="1792" spans="1:12">
      <c r="A1792" t="s"/>
    </row>
    <row r="1793" spans="1:12">
      <c r="A1793" t="s">
        <v>0</v>
      </c>
      <c r="B1793" t="s">
        <v>1</v>
      </c>
      <c r="C1793" t="s">
        <v>2</v>
      </c>
      <c r="D1793" t="s">
        <v>3</v>
      </c>
    </row>
    <row r="1794" spans="1:12">
      <c r="A1794" t="s">
        <v>314</v>
      </c>
      <c r="B1794" t="s">
        <v>56</v>
      </c>
      <c r="C1794" t="s">
        <v>315</v>
      </c>
      <c r="D1794" t="s">
        <v>316</v>
      </c>
    </row>
    <row r="1795" spans="1:12">
      <c r="A1795" t="s"/>
      <c r="B1795" t="s">
        <v>8</v>
      </c>
      <c r="C1795" t="s">
        <v>9</v>
      </c>
      <c r="D1795" t="s">
        <v>10</v>
      </c>
      <c r="E1795" t="s">
        <v>11</v>
      </c>
      <c r="F1795" t="s">
        <v>8</v>
      </c>
      <c r="G1795" t="s">
        <v>9</v>
      </c>
      <c r="H1795" t="s">
        <v>10</v>
      </c>
      <c r="I1795" t="s">
        <v>12</v>
      </c>
      <c r="J1795" t="s">
        <v>13</v>
      </c>
      <c r="K1795" t="s">
        <v>14</v>
      </c>
      <c r="L1795" t="s">
        <v>15</v>
      </c>
    </row>
    <row r="1796" spans="1:12">
      <c r="A1796" t="s">
        <v>16</v>
      </c>
      <c r="B1796" t="n">
        <v>67060820</v>
      </c>
      <c r="C1796" t="n">
        <v>89372970</v>
      </c>
      <c r="D1796" t="n">
        <v>71992040</v>
      </c>
      <c r="E1796">
        <f>sum(B1796:D1796)</f>
        <v/>
      </c>
      <c r="F1796">
        <f>B1796/E1796</f>
        <v/>
      </c>
      <c r="G1796">
        <f>C1796/E1796</f>
        <v/>
      </c>
      <c r="H1796">
        <f>D1796/E1796</f>
        <v/>
      </c>
      <c r="I1796">
        <f>G1796+H1796*2</f>
        <v/>
      </c>
      <c r="J1796">
        <f>average(I1796:I1797)</f>
        <v/>
      </c>
    </row>
    <row r="1797" spans="1:12">
      <c r="A1797" t="s">
        <v>17</v>
      </c>
      <c r="B1797" t="n">
        <v>75347540</v>
      </c>
      <c r="C1797" t="n">
        <v>100269600</v>
      </c>
      <c r="D1797" t="n">
        <v>81655230</v>
      </c>
      <c r="E1797">
        <f>sum(B1797:D1797)</f>
        <v/>
      </c>
      <c r="F1797">
        <f>B1797/E1797</f>
        <v/>
      </c>
      <c r="G1797">
        <f>C1797/E1797</f>
        <v/>
      </c>
      <c r="H1797">
        <f>D1797/E1797</f>
        <v/>
      </c>
      <c r="I1797">
        <f>G1797+H1797*2</f>
        <v/>
      </c>
    </row>
    <row r="1798" spans="1:12">
      <c r="A1798" t="s">
        <v>18</v>
      </c>
      <c r="B1798" t="n">
        <v>78010240</v>
      </c>
      <c r="C1798" t="n">
        <v>104542600</v>
      </c>
      <c r="D1798" t="n">
        <v>90046480</v>
      </c>
      <c r="E1798">
        <f>sum(B1798:D1798)</f>
        <v/>
      </c>
      <c r="F1798">
        <f>B1798/E1798</f>
        <v/>
      </c>
      <c r="G1798">
        <f>C1798/E1798</f>
        <v/>
      </c>
      <c r="H1798">
        <f>D1798/E1798</f>
        <v/>
      </c>
      <c r="I1798">
        <f>G1798+H1798*2</f>
        <v/>
      </c>
      <c r="J1798">
        <f>I1798-J1796</f>
        <v/>
      </c>
      <c r="K1798" t="n">
        <v>5</v>
      </c>
      <c r="L1798">
        <f>J1798/K1798*100/48.08/8</f>
        <v/>
      </c>
    </row>
    <row r="1799" spans="1:12">
      <c r="A1799" t="s">
        <v>19</v>
      </c>
      <c r="B1799" t="n">
        <v>86524380</v>
      </c>
      <c r="C1799" t="n">
        <v>114806900</v>
      </c>
      <c r="D1799" t="n">
        <v>95982010</v>
      </c>
      <c r="E1799">
        <f>sum(B1799:D1799)</f>
        <v/>
      </c>
      <c r="F1799">
        <f>B1799/E1799</f>
        <v/>
      </c>
      <c r="G1799">
        <f>C1799/E1799</f>
        <v/>
      </c>
      <c r="H1799">
        <f>D1799/E1799</f>
        <v/>
      </c>
      <c r="I1799">
        <f>G1799+H1799*2</f>
        <v/>
      </c>
      <c r="J1799">
        <f>I1799-J1796</f>
        <v/>
      </c>
      <c r="K1799" t="n">
        <v>5</v>
      </c>
      <c r="L1799">
        <f>J1799/K1799*100/48.08/8</f>
        <v/>
      </c>
    </row>
    <row r="1800" spans="1:12">
      <c r="A1800" t="s">
        <v>20</v>
      </c>
      <c r="B1800" t="n">
        <v>87539360</v>
      </c>
      <c r="C1800" t="n">
        <v>122868900</v>
      </c>
      <c r="D1800" t="n">
        <v>111555500</v>
      </c>
      <c r="E1800">
        <f>sum(B1800:D1800)</f>
        <v/>
      </c>
      <c r="F1800">
        <f>B1800/E1800</f>
        <v/>
      </c>
      <c r="G1800">
        <f>C1800/E1800</f>
        <v/>
      </c>
      <c r="H1800">
        <f>D1800/E1800</f>
        <v/>
      </c>
      <c r="I1800">
        <f>G1800+H1800*2</f>
        <v/>
      </c>
      <c r="J1800">
        <f>I1800-J1796</f>
        <v/>
      </c>
      <c r="K1800" t="n">
        <v>5</v>
      </c>
      <c r="L1800">
        <f>J1800/K1800*100/48.08/24</f>
        <v/>
      </c>
    </row>
    <row r="1801" spans="1:12">
      <c r="A1801" t="s">
        <v>21</v>
      </c>
      <c r="B1801" t="n">
        <v>82442660</v>
      </c>
      <c r="C1801" t="n">
        <v>116384200</v>
      </c>
      <c r="D1801" t="n">
        <v>105477900</v>
      </c>
      <c r="E1801">
        <f>sum(B1801:D1801)</f>
        <v/>
      </c>
      <c r="F1801">
        <f>B1801/E1801</f>
        <v/>
      </c>
      <c r="G1801">
        <f>C1801/E1801</f>
        <v/>
      </c>
      <c r="H1801">
        <f>D1801/E1801</f>
        <v/>
      </c>
      <c r="I1801">
        <f>G1801+H1801*2</f>
        <v/>
      </c>
      <c r="J1801">
        <f>I1801-J1796</f>
        <v/>
      </c>
      <c r="K1801" t="n">
        <v>5</v>
      </c>
      <c r="L1801">
        <f>J1801/K1801*100/48.08/24</f>
        <v/>
      </c>
    </row>
    <row r="1802" spans="1:12">
      <c r="A1802" t="s">
        <v>22</v>
      </c>
      <c r="B1802" t="n">
        <v>45971310</v>
      </c>
      <c r="C1802" t="n">
        <v>67943010</v>
      </c>
      <c r="D1802" t="n">
        <v>68165600</v>
      </c>
      <c r="E1802">
        <f>sum(B1802:D1802)</f>
        <v/>
      </c>
      <c r="F1802">
        <f>B1802/E1802</f>
        <v/>
      </c>
      <c r="G1802">
        <f>C1802/E1802</f>
        <v/>
      </c>
      <c r="H1802">
        <f>D1802/E1802</f>
        <v/>
      </c>
      <c r="I1802">
        <f>G1802+H1802*2</f>
        <v/>
      </c>
      <c r="J1802">
        <f>I1802-J1796</f>
        <v/>
      </c>
      <c r="K1802" t="n">
        <v>5</v>
      </c>
      <c r="L1802">
        <f>J1802/K1802*100/48.08/48</f>
        <v/>
      </c>
    </row>
    <row r="1803" spans="1:12">
      <c r="A1803" t="s">
        <v>23</v>
      </c>
      <c r="B1803" t="n">
        <v>40228420</v>
      </c>
      <c r="C1803" t="n">
        <v>60150290</v>
      </c>
      <c r="D1803" t="n">
        <v>60141060</v>
      </c>
      <c r="E1803">
        <f>sum(B1803:D1803)</f>
        <v/>
      </c>
      <c r="F1803">
        <f>B1803/E1803</f>
        <v/>
      </c>
      <c r="G1803">
        <f>C1803/E1803</f>
        <v/>
      </c>
      <c r="H1803">
        <f>D1803/E1803</f>
        <v/>
      </c>
      <c r="I1803">
        <f>G1803+H1803*2</f>
        <v/>
      </c>
      <c r="J1803">
        <f>I1803-J1796</f>
        <v/>
      </c>
      <c r="K1803" t="n">
        <v>5</v>
      </c>
      <c r="L1803">
        <f>J1803/K1803*100/48.08/48</f>
        <v/>
      </c>
    </row>
    <row r="1804" spans="1:12">
      <c r="A1804" t="s">
        <v>24</v>
      </c>
      <c r="B1804" t="n">
        <v>37901520</v>
      </c>
      <c r="C1804" t="n">
        <v>67397970</v>
      </c>
      <c r="D1804" t="n">
        <v>81986940</v>
      </c>
      <c r="E1804">
        <f>sum(B1804:D1804)</f>
        <v/>
      </c>
      <c r="F1804">
        <f>B1804/E1804</f>
        <v/>
      </c>
      <c r="G1804">
        <f>C1804/E1804</f>
        <v/>
      </c>
      <c r="H1804">
        <f>D1804/E1804</f>
        <v/>
      </c>
      <c r="I1804">
        <f>G1804+H1804*2</f>
        <v/>
      </c>
      <c r="J1804">
        <f>I1804-J1796</f>
        <v/>
      </c>
      <c r="K1804" t="n">
        <v>5</v>
      </c>
      <c r="L1804">
        <f>J1804/K1804*100/48.08/96</f>
        <v/>
      </c>
    </row>
    <row r="1805" spans="1:12">
      <c r="A1805" t="s">
        <v>25</v>
      </c>
      <c r="B1805" t="n">
        <v>48690280</v>
      </c>
      <c r="C1805" t="n">
        <v>87760050</v>
      </c>
      <c r="D1805" t="n">
        <v>106143500</v>
      </c>
      <c r="E1805">
        <f>sum(B1805:D1805)</f>
        <v/>
      </c>
      <c r="F1805">
        <f>B1805/E1805</f>
        <v/>
      </c>
      <c r="G1805">
        <f>C1805/E1805</f>
        <v/>
      </c>
      <c r="H1805">
        <f>D1805/E1805</f>
        <v/>
      </c>
      <c r="I1805">
        <f>G1805+H1805*2</f>
        <v/>
      </c>
      <c r="J1805">
        <f>I1805-J1796</f>
        <v/>
      </c>
      <c r="K1805" t="n">
        <v>5</v>
      </c>
      <c r="L1805">
        <f>J1805/K1805*100/48.08/96</f>
        <v/>
      </c>
    </row>
    <row r="1806" spans="1:12">
      <c r="A1806" t="s">
        <v>26</v>
      </c>
      <c r="B1806" t="n">
        <v>30266660</v>
      </c>
      <c r="C1806" t="n">
        <v>65256960</v>
      </c>
      <c r="D1806" t="n">
        <v>92379820</v>
      </c>
      <c r="E1806">
        <f>sum(B1806:D1806)</f>
        <v/>
      </c>
      <c r="F1806">
        <f>B1806/E1806</f>
        <v/>
      </c>
      <c r="G1806">
        <f>C1806/E1806</f>
        <v/>
      </c>
      <c r="H1806">
        <f>D1806/E1806</f>
        <v/>
      </c>
      <c r="I1806">
        <f>G1806+H1806*2</f>
        <v/>
      </c>
      <c r="J1806">
        <f>I1806-J1796</f>
        <v/>
      </c>
      <c r="K1806" t="n">
        <v>5</v>
      </c>
      <c r="L1806">
        <f>J1806/K1806*100/48.08/168</f>
        <v/>
      </c>
    </row>
    <row r="1807" spans="1:12">
      <c r="A1807" t="s">
        <v>27</v>
      </c>
      <c r="B1807" t="n">
        <v>30753120</v>
      </c>
      <c r="C1807" t="n">
        <v>69332660</v>
      </c>
      <c r="D1807" t="n">
        <v>98186700</v>
      </c>
      <c r="E1807">
        <f>sum(B1807:D1807)</f>
        <v/>
      </c>
      <c r="F1807">
        <f>B1807/E1807</f>
        <v/>
      </c>
      <c r="G1807">
        <f>C1807/E1807</f>
        <v/>
      </c>
      <c r="H1807">
        <f>D1807/E1807</f>
        <v/>
      </c>
      <c r="I1807">
        <f>G1807+H1807*2</f>
        <v/>
      </c>
      <c r="J1807">
        <f>I1807-J1796</f>
        <v/>
      </c>
      <c r="K1807" t="n">
        <v>5</v>
      </c>
      <c r="L1807">
        <f>J1807/K1807*100/48.08/168</f>
        <v/>
      </c>
    </row>
    <row r="1808" spans="1:12">
      <c r="A1808" t="s"/>
    </row>
    <row r="1809" spans="1:12">
      <c r="A1809" t="s">
        <v>0</v>
      </c>
      <c r="B1809" t="s">
        <v>1</v>
      </c>
      <c r="C1809" t="s">
        <v>2</v>
      </c>
      <c r="D1809" t="s">
        <v>3</v>
      </c>
    </row>
    <row r="1810" spans="1:12">
      <c r="A1810" t="s">
        <v>317</v>
      </c>
      <c r="B1810" t="s">
        <v>56</v>
      </c>
      <c r="C1810" t="s">
        <v>318</v>
      </c>
      <c r="D1810" t="s">
        <v>319</v>
      </c>
    </row>
    <row r="1811" spans="1:12">
      <c r="A1811" t="s"/>
      <c r="B1811" t="s">
        <v>8</v>
      </c>
      <c r="C1811" t="s">
        <v>9</v>
      </c>
      <c r="D1811" t="s">
        <v>10</v>
      </c>
      <c r="E1811" t="s">
        <v>11</v>
      </c>
      <c r="F1811" t="s">
        <v>8</v>
      </c>
      <c r="G1811" t="s">
        <v>9</v>
      </c>
      <c r="H1811" t="s">
        <v>10</v>
      </c>
      <c r="I1811" t="s">
        <v>12</v>
      </c>
      <c r="J1811" t="s">
        <v>13</v>
      </c>
      <c r="K1811" t="s">
        <v>14</v>
      </c>
      <c r="L1811" t="s">
        <v>15</v>
      </c>
    </row>
    <row r="1812" spans="1:12">
      <c r="A1812" t="s">
        <v>16</v>
      </c>
      <c r="B1812" t="n">
        <v>1455267000</v>
      </c>
      <c r="C1812" t="n">
        <v>1940760000</v>
      </c>
      <c r="D1812" t="n">
        <v>1547007000</v>
      </c>
      <c r="E1812">
        <f>sum(B1812:D1812)</f>
        <v/>
      </c>
      <c r="F1812">
        <f>B1812/E1812</f>
        <v/>
      </c>
      <c r="G1812">
        <f>C1812/E1812</f>
        <v/>
      </c>
      <c r="H1812">
        <f>D1812/E1812</f>
        <v/>
      </c>
      <c r="I1812">
        <f>G1812+H1812*2</f>
        <v/>
      </c>
      <c r="J1812">
        <f>average(I1812:I1813)</f>
        <v/>
      </c>
    </row>
    <row r="1813" spans="1:12">
      <c r="A1813" t="s">
        <v>17</v>
      </c>
      <c r="B1813" t="n">
        <v>1166791000</v>
      </c>
      <c r="C1813" t="n">
        <v>1558115000</v>
      </c>
      <c r="D1813" t="n">
        <v>1248260000</v>
      </c>
      <c r="E1813">
        <f>sum(B1813:D1813)</f>
        <v/>
      </c>
      <c r="F1813">
        <f>B1813/E1813</f>
        <v/>
      </c>
      <c r="G1813">
        <f>C1813/E1813</f>
        <v/>
      </c>
      <c r="H1813">
        <f>D1813/E1813</f>
        <v/>
      </c>
      <c r="I1813">
        <f>G1813+H1813*2</f>
        <v/>
      </c>
    </row>
    <row r="1814" spans="1:12">
      <c r="A1814" t="s">
        <v>18</v>
      </c>
      <c r="B1814" t="n">
        <v>1379299000</v>
      </c>
      <c r="C1814" t="n">
        <v>1914897000</v>
      </c>
      <c r="D1814" t="n">
        <v>1603935000</v>
      </c>
      <c r="E1814">
        <f>sum(B1814:D1814)</f>
        <v/>
      </c>
      <c r="F1814">
        <f>B1814/E1814</f>
        <v/>
      </c>
      <c r="G1814">
        <f>C1814/E1814</f>
        <v/>
      </c>
      <c r="H1814">
        <f>D1814/E1814</f>
        <v/>
      </c>
      <c r="I1814">
        <f>G1814+H1814*2</f>
        <v/>
      </c>
      <c r="J1814">
        <f>I1814-J1812</f>
        <v/>
      </c>
      <c r="K1814" t="n">
        <v>5</v>
      </c>
      <c r="L1814">
        <f>J1814/K1814*100/45.20/8</f>
        <v/>
      </c>
    </row>
    <row r="1815" spans="1:12">
      <c r="A1815" t="s">
        <v>19</v>
      </c>
      <c r="B1815" t="n">
        <v>1439842000</v>
      </c>
      <c r="C1815" t="n">
        <v>1982098000</v>
      </c>
      <c r="D1815" t="n">
        <v>1674160000</v>
      </c>
      <c r="E1815">
        <f>sum(B1815:D1815)</f>
        <v/>
      </c>
      <c r="F1815">
        <f>B1815/E1815</f>
        <v/>
      </c>
      <c r="G1815">
        <f>C1815/E1815</f>
        <v/>
      </c>
      <c r="H1815">
        <f>D1815/E1815</f>
        <v/>
      </c>
      <c r="I1815">
        <f>G1815+H1815*2</f>
        <v/>
      </c>
      <c r="J1815">
        <f>I1815-J1812</f>
        <v/>
      </c>
      <c r="K1815" t="n">
        <v>5</v>
      </c>
      <c r="L1815">
        <f>J1815/K1815*100/45.20/8</f>
        <v/>
      </c>
    </row>
    <row r="1816" spans="1:12">
      <c r="A1816" t="s">
        <v>20</v>
      </c>
      <c r="B1816" t="n">
        <v>958915800</v>
      </c>
      <c r="C1816" t="n">
        <v>1385705000</v>
      </c>
      <c r="D1816" t="n">
        <v>1231574000</v>
      </c>
      <c r="E1816">
        <f>sum(B1816:D1816)</f>
        <v/>
      </c>
      <c r="F1816">
        <f>B1816/E1816</f>
        <v/>
      </c>
      <c r="G1816">
        <f>C1816/E1816</f>
        <v/>
      </c>
      <c r="H1816">
        <f>D1816/E1816</f>
        <v/>
      </c>
      <c r="I1816">
        <f>G1816+H1816*2</f>
        <v/>
      </c>
      <c r="J1816">
        <f>I1816-J1812</f>
        <v/>
      </c>
      <c r="K1816" t="n">
        <v>5</v>
      </c>
      <c r="L1816">
        <f>J1816/K1816*100/45.20/24</f>
        <v/>
      </c>
    </row>
    <row r="1817" spans="1:12">
      <c r="A1817" t="s">
        <v>21</v>
      </c>
      <c r="B1817" t="n">
        <v>994710600</v>
      </c>
      <c r="C1817" t="n">
        <v>1444115000</v>
      </c>
      <c r="D1817" t="n">
        <v>1285828000</v>
      </c>
      <c r="E1817">
        <f>sum(B1817:D1817)</f>
        <v/>
      </c>
      <c r="F1817">
        <f>B1817/E1817</f>
        <v/>
      </c>
      <c r="G1817">
        <f>C1817/E1817</f>
        <v/>
      </c>
      <c r="H1817">
        <f>D1817/E1817</f>
        <v/>
      </c>
      <c r="I1817">
        <f>G1817+H1817*2</f>
        <v/>
      </c>
      <c r="J1817">
        <f>I1817-J1812</f>
        <v/>
      </c>
      <c r="K1817" t="n">
        <v>5</v>
      </c>
      <c r="L1817">
        <f>J1817/K1817*100/45.20/24</f>
        <v/>
      </c>
    </row>
    <row r="1818" spans="1:12">
      <c r="A1818" t="s">
        <v>22</v>
      </c>
      <c r="B1818" t="n">
        <v>719955500</v>
      </c>
      <c r="C1818" t="n">
        <v>1120242000</v>
      </c>
      <c r="D1818" t="n">
        <v>1096887000</v>
      </c>
      <c r="E1818">
        <f>sum(B1818:D1818)</f>
        <v/>
      </c>
      <c r="F1818">
        <f>B1818/E1818</f>
        <v/>
      </c>
      <c r="G1818">
        <f>C1818/E1818</f>
        <v/>
      </c>
      <c r="H1818">
        <f>D1818/E1818</f>
        <v/>
      </c>
      <c r="I1818">
        <f>G1818+H1818*2</f>
        <v/>
      </c>
      <c r="J1818">
        <f>I1818-J1812</f>
        <v/>
      </c>
      <c r="K1818" t="n">
        <v>5</v>
      </c>
      <c r="L1818">
        <f>J1818/K1818*100/45.20/48</f>
        <v/>
      </c>
    </row>
    <row r="1819" spans="1:12">
      <c r="A1819" t="s">
        <v>23</v>
      </c>
      <c r="B1819" t="n">
        <v>653008800</v>
      </c>
      <c r="C1819" t="n">
        <v>1014123000</v>
      </c>
      <c r="D1819" t="n">
        <v>993900500</v>
      </c>
      <c r="E1819">
        <f>sum(B1819:D1819)</f>
        <v/>
      </c>
      <c r="F1819">
        <f>B1819/E1819</f>
        <v/>
      </c>
      <c r="G1819">
        <f>C1819/E1819</f>
        <v/>
      </c>
      <c r="H1819">
        <f>D1819/E1819</f>
        <v/>
      </c>
      <c r="I1819">
        <f>G1819+H1819*2</f>
        <v/>
      </c>
      <c r="J1819">
        <f>I1819-J1812</f>
        <v/>
      </c>
      <c r="K1819" t="n">
        <v>5</v>
      </c>
      <c r="L1819">
        <f>J1819/K1819*100/45.20/48</f>
        <v/>
      </c>
    </row>
    <row r="1820" spans="1:12">
      <c r="A1820" t="s">
        <v>24</v>
      </c>
      <c r="B1820" t="n">
        <v>569346200</v>
      </c>
      <c r="C1820" t="n">
        <v>1034682000</v>
      </c>
      <c r="D1820" t="n">
        <v>1215199000</v>
      </c>
      <c r="E1820">
        <f>sum(B1820:D1820)</f>
        <v/>
      </c>
      <c r="F1820">
        <f>B1820/E1820</f>
        <v/>
      </c>
      <c r="G1820">
        <f>C1820/E1820</f>
        <v/>
      </c>
      <c r="H1820">
        <f>D1820/E1820</f>
        <v/>
      </c>
      <c r="I1820">
        <f>G1820+H1820*2</f>
        <v/>
      </c>
      <c r="J1820">
        <f>I1820-J1812</f>
        <v/>
      </c>
      <c r="K1820" t="n">
        <v>5</v>
      </c>
      <c r="L1820">
        <f>J1820/K1820*100/45.20/96</f>
        <v/>
      </c>
    </row>
    <row r="1821" spans="1:12">
      <c r="A1821" t="s">
        <v>25</v>
      </c>
      <c r="B1821" t="n">
        <v>551020800</v>
      </c>
      <c r="C1821" t="n">
        <v>1010789000</v>
      </c>
      <c r="D1821" t="n">
        <v>1187942000</v>
      </c>
      <c r="E1821">
        <f>sum(B1821:D1821)</f>
        <v/>
      </c>
      <c r="F1821">
        <f>B1821/E1821</f>
        <v/>
      </c>
      <c r="G1821">
        <f>C1821/E1821</f>
        <v/>
      </c>
      <c r="H1821">
        <f>D1821/E1821</f>
        <v/>
      </c>
      <c r="I1821">
        <f>G1821+H1821*2</f>
        <v/>
      </c>
      <c r="J1821">
        <f>I1821-J1812</f>
        <v/>
      </c>
      <c r="K1821" t="n">
        <v>5</v>
      </c>
      <c r="L1821">
        <f>J1821/K1821*100/45.20/96</f>
        <v/>
      </c>
    </row>
    <row r="1822" spans="1:12">
      <c r="A1822" t="s">
        <v>26</v>
      </c>
      <c r="B1822" t="n">
        <v>433984100</v>
      </c>
      <c r="C1822" t="n">
        <v>975350900</v>
      </c>
      <c r="D1822" t="n">
        <v>1319958000</v>
      </c>
      <c r="E1822">
        <f>sum(B1822:D1822)</f>
        <v/>
      </c>
      <c r="F1822">
        <f>B1822/E1822</f>
        <v/>
      </c>
      <c r="G1822">
        <f>C1822/E1822</f>
        <v/>
      </c>
      <c r="H1822">
        <f>D1822/E1822</f>
        <v/>
      </c>
      <c r="I1822">
        <f>G1822+H1822*2</f>
        <v/>
      </c>
      <c r="J1822">
        <f>I1822-J1812</f>
        <v/>
      </c>
      <c r="K1822" t="n">
        <v>5</v>
      </c>
      <c r="L1822">
        <f>J1822/K1822*100/45.20/168</f>
        <v/>
      </c>
    </row>
    <row r="1823" spans="1:12">
      <c r="A1823" t="s">
        <v>27</v>
      </c>
      <c r="B1823" t="n">
        <v>466141500</v>
      </c>
      <c r="C1823" t="n">
        <v>1040367000</v>
      </c>
      <c r="D1823" t="n">
        <v>1416319000</v>
      </c>
      <c r="E1823">
        <f>sum(B1823:D1823)</f>
        <v/>
      </c>
      <c r="F1823">
        <f>B1823/E1823</f>
        <v/>
      </c>
      <c r="G1823">
        <f>C1823/E1823</f>
        <v/>
      </c>
      <c r="H1823">
        <f>D1823/E1823</f>
        <v/>
      </c>
      <c r="I1823">
        <f>G1823+H1823*2</f>
        <v/>
      </c>
      <c r="J1823">
        <f>I1823-J1812</f>
        <v/>
      </c>
      <c r="K1823" t="n">
        <v>5</v>
      </c>
      <c r="L1823">
        <f>J1823/K1823*100/45.20/168</f>
        <v/>
      </c>
    </row>
    <row r="1824" spans="1:12">
      <c r="A1824" t="s"/>
    </row>
    <row r="1825" spans="1:12">
      <c r="A1825" t="s">
        <v>0</v>
      </c>
      <c r="B1825" t="s">
        <v>1</v>
      </c>
      <c r="C1825" t="s">
        <v>2</v>
      </c>
      <c r="D1825" t="s">
        <v>3</v>
      </c>
    </row>
    <row r="1826" spans="1:12">
      <c r="A1826" t="s">
        <v>320</v>
      </c>
      <c r="B1826" t="s">
        <v>165</v>
      </c>
      <c r="C1826" t="s">
        <v>321</v>
      </c>
      <c r="D1826" t="s">
        <v>319</v>
      </c>
    </row>
    <row r="1827" spans="1:12">
      <c r="A1827" t="s"/>
      <c r="B1827" t="s">
        <v>8</v>
      </c>
      <c r="C1827" t="s">
        <v>9</v>
      </c>
      <c r="D1827" t="s">
        <v>10</v>
      </c>
      <c r="E1827" t="s">
        <v>11</v>
      </c>
      <c r="F1827" t="s">
        <v>8</v>
      </c>
      <c r="G1827" t="s">
        <v>9</v>
      </c>
      <c r="H1827" t="s">
        <v>10</v>
      </c>
      <c r="I1827" t="s">
        <v>12</v>
      </c>
      <c r="J1827" t="s">
        <v>13</v>
      </c>
      <c r="K1827" t="s">
        <v>14</v>
      </c>
      <c r="L1827" t="s">
        <v>15</v>
      </c>
    </row>
    <row r="1828" spans="1:12">
      <c r="A1828" t="s">
        <v>16</v>
      </c>
      <c r="B1828" t="n">
        <v>2240095000</v>
      </c>
      <c r="C1828" t="n">
        <v>3002398000</v>
      </c>
      <c r="D1828" t="n">
        <v>2388241000</v>
      </c>
      <c r="E1828">
        <f>sum(B1828:D1828)</f>
        <v/>
      </c>
      <c r="F1828">
        <f>B1828/E1828</f>
        <v/>
      </c>
      <c r="G1828">
        <f>C1828/E1828</f>
        <v/>
      </c>
      <c r="H1828">
        <f>D1828/E1828</f>
        <v/>
      </c>
      <c r="I1828">
        <f>G1828+H1828*2</f>
        <v/>
      </c>
      <c r="J1828">
        <f>average(I1828:I1829)</f>
        <v/>
      </c>
    </row>
    <row r="1829" spans="1:12">
      <c r="A1829" t="s">
        <v>17</v>
      </c>
      <c r="B1829" t="n">
        <v>1772911000</v>
      </c>
      <c r="C1829" t="n">
        <v>2396433000</v>
      </c>
      <c r="D1829" t="n">
        <v>1896380000</v>
      </c>
      <c r="E1829">
        <f>sum(B1829:D1829)</f>
        <v/>
      </c>
      <c r="F1829">
        <f>B1829/E1829</f>
        <v/>
      </c>
      <c r="G1829">
        <f>C1829/E1829</f>
        <v/>
      </c>
      <c r="H1829">
        <f>D1829/E1829</f>
        <v/>
      </c>
      <c r="I1829">
        <f>G1829+H1829*2</f>
        <v/>
      </c>
    </row>
    <row r="1830" spans="1:12">
      <c r="A1830" t="s">
        <v>18</v>
      </c>
      <c r="B1830" t="n">
        <v>1947857000</v>
      </c>
      <c r="C1830" t="n">
        <v>2696319000</v>
      </c>
      <c r="D1830" t="n">
        <v>2235680000</v>
      </c>
      <c r="E1830">
        <f>sum(B1830:D1830)</f>
        <v/>
      </c>
      <c r="F1830">
        <f>B1830/E1830</f>
        <v/>
      </c>
      <c r="G1830">
        <f>C1830/E1830</f>
        <v/>
      </c>
      <c r="H1830">
        <f>D1830/E1830</f>
        <v/>
      </c>
      <c r="I1830">
        <f>G1830+H1830*2</f>
        <v/>
      </c>
      <c r="J1830">
        <f>I1830-J1828</f>
        <v/>
      </c>
      <c r="K1830" t="n">
        <v>5</v>
      </c>
      <c r="L1830">
        <f>J1830/K1830*100/45.20/8</f>
        <v/>
      </c>
    </row>
    <row r="1831" spans="1:12">
      <c r="A1831" t="s">
        <v>19</v>
      </c>
      <c r="B1831" t="n">
        <v>2455486000</v>
      </c>
      <c r="C1831" t="n">
        <v>3389156000</v>
      </c>
      <c r="D1831" t="n">
        <v>2829346000</v>
      </c>
      <c r="E1831">
        <f>sum(B1831:D1831)</f>
        <v/>
      </c>
      <c r="F1831">
        <f>B1831/E1831</f>
        <v/>
      </c>
      <c r="G1831">
        <f>C1831/E1831</f>
        <v/>
      </c>
      <c r="H1831">
        <f>D1831/E1831</f>
        <v/>
      </c>
      <c r="I1831">
        <f>G1831+H1831*2</f>
        <v/>
      </c>
      <c r="J1831">
        <f>I1831-J1828</f>
        <v/>
      </c>
      <c r="K1831" t="n">
        <v>5</v>
      </c>
      <c r="L1831">
        <f>J1831/K1831*100/45.20/8</f>
        <v/>
      </c>
    </row>
    <row r="1832" spans="1:12">
      <c r="A1832" t="s">
        <v>20</v>
      </c>
      <c r="B1832" t="n">
        <v>1409914000</v>
      </c>
      <c r="C1832" t="n">
        <v>2026097000</v>
      </c>
      <c r="D1832" t="n">
        <v>1813606000</v>
      </c>
      <c r="E1832">
        <f>sum(B1832:D1832)</f>
        <v/>
      </c>
      <c r="F1832">
        <f>B1832/E1832</f>
        <v/>
      </c>
      <c r="G1832">
        <f>C1832/E1832</f>
        <v/>
      </c>
      <c r="H1832">
        <f>D1832/E1832</f>
        <v/>
      </c>
      <c r="I1832">
        <f>G1832+H1832*2</f>
        <v/>
      </c>
      <c r="J1832">
        <f>I1832-J1828</f>
        <v/>
      </c>
      <c r="K1832" t="n">
        <v>5</v>
      </c>
      <c r="L1832">
        <f>J1832/K1832*100/45.20/24</f>
        <v/>
      </c>
    </row>
    <row r="1833" spans="1:12">
      <c r="A1833" t="s">
        <v>21</v>
      </c>
      <c r="B1833" t="n">
        <v>1508225000</v>
      </c>
      <c r="C1833" t="n">
        <v>2159095000</v>
      </c>
      <c r="D1833" t="n">
        <v>1951085000</v>
      </c>
      <c r="E1833">
        <f>sum(B1833:D1833)</f>
        <v/>
      </c>
      <c r="F1833">
        <f>B1833/E1833</f>
        <v/>
      </c>
      <c r="G1833">
        <f>C1833/E1833</f>
        <v/>
      </c>
      <c r="H1833">
        <f>D1833/E1833</f>
        <v/>
      </c>
      <c r="I1833">
        <f>G1833+H1833*2</f>
        <v/>
      </c>
      <c r="J1833">
        <f>I1833-J1828</f>
        <v/>
      </c>
      <c r="K1833" t="n">
        <v>5</v>
      </c>
      <c r="L1833">
        <f>J1833/K1833*100/45.20/24</f>
        <v/>
      </c>
    </row>
    <row r="1834" spans="1:12">
      <c r="A1834" t="s">
        <v>22</v>
      </c>
      <c r="B1834" t="n">
        <v>1044101000</v>
      </c>
      <c r="C1834" t="n">
        <v>1597828000</v>
      </c>
      <c r="D1834" t="n">
        <v>1594582000</v>
      </c>
      <c r="E1834">
        <f>sum(B1834:D1834)</f>
        <v/>
      </c>
      <c r="F1834">
        <f>B1834/E1834</f>
        <v/>
      </c>
      <c r="G1834">
        <f>C1834/E1834</f>
        <v/>
      </c>
      <c r="H1834">
        <f>D1834/E1834</f>
        <v/>
      </c>
      <c r="I1834">
        <f>G1834+H1834*2</f>
        <v/>
      </c>
      <c r="J1834">
        <f>I1834-J1828</f>
        <v/>
      </c>
      <c r="K1834" t="n">
        <v>5</v>
      </c>
      <c r="L1834">
        <f>J1834/K1834*100/45.20/48</f>
        <v/>
      </c>
    </row>
    <row r="1835" spans="1:12">
      <c r="A1835" t="s">
        <v>23</v>
      </c>
      <c r="B1835" t="n">
        <v>979175300</v>
      </c>
      <c r="C1835" t="n">
        <v>1509321000</v>
      </c>
      <c r="D1835" t="n">
        <v>1490202000</v>
      </c>
      <c r="E1835">
        <f>sum(B1835:D1835)</f>
        <v/>
      </c>
      <c r="F1835">
        <f>B1835/E1835</f>
        <v/>
      </c>
      <c r="G1835">
        <f>C1835/E1835</f>
        <v/>
      </c>
      <c r="H1835">
        <f>D1835/E1835</f>
        <v/>
      </c>
      <c r="I1835">
        <f>G1835+H1835*2</f>
        <v/>
      </c>
      <c r="J1835">
        <f>I1835-J1828</f>
        <v/>
      </c>
      <c r="K1835" t="n">
        <v>5</v>
      </c>
      <c r="L1835">
        <f>J1835/K1835*100/45.20/48</f>
        <v/>
      </c>
    </row>
    <row r="1836" spans="1:12">
      <c r="A1836" t="s">
        <v>24</v>
      </c>
      <c r="B1836" t="n">
        <v>863762700</v>
      </c>
      <c r="C1836" t="n">
        <v>1565296000</v>
      </c>
      <c r="D1836" t="n">
        <v>1846464000</v>
      </c>
      <c r="E1836">
        <f>sum(B1836:D1836)</f>
        <v/>
      </c>
      <c r="F1836">
        <f>B1836/E1836</f>
        <v/>
      </c>
      <c r="G1836">
        <f>C1836/E1836</f>
        <v/>
      </c>
      <c r="H1836">
        <f>D1836/E1836</f>
        <v/>
      </c>
      <c r="I1836">
        <f>G1836+H1836*2</f>
        <v/>
      </c>
      <c r="J1836">
        <f>I1836-J1828</f>
        <v/>
      </c>
      <c r="K1836" t="n">
        <v>5</v>
      </c>
      <c r="L1836">
        <f>J1836/K1836*100/45.20/96</f>
        <v/>
      </c>
    </row>
    <row r="1837" spans="1:12">
      <c r="A1837" t="s">
        <v>25</v>
      </c>
      <c r="B1837" t="n">
        <v>787394700</v>
      </c>
      <c r="C1837" t="n">
        <v>1432082000</v>
      </c>
      <c r="D1837" t="n">
        <v>1696495000</v>
      </c>
      <c r="E1837">
        <f>sum(B1837:D1837)</f>
        <v/>
      </c>
      <c r="F1837">
        <f>B1837/E1837</f>
        <v/>
      </c>
      <c r="G1837">
        <f>C1837/E1837</f>
        <v/>
      </c>
      <c r="H1837">
        <f>D1837/E1837</f>
        <v/>
      </c>
      <c r="I1837">
        <f>G1837+H1837*2</f>
        <v/>
      </c>
      <c r="J1837">
        <f>I1837-J1828</f>
        <v/>
      </c>
      <c r="K1837" t="n">
        <v>5</v>
      </c>
      <c r="L1837">
        <f>J1837/K1837*100/45.20/96</f>
        <v/>
      </c>
    </row>
    <row r="1838" spans="1:12">
      <c r="A1838" t="s">
        <v>26</v>
      </c>
      <c r="B1838" t="n">
        <v>723848600</v>
      </c>
      <c r="C1838" t="n">
        <v>1577674000</v>
      </c>
      <c r="D1838" t="n">
        <v>2142844000</v>
      </c>
      <c r="E1838">
        <f>sum(B1838:D1838)</f>
        <v/>
      </c>
      <c r="F1838">
        <f>B1838/E1838</f>
        <v/>
      </c>
      <c r="G1838">
        <f>C1838/E1838</f>
        <v/>
      </c>
      <c r="H1838">
        <f>D1838/E1838</f>
        <v/>
      </c>
      <c r="I1838">
        <f>G1838+H1838*2</f>
        <v/>
      </c>
      <c r="J1838">
        <f>I1838-J1828</f>
        <v/>
      </c>
      <c r="K1838" t="n">
        <v>5</v>
      </c>
      <c r="L1838">
        <f>J1838/K1838*100/45.20/168</f>
        <v/>
      </c>
    </row>
    <row r="1839" spans="1:12">
      <c r="A1839" t="s">
        <v>27</v>
      </c>
      <c r="B1839" t="n">
        <v>764538300</v>
      </c>
      <c r="C1839" t="n">
        <v>1685154000</v>
      </c>
      <c r="D1839" t="n">
        <v>2302108000</v>
      </c>
      <c r="E1839">
        <f>sum(B1839:D1839)</f>
        <v/>
      </c>
      <c r="F1839">
        <f>B1839/E1839</f>
        <v/>
      </c>
      <c r="G1839">
        <f>C1839/E1839</f>
        <v/>
      </c>
      <c r="H1839">
        <f>D1839/E1839</f>
        <v/>
      </c>
      <c r="I1839">
        <f>G1839+H1839*2</f>
        <v/>
      </c>
      <c r="J1839">
        <f>I1839-J1828</f>
        <v/>
      </c>
      <c r="K1839" t="n">
        <v>5</v>
      </c>
      <c r="L1839">
        <f>J1839/K1839*100/45.20/168</f>
        <v/>
      </c>
    </row>
    <row r="1840" spans="1:12">
      <c r="A1840" t="s"/>
    </row>
    <row r="1841" spans="1:12">
      <c r="A1841" t="s">
        <v>0</v>
      </c>
      <c r="B1841" t="s">
        <v>1</v>
      </c>
      <c r="C1841" t="s">
        <v>2</v>
      </c>
      <c r="D1841" t="s">
        <v>3</v>
      </c>
    </row>
    <row r="1842" spans="1:12">
      <c r="A1842" t="s">
        <v>322</v>
      </c>
      <c r="B1842" t="s">
        <v>56</v>
      </c>
      <c r="C1842" t="s">
        <v>323</v>
      </c>
      <c r="D1842" t="s">
        <v>324</v>
      </c>
    </row>
    <row r="1843" spans="1:12">
      <c r="A1843" t="s"/>
      <c r="B1843" t="s">
        <v>8</v>
      </c>
      <c r="C1843" t="s">
        <v>9</v>
      </c>
      <c r="D1843" t="s">
        <v>10</v>
      </c>
      <c r="E1843" t="s">
        <v>11</v>
      </c>
      <c r="F1843" t="s">
        <v>8</v>
      </c>
      <c r="G1843" t="s">
        <v>9</v>
      </c>
      <c r="H1843" t="s">
        <v>10</v>
      </c>
      <c r="I1843" t="s">
        <v>12</v>
      </c>
      <c r="J1843" t="s">
        <v>13</v>
      </c>
      <c r="K1843" t="s">
        <v>14</v>
      </c>
      <c r="L1843" t="s">
        <v>15</v>
      </c>
    </row>
    <row r="1844" spans="1:12">
      <c r="A1844" t="s">
        <v>16</v>
      </c>
      <c r="B1844" t="n">
        <v>10343590</v>
      </c>
      <c r="C1844" t="n">
        <v>15223080</v>
      </c>
      <c r="D1844" t="n">
        <v>12394750</v>
      </c>
      <c r="E1844">
        <f>sum(B1844:D1844)</f>
        <v/>
      </c>
      <c r="F1844">
        <f>B1844/E1844</f>
        <v/>
      </c>
      <c r="G1844">
        <f>C1844/E1844</f>
        <v/>
      </c>
      <c r="H1844">
        <f>D1844/E1844</f>
        <v/>
      </c>
      <c r="I1844">
        <f>G1844+H1844*2</f>
        <v/>
      </c>
      <c r="J1844">
        <f>average(I1844:I1845)</f>
        <v/>
      </c>
    </row>
    <row r="1845" spans="1:12">
      <c r="A1845" t="s">
        <v>17</v>
      </c>
      <c r="B1845" t="n">
        <v>8853116</v>
      </c>
      <c r="C1845" t="n">
        <v>13627420</v>
      </c>
      <c r="D1845" t="n">
        <v>10142170</v>
      </c>
      <c r="E1845">
        <f>sum(B1845:D1845)</f>
        <v/>
      </c>
      <c r="F1845">
        <f>B1845/E1845</f>
        <v/>
      </c>
      <c r="G1845">
        <f>C1845/E1845</f>
        <v/>
      </c>
      <c r="H1845">
        <f>D1845/E1845</f>
        <v/>
      </c>
      <c r="I1845">
        <f>G1845+H1845*2</f>
        <v/>
      </c>
    </row>
    <row r="1846" spans="1:12">
      <c r="A1846" t="s">
        <v>18</v>
      </c>
      <c r="B1846" t="n">
        <v>6953471</v>
      </c>
      <c r="C1846" t="n">
        <v>10855670</v>
      </c>
      <c r="D1846" t="n">
        <v>8895227</v>
      </c>
      <c r="E1846">
        <f>sum(B1846:D1846)</f>
        <v/>
      </c>
      <c r="F1846">
        <f>B1846/E1846</f>
        <v/>
      </c>
      <c r="G1846">
        <f>C1846/E1846</f>
        <v/>
      </c>
      <c r="H1846">
        <f>D1846/E1846</f>
        <v/>
      </c>
      <c r="I1846">
        <f>G1846+H1846*2</f>
        <v/>
      </c>
      <c r="J1846">
        <f>I1846-J1844</f>
        <v/>
      </c>
      <c r="K1846" t="n">
        <v>5</v>
      </c>
      <c r="L1846">
        <f>J1846/K1846*100/48.99/8</f>
        <v/>
      </c>
    </row>
    <row r="1847" spans="1:12">
      <c r="A1847" t="s">
        <v>19</v>
      </c>
      <c r="B1847" t="n">
        <v>8046699</v>
      </c>
      <c r="C1847" t="n">
        <v>12013660</v>
      </c>
      <c r="D1847" t="n">
        <v>10245460</v>
      </c>
      <c r="E1847">
        <f>sum(B1847:D1847)</f>
        <v/>
      </c>
      <c r="F1847">
        <f>B1847/E1847</f>
        <v/>
      </c>
      <c r="G1847">
        <f>C1847/E1847</f>
        <v/>
      </c>
      <c r="H1847">
        <f>D1847/E1847</f>
        <v/>
      </c>
      <c r="I1847">
        <f>G1847+H1847*2</f>
        <v/>
      </c>
      <c r="J1847">
        <f>I1847-J1844</f>
        <v/>
      </c>
      <c r="K1847" t="n">
        <v>5</v>
      </c>
      <c r="L1847">
        <f>J1847/K1847*100/48.99/8</f>
        <v/>
      </c>
    </row>
    <row r="1848" spans="1:12">
      <c r="A1848" t="s">
        <v>20</v>
      </c>
      <c r="B1848" t="n">
        <v>12240010</v>
      </c>
      <c r="C1848" t="n">
        <v>20522890</v>
      </c>
      <c r="D1848" t="n">
        <v>18172960</v>
      </c>
      <c r="E1848">
        <f>sum(B1848:D1848)</f>
        <v/>
      </c>
      <c r="F1848">
        <f>B1848/E1848</f>
        <v/>
      </c>
      <c r="G1848">
        <f>C1848/E1848</f>
        <v/>
      </c>
      <c r="H1848">
        <f>D1848/E1848</f>
        <v/>
      </c>
      <c r="I1848">
        <f>G1848+H1848*2</f>
        <v/>
      </c>
      <c r="J1848">
        <f>I1848-J1844</f>
        <v/>
      </c>
      <c r="K1848" t="n">
        <v>5</v>
      </c>
      <c r="L1848">
        <f>J1848/K1848*100/48.99/24</f>
        <v/>
      </c>
    </row>
    <row r="1849" spans="1:12">
      <c r="A1849" t="s">
        <v>21</v>
      </c>
      <c r="B1849" t="n">
        <v>11520650</v>
      </c>
      <c r="C1849" t="n">
        <v>18955020</v>
      </c>
      <c r="D1849" t="n">
        <v>16081550</v>
      </c>
      <c r="E1849">
        <f>sum(B1849:D1849)</f>
        <v/>
      </c>
      <c r="F1849">
        <f>B1849/E1849</f>
        <v/>
      </c>
      <c r="G1849">
        <f>C1849/E1849</f>
        <v/>
      </c>
      <c r="H1849">
        <f>D1849/E1849</f>
        <v/>
      </c>
      <c r="I1849">
        <f>G1849+H1849*2</f>
        <v/>
      </c>
      <c r="J1849">
        <f>I1849-J1844</f>
        <v/>
      </c>
      <c r="K1849" t="n">
        <v>5</v>
      </c>
      <c r="L1849">
        <f>J1849/K1849*100/48.99/24</f>
        <v/>
      </c>
    </row>
    <row r="1850" spans="1:12">
      <c r="A1850" t="s">
        <v>22</v>
      </c>
      <c r="B1850" t="n">
        <v>2882086</v>
      </c>
      <c r="C1850" t="n">
        <v>5633543</v>
      </c>
      <c r="D1850" t="n">
        <v>5316063</v>
      </c>
      <c r="E1850">
        <f>sum(B1850:D1850)</f>
        <v/>
      </c>
      <c r="F1850">
        <f>B1850/E1850</f>
        <v/>
      </c>
      <c r="G1850">
        <f>C1850/E1850</f>
        <v/>
      </c>
      <c r="H1850">
        <f>D1850/E1850</f>
        <v/>
      </c>
      <c r="I1850">
        <f>G1850+H1850*2</f>
        <v/>
      </c>
      <c r="J1850">
        <f>I1850-J1844</f>
        <v/>
      </c>
      <c r="K1850" t="n">
        <v>5</v>
      </c>
      <c r="L1850">
        <f>J1850/K1850*100/48.99/48</f>
        <v/>
      </c>
    </row>
    <row r="1851" spans="1:12">
      <c r="A1851" t="s">
        <v>23</v>
      </c>
      <c r="B1851" t="n">
        <v>3368989</v>
      </c>
      <c r="C1851" t="n">
        <v>6653451</v>
      </c>
      <c r="D1851" t="n">
        <v>6471563</v>
      </c>
      <c r="E1851">
        <f>sum(B1851:D1851)</f>
        <v/>
      </c>
      <c r="F1851">
        <f>B1851/E1851</f>
        <v/>
      </c>
      <c r="G1851">
        <f>C1851/E1851</f>
        <v/>
      </c>
      <c r="H1851">
        <f>D1851/E1851</f>
        <v/>
      </c>
      <c r="I1851">
        <f>G1851+H1851*2</f>
        <v/>
      </c>
      <c r="J1851">
        <f>I1851-J1844</f>
        <v/>
      </c>
      <c r="K1851" t="n">
        <v>5</v>
      </c>
      <c r="L1851">
        <f>J1851/K1851*100/48.99/48</f>
        <v/>
      </c>
    </row>
    <row r="1852" spans="1:12">
      <c r="A1852" t="s">
        <v>24</v>
      </c>
      <c r="B1852" t="n">
        <v>6728964</v>
      </c>
      <c r="C1852" t="n">
        <v>13115730</v>
      </c>
      <c r="D1852" t="n">
        <v>15172480</v>
      </c>
      <c r="E1852">
        <f>sum(B1852:D1852)</f>
        <v/>
      </c>
      <c r="F1852">
        <f>B1852/E1852</f>
        <v/>
      </c>
      <c r="G1852">
        <f>C1852/E1852</f>
        <v/>
      </c>
      <c r="H1852">
        <f>D1852/E1852</f>
        <v/>
      </c>
      <c r="I1852">
        <f>G1852+H1852*2</f>
        <v/>
      </c>
      <c r="J1852">
        <f>I1852-J1844</f>
        <v/>
      </c>
      <c r="K1852" t="n">
        <v>5</v>
      </c>
      <c r="L1852">
        <f>J1852/K1852*100/48.99/96</f>
        <v/>
      </c>
    </row>
    <row r="1853" spans="1:12">
      <c r="A1853" t="s">
        <v>25</v>
      </c>
      <c r="B1853" t="n">
        <v>5275272</v>
      </c>
      <c r="C1853" t="n">
        <v>11058390</v>
      </c>
      <c r="D1853" t="n">
        <v>13014950</v>
      </c>
      <c r="E1853">
        <f>sum(B1853:D1853)</f>
        <v/>
      </c>
      <c r="F1853">
        <f>B1853/E1853</f>
        <v/>
      </c>
      <c r="G1853">
        <f>C1853/E1853</f>
        <v/>
      </c>
      <c r="H1853">
        <f>D1853/E1853</f>
        <v/>
      </c>
      <c r="I1853">
        <f>G1853+H1853*2</f>
        <v/>
      </c>
      <c r="J1853">
        <f>I1853-J1844</f>
        <v/>
      </c>
      <c r="K1853" t="n">
        <v>5</v>
      </c>
      <c r="L1853">
        <f>J1853/K1853*100/48.99/96</f>
        <v/>
      </c>
    </row>
    <row r="1854" spans="1:12">
      <c r="A1854" t="s">
        <v>26</v>
      </c>
      <c r="B1854" t="n">
        <v>2660143</v>
      </c>
      <c r="C1854" t="n">
        <v>7039446</v>
      </c>
      <c r="D1854" t="n">
        <v>9655835</v>
      </c>
      <c r="E1854">
        <f>sum(B1854:D1854)</f>
        <v/>
      </c>
      <c r="F1854">
        <f>B1854/E1854</f>
        <v/>
      </c>
      <c r="G1854">
        <f>C1854/E1854</f>
        <v/>
      </c>
      <c r="H1854">
        <f>D1854/E1854</f>
        <v/>
      </c>
      <c r="I1854">
        <f>G1854+H1854*2</f>
        <v/>
      </c>
      <c r="J1854">
        <f>I1854-J1844</f>
        <v/>
      </c>
      <c r="K1854" t="n">
        <v>5</v>
      </c>
      <c r="L1854">
        <f>J1854/K1854*100/48.99/168</f>
        <v/>
      </c>
    </row>
    <row r="1855" spans="1:12">
      <c r="A1855" t="s">
        <v>27</v>
      </c>
      <c r="B1855" t="n">
        <v>3389118</v>
      </c>
      <c r="C1855" t="n">
        <v>8184022</v>
      </c>
      <c r="D1855" t="n">
        <v>11455660</v>
      </c>
      <c r="E1855">
        <f>sum(B1855:D1855)</f>
        <v/>
      </c>
      <c r="F1855">
        <f>B1855/E1855</f>
        <v/>
      </c>
      <c r="G1855">
        <f>C1855/E1855</f>
        <v/>
      </c>
      <c r="H1855">
        <f>D1855/E1855</f>
        <v/>
      </c>
      <c r="I1855">
        <f>G1855+H1855*2</f>
        <v/>
      </c>
      <c r="J1855">
        <f>I1855-J1844</f>
        <v/>
      </c>
      <c r="K1855" t="n">
        <v>5</v>
      </c>
      <c r="L1855">
        <f>J1855/K1855*100/48.99/168</f>
        <v/>
      </c>
    </row>
    <row r="1856" spans="1:12">
      <c r="A1856" t="s"/>
    </row>
    <row r="1857" spans="1:12">
      <c r="A1857" t="s">
        <v>0</v>
      </c>
      <c r="B1857" t="s">
        <v>1</v>
      </c>
      <c r="C1857" t="s">
        <v>2</v>
      </c>
      <c r="D1857" t="s">
        <v>3</v>
      </c>
    </row>
    <row r="1858" spans="1:12">
      <c r="A1858" t="s">
        <v>325</v>
      </c>
      <c r="B1858" t="s">
        <v>165</v>
      </c>
      <c r="C1858" t="s">
        <v>326</v>
      </c>
      <c r="D1858" t="s">
        <v>324</v>
      </c>
    </row>
    <row r="1859" spans="1:12">
      <c r="A1859" t="s"/>
      <c r="B1859" t="s">
        <v>8</v>
      </c>
      <c r="C1859" t="s">
        <v>9</v>
      </c>
      <c r="D1859" t="s">
        <v>10</v>
      </c>
      <c r="E1859" t="s">
        <v>11</v>
      </c>
      <c r="F1859" t="s">
        <v>8</v>
      </c>
      <c r="G1859" t="s">
        <v>9</v>
      </c>
      <c r="H1859" t="s">
        <v>10</v>
      </c>
      <c r="I1859" t="s">
        <v>12</v>
      </c>
      <c r="J1859" t="s">
        <v>13</v>
      </c>
      <c r="K1859" t="s">
        <v>14</v>
      </c>
      <c r="L1859" t="s">
        <v>15</v>
      </c>
    </row>
    <row r="1860" spans="1:12">
      <c r="A1860" t="s">
        <v>16</v>
      </c>
      <c r="B1860" t="n">
        <v>18682790</v>
      </c>
      <c r="C1860" t="n">
        <v>29422580</v>
      </c>
      <c r="D1860" t="n">
        <v>23096300</v>
      </c>
      <c r="E1860">
        <f>sum(B1860:D1860)</f>
        <v/>
      </c>
      <c r="F1860">
        <f>B1860/E1860</f>
        <v/>
      </c>
      <c r="G1860">
        <f>C1860/E1860</f>
        <v/>
      </c>
      <c r="H1860">
        <f>D1860/E1860</f>
        <v/>
      </c>
      <c r="I1860">
        <f>G1860+H1860*2</f>
        <v/>
      </c>
      <c r="J1860">
        <f>average(I1860:I1861)</f>
        <v/>
      </c>
    </row>
    <row r="1861" spans="1:12">
      <c r="A1861" t="s">
        <v>17</v>
      </c>
      <c r="B1861" t="n">
        <v>17621730</v>
      </c>
      <c r="C1861" t="n">
        <v>27074590</v>
      </c>
      <c r="D1861" t="n">
        <v>21220530</v>
      </c>
      <c r="E1861">
        <f>sum(B1861:D1861)</f>
        <v/>
      </c>
      <c r="F1861">
        <f>B1861/E1861</f>
        <v/>
      </c>
      <c r="G1861">
        <f>C1861/E1861</f>
        <v/>
      </c>
      <c r="H1861">
        <f>D1861/E1861</f>
        <v/>
      </c>
      <c r="I1861">
        <f>G1861+H1861*2</f>
        <v/>
      </c>
    </row>
    <row r="1862" spans="1:12">
      <c r="A1862" t="s">
        <v>18</v>
      </c>
      <c r="B1862" t="n">
        <v>12170940</v>
      </c>
      <c r="C1862" t="n">
        <v>20437680</v>
      </c>
      <c r="D1862" t="n">
        <v>17042420</v>
      </c>
      <c r="E1862">
        <f>sum(B1862:D1862)</f>
        <v/>
      </c>
      <c r="F1862">
        <f>B1862/E1862</f>
        <v/>
      </c>
      <c r="G1862">
        <f>C1862/E1862</f>
        <v/>
      </c>
      <c r="H1862">
        <f>D1862/E1862</f>
        <v/>
      </c>
      <c r="I1862">
        <f>G1862+H1862*2</f>
        <v/>
      </c>
      <c r="J1862">
        <f>I1862-J1860</f>
        <v/>
      </c>
      <c r="K1862" t="n">
        <v>5</v>
      </c>
      <c r="L1862">
        <f>J1862/K1862*100/48.99/8</f>
        <v/>
      </c>
    </row>
    <row r="1863" spans="1:12">
      <c r="A1863" t="s">
        <v>19</v>
      </c>
      <c r="B1863" t="n">
        <v>13947020</v>
      </c>
      <c r="C1863" t="n">
        <v>21497760</v>
      </c>
      <c r="D1863" t="n">
        <v>18800310</v>
      </c>
      <c r="E1863">
        <f>sum(B1863:D1863)</f>
        <v/>
      </c>
      <c r="F1863">
        <f>B1863/E1863</f>
        <v/>
      </c>
      <c r="G1863">
        <f>C1863/E1863</f>
        <v/>
      </c>
      <c r="H1863">
        <f>D1863/E1863</f>
        <v/>
      </c>
      <c r="I1863">
        <f>G1863+H1863*2</f>
        <v/>
      </c>
      <c r="J1863">
        <f>I1863-J1860</f>
        <v/>
      </c>
      <c r="K1863" t="n">
        <v>5</v>
      </c>
      <c r="L1863">
        <f>J1863/K1863*100/48.99/8</f>
        <v/>
      </c>
    </row>
    <row r="1864" spans="1:12">
      <c r="A1864" t="s">
        <v>20</v>
      </c>
      <c r="B1864" t="n">
        <v>21295540</v>
      </c>
      <c r="C1864" t="n">
        <v>35308670</v>
      </c>
      <c r="D1864" t="n">
        <v>32044640</v>
      </c>
      <c r="E1864">
        <f>sum(B1864:D1864)</f>
        <v/>
      </c>
      <c r="F1864">
        <f>B1864/E1864</f>
        <v/>
      </c>
      <c r="G1864">
        <f>C1864/E1864</f>
        <v/>
      </c>
      <c r="H1864">
        <f>D1864/E1864</f>
        <v/>
      </c>
      <c r="I1864">
        <f>G1864+H1864*2</f>
        <v/>
      </c>
      <c r="J1864">
        <f>I1864-J1860</f>
        <v/>
      </c>
      <c r="K1864" t="n">
        <v>5</v>
      </c>
      <c r="L1864">
        <f>J1864/K1864*100/48.99/24</f>
        <v/>
      </c>
    </row>
    <row r="1865" spans="1:12">
      <c r="A1865" t="s">
        <v>21</v>
      </c>
      <c r="B1865" t="n">
        <v>22295850</v>
      </c>
      <c r="C1865" t="n">
        <v>35217770</v>
      </c>
      <c r="D1865" t="n">
        <v>29964470</v>
      </c>
      <c r="E1865">
        <f>sum(B1865:D1865)</f>
        <v/>
      </c>
      <c r="F1865">
        <f>B1865/E1865</f>
        <v/>
      </c>
      <c r="G1865">
        <f>C1865/E1865</f>
        <v/>
      </c>
      <c r="H1865">
        <f>D1865/E1865</f>
        <v/>
      </c>
      <c r="I1865">
        <f>G1865+H1865*2</f>
        <v/>
      </c>
      <c r="J1865">
        <f>I1865-J1860</f>
        <v/>
      </c>
      <c r="K1865" t="n">
        <v>5</v>
      </c>
      <c r="L1865">
        <f>J1865/K1865*100/48.99/24</f>
        <v/>
      </c>
    </row>
    <row r="1866" spans="1:12">
      <c r="A1866" t="s">
        <v>22</v>
      </c>
      <c r="B1866" t="n">
        <v>5792174</v>
      </c>
      <c r="C1866" t="n">
        <v>9901221</v>
      </c>
      <c r="D1866" t="n">
        <v>9757954</v>
      </c>
      <c r="E1866">
        <f>sum(B1866:D1866)</f>
        <v/>
      </c>
      <c r="F1866">
        <f>B1866/E1866</f>
        <v/>
      </c>
      <c r="G1866">
        <f>C1866/E1866</f>
        <v/>
      </c>
      <c r="H1866">
        <f>D1866/E1866</f>
        <v/>
      </c>
      <c r="I1866">
        <f>G1866+H1866*2</f>
        <v/>
      </c>
      <c r="J1866">
        <f>I1866-J1860</f>
        <v/>
      </c>
      <c r="K1866" t="n">
        <v>5</v>
      </c>
      <c r="L1866">
        <f>J1866/K1866*100/48.99/48</f>
        <v/>
      </c>
    </row>
    <row r="1867" spans="1:12">
      <c r="A1867" t="s">
        <v>23</v>
      </c>
      <c r="B1867" t="n">
        <v>6497980</v>
      </c>
      <c r="C1867" t="n">
        <v>10798480</v>
      </c>
      <c r="D1867" t="n">
        <v>10788580</v>
      </c>
      <c r="E1867">
        <f>sum(B1867:D1867)</f>
        <v/>
      </c>
      <c r="F1867">
        <f>B1867/E1867</f>
        <v/>
      </c>
      <c r="G1867">
        <f>C1867/E1867</f>
        <v/>
      </c>
      <c r="H1867">
        <f>D1867/E1867</f>
        <v/>
      </c>
      <c r="I1867">
        <f>G1867+H1867*2</f>
        <v/>
      </c>
      <c r="J1867">
        <f>I1867-J1860</f>
        <v/>
      </c>
      <c r="K1867" t="n">
        <v>5</v>
      </c>
      <c r="L1867">
        <f>J1867/K1867*100/48.99/48</f>
        <v/>
      </c>
    </row>
    <row r="1868" spans="1:12">
      <c r="A1868" t="s">
        <v>24</v>
      </c>
      <c r="B1868" t="n">
        <v>12421000</v>
      </c>
      <c r="C1868" t="n">
        <v>24680980</v>
      </c>
      <c r="D1868" t="n">
        <v>29781720</v>
      </c>
      <c r="E1868">
        <f>sum(B1868:D1868)</f>
        <v/>
      </c>
      <c r="F1868">
        <f>B1868/E1868</f>
        <v/>
      </c>
      <c r="G1868">
        <f>C1868/E1868</f>
        <v/>
      </c>
      <c r="H1868">
        <f>D1868/E1868</f>
        <v/>
      </c>
      <c r="I1868">
        <f>G1868+H1868*2</f>
        <v/>
      </c>
      <c r="J1868">
        <f>I1868-J1860</f>
        <v/>
      </c>
      <c r="K1868" t="n">
        <v>5</v>
      </c>
      <c r="L1868">
        <f>J1868/K1868*100/48.99/96</f>
        <v/>
      </c>
    </row>
    <row r="1869" spans="1:12">
      <c r="A1869" t="s">
        <v>25</v>
      </c>
      <c r="B1869" t="n">
        <v>9254590</v>
      </c>
      <c r="C1869" t="n">
        <v>19024890</v>
      </c>
      <c r="D1869" t="n">
        <v>23157670</v>
      </c>
      <c r="E1869">
        <f>sum(B1869:D1869)</f>
        <v/>
      </c>
      <c r="F1869">
        <f>B1869/E1869</f>
        <v/>
      </c>
      <c r="G1869">
        <f>C1869/E1869</f>
        <v/>
      </c>
      <c r="H1869">
        <f>D1869/E1869</f>
        <v/>
      </c>
      <c r="I1869">
        <f>G1869+H1869*2</f>
        <v/>
      </c>
      <c r="J1869">
        <f>I1869-J1860</f>
        <v/>
      </c>
      <c r="K1869" t="n">
        <v>5</v>
      </c>
      <c r="L1869">
        <f>J1869/K1869*100/48.99/96</f>
        <v/>
      </c>
    </row>
    <row r="1870" spans="1:12">
      <c r="A1870" t="s">
        <v>26</v>
      </c>
      <c r="B1870" t="n">
        <v>18903980</v>
      </c>
      <c r="C1870" t="n">
        <v>22287030</v>
      </c>
      <c r="D1870" t="n">
        <v>27582570</v>
      </c>
      <c r="E1870">
        <f>sum(B1870:D1870)</f>
        <v/>
      </c>
      <c r="F1870">
        <f>B1870/E1870</f>
        <v/>
      </c>
      <c r="G1870">
        <f>C1870/E1870</f>
        <v/>
      </c>
      <c r="H1870">
        <f>D1870/E1870</f>
        <v/>
      </c>
      <c r="I1870">
        <f>G1870+H1870*2</f>
        <v/>
      </c>
      <c r="J1870">
        <f>I1870-J1860</f>
        <v/>
      </c>
      <c r="K1870" t="n">
        <v>5</v>
      </c>
      <c r="L1870">
        <f>J1870/K1870*100/48.99/168</f>
        <v/>
      </c>
    </row>
    <row r="1871" spans="1:12">
      <c r="A1871" t="s">
        <v>27</v>
      </c>
      <c r="B1871" t="n">
        <v>22750100</v>
      </c>
      <c r="C1871" t="n">
        <v>29864710</v>
      </c>
      <c r="D1871" t="n">
        <v>33671830</v>
      </c>
      <c r="E1871">
        <f>sum(B1871:D1871)</f>
        <v/>
      </c>
      <c r="F1871">
        <f>B1871/E1871</f>
        <v/>
      </c>
      <c r="G1871">
        <f>C1871/E1871</f>
        <v/>
      </c>
      <c r="H1871">
        <f>D1871/E1871</f>
        <v/>
      </c>
      <c r="I1871">
        <f>G1871+H1871*2</f>
        <v/>
      </c>
      <c r="J1871">
        <f>I1871-J1860</f>
        <v/>
      </c>
      <c r="K1871" t="n">
        <v>5</v>
      </c>
      <c r="L1871">
        <f>J1871/K1871*100/48.99/168</f>
        <v/>
      </c>
    </row>
    <row r="1872" spans="1:12">
      <c r="A1872" t="s"/>
    </row>
    <row r="1873" spans="1:12">
      <c r="A1873" t="s">
        <v>0</v>
      </c>
      <c r="B1873" t="s">
        <v>1</v>
      </c>
      <c r="C1873" t="s">
        <v>2</v>
      </c>
      <c r="D1873" t="s">
        <v>3</v>
      </c>
    </row>
    <row r="1874" spans="1:12">
      <c r="A1874" t="s">
        <v>327</v>
      </c>
      <c r="B1874" t="s">
        <v>165</v>
      </c>
      <c r="C1874" t="s">
        <v>328</v>
      </c>
      <c r="D1874" t="s">
        <v>329</v>
      </c>
    </row>
    <row r="1875" spans="1:12">
      <c r="A1875" t="s"/>
      <c r="B1875" t="s">
        <v>8</v>
      </c>
      <c r="C1875" t="s">
        <v>9</v>
      </c>
      <c r="D1875" t="s">
        <v>10</v>
      </c>
      <c r="E1875" t="s">
        <v>11</v>
      </c>
      <c r="F1875" t="s">
        <v>8</v>
      </c>
      <c r="G1875" t="s">
        <v>9</v>
      </c>
      <c r="H1875" t="s">
        <v>10</v>
      </c>
      <c r="I1875" t="s">
        <v>12</v>
      </c>
      <c r="J1875" t="s">
        <v>13</v>
      </c>
      <c r="K1875" t="s">
        <v>14</v>
      </c>
      <c r="L1875" t="s">
        <v>15</v>
      </c>
    </row>
    <row r="1876" spans="1:12">
      <c r="A1876" t="s">
        <v>16</v>
      </c>
      <c r="B1876" t="n">
        <v>16896100</v>
      </c>
      <c r="C1876" t="n">
        <v>26299840</v>
      </c>
      <c r="D1876" t="n">
        <v>20913430</v>
      </c>
      <c r="E1876">
        <f>sum(B1876:D1876)</f>
        <v/>
      </c>
      <c r="F1876">
        <f>B1876/E1876</f>
        <v/>
      </c>
      <c r="G1876">
        <f>C1876/E1876</f>
        <v/>
      </c>
      <c r="H1876">
        <f>D1876/E1876</f>
        <v/>
      </c>
      <c r="I1876">
        <f>G1876+H1876*2</f>
        <v/>
      </c>
      <c r="J1876">
        <f>average(I1876:I1877)</f>
        <v/>
      </c>
    </row>
    <row r="1877" spans="1:12">
      <c r="A1877" t="s">
        <v>17</v>
      </c>
      <c r="B1877" t="n">
        <v>13368450</v>
      </c>
      <c r="C1877" t="n">
        <v>21765470</v>
      </c>
      <c r="D1877" t="n">
        <v>16553010</v>
      </c>
      <c r="E1877">
        <f>sum(B1877:D1877)</f>
        <v/>
      </c>
      <c r="F1877">
        <f>B1877/E1877</f>
        <v/>
      </c>
      <c r="G1877">
        <f>C1877/E1877</f>
        <v/>
      </c>
      <c r="H1877">
        <f>D1877/E1877</f>
        <v/>
      </c>
      <c r="I1877">
        <f>G1877+H1877*2</f>
        <v/>
      </c>
    </row>
    <row r="1878" spans="1:12">
      <c r="A1878" t="s">
        <v>18</v>
      </c>
      <c r="B1878" t="n">
        <v>10487800</v>
      </c>
      <c r="C1878" t="n">
        <v>17904650</v>
      </c>
      <c r="D1878" t="n">
        <v>14565330</v>
      </c>
      <c r="E1878">
        <f>sum(B1878:D1878)</f>
        <v/>
      </c>
      <c r="F1878">
        <f>B1878/E1878</f>
        <v/>
      </c>
      <c r="G1878">
        <f>C1878/E1878</f>
        <v/>
      </c>
      <c r="H1878">
        <f>D1878/E1878</f>
        <v/>
      </c>
      <c r="I1878">
        <f>G1878+H1878*2</f>
        <v/>
      </c>
      <c r="J1878">
        <f>I1878-J1876</f>
        <v/>
      </c>
      <c r="K1878" t="n">
        <v>5</v>
      </c>
      <c r="L1878">
        <f>J1878/K1878*100/39.71/8</f>
        <v/>
      </c>
    </row>
    <row r="1879" spans="1:12">
      <c r="A1879" t="s">
        <v>19</v>
      </c>
      <c r="B1879" t="n">
        <v>12267580</v>
      </c>
      <c r="C1879" t="n">
        <v>20335490</v>
      </c>
      <c r="D1879" t="n">
        <v>16910950</v>
      </c>
      <c r="E1879">
        <f>sum(B1879:D1879)</f>
        <v/>
      </c>
      <c r="F1879">
        <f>B1879/E1879</f>
        <v/>
      </c>
      <c r="G1879">
        <f>C1879/E1879</f>
        <v/>
      </c>
      <c r="H1879">
        <f>D1879/E1879</f>
        <v/>
      </c>
      <c r="I1879">
        <f>G1879+H1879*2</f>
        <v/>
      </c>
      <c r="J1879">
        <f>I1879-J1876</f>
        <v/>
      </c>
      <c r="K1879" t="n">
        <v>5</v>
      </c>
      <c r="L1879">
        <f>J1879/K1879*100/39.71/8</f>
        <v/>
      </c>
    </row>
    <row r="1880" spans="1:12">
      <c r="A1880" t="s">
        <v>20</v>
      </c>
      <c r="B1880" t="n">
        <v>16666540</v>
      </c>
      <c r="C1880" t="n">
        <v>27647320</v>
      </c>
      <c r="D1880" t="n">
        <v>25342380</v>
      </c>
      <c r="E1880">
        <f>sum(B1880:D1880)</f>
        <v/>
      </c>
      <c r="F1880">
        <f>B1880/E1880</f>
        <v/>
      </c>
      <c r="G1880">
        <f>C1880/E1880</f>
        <v/>
      </c>
      <c r="H1880">
        <f>D1880/E1880</f>
        <v/>
      </c>
      <c r="I1880">
        <f>G1880+H1880*2</f>
        <v/>
      </c>
      <c r="J1880">
        <f>I1880-J1876</f>
        <v/>
      </c>
      <c r="K1880" t="n">
        <v>5</v>
      </c>
      <c r="L1880">
        <f>J1880/K1880*100/39.71/24</f>
        <v/>
      </c>
    </row>
    <row r="1881" spans="1:12">
      <c r="A1881" t="s">
        <v>21</v>
      </c>
      <c r="B1881" t="n">
        <v>28338490</v>
      </c>
      <c r="C1881" t="n">
        <v>45894200</v>
      </c>
      <c r="D1881" t="n">
        <v>41172000</v>
      </c>
      <c r="E1881">
        <f>sum(B1881:D1881)</f>
        <v/>
      </c>
      <c r="F1881">
        <f>B1881/E1881</f>
        <v/>
      </c>
      <c r="G1881">
        <f>C1881/E1881</f>
        <v/>
      </c>
      <c r="H1881">
        <f>D1881/E1881</f>
        <v/>
      </c>
      <c r="I1881">
        <f>G1881+H1881*2</f>
        <v/>
      </c>
      <c r="J1881">
        <f>I1881-J1876</f>
        <v/>
      </c>
      <c r="K1881" t="n">
        <v>5</v>
      </c>
      <c r="L1881">
        <f>J1881/K1881*100/39.71/24</f>
        <v/>
      </c>
    </row>
    <row r="1882" spans="1:12">
      <c r="A1882" t="s">
        <v>22</v>
      </c>
      <c r="B1882" t="n">
        <v>54825030</v>
      </c>
      <c r="C1882" t="n">
        <v>96727350</v>
      </c>
      <c r="D1882" t="n">
        <v>97375870</v>
      </c>
      <c r="E1882">
        <f>sum(B1882:D1882)</f>
        <v/>
      </c>
      <c r="F1882">
        <f>B1882/E1882</f>
        <v/>
      </c>
      <c r="G1882">
        <f>C1882/E1882</f>
        <v/>
      </c>
      <c r="H1882">
        <f>D1882/E1882</f>
        <v/>
      </c>
      <c r="I1882">
        <f>G1882+H1882*2</f>
        <v/>
      </c>
      <c r="J1882">
        <f>I1882-J1876</f>
        <v/>
      </c>
      <c r="K1882" t="n">
        <v>5</v>
      </c>
      <c r="L1882">
        <f>J1882/K1882*100/39.71/48</f>
        <v/>
      </c>
    </row>
    <row r="1883" spans="1:12">
      <c r="A1883" t="s">
        <v>23</v>
      </c>
      <c r="B1883" t="n">
        <v>13407790</v>
      </c>
      <c r="C1883" t="n">
        <v>24728880</v>
      </c>
      <c r="D1883" t="n">
        <v>24489400</v>
      </c>
      <c r="E1883">
        <f>sum(B1883:D1883)</f>
        <v/>
      </c>
      <c r="F1883">
        <f>B1883/E1883</f>
        <v/>
      </c>
      <c r="G1883">
        <f>C1883/E1883</f>
        <v/>
      </c>
      <c r="H1883">
        <f>D1883/E1883</f>
        <v/>
      </c>
      <c r="I1883">
        <f>G1883+H1883*2</f>
        <v/>
      </c>
      <c r="J1883">
        <f>I1883-J1876</f>
        <v/>
      </c>
      <c r="K1883" t="n">
        <v>5</v>
      </c>
      <c r="L1883">
        <f>J1883/K1883*100/39.71/48</f>
        <v/>
      </c>
    </row>
    <row r="1884" spans="1:12">
      <c r="A1884" t="s">
        <v>24</v>
      </c>
      <c r="B1884" t="n">
        <v>3194092</v>
      </c>
      <c r="C1884" t="n">
        <v>6428419</v>
      </c>
      <c r="D1884" t="n">
        <v>6962211</v>
      </c>
      <c r="E1884">
        <f>sum(B1884:D1884)</f>
        <v/>
      </c>
      <c r="F1884">
        <f>B1884/E1884</f>
        <v/>
      </c>
      <c r="G1884">
        <f>C1884/E1884</f>
        <v/>
      </c>
      <c r="H1884">
        <f>D1884/E1884</f>
        <v/>
      </c>
      <c r="I1884">
        <f>G1884+H1884*2</f>
        <v/>
      </c>
      <c r="J1884">
        <f>I1884-J1876</f>
        <v/>
      </c>
      <c r="K1884" t="n">
        <v>5</v>
      </c>
      <c r="L1884">
        <f>J1884/K1884*100/39.71/96</f>
        <v/>
      </c>
    </row>
    <row r="1885" spans="1:12">
      <c r="A1885" t="s">
        <v>25</v>
      </c>
      <c r="B1885" t="n">
        <v>19885720</v>
      </c>
      <c r="C1885" t="n">
        <v>41261010</v>
      </c>
      <c r="D1885" t="n">
        <v>46985830</v>
      </c>
      <c r="E1885">
        <f>sum(B1885:D1885)</f>
        <v/>
      </c>
      <c r="F1885">
        <f>B1885/E1885</f>
        <v/>
      </c>
      <c r="G1885">
        <f>C1885/E1885</f>
        <v/>
      </c>
      <c r="H1885">
        <f>D1885/E1885</f>
        <v/>
      </c>
      <c r="I1885">
        <f>G1885+H1885*2</f>
        <v/>
      </c>
      <c r="J1885">
        <f>I1885-J1876</f>
        <v/>
      </c>
      <c r="K1885" t="n">
        <v>5</v>
      </c>
      <c r="L1885">
        <f>J1885/K1885*100/39.71/96</f>
        <v/>
      </c>
    </row>
    <row r="1886" spans="1:12">
      <c r="A1886" t="s">
        <v>26</v>
      </c>
      <c r="B1886" t="n">
        <v>4899160</v>
      </c>
      <c r="C1886" t="n">
        <v>13966290</v>
      </c>
      <c r="D1886" t="n">
        <v>18002860</v>
      </c>
      <c r="E1886">
        <f>sum(B1886:D1886)</f>
        <v/>
      </c>
      <c r="F1886">
        <f>B1886/E1886</f>
        <v/>
      </c>
      <c r="G1886">
        <f>C1886/E1886</f>
        <v/>
      </c>
      <c r="H1886">
        <f>D1886/E1886</f>
        <v/>
      </c>
      <c r="I1886">
        <f>G1886+H1886*2</f>
        <v/>
      </c>
      <c r="J1886">
        <f>I1886-J1876</f>
        <v/>
      </c>
      <c r="K1886" t="n">
        <v>5</v>
      </c>
      <c r="L1886">
        <f>J1886/K1886*100/39.71/168</f>
        <v/>
      </c>
    </row>
    <row r="1887" spans="1:12">
      <c r="A1887" t="s">
        <v>27</v>
      </c>
      <c r="B1887" t="n">
        <v>1014541</v>
      </c>
      <c r="C1887" t="n">
        <v>2464707</v>
      </c>
      <c r="D1887" t="n">
        <v>3309183</v>
      </c>
      <c r="E1887">
        <f>sum(B1887:D1887)</f>
        <v/>
      </c>
      <c r="F1887">
        <f>B1887/E1887</f>
        <v/>
      </c>
      <c r="G1887">
        <f>C1887/E1887</f>
        <v/>
      </c>
      <c r="H1887">
        <f>D1887/E1887</f>
        <v/>
      </c>
      <c r="I1887">
        <f>G1887+H1887*2</f>
        <v/>
      </c>
      <c r="J1887">
        <f>I1887-J1876</f>
        <v/>
      </c>
      <c r="K1887" t="n">
        <v>5</v>
      </c>
      <c r="L1887">
        <f>J1887/K1887*100/39.71/168</f>
        <v/>
      </c>
    </row>
    <row r="1888" spans="1:12">
      <c r="A1888" t="s"/>
    </row>
    <row r="1889" spans="1:12">
      <c r="A1889" t="s">
        <v>0</v>
      </c>
      <c r="B1889" t="s">
        <v>1</v>
      </c>
      <c r="C1889" t="s">
        <v>2</v>
      </c>
      <c r="D1889" t="s">
        <v>3</v>
      </c>
    </row>
    <row r="1890" spans="1:12">
      <c r="A1890" t="s">
        <v>330</v>
      </c>
      <c r="B1890" t="s">
        <v>56</v>
      </c>
      <c r="C1890" t="s">
        <v>331</v>
      </c>
      <c r="D1890" t="s">
        <v>329</v>
      </c>
    </row>
    <row r="1891" spans="1:12">
      <c r="A1891" t="s"/>
      <c r="B1891" t="s">
        <v>8</v>
      </c>
      <c r="C1891" t="s">
        <v>9</v>
      </c>
      <c r="D1891" t="s">
        <v>10</v>
      </c>
      <c r="E1891" t="s">
        <v>11</v>
      </c>
      <c r="F1891" t="s">
        <v>8</v>
      </c>
      <c r="G1891" t="s">
        <v>9</v>
      </c>
      <c r="H1891" t="s">
        <v>10</v>
      </c>
      <c r="I1891" t="s">
        <v>12</v>
      </c>
      <c r="J1891" t="s">
        <v>13</v>
      </c>
      <c r="K1891" t="s">
        <v>14</v>
      </c>
      <c r="L1891" t="s">
        <v>15</v>
      </c>
    </row>
    <row r="1892" spans="1:12">
      <c r="A1892" t="s">
        <v>16</v>
      </c>
      <c r="B1892" t="n">
        <v>45397330</v>
      </c>
      <c r="C1892" t="n">
        <v>69429530</v>
      </c>
      <c r="D1892" t="n">
        <v>55698210</v>
      </c>
      <c r="E1892">
        <f>sum(B1892:D1892)</f>
        <v/>
      </c>
      <c r="F1892">
        <f>B1892/E1892</f>
        <v/>
      </c>
      <c r="G1892">
        <f>C1892/E1892</f>
        <v/>
      </c>
      <c r="H1892">
        <f>D1892/E1892</f>
        <v/>
      </c>
      <c r="I1892">
        <f>G1892+H1892*2</f>
        <v/>
      </c>
      <c r="J1892">
        <f>average(I1892:I1893)</f>
        <v/>
      </c>
    </row>
    <row r="1893" spans="1:12">
      <c r="A1893" t="s">
        <v>17</v>
      </c>
      <c r="B1893" t="n">
        <v>39606450</v>
      </c>
      <c r="C1893" t="n">
        <v>58934460</v>
      </c>
      <c r="D1893" t="n">
        <v>49415530</v>
      </c>
      <c r="E1893">
        <f>sum(B1893:D1893)</f>
        <v/>
      </c>
      <c r="F1893">
        <f>B1893/E1893</f>
        <v/>
      </c>
      <c r="G1893">
        <f>C1893/E1893</f>
        <v/>
      </c>
      <c r="H1893">
        <f>D1893/E1893</f>
        <v/>
      </c>
      <c r="I1893">
        <f>G1893+H1893*2</f>
        <v/>
      </c>
    </row>
    <row r="1894" spans="1:12">
      <c r="A1894" t="s">
        <v>18</v>
      </c>
      <c r="B1894" t="n">
        <v>37309240</v>
      </c>
      <c r="C1894" t="n">
        <v>58906920</v>
      </c>
      <c r="D1894" t="n">
        <v>50468600</v>
      </c>
      <c r="E1894">
        <f>sum(B1894:D1894)</f>
        <v/>
      </c>
      <c r="F1894">
        <f>B1894/E1894</f>
        <v/>
      </c>
      <c r="G1894">
        <f>C1894/E1894</f>
        <v/>
      </c>
      <c r="H1894">
        <f>D1894/E1894</f>
        <v/>
      </c>
      <c r="I1894">
        <f>G1894+H1894*2</f>
        <v/>
      </c>
      <c r="J1894">
        <f>I1894-J1892</f>
        <v/>
      </c>
      <c r="K1894" t="n">
        <v>5</v>
      </c>
      <c r="L1894">
        <f>J1894/K1894*100/39.71/8</f>
        <v/>
      </c>
    </row>
    <row r="1895" spans="1:12">
      <c r="A1895" t="s">
        <v>19</v>
      </c>
      <c r="B1895" t="n">
        <v>36597860</v>
      </c>
      <c r="C1895" t="n">
        <v>56099710</v>
      </c>
      <c r="D1895" t="n">
        <v>47717670</v>
      </c>
      <c r="E1895">
        <f>sum(B1895:D1895)</f>
        <v/>
      </c>
      <c r="F1895">
        <f>B1895/E1895</f>
        <v/>
      </c>
      <c r="G1895">
        <f>C1895/E1895</f>
        <v/>
      </c>
      <c r="H1895">
        <f>D1895/E1895</f>
        <v/>
      </c>
      <c r="I1895">
        <f>G1895+H1895*2</f>
        <v/>
      </c>
      <c r="J1895">
        <f>I1895-J1892</f>
        <v/>
      </c>
      <c r="K1895" t="n">
        <v>5</v>
      </c>
      <c r="L1895">
        <f>J1895/K1895*100/39.71/8</f>
        <v/>
      </c>
    </row>
    <row r="1896" spans="1:12">
      <c r="A1896" t="s">
        <v>20</v>
      </c>
      <c r="B1896" t="n">
        <v>50470760</v>
      </c>
      <c r="C1896" t="n">
        <v>81667460</v>
      </c>
      <c r="D1896" t="n">
        <v>74116800</v>
      </c>
      <c r="E1896">
        <f>sum(B1896:D1896)</f>
        <v/>
      </c>
      <c r="F1896">
        <f>B1896/E1896</f>
        <v/>
      </c>
      <c r="G1896">
        <f>C1896/E1896</f>
        <v/>
      </c>
      <c r="H1896">
        <f>D1896/E1896</f>
        <v/>
      </c>
      <c r="I1896">
        <f>G1896+H1896*2</f>
        <v/>
      </c>
      <c r="J1896">
        <f>I1896-J1892</f>
        <v/>
      </c>
      <c r="K1896" t="n">
        <v>5</v>
      </c>
      <c r="L1896">
        <f>J1896/K1896*100/39.71/24</f>
        <v/>
      </c>
    </row>
    <row r="1897" spans="1:12">
      <c r="A1897" t="s">
        <v>21</v>
      </c>
      <c r="B1897" t="n">
        <v>67009140</v>
      </c>
      <c r="C1897" t="n">
        <v>109038200</v>
      </c>
      <c r="D1897" t="n">
        <v>98382820</v>
      </c>
      <c r="E1897">
        <f>sum(B1897:D1897)</f>
        <v/>
      </c>
      <c r="F1897">
        <f>B1897/E1897</f>
        <v/>
      </c>
      <c r="G1897">
        <f>C1897/E1897</f>
        <v/>
      </c>
      <c r="H1897">
        <f>D1897/E1897</f>
        <v/>
      </c>
      <c r="I1897">
        <f>G1897+H1897*2</f>
        <v/>
      </c>
      <c r="J1897">
        <f>I1897-J1892</f>
        <v/>
      </c>
      <c r="K1897" t="n">
        <v>5</v>
      </c>
      <c r="L1897">
        <f>J1897/K1897*100/39.71/24</f>
        <v/>
      </c>
    </row>
    <row r="1898" spans="1:12">
      <c r="A1898" t="s">
        <v>22</v>
      </c>
      <c r="B1898" t="n">
        <v>48839420</v>
      </c>
      <c r="C1898" t="n">
        <v>87360130</v>
      </c>
      <c r="D1898" t="n">
        <v>87122430</v>
      </c>
      <c r="E1898">
        <f>sum(B1898:D1898)</f>
        <v/>
      </c>
      <c r="F1898">
        <f>B1898/E1898</f>
        <v/>
      </c>
      <c r="G1898">
        <f>C1898/E1898</f>
        <v/>
      </c>
      <c r="H1898">
        <f>D1898/E1898</f>
        <v/>
      </c>
      <c r="I1898">
        <f>G1898+H1898*2</f>
        <v/>
      </c>
      <c r="J1898">
        <f>I1898-J1892</f>
        <v/>
      </c>
      <c r="K1898" t="n">
        <v>5</v>
      </c>
      <c r="L1898">
        <f>J1898/K1898*100/39.71/48</f>
        <v/>
      </c>
    </row>
    <row r="1899" spans="1:12">
      <c r="A1899" t="s">
        <v>23</v>
      </c>
      <c r="B1899" t="n">
        <v>40955590</v>
      </c>
      <c r="C1899" t="n">
        <v>74568450</v>
      </c>
      <c r="D1899" t="n">
        <v>73389320</v>
      </c>
      <c r="E1899">
        <f>sum(B1899:D1899)</f>
        <v/>
      </c>
      <c r="F1899">
        <f>B1899/E1899</f>
        <v/>
      </c>
      <c r="G1899">
        <f>C1899/E1899</f>
        <v/>
      </c>
      <c r="H1899">
        <f>D1899/E1899</f>
        <v/>
      </c>
      <c r="I1899">
        <f>G1899+H1899*2</f>
        <v/>
      </c>
      <c r="J1899">
        <f>I1899-J1892</f>
        <v/>
      </c>
      <c r="K1899" t="n">
        <v>5</v>
      </c>
      <c r="L1899">
        <f>J1899/K1899*100/39.71/48</f>
        <v/>
      </c>
    </row>
    <row r="1900" spans="1:12">
      <c r="A1900" t="s">
        <v>24</v>
      </c>
      <c r="B1900" t="n">
        <v>34118250</v>
      </c>
      <c r="C1900" t="n">
        <v>73132740</v>
      </c>
      <c r="D1900" t="n">
        <v>84096800</v>
      </c>
      <c r="E1900">
        <f>sum(B1900:D1900)</f>
        <v/>
      </c>
      <c r="F1900">
        <f>B1900/E1900</f>
        <v/>
      </c>
      <c r="G1900">
        <f>C1900/E1900</f>
        <v/>
      </c>
      <c r="H1900">
        <f>D1900/E1900</f>
        <v/>
      </c>
      <c r="I1900">
        <f>G1900+H1900*2</f>
        <v/>
      </c>
      <c r="J1900">
        <f>I1900-J1892</f>
        <v/>
      </c>
      <c r="K1900" t="n">
        <v>5</v>
      </c>
      <c r="L1900">
        <f>J1900/K1900*100/39.71/96</f>
        <v/>
      </c>
    </row>
    <row r="1901" spans="1:12">
      <c r="A1901" t="s">
        <v>25</v>
      </c>
      <c r="B1901" t="n">
        <v>29171590</v>
      </c>
      <c r="C1901" t="n">
        <v>60267930</v>
      </c>
      <c r="D1901" t="n">
        <v>69603270</v>
      </c>
      <c r="E1901">
        <f>sum(B1901:D1901)</f>
        <v/>
      </c>
      <c r="F1901">
        <f>B1901/E1901</f>
        <v/>
      </c>
      <c r="G1901">
        <f>C1901/E1901</f>
        <v/>
      </c>
      <c r="H1901">
        <f>D1901/E1901</f>
        <v/>
      </c>
      <c r="I1901">
        <f>G1901+H1901*2</f>
        <v/>
      </c>
      <c r="J1901">
        <f>I1901-J1892</f>
        <v/>
      </c>
      <c r="K1901" t="n">
        <v>5</v>
      </c>
      <c r="L1901">
        <f>J1901/K1901*100/39.71/96</f>
        <v/>
      </c>
    </row>
    <row r="1902" spans="1:12">
      <c r="A1902" t="s">
        <v>26</v>
      </c>
      <c r="B1902" t="n">
        <v>23402100</v>
      </c>
      <c r="C1902" t="n">
        <v>54823890</v>
      </c>
      <c r="D1902" t="n">
        <v>75665520</v>
      </c>
      <c r="E1902">
        <f>sum(B1902:D1902)</f>
        <v/>
      </c>
      <c r="F1902">
        <f>B1902/E1902</f>
        <v/>
      </c>
      <c r="G1902">
        <f>C1902/E1902</f>
        <v/>
      </c>
      <c r="H1902">
        <f>D1902/E1902</f>
        <v/>
      </c>
      <c r="I1902">
        <f>G1902+H1902*2</f>
        <v/>
      </c>
      <c r="J1902">
        <f>I1902-J1892</f>
        <v/>
      </c>
      <c r="K1902" t="n">
        <v>5</v>
      </c>
      <c r="L1902">
        <f>J1902/K1902*100/39.71/168</f>
        <v/>
      </c>
    </row>
    <row r="1903" spans="1:12">
      <c r="A1903" t="s">
        <v>27</v>
      </c>
      <c r="B1903" t="n">
        <v>20727190</v>
      </c>
      <c r="C1903" t="n">
        <v>52939060</v>
      </c>
      <c r="D1903" t="n">
        <v>70848860</v>
      </c>
      <c r="E1903">
        <f>sum(B1903:D1903)</f>
        <v/>
      </c>
      <c r="F1903">
        <f>B1903/E1903</f>
        <v/>
      </c>
      <c r="G1903">
        <f>C1903/E1903</f>
        <v/>
      </c>
      <c r="H1903">
        <f>D1903/E1903</f>
        <v/>
      </c>
      <c r="I1903">
        <f>G1903+H1903*2</f>
        <v/>
      </c>
      <c r="J1903">
        <f>I1903-J1892</f>
        <v/>
      </c>
      <c r="K1903" t="n">
        <v>5</v>
      </c>
      <c r="L1903">
        <f>J1903/K1903*100/39.71/168</f>
        <v/>
      </c>
    </row>
    <row r="1904" spans="1:12">
      <c r="A1904" t="s"/>
    </row>
    <row r="1905" spans="1:12">
      <c r="A1905" t="s">
        <v>0</v>
      </c>
      <c r="B1905" t="s">
        <v>1</v>
      </c>
      <c r="C1905" t="s">
        <v>2</v>
      </c>
      <c r="D1905" t="s">
        <v>3</v>
      </c>
    </row>
    <row r="1906" spans="1:12">
      <c r="A1906" t="s">
        <v>332</v>
      </c>
      <c r="B1906" t="s">
        <v>165</v>
      </c>
      <c r="C1906" t="s">
        <v>333</v>
      </c>
      <c r="D1906" t="s">
        <v>334</v>
      </c>
    </row>
    <row r="1907" spans="1:12">
      <c r="A1907" t="s"/>
      <c r="B1907" t="s">
        <v>8</v>
      </c>
      <c r="C1907" t="s">
        <v>9</v>
      </c>
      <c r="D1907" t="s">
        <v>10</v>
      </c>
      <c r="E1907" t="s">
        <v>11</v>
      </c>
      <c r="F1907" t="s">
        <v>8</v>
      </c>
      <c r="G1907" t="s">
        <v>9</v>
      </c>
      <c r="H1907" t="s">
        <v>10</v>
      </c>
      <c r="I1907" t="s">
        <v>12</v>
      </c>
      <c r="J1907" t="s">
        <v>13</v>
      </c>
      <c r="K1907" t="s">
        <v>14</v>
      </c>
      <c r="L1907" t="s">
        <v>15</v>
      </c>
    </row>
    <row r="1908" spans="1:12">
      <c r="A1908" t="s">
        <v>16</v>
      </c>
      <c r="B1908" t="n">
        <v>50293950</v>
      </c>
      <c r="C1908" t="n">
        <v>74183740</v>
      </c>
      <c r="D1908" t="n">
        <v>58003910</v>
      </c>
      <c r="E1908">
        <f>sum(B1908:D1908)</f>
        <v/>
      </c>
      <c r="F1908">
        <f>B1908/E1908</f>
        <v/>
      </c>
      <c r="G1908">
        <f>C1908/E1908</f>
        <v/>
      </c>
      <c r="H1908">
        <f>D1908/E1908</f>
        <v/>
      </c>
      <c r="I1908">
        <f>G1908+H1908*2</f>
        <v/>
      </c>
      <c r="J1908">
        <f>average(I1908:I1909)</f>
        <v/>
      </c>
    </row>
    <row r="1909" spans="1:12">
      <c r="A1909" t="s">
        <v>17</v>
      </c>
      <c r="B1909" t="n">
        <v>53658120</v>
      </c>
      <c r="C1909" t="n">
        <v>78410370</v>
      </c>
      <c r="D1909" t="n">
        <v>62942610</v>
      </c>
      <c r="E1909">
        <f>sum(B1909:D1909)</f>
        <v/>
      </c>
      <c r="F1909">
        <f>B1909/E1909</f>
        <v/>
      </c>
      <c r="G1909">
        <f>C1909/E1909</f>
        <v/>
      </c>
      <c r="H1909">
        <f>D1909/E1909</f>
        <v/>
      </c>
      <c r="I1909">
        <f>G1909+H1909*2</f>
        <v/>
      </c>
    </row>
    <row r="1910" spans="1:12">
      <c r="A1910" t="s">
        <v>18</v>
      </c>
      <c r="B1910" t="n">
        <v>50030490</v>
      </c>
      <c r="C1910" t="n">
        <v>77032050</v>
      </c>
      <c r="D1910" t="n">
        <v>63625340</v>
      </c>
      <c r="E1910">
        <f>sum(B1910:D1910)</f>
        <v/>
      </c>
      <c r="F1910">
        <f>B1910/E1910</f>
        <v/>
      </c>
      <c r="G1910">
        <f>C1910/E1910</f>
        <v/>
      </c>
      <c r="H1910">
        <f>D1910/E1910</f>
        <v/>
      </c>
      <c r="I1910">
        <f>G1910+H1910*2</f>
        <v/>
      </c>
      <c r="J1910">
        <f>I1910-J1908</f>
        <v/>
      </c>
      <c r="K1910" t="n">
        <v>5</v>
      </c>
      <c r="L1910">
        <f>J1910/K1910*100/49.69/8</f>
        <v/>
      </c>
    </row>
    <row r="1911" spans="1:12">
      <c r="A1911" t="s">
        <v>19</v>
      </c>
      <c r="B1911" t="n">
        <v>55254200</v>
      </c>
      <c r="C1911" t="n">
        <v>82352480</v>
      </c>
      <c r="D1911" t="n">
        <v>71224470</v>
      </c>
      <c r="E1911">
        <f>sum(B1911:D1911)</f>
        <v/>
      </c>
      <c r="F1911">
        <f>B1911/E1911</f>
        <v/>
      </c>
      <c r="G1911">
        <f>C1911/E1911</f>
        <v/>
      </c>
      <c r="H1911">
        <f>D1911/E1911</f>
        <v/>
      </c>
      <c r="I1911">
        <f>G1911+H1911*2</f>
        <v/>
      </c>
      <c r="J1911">
        <f>I1911-J1908</f>
        <v/>
      </c>
      <c r="K1911" t="n">
        <v>5</v>
      </c>
      <c r="L1911">
        <f>J1911/K1911*100/49.69/8</f>
        <v/>
      </c>
    </row>
    <row r="1912" spans="1:12">
      <c r="A1912" t="s">
        <v>20</v>
      </c>
      <c r="B1912" t="n">
        <v>44507230</v>
      </c>
      <c r="C1912" t="n">
        <v>70073900</v>
      </c>
      <c r="D1912" t="n">
        <v>60851040</v>
      </c>
      <c r="E1912">
        <f>sum(B1912:D1912)</f>
        <v/>
      </c>
      <c r="F1912">
        <f>B1912/E1912</f>
        <v/>
      </c>
      <c r="G1912">
        <f>C1912/E1912</f>
        <v/>
      </c>
      <c r="H1912">
        <f>D1912/E1912</f>
        <v/>
      </c>
      <c r="I1912">
        <f>G1912+H1912*2</f>
        <v/>
      </c>
      <c r="J1912">
        <f>I1912-J1908</f>
        <v/>
      </c>
      <c r="K1912" t="n">
        <v>5</v>
      </c>
      <c r="L1912">
        <f>J1912/K1912*100/49.69/24</f>
        <v/>
      </c>
    </row>
    <row r="1913" spans="1:12">
      <c r="A1913" t="s">
        <v>21</v>
      </c>
      <c r="B1913" t="n">
        <v>43121290</v>
      </c>
      <c r="C1913" t="n">
        <v>68778010</v>
      </c>
      <c r="D1913" t="n">
        <v>60465950</v>
      </c>
      <c r="E1913">
        <f>sum(B1913:D1913)</f>
        <v/>
      </c>
      <c r="F1913">
        <f>B1913/E1913</f>
        <v/>
      </c>
      <c r="G1913">
        <f>C1913/E1913</f>
        <v/>
      </c>
      <c r="H1913">
        <f>D1913/E1913</f>
        <v/>
      </c>
      <c r="I1913">
        <f>G1913+H1913*2</f>
        <v/>
      </c>
      <c r="J1913">
        <f>I1913-J1908</f>
        <v/>
      </c>
      <c r="K1913" t="n">
        <v>5</v>
      </c>
      <c r="L1913">
        <f>J1913/K1913*100/49.69/24</f>
        <v/>
      </c>
    </row>
    <row r="1914" spans="1:12">
      <c r="A1914" t="s">
        <v>22</v>
      </c>
      <c r="B1914" t="n">
        <v>26397270</v>
      </c>
      <c r="C1914" t="n">
        <v>45077440</v>
      </c>
      <c r="D1914" t="n">
        <v>44745940</v>
      </c>
      <c r="E1914">
        <f>sum(B1914:D1914)</f>
        <v/>
      </c>
      <c r="F1914">
        <f>B1914/E1914</f>
        <v/>
      </c>
      <c r="G1914">
        <f>C1914/E1914</f>
        <v/>
      </c>
      <c r="H1914">
        <f>D1914/E1914</f>
        <v/>
      </c>
      <c r="I1914">
        <f>G1914+H1914*2</f>
        <v/>
      </c>
      <c r="J1914">
        <f>I1914-J1908</f>
        <v/>
      </c>
      <c r="K1914" t="n">
        <v>5</v>
      </c>
      <c r="L1914">
        <f>J1914/K1914*100/49.69/48</f>
        <v/>
      </c>
    </row>
    <row r="1915" spans="1:12">
      <c r="A1915" t="s">
        <v>23</v>
      </c>
      <c r="B1915" t="n">
        <v>27766140</v>
      </c>
      <c r="C1915" t="n">
        <v>46195810</v>
      </c>
      <c r="D1915" t="n">
        <v>45461980</v>
      </c>
      <c r="E1915">
        <f>sum(B1915:D1915)</f>
        <v/>
      </c>
      <c r="F1915">
        <f>B1915/E1915</f>
        <v/>
      </c>
      <c r="G1915">
        <f>C1915/E1915</f>
        <v/>
      </c>
      <c r="H1915">
        <f>D1915/E1915</f>
        <v/>
      </c>
      <c r="I1915">
        <f>G1915+H1915*2</f>
        <v/>
      </c>
      <c r="J1915">
        <f>I1915-J1908</f>
        <v/>
      </c>
      <c r="K1915" t="n">
        <v>5</v>
      </c>
      <c r="L1915">
        <f>J1915/K1915*100/49.69/48</f>
        <v/>
      </c>
    </row>
    <row r="1916" spans="1:12">
      <c r="A1916" t="s">
        <v>24</v>
      </c>
      <c r="B1916" t="n">
        <v>28645370</v>
      </c>
      <c r="C1916" t="n">
        <v>56051300</v>
      </c>
      <c r="D1916" t="n">
        <v>66086050</v>
      </c>
      <c r="E1916">
        <f>sum(B1916:D1916)</f>
        <v/>
      </c>
      <c r="F1916">
        <f>B1916/E1916</f>
        <v/>
      </c>
      <c r="G1916">
        <f>C1916/E1916</f>
        <v/>
      </c>
      <c r="H1916">
        <f>D1916/E1916</f>
        <v/>
      </c>
      <c r="I1916">
        <f>G1916+H1916*2</f>
        <v/>
      </c>
      <c r="J1916">
        <f>I1916-J1908</f>
        <v/>
      </c>
      <c r="K1916" t="n">
        <v>5</v>
      </c>
      <c r="L1916">
        <f>J1916/K1916*100/49.69/96</f>
        <v/>
      </c>
    </row>
    <row r="1917" spans="1:12">
      <c r="A1917" t="s">
        <v>25</v>
      </c>
      <c r="B1917" t="n">
        <v>27181220</v>
      </c>
      <c r="C1917" t="n">
        <v>53249750</v>
      </c>
      <c r="D1917" t="n">
        <v>61349250</v>
      </c>
      <c r="E1917">
        <f>sum(B1917:D1917)</f>
        <v/>
      </c>
      <c r="F1917">
        <f>B1917/E1917</f>
        <v/>
      </c>
      <c r="G1917">
        <f>C1917/E1917</f>
        <v/>
      </c>
      <c r="H1917">
        <f>D1917/E1917</f>
        <v/>
      </c>
      <c r="I1917">
        <f>G1917+H1917*2</f>
        <v/>
      </c>
      <c r="J1917">
        <f>I1917-J1908</f>
        <v/>
      </c>
      <c r="K1917" t="n">
        <v>5</v>
      </c>
      <c r="L1917">
        <f>J1917/K1917*100/49.69/96</f>
        <v/>
      </c>
    </row>
    <row r="1918" spans="1:12">
      <c r="A1918" t="s">
        <v>26</v>
      </c>
      <c r="B1918" t="n">
        <v>29936310</v>
      </c>
      <c r="C1918" t="n">
        <v>66076610</v>
      </c>
      <c r="D1918" t="n">
        <v>91881170</v>
      </c>
      <c r="E1918">
        <f>sum(B1918:D1918)</f>
        <v/>
      </c>
      <c r="F1918">
        <f>B1918/E1918</f>
        <v/>
      </c>
      <c r="G1918">
        <f>C1918/E1918</f>
        <v/>
      </c>
      <c r="H1918">
        <f>D1918/E1918</f>
        <v/>
      </c>
      <c r="I1918">
        <f>G1918+H1918*2</f>
        <v/>
      </c>
      <c r="J1918">
        <f>I1918-J1908</f>
        <v/>
      </c>
      <c r="K1918" t="n">
        <v>5</v>
      </c>
      <c r="L1918">
        <f>J1918/K1918*100/49.69/168</f>
        <v/>
      </c>
    </row>
    <row r="1919" spans="1:12">
      <c r="A1919" t="s">
        <v>27</v>
      </c>
      <c r="B1919" t="n">
        <v>26156370</v>
      </c>
      <c r="C1919" t="n">
        <v>61079010</v>
      </c>
      <c r="D1919" t="n">
        <v>81758770</v>
      </c>
      <c r="E1919">
        <f>sum(B1919:D1919)</f>
        <v/>
      </c>
      <c r="F1919">
        <f>B1919/E1919</f>
        <v/>
      </c>
      <c r="G1919">
        <f>C1919/E1919</f>
        <v/>
      </c>
      <c r="H1919">
        <f>D1919/E1919</f>
        <v/>
      </c>
      <c r="I1919">
        <f>G1919+H1919*2</f>
        <v/>
      </c>
      <c r="J1919">
        <f>I1919-J1908</f>
        <v/>
      </c>
      <c r="K1919" t="n">
        <v>5</v>
      </c>
      <c r="L1919">
        <f>J1919/K1919*100/49.69/168</f>
        <v/>
      </c>
    </row>
    <row r="1920" spans="1:12">
      <c r="A1920" t="s"/>
    </row>
    <row r="1921" spans="1:12">
      <c r="A1921" t="s">
        <v>0</v>
      </c>
      <c r="B1921" t="s">
        <v>1</v>
      </c>
      <c r="C1921" t="s">
        <v>2</v>
      </c>
      <c r="D1921" t="s">
        <v>3</v>
      </c>
    </row>
    <row r="1922" spans="1:12">
      <c r="A1922" t="s">
        <v>335</v>
      </c>
      <c r="B1922" t="s">
        <v>56</v>
      </c>
      <c r="C1922" t="s">
        <v>336</v>
      </c>
      <c r="D1922" t="s">
        <v>337</v>
      </c>
    </row>
    <row r="1923" spans="1:12">
      <c r="A1923" t="s"/>
      <c r="B1923" t="s">
        <v>8</v>
      </c>
      <c r="C1923" t="s">
        <v>9</v>
      </c>
      <c r="D1923" t="s">
        <v>10</v>
      </c>
      <c r="E1923" t="s">
        <v>11</v>
      </c>
      <c r="F1923" t="s">
        <v>8</v>
      </c>
      <c r="G1923" t="s">
        <v>9</v>
      </c>
      <c r="H1923" t="s">
        <v>10</v>
      </c>
      <c r="I1923" t="s">
        <v>12</v>
      </c>
      <c r="J1923" t="s">
        <v>13</v>
      </c>
      <c r="K1923" t="s">
        <v>14</v>
      </c>
      <c r="L1923" t="s">
        <v>15</v>
      </c>
    </row>
    <row r="1924" spans="1:12">
      <c r="A1924" t="s">
        <v>16</v>
      </c>
      <c r="B1924" t="n">
        <v>141455600</v>
      </c>
      <c r="C1924" t="n">
        <v>206073500</v>
      </c>
      <c r="D1924" t="n">
        <v>182740200</v>
      </c>
      <c r="E1924">
        <f>sum(B1924:D1924)</f>
        <v/>
      </c>
      <c r="F1924">
        <f>B1924/E1924</f>
        <v/>
      </c>
      <c r="G1924">
        <f>C1924/E1924</f>
        <v/>
      </c>
      <c r="H1924">
        <f>D1924/E1924</f>
        <v/>
      </c>
      <c r="I1924">
        <f>G1924+H1924*2</f>
        <v/>
      </c>
      <c r="J1924">
        <f>average(I1924:I1925)</f>
        <v/>
      </c>
    </row>
    <row r="1925" spans="1:12">
      <c r="A1925" t="s">
        <v>17</v>
      </c>
      <c r="B1925" t="n">
        <v>120466600</v>
      </c>
      <c r="C1925" t="n">
        <v>173718000</v>
      </c>
      <c r="D1925" t="n">
        <v>154831100</v>
      </c>
      <c r="E1925">
        <f>sum(B1925:D1925)</f>
        <v/>
      </c>
      <c r="F1925">
        <f>B1925/E1925</f>
        <v/>
      </c>
      <c r="G1925">
        <f>C1925/E1925</f>
        <v/>
      </c>
      <c r="H1925">
        <f>D1925/E1925</f>
        <v/>
      </c>
      <c r="I1925">
        <f>G1925+H1925*2</f>
        <v/>
      </c>
    </row>
    <row r="1926" spans="1:12">
      <c r="A1926" t="s">
        <v>18</v>
      </c>
      <c r="B1926" t="n">
        <v>143204800</v>
      </c>
      <c r="C1926" t="n">
        <v>211554800</v>
      </c>
      <c r="D1926" t="n">
        <v>199822900</v>
      </c>
      <c r="E1926">
        <f>sum(B1926:D1926)</f>
        <v/>
      </c>
      <c r="F1926">
        <f>B1926/E1926</f>
        <v/>
      </c>
      <c r="G1926">
        <f>C1926/E1926</f>
        <v/>
      </c>
      <c r="H1926">
        <f>D1926/E1926</f>
        <v/>
      </c>
      <c r="I1926">
        <f>G1926+H1926*2</f>
        <v/>
      </c>
      <c r="J1926">
        <f>I1926-J1924</f>
        <v/>
      </c>
      <c r="K1926" t="n">
        <v>5</v>
      </c>
      <c r="L1926">
        <f>J1926/K1926*100/38.66/8</f>
        <v/>
      </c>
    </row>
    <row r="1927" spans="1:12">
      <c r="A1927" t="s">
        <v>19</v>
      </c>
      <c r="B1927" t="n">
        <v>128375600</v>
      </c>
      <c r="C1927" t="n">
        <v>190286400</v>
      </c>
      <c r="D1927" t="n">
        <v>179137800</v>
      </c>
      <c r="E1927">
        <f>sum(B1927:D1927)</f>
        <v/>
      </c>
      <c r="F1927">
        <f>B1927/E1927</f>
        <v/>
      </c>
      <c r="G1927">
        <f>C1927/E1927</f>
        <v/>
      </c>
      <c r="H1927">
        <f>D1927/E1927</f>
        <v/>
      </c>
      <c r="I1927">
        <f>G1927+H1927*2</f>
        <v/>
      </c>
      <c r="J1927">
        <f>I1927-J1924</f>
        <v/>
      </c>
      <c r="K1927" t="n">
        <v>5</v>
      </c>
      <c r="L1927">
        <f>J1927/K1927*100/38.66/8</f>
        <v/>
      </c>
    </row>
    <row r="1928" spans="1:12">
      <c r="A1928" t="s">
        <v>20</v>
      </c>
      <c r="B1928" t="n">
        <v>149090000</v>
      </c>
      <c r="C1928" t="n">
        <v>230055200</v>
      </c>
      <c r="D1928" t="n">
        <v>227782400</v>
      </c>
      <c r="E1928">
        <f>sum(B1928:D1928)</f>
        <v/>
      </c>
      <c r="F1928">
        <f>B1928/E1928</f>
        <v/>
      </c>
      <c r="G1928">
        <f>C1928/E1928</f>
        <v/>
      </c>
      <c r="H1928">
        <f>D1928/E1928</f>
        <v/>
      </c>
      <c r="I1928">
        <f>G1928+H1928*2</f>
        <v/>
      </c>
      <c r="J1928">
        <f>I1928-J1924</f>
        <v/>
      </c>
      <c r="K1928" t="n">
        <v>5</v>
      </c>
      <c r="L1928">
        <f>J1928/K1928*100/38.66/24</f>
        <v/>
      </c>
    </row>
    <row r="1929" spans="1:12">
      <c r="A1929" t="s">
        <v>21</v>
      </c>
      <c r="B1929" t="n">
        <v>123853100</v>
      </c>
      <c r="C1929" t="n">
        <v>198239500</v>
      </c>
      <c r="D1929" t="n">
        <v>191984000</v>
      </c>
      <c r="E1929">
        <f>sum(B1929:D1929)</f>
        <v/>
      </c>
      <c r="F1929">
        <f>B1929/E1929</f>
        <v/>
      </c>
      <c r="G1929">
        <f>C1929/E1929</f>
        <v/>
      </c>
      <c r="H1929">
        <f>D1929/E1929</f>
        <v/>
      </c>
      <c r="I1929">
        <f>G1929+H1929*2</f>
        <v/>
      </c>
      <c r="J1929">
        <f>I1929-J1924</f>
        <v/>
      </c>
      <c r="K1929" t="n">
        <v>5</v>
      </c>
      <c r="L1929">
        <f>J1929/K1929*100/38.66/24</f>
        <v/>
      </c>
    </row>
    <row r="1930" spans="1:12">
      <c r="A1930" t="s">
        <v>22</v>
      </c>
      <c r="B1930" t="n">
        <v>77409430</v>
      </c>
      <c r="C1930" t="n">
        <v>127199700</v>
      </c>
      <c r="D1930" t="n">
        <v>134783000</v>
      </c>
      <c r="E1930">
        <f>sum(B1930:D1930)</f>
        <v/>
      </c>
      <c r="F1930">
        <f>B1930/E1930</f>
        <v/>
      </c>
      <c r="G1930">
        <f>C1930/E1930</f>
        <v/>
      </c>
      <c r="H1930">
        <f>D1930/E1930</f>
        <v/>
      </c>
      <c r="I1930">
        <f>G1930+H1930*2</f>
        <v/>
      </c>
      <c r="J1930">
        <f>I1930-J1924</f>
        <v/>
      </c>
      <c r="K1930" t="n">
        <v>5</v>
      </c>
      <c r="L1930">
        <f>J1930/K1930*100/38.66/48</f>
        <v/>
      </c>
    </row>
    <row r="1931" spans="1:12">
      <c r="A1931" t="s">
        <v>23</v>
      </c>
      <c r="B1931" t="n">
        <v>74513580</v>
      </c>
      <c r="C1931" t="n">
        <v>127339300</v>
      </c>
      <c r="D1931" t="n">
        <v>135063200</v>
      </c>
      <c r="E1931">
        <f>sum(B1931:D1931)</f>
        <v/>
      </c>
      <c r="F1931">
        <f>B1931/E1931</f>
        <v/>
      </c>
      <c r="G1931">
        <f>C1931/E1931</f>
        <v/>
      </c>
      <c r="H1931">
        <f>D1931/E1931</f>
        <v/>
      </c>
      <c r="I1931">
        <f>G1931+H1931*2</f>
        <v/>
      </c>
      <c r="J1931">
        <f>I1931-J1924</f>
        <v/>
      </c>
      <c r="K1931" t="n">
        <v>5</v>
      </c>
      <c r="L1931">
        <f>J1931/K1931*100/38.66/48</f>
        <v/>
      </c>
    </row>
    <row r="1932" spans="1:12">
      <c r="A1932" t="s">
        <v>24</v>
      </c>
      <c r="B1932" t="n">
        <v>70568270</v>
      </c>
      <c r="C1932" t="n">
        <v>137814800</v>
      </c>
      <c r="D1932" t="n">
        <v>168033500</v>
      </c>
      <c r="E1932">
        <f>sum(B1932:D1932)</f>
        <v/>
      </c>
      <c r="F1932">
        <f>B1932/E1932</f>
        <v/>
      </c>
      <c r="G1932">
        <f>C1932/E1932</f>
        <v/>
      </c>
      <c r="H1932">
        <f>D1932/E1932</f>
        <v/>
      </c>
      <c r="I1932">
        <f>G1932+H1932*2</f>
        <v/>
      </c>
      <c r="J1932">
        <f>I1932-J1924</f>
        <v/>
      </c>
      <c r="K1932" t="n">
        <v>5</v>
      </c>
      <c r="L1932">
        <f>J1932/K1932*100/38.66/96</f>
        <v/>
      </c>
    </row>
    <row r="1933" spans="1:12">
      <c r="A1933" t="s">
        <v>25</v>
      </c>
      <c r="B1933" t="n">
        <v>82712290</v>
      </c>
      <c r="C1933" t="n">
        <v>163591200</v>
      </c>
      <c r="D1933" t="n">
        <v>199389700</v>
      </c>
      <c r="E1933">
        <f>sum(B1933:D1933)</f>
        <v/>
      </c>
      <c r="F1933">
        <f>B1933/E1933</f>
        <v/>
      </c>
      <c r="G1933">
        <f>C1933/E1933</f>
        <v/>
      </c>
      <c r="H1933">
        <f>D1933/E1933</f>
        <v/>
      </c>
      <c r="I1933">
        <f>G1933+H1933*2</f>
        <v/>
      </c>
      <c r="J1933">
        <f>I1933-J1924</f>
        <v/>
      </c>
      <c r="K1933" t="n">
        <v>5</v>
      </c>
      <c r="L1933">
        <f>J1933/K1933*100/38.66/96</f>
        <v/>
      </c>
    </row>
    <row r="1934" spans="1:12">
      <c r="A1934" t="s">
        <v>26</v>
      </c>
      <c r="B1934" t="n">
        <v>93479070</v>
      </c>
      <c r="C1934" t="n">
        <v>213583400</v>
      </c>
      <c r="D1934" t="n">
        <v>290843500</v>
      </c>
      <c r="E1934">
        <f>sum(B1934:D1934)</f>
        <v/>
      </c>
      <c r="F1934">
        <f>B1934/E1934</f>
        <v/>
      </c>
      <c r="G1934">
        <f>C1934/E1934</f>
        <v/>
      </c>
      <c r="H1934">
        <f>D1934/E1934</f>
        <v/>
      </c>
      <c r="I1934">
        <f>G1934+H1934*2</f>
        <v/>
      </c>
      <c r="J1934">
        <f>I1934-J1924</f>
        <v/>
      </c>
      <c r="K1934" t="n">
        <v>5</v>
      </c>
      <c r="L1934">
        <f>J1934/K1934*100/38.66/168</f>
        <v/>
      </c>
    </row>
    <row r="1935" spans="1:12">
      <c r="A1935" t="s">
        <v>27</v>
      </c>
      <c r="B1935" t="n">
        <v>79831160</v>
      </c>
      <c r="C1935" t="n">
        <v>180298300</v>
      </c>
      <c r="D1935" t="n">
        <v>246773600</v>
      </c>
      <c r="E1935">
        <f>sum(B1935:D1935)</f>
        <v/>
      </c>
      <c r="F1935">
        <f>B1935/E1935</f>
        <v/>
      </c>
      <c r="G1935">
        <f>C1935/E1935</f>
        <v/>
      </c>
      <c r="H1935">
        <f>D1935/E1935</f>
        <v/>
      </c>
      <c r="I1935">
        <f>G1935+H1935*2</f>
        <v/>
      </c>
      <c r="J1935">
        <f>I1935-J1924</f>
        <v/>
      </c>
      <c r="K1935" t="n">
        <v>5</v>
      </c>
      <c r="L1935">
        <f>J1935/K1935*100/38.66/168</f>
        <v/>
      </c>
    </row>
    <row r="1936" spans="1:12">
      <c r="A1936" t="s"/>
    </row>
    <row r="1937" spans="1:12">
      <c r="A1937" t="s">
        <v>0</v>
      </c>
      <c r="B1937" t="s">
        <v>1</v>
      </c>
      <c r="C1937" t="s">
        <v>2</v>
      </c>
      <c r="D1937" t="s">
        <v>3</v>
      </c>
    </row>
    <row r="1938" spans="1:12">
      <c r="A1938" t="s">
        <v>338</v>
      </c>
      <c r="B1938" t="s">
        <v>165</v>
      </c>
      <c r="C1938" t="s">
        <v>339</v>
      </c>
      <c r="D1938" t="s">
        <v>337</v>
      </c>
    </row>
    <row r="1939" spans="1:12">
      <c r="A1939" t="s"/>
      <c r="B1939" t="s">
        <v>8</v>
      </c>
      <c r="C1939" t="s">
        <v>9</v>
      </c>
      <c r="D1939" t="s">
        <v>10</v>
      </c>
      <c r="E1939" t="s">
        <v>11</v>
      </c>
      <c r="F1939" t="s">
        <v>8</v>
      </c>
      <c r="G1939" t="s">
        <v>9</v>
      </c>
      <c r="H1939" t="s">
        <v>10</v>
      </c>
      <c r="I1939" t="s">
        <v>12</v>
      </c>
      <c r="J1939" t="s">
        <v>13</v>
      </c>
      <c r="K1939" t="s">
        <v>14</v>
      </c>
      <c r="L1939" t="s">
        <v>15</v>
      </c>
    </row>
    <row r="1940" spans="1:12">
      <c r="A1940" t="s">
        <v>16</v>
      </c>
      <c r="B1940" t="n">
        <v>549793700</v>
      </c>
      <c r="C1940" t="n">
        <v>784714000</v>
      </c>
      <c r="D1940" t="n">
        <v>701868700</v>
      </c>
      <c r="E1940">
        <f>sum(B1940:D1940)</f>
        <v/>
      </c>
      <c r="F1940">
        <f>B1940/E1940</f>
        <v/>
      </c>
      <c r="G1940">
        <f>C1940/E1940</f>
        <v/>
      </c>
      <c r="H1940">
        <f>D1940/E1940</f>
        <v/>
      </c>
      <c r="I1940">
        <f>G1940+H1940*2</f>
        <v/>
      </c>
      <c r="J1940">
        <f>average(I1940:I1941)</f>
        <v/>
      </c>
    </row>
    <row r="1941" spans="1:12">
      <c r="A1941" t="s">
        <v>17</v>
      </c>
      <c r="B1941" t="n">
        <v>477976600</v>
      </c>
      <c r="C1941" t="n">
        <v>684358800</v>
      </c>
      <c r="D1941" t="n">
        <v>614533900</v>
      </c>
      <c r="E1941">
        <f>sum(B1941:D1941)</f>
        <v/>
      </c>
      <c r="F1941">
        <f>B1941/E1941</f>
        <v/>
      </c>
      <c r="G1941">
        <f>C1941/E1941</f>
        <v/>
      </c>
      <c r="H1941">
        <f>D1941/E1941</f>
        <v/>
      </c>
      <c r="I1941">
        <f>G1941+H1941*2</f>
        <v/>
      </c>
    </row>
    <row r="1942" spans="1:12">
      <c r="A1942" t="s">
        <v>18</v>
      </c>
      <c r="B1942" t="n">
        <v>514325500</v>
      </c>
      <c r="C1942" t="n">
        <v>765479300</v>
      </c>
      <c r="D1942" t="n">
        <v>713721100</v>
      </c>
      <c r="E1942">
        <f>sum(B1942:D1942)</f>
        <v/>
      </c>
      <c r="F1942">
        <f>B1942/E1942</f>
        <v/>
      </c>
      <c r="G1942">
        <f>C1942/E1942</f>
        <v/>
      </c>
      <c r="H1942">
        <f>D1942/E1942</f>
        <v/>
      </c>
      <c r="I1942">
        <f>G1942+H1942*2</f>
        <v/>
      </c>
      <c r="J1942">
        <f>I1942-J1940</f>
        <v/>
      </c>
      <c r="K1942" t="n">
        <v>5</v>
      </c>
      <c r="L1942">
        <f>J1942/K1942*100/38.66/8</f>
        <v/>
      </c>
    </row>
    <row r="1943" spans="1:12">
      <c r="A1943" t="s">
        <v>19</v>
      </c>
      <c r="B1943" t="n">
        <v>550135900</v>
      </c>
      <c r="C1943" t="n">
        <v>815785000</v>
      </c>
      <c r="D1943" t="n">
        <v>760358800</v>
      </c>
      <c r="E1943">
        <f>sum(B1943:D1943)</f>
        <v/>
      </c>
      <c r="F1943">
        <f>B1943/E1943</f>
        <v/>
      </c>
      <c r="G1943">
        <f>C1943/E1943</f>
        <v/>
      </c>
      <c r="H1943">
        <f>D1943/E1943</f>
        <v/>
      </c>
      <c r="I1943">
        <f>G1943+H1943*2</f>
        <v/>
      </c>
      <c r="J1943">
        <f>I1943-J1940</f>
        <v/>
      </c>
      <c r="K1943" t="n">
        <v>5</v>
      </c>
      <c r="L1943">
        <f>J1943/K1943*100/38.66/8</f>
        <v/>
      </c>
    </row>
    <row r="1944" spans="1:12">
      <c r="A1944" t="s">
        <v>20</v>
      </c>
      <c r="B1944" t="n">
        <v>514200100</v>
      </c>
      <c r="C1944" t="n">
        <v>785583400</v>
      </c>
      <c r="D1944" t="n">
        <v>771451800</v>
      </c>
      <c r="E1944">
        <f>sum(B1944:D1944)</f>
        <v/>
      </c>
      <c r="F1944">
        <f>B1944/E1944</f>
        <v/>
      </c>
      <c r="G1944">
        <f>C1944/E1944</f>
        <v/>
      </c>
      <c r="H1944">
        <f>D1944/E1944</f>
        <v/>
      </c>
      <c r="I1944">
        <f>G1944+H1944*2</f>
        <v/>
      </c>
      <c r="J1944">
        <f>I1944-J1940</f>
        <v/>
      </c>
      <c r="K1944" t="n">
        <v>5</v>
      </c>
      <c r="L1944">
        <f>J1944/K1944*100/38.66/24</f>
        <v/>
      </c>
    </row>
    <row r="1945" spans="1:12">
      <c r="A1945" t="s">
        <v>21</v>
      </c>
      <c r="B1945" t="n">
        <v>444020500</v>
      </c>
      <c r="C1945" t="n">
        <v>684471700</v>
      </c>
      <c r="D1945" t="n">
        <v>673621200</v>
      </c>
      <c r="E1945">
        <f>sum(B1945:D1945)</f>
        <v/>
      </c>
      <c r="F1945">
        <f>B1945/E1945</f>
        <v/>
      </c>
      <c r="G1945">
        <f>C1945/E1945</f>
        <v/>
      </c>
      <c r="H1945">
        <f>D1945/E1945</f>
        <v/>
      </c>
      <c r="I1945">
        <f>G1945+H1945*2</f>
        <v/>
      </c>
      <c r="J1945">
        <f>I1945-J1940</f>
        <v/>
      </c>
      <c r="K1945" t="n">
        <v>5</v>
      </c>
      <c r="L1945">
        <f>J1945/K1945*100/38.66/24</f>
        <v/>
      </c>
    </row>
    <row r="1946" spans="1:12">
      <c r="A1946" t="s">
        <v>22</v>
      </c>
      <c r="B1946" t="n">
        <v>273945700</v>
      </c>
      <c r="C1946" t="n">
        <v>449599200</v>
      </c>
      <c r="D1946" t="n">
        <v>483176800</v>
      </c>
      <c r="E1946">
        <f>sum(B1946:D1946)</f>
        <v/>
      </c>
      <c r="F1946">
        <f>B1946/E1946</f>
        <v/>
      </c>
      <c r="G1946">
        <f>C1946/E1946</f>
        <v/>
      </c>
      <c r="H1946">
        <f>D1946/E1946</f>
        <v/>
      </c>
      <c r="I1946">
        <f>G1946+H1946*2</f>
        <v/>
      </c>
      <c r="J1946">
        <f>I1946-J1940</f>
        <v/>
      </c>
      <c r="K1946" t="n">
        <v>5</v>
      </c>
      <c r="L1946">
        <f>J1946/K1946*100/38.66/48</f>
        <v/>
      </c>
    </row>
    <row r="1947" spans="1:12">
      <c r="A1947" t="s">
        <v>23</v>
      </c>
      <c r="B1947" t="n">
        <v>285888800</v>
      </c>
      <c r="C1947" t="n">
        <v>472560500</v>
      </c>
      <c r="D1947" t="n">
        <v>504409900</v>
      </c>
      <c r="E1947">
        <f>sum(B1947:D1947)</f>
        <v/>
      </c>
      <c r="F1947">
        <f>B1947/E1947</f>
        <v/>
      </c>
      <c r="G1947">
        <f>C1947/E1947</f>
        <v/>
      </c>
      <c r="H1947">
        <f>D1947/E1947</f>
        <v/>
      </c>
      <c r="I1947">
        <f>G1947+H1947*2</f>
        <v/>
      </c>
      <c r="J1947">
        <f>I1947-J1940</f>
        <v/>
      </c>
      <c r="K1947" t="n">
        <v>5</v>
      </c>
      <c r="L1947">
        <f>J1947/K1947*100/38.66/48</f>
        <v/>
      </c>
    </row>
    <row r="1948" spans="1:12">
      <c r="A1948" t="s">
        <v>24</v>
      </c>
      <c r="B1948" t="n">
        <v>302600400</v>
      </c>
      <c r="C1948" t="n">
        <v>583435200</v>
      </c>
      <c r="D1948" t="n">
        <v>721210300</v>
      </c>
      <c r="E1948">
        <f>sum(B1948:D1948)</f>
        <v/>
      </c>
      <c r="F1948">
        <f>B1948/E1948</f>
        <v/>
      </c>
      <c r="G1948">
        <f>C1948/E1948</f>
        <v/>
      </c>
      <c r="H1948">
        <f>D1948/E1948</f>
        <v/>
      </c>
      <c r="I1948">
        <f>G1948+H1948*2</f>
        <v/>
      </c>
      <c r="J1948">
        <f>I1948-J1940</f>
        <v/>
      </c>
      <c r="K1948" t="n">
        <v>5</v>
      </c>
      <c r="L1948">
        <f>J1948/K1948*100/38.66/96</f>
        <v/>
      </c>
    </row>
    <row r="1949" spans="1:12">
      <c r="A1949" t="s">
        <v>25</v>
      </c>
      <c r="B1949" t="n">
        <v>319325200</v>
      </c>
      <c r="C1949" t="n">
        <v>617700700</v>
      </c>
      <c r="D1949" t="n">
        <v>757844000</v>
      </c>
      <c r="E1949">
        <f>sum(B1949:D1949)</f>
        <v/>
      </c>
      <c r="F1949">
        <f>B1949/E1949</f>
        <v/>
      </c>
      <c r="G1949">
        <f>C1949/E1949</f>
        <v/>
      </c>
      <c r="H1949">
        <f>D1949/E1949</f>
        <v/>
      </c>
      <c r="I1949">
        <f>G1949+H1949*2</f>
        <v/>
      </c>
      <c r="J1949">
        <f>I1949-J1940</f>
        <v/>
      </c>
      <c r="K1949" t="n">
        <v>5</v>
      </c>
      <c r="L1949">
        <f>J1949/K1949*100/38.66/96</f>
        <v/>
      </c>
    </row>
    <row r="1950" spans="1:12">
      <c r="A1950" t="s">
        <v>26</v>
      </c>
      <c r="B1950" t="n">
        <v>411282700</v>
      </c>
      <c r="C1950" t="n">
        <v>936901300</v>
      </c>
      <c r="D1950" t="n">
        <v>1273827000</v>
      </c>
      <c r="E1950">
        <f>sum(B1950:D1950)</f>
        <v/>
      </c>
      <c r="F1950">
        <f>B1950/E1950</f>
        <v/>
      </c>
      <c r="G1950">
        <f>C1950/E1950</f>
        <v/>
      </c>
      <c r="H1950">
        <f>D1950/E1950</f>
        <v/>
      </c>
      <c r="I1950">
        <f>G1950+H1950*2</f>
        <v/>
      </c>
      <c r="J1950">
        <f>I1950-J1940</f>
        <v/>
      </c>
      <c r="K1950" t="n">
        <v>5</v>
      </c>
      <c r="L1950">
        <f>J1950/K1950*100/38.66/168</f>
        <v/>
      </c>
    </row>
    <row r="1951" spans="1:12">
      <c r="A1951" t="s">
        <v>27</v>
      </c>
      <c r="B1951" t="n">
        <v>301186500</v>
      </c>
      <c r="C1951" t="n">
        <v>681452600</v>
      </c>
      <c r="D1951" t="n">
        <v>933278300</v>
      </c>
      <c r="E1951">
        <f>sum(B1951:D1951)</f>
        <v/>
      </c>
      <c r="F1951">
        <f>B1951/E1951</f>
        <v/>
      </c>
      <c r="G1951">
        <f>C1951/E1951</f>
        <v/>
      </c>
      <c r="H1951">
        <f>D1951/E1951</f>
        <v/>
      </c>
      <c r="I1951">
        <f>G1951+H1951*2</f>
        <v/>
      </c>
      <c r="J1951">
        <f>I1951-J1940</f>
        <v/>
      </c>
      <c r="K1951" t="n">
        <v>5</v>
      </c>
      <c r="L1951">
        <f>J1951/K1951*100/38.66/168</f>
        <v/>
      </c>
    </row>
    <row r="1952" spans="1:12">
      <c r="A1952" t="s"/>
    </row>
    <row r="1953" spans="1:12">
      <c r="A1953" t="s">
        <v>0</v>
      </c>
      <c r="B1953" t="s">
        <v>1</v>
      </c>
      <c r="C1953" t="s">
        <v>2</v>
      </c>
      <c r="D1953" t="s">
        <v>3</v>
      </c>
    </row>
    <row r="1954" spans="1:12">
      <c r="A1954" t="s">
        <v>340</v>
      </c>
      <c r="B1954" t="s">
        <v>56</v>
      </c>
      <c r="C1954" t="s">
        <v>341</v>
      </c>
      <c r="D1954" t="s">
        <v>337</v>
      </c>
    </row>
    <row r="1955" spans="1:12">
      <c r="A1955" t="s"/>
      <c r="B1955" t="s">
        <v>8</v>
      </c>
      <c r="C1955" t="s">
        <v>9</v>
      </c>
      <c r="D1955" t="s">
        <v>10</v>
      </c>
      <c r="E1955" t="s">
        <v>11</v>
      </c>
      <c r="F1955" t="s">
        <v>8</v>
      </c>
      <c r="G1955" t="s">
        <v>9</v>
      </c>
      <c r="H1955" t="s">
        <v>10</v>
      </c>
      <c r="I1955" t="s">
        <v>12</v>
      </c>
      <c r="J1955" t="s">
        <v>13</v>
      </c>
      <c r="K1955" t="s">
        <v>14</v>
      </c>
      <c r="L1955" t="s">
        <v>15</v>
      </c>
    </row>
    <row r="1956" spans="1:12">
      <c r="A1956" t="s">
        <v>16</v>
      </c>
      <c r="B1956" t="n">
        <v>35362470</v>
      </c>
      <c r="C1956" t="n">
        <v>48135690</v>
      </c>
      <c r="D1956" t="n">
        <v>42391930</v>
      </c>
      <c r="E1956">
        <f>sum(B1956:D1956)</f>
        <v/>
      </c>
      <c r="F1956">
        <f>B1956/E1956</f>
        <v/>
      </c>
      <c r="G1956">
        <f>C1956/E1956</f>
        <v/>
      </c>
      <c r="H1956">
        <f>D1956/E1956</f>
        <v/>
      </c>
      <c r="I1956">
        <f>G1956+H1956*2</f>
        <v/>
      </c>
      <c r="J1956">
        <f>average(I1956:I1957)</f>
        <v/>
      </c>
    </row>
    <row r="1957" spans="1:12">
      <c r="A1957" t="s">
        <v>17</v>
      </c>
      <c r="B1957" t="n">
        <v>33993300</v>
      </c>
      <c r="C1957" t="n">
        <v>47429060</v>
      </c>
      <c r="D1957" t="n">
        <v>42135290</v>
      </c>
      <c r="E1957">
        <f>sum(B1957:D1957)</f>
        <v/>
      </c>
      <c r="F1957">
        <f>B1957/E1957</f>
        <v/>
      </c>
      <c r="G1957">
        <f>C1957/E1957</f>
        <v/>
      </c>
      <c r="H1957">
        <f>D1957/E1957</f>
        <v/>
      </c>
      <c r="I1957">
        <f>G1957+H1957*2</f>
        <v/>
      </c>
    </row>
    <row r="1958" spans="1:12">
      <c r="A1958" t="s">
        <v>18</v>
      </c>
      <c r="B1958" t="n">
        <v>25292560</v>
      </c>
      <c r="C1958" t="n">
        <v>36411700</v>
      </c>
      <c r="D1958" t="n">
        <v>33765980</v>
      </c>
      <c r="E1958">
        <f>sum(B1958:D1958)</f>
        <v/>
      </c>
      <c r="F1958">
        <f>B1958/E1958</f>
        <v/>
      </c>
      <c r="G1958">
        <f>C1958/E1958</f>
        <v/>
      </c>
      <c r="H1958">
        <f>D1958/E1958</f>
        <v/>
      </c>
      <c r="I1958">
        <f>G1958+H1958*2</f>
        <v/>
      </c>
      <c r="J1958">
        <f>I1958-J1956</f>
        <v/>
      </c>
      <c r="K1958" t="n">
        <v>5</v>
      </c>
      <c r="L1958">
        <f>J1958/K1958*100/38.66/8</f>
        <v/>
      </c>
    </row>
    <row r="1959" spans="1:12">
      <c r="A1959" t="s">
        <v>19</v>
      </c>
      <c r="B1959" t="n">
        <v>27246280</v>
      </c>
      <c r="C1959" t="n">
        <v>39267200</v>
      </c>
      <c r="D1959" t="n">
        <v>36744200</v>
      </c>
      <c r="E1959">
        <f>sum(B1959:D1959)</f>
        <v/>
      </c>
      <c r="F1959">
        <f>B1959/E1959</f>
        <v/>
      </c>
      <c r="G1959">
        <f>C1959/E1959</f>
        <v/>
      </c>
      <c r="H1959">
        <f>D1959/E1959</f>
        <v/>
      </c>
      <c r="I1959">
        <f>G1959+H1959*2</f>
        <v/>
      </c>
      <c r="J1959">
        <f>I1959-J1956</f>
        <v/>
      </c>
      <c r="K1959" t="n">
        <v>5</v>
      </c>
      <c r="L1959">
        <f>J1959/K1959*100/38.66/8</f>
        <v/>
      </c>
    </row>
    <row r="1960" spans="1:12">
      <c r="A1960" t="s">
        <v>20</v>
      </c>
      <c r="B1960" t="n">
        <v>26471630</v>
      </c>
      <c r="C1960" t="n">
        <v>39705800</v>
      </c>
      <c r="D1960" t="n">
        <v>38500940</v>
      </c>
      <c r="E1960">
        <f>sum(B1960:D1960)</f>
        <v/>
      </c>
      <c r="F1960">
        <f>B1960/E1960</f>
        <v/>
      </c>
      <c r="G1960">
        <f>C1960/E1960</f>
        <v/>
      </c>
      <c r="H1960">
        <f>D1960/E1960</f>
        <v/>
      </c>
      <c r="I1960">
        <f>G1960+H1960*2</f>
        <v/>
      </c>
      <c r="J1960">
        <f>I1960-J1956</f>
        <v/>
      </c>
      <c r="K1960" t="n">
        <v>5</v>
      </c>
      <c r="L1960">
        <f>J1960/K1960*100/38.66/24</f>
        <v/>
      </c>
    </row>
    <row r="1961" spans="1:12">
      <c r="A1961" t="s">
        <v>21</v>
      </c>
      <c r="B1961" t="n">
        <v>21783040</v>
      </c>
      <c r="C1961" t="n">
        <v>31549480</v>
      </c>
      <c r="D1961" t="n">
        <v>31410950</v>
      </c>
      <c r="E1961">
        <f>sum(B1961:D1961)</f>
        <v/>
      </c>
      <c r="F1961">
        <f>B1961/E1961</f>
        <v/>
      </c>
      <c r="G1961">
        <f>C1961/E1961</f>
        <v/>
      </c>
      <c r="H1961">
        <f>D1961/E1961</f>
        <v/>
      </c>
      <c r="I1961">
        <f>G1961+H1961*2</f>
        <v/>
      </c>
      <c r="J1961">
        <f>I1961-J1956</f>
        <v/>
      </c>
      <c r="K1961" t="n">
        <v>5</v>
      </c>
      <c r="L1961">
        <f>J1961/K1961*100/38.66/24</f>
        <v/>
      </c>
    </row>
    <row r="1962" spans="1:12">
      <c r="A1962" t="s">
        <v>22</v>
      </c>
      <c r="B1962" t="n">
        <v>14954100</v>
      </c>
      <c r="C1962" t="n">
        <v>22912070</v>
      </c>
      <c r="D1962" t="n">
        <v>23902430</v>
      </c>
      <c r="E1962">
        <f>sum(B1962:D1962)</f>
        <v/>
      </c>
      <c r="F1962">
        <f>B1962/E1962</f>
        <v/>
      </c>
      <c r="G1962">
        <f>C1962/E1962</f>
        <v/>
      </c>
      <c r="H1962">
        <f>D1962/E1962</f>
        <v/>
      </c>
      <c r="I1962">
        <f>G1962+H1962*2</f>
        <v/>
      </c>
      <c r="J1962">
        <f>I1962-J1956</f>
        <v/>
      </c>
      <c r="K1962" t="n">
        <v>5</v>
      </c>
      <c r="L1962">
        <f>J1962/K1962*100/38.66/48</f>
        <v/>
      </c>
    </row>
    <row r="1963" spans="1:12">
      <c r="A1963" t="s">
        <v>23</v>
      </c>
      <c r="B1963" t="n">
        <v>15396730</v>
      </c>
      <c r="C1963" t="n">
        <v>24279170</v>
      </c>
      <c r="D1963" t="n">
        <v>25431150</v>
      </c>
      <c r="E1963">
        <f>sum(B1963:D1963)</f>
        <v/>
      </c>
      <c r="F1963">
        <f>B1963/E1963</f>
        <v/>
      </c>
      <c r="G1963">
        <f>C1963/E1963</f>
        <v/>
      </c>
      <c r="H1963">
        <f>D1963/E1963</f>
        <v/>
      </c>
      <c r="I1963">
        <f>G1963+H1963*2</f>
        <v/>
      </c>
      <c r="J1963">
        <f>I1963-J1956</f>
        <v/>
      </c>
      <c r="K1963" t="n">
        <v>5</v>
      </c>
      <c r="L1963">
        <f>J1963/K1963*100/38.66/48</f>
        <v/>
      </c>
    </row>
    <row r="1964" spans="1:12">
      <c r="A1964" t="s">
        <v>24</v>
      </c>
      <c r="B1964" t="n">
        <v>17063740</v>
      </c>
      <c r="C1964" t="n">
        <v>29218690</v>
      </c>
      <c r="D1964" t="n">
        <v>34765270</v>
      </c>
      <c r="E1964">
        <f>sum(B1964:D1964)</f>
        <v/>
      </c>
      <c r="F1964">
        <f>B1964/E1964</f>
        <v/>
      </c>
      <c r="G1964">
        <f>C1964/E1964</f>
        <v/>
      </c>
      <c r="H1964">
        <f>D1964/E1964</f>
        <v/>
      </c>
      <c r="I1964">
        <f>G1964+H1964*2</f>
        <v/>
      </c>
      <c r="J1964">
        <f>I1964-J1956</f>
        <v/>
      </c>
      <c r="K1964" t="n">
        <v>5</v>
      </c>
      <c r="L1964">
        <f>J1964/K1964*100/38.66/96</f>
        <v/>
      </c>
    </row>
    <row r="1965" spans="1:12">
      <c r="A1965" t="s">
        <v>25</v>
      </c>
      <c r="B1965" t="n">
        <v>14725780</v>
      </c>
      <c r="C1965" t="n">
        <v>27128520</v>
      </c>
      <c r="D1965" t="n">
        <v>32647720</v>
      </c>
      <c r="E1965">
        <f>sum(B1965:D1965)</f>
        <v/>
      </c>
      <c r="F1965">
        <f>B1965/E1965</f>
        <v/>
      </c>
      <c r="G1965">
        <f>C1965/E1965</f>
        <v/>
      </c>
      <c r="H1965">
        <f>D1965/E1965</f>
        <v/>
      </c>
      <c r="I1965">
        <f>G1965+H1965*2</f>
        <v/>
      </c>
      <c r="J1965">
        <f>I1965-J1956</f>
        <v/>
      </c>
      <c r="K1965" t="n">
        <v>5</v>
      </c>
      <c r="L1965">
        <f>J1965/K1965*100/38.66/96</f>
        <v/>
      </c>
    </row>
    <row r="1966" spans="1:12">
      <c r="A1966" t="s">
        <v>26</v>
      </c>
      <c r="B1966" t="n">
        <v>15401390</v>
      </c>
      <c r="C1966" t="n">
        <v>31291880</v>
      </c>
      <c r="D1966" t="n">
        <v>45305480</v>
      </c>
      <c r="E1966">
        <f>sum(B1966:D1966)</f>
        <v/>
      </c>
      <c r="F1966">
        <f>B1966/E1966</f>
        <v/>
      </c>
      <c r="G1966">
        <f>C1966/E1966</f>
        <v/>
      </c>
      <c r="H1966">
        <f>D1966/E1966</f>
        <v/>
      </c>
      <c r="I1966">
        <f>G1966+H1966*2</f>
        <v/>
      </c>
      <c r="J1966">
        <f>I1966-J1956</f>
        <v/>
      </c>
      <c r="K1966" t="n">
        <v>5</v>
      </c>
      <c r="L1966">
        <f>J1966/K1966*100/38.66/168</f>
        <v/>
      </c>
    </row>
    <row r="1967" spans="1:12">
      <c r="A1967" t="s">
        <v>27</v>
      </c>
      <c r="B1967" t="n">
        <v>17907140</v>
      </c>
      <c r="C1967" t="n">
        <v>35675390</v>
      </c>
      <c r="D1967" t="n">
        <v>48912280</v>
      </c>
      <c r="E1967">
        <f>sum(B1967:D1967)</f>
        <v/>
      </c>
      <c r="F1967">
        <f>B1967/E1967</f>
        <v/>
      </c>
      <c r="G1967">
        <f>C1967/E1967</f>
        <v/>
      </c>
      <c r="H1967">
        <f>D1967/E1967</f>
        <v/>
      </c>
      <c r="I1967">
        <f>G1967+H1967*2</f>
        <v/>
      </c>
      <c r="J1967">
        <f>I1967-J1956</f>
        <v/>
      </c>
      <c r="K1967" t="n">
        <v>5</v>
      </c>
      <c r="L1967">
        <f>J1967/K1967*100/38.66/168</f>
        <v/>
      </c>
    </row>
    <row r="1968" spans="1:12">
      <c r="A1968" t="s"/>
    </row>
    <row r="1969" spans="1:12">
      <c r="A1969" t="s">
        <v>0</v>
      </c>
      <c r="B1969" t="s">
        <v>1</v>
      </c>
      <c r="C1969" t="s">
        <v>2</v>
      </c>
      <c r="D1969" t="s">
        <v>3</v>
      </c>
    </row>
    <row r="1970" spans="1:12">
      <c r="A1970" t="s">
        <v>342</v>
      </c>
      <c r="B1970" t="s">
        <v>165</v>
      </c>
      <c r="C1970" t="s">
        <v>343</v>
      </c>
      <c r="D1970" t="s">
        <v>337</v>
      </c>
    </row>
    <row r="1971" spans="1:12">
      <c r="A1971" t="s"/>
      <c r="B1971" t="s">
        <v>8</v>
      </c>
      <c r="C1971" t="s">
        <v>9</v>
      </c>
      <c r="D1971" t="s">
        <v>10</v>
      </c>
      <c r="E1971" t="s">
        <v>11</v>
      </c>
      <c r="F1971" t="s">
        <v>8</v>
      </c>
      <c r="G1971" t="s">
        <v>9</v>
      </c>
      <c r="H1971" t="s">
        <v>10</v>
      </c>
      <c r="I1971" t="s">
        <v>12</v>
      </c>
      <c r="J1971" t="s">
        <v>13</v>
      </c>
      <c r="K1971" t="s">
        <v>14</v>
      </c>
      <c r="L1971" t="s">
        <v>15</v>
      </c>
    </row>
    <row r="1972" spans="1:12">
      <c r="A1972" t="s">
        <v>16</v>
      </c>
      <c r="B1972" t="n">
        <v>206015500</v>
      </c>
      <c r="C1972" t="n">
        <v>297572800</v>
      </c>
      <c r="D1972" t="n">
        <v>266254500</v>
      </c>
      <c r="E1972">
        <f>sum(B1972:D1972)</f>
        <v/>
      </c>
      <c r="F1972">
        <f>B1972/E1972</f>
        <v/>
      </c>
      <c r="G1972">
        <f>C1972/E1972</f>
        <v/>
      </c>
      <c r="H1972">
        <f>D1972/E1972</f>
        <v/>
      </c>
      <c r="I1972">
        <f>G1972+H1972*2</f>
        <v/>
      </c>
      <c r="J1972">
        <f>average(I1972:I1973)</f>
        <v/>
      </c>
    </row>
    <row r="1973" spans="1:12">
      <c r="A1973" t="s">
        <v>17</v>
      </c>
      <c r="B1973" t="n">
        <v>207549000</v>
      </c>
      <c r="C1973" t="n">
        <v>297635400</v>
      </c>
      <c r="D1973" t="n">
        <v>264072000</v>
      </c>
      <c r="E1973">
        <f>sum(B1973:D1973)</f>
        <v/>
      </c>
      <c r="F1973">
        <f>B1973/E1973</f>
        <v/>
      </c>
      <c r="G1973">
        <f>C1973/E1973</f>
        <v/>
      </c>
      <c r="H1973">
        <f>D1973/E1973</f>
        <v/>
      </c>
      <c r="I1973">
        <f>G1973+H1973*2</f>
        <v/>
      </c>
    </row>
    <row r="1974" spans="1:12">
      <c r="A1974" t="s">
        <v>18</v>
      </c>
      <c r="B1974" t="n">
        <v>99302790</v>
      </c>
      <c r="C1974" t="n">
        <v>145895800</v>
      </c>
      <c r="D1974" t="n">
        <v>138350000</v>
      </c>
      <c r="E1974">
        <f>sum(B1974:D1974)</f>
        <v/>
      </c>
      <c r="F1974">
        <f>B1974/E1974</f>
        <v/>
      </c>
      <c r="G1974">
        <f>C1974/E1974</f>
        <v/>
      </c>
      <c r="H1974">
        <f>D1974/E1974</f>
        <v/>
      </c>
      <c r="I1974">
        <f>G1974+H1974*2</f>
        <v/>
      </c>
      <c r="J1974">
        <f>I1974-J1972</f>
        <v/>
      </c>
      <c r="K1974" t="n">
        <v>5</v>
      </c>
      <c r="L1974">
        <f>J1974/K1974*100/38.66/8</f>
        <v/>
      </c>
    </row>
    <row r="1975" spans="1:12">
      <c r="A1975" t="s">
        <v>19</v>
      </c>
      <c r="B1975" t="n">
        <v>108665200</v>
      </c>
      <c r="C1975" t="n">
        <v>161235400</v>
      </c>
      <c r="D1975" t="n">
        <v>148885800</v>
      </c>
      <c r="E1975">
        <f>sum(B1975:D1975)</f>
        <v/>
      </c>
      <c r="F1975">
        <f>B1975/E1975</f>
        <v/>
      </c>
      <c r="G1975">
        <f>C1975/E1975</f>
        <v/>
      </c>
      <c r="H1975">
        <f>D1975/E1975</f>
        <v/>
      </c>
      <c r="I1975">
        <f>G1975+H1975*2</f>
        <v/>
      </c>
      <c r="J1975">
        <f>I1975-J1972</f>
        <v/>
      </c>
      <c r="K1975" t="n">
        <v>5</v>
      </c>
      <c r="L1975">
        <f>J1975/K1975*100/38.66/8</f>
        <v/>
      </c>
    </row>
    <row r="1976" spans="1:12">
      <c r="A1976" t="s">
        <v>20</v>
      </c>
      <c r="B1976" t="n">
        <v>146126900</v>
      </c>
      <c r="C1976" t="n">
        <v>227984100</v>
      </c>
      <c r="D1976" t="n">
        <v>222518300</v>
      </c>
      <c r="E1976">
        <f>sum(B1976:D1976)</f>
        <v/>
      </c>
      <c r="F1976">
        <f>B1976/E1976</f>
        <v/>
      </c>
      <c r="G1976">
        <f>C1976/E1976</f>
        <v/>
      </c>
      <c r="H1976">
        <f>D1976/E1976</f>
        <v/>
      </c>
      <c r="I1976">
        <f>G1976+H1976*2</f>
        <v/>
      </c>
      <c r="J1976">
        <f>I1976-J1972</f>
        <v/>
      </c>
      <c r="K1976" t="n">
        <v>5</v>
      </c>
      <c r="L1976">
        <f>J1976/K1976*100/38.66/24</f>
        <v/>
      </c>
    </row>
    <row r="1977" spans="1:12">
      <c r="A1977" t="s">
        <v>21</v>
      </c>
      <c r="B1977" t="n">
        <v>171947700</v>
      </c>
      <c r="C1977" t="n">
        <v>268593400</v>
      </c>
      <c r="D1977" t="n">
        <v>269247300</v>
      </c>
      <c r="E1977">
        <f>sum(B1977:D1977)</f>
        <v/>
      </c>
      <c r="F1977">
        <f>B1977/E1977</f>
        <v/>
      </c>
      <c r="G1977">
        <f>C1977/E1977</f>
        <v/>
      </c>
      <c r="H1977">
        <f>D1977/E1977</f>
        <v/>
      </c>
      <c r="I1977">
        <f>G1977+H1977*2</f>
        <v/>
      </c>
      <c r="J1977">
        <f>I1977-J1972</f>
        <v/>
      </c>
      <c r="K1977" t="n">
        <v>5</v>
      </c>
      <c r="L1977">
        <f>J1977/K1977*100/38.66/24</f>
        <v/>
      </c>
    </row>
    <row r="1978" spans="1:12">
      <c r="A1978" t="s">
        <v>22</v>
      </c>
      <c r="B1978" t="n">
        <v>53563220</v>
      </c>
      <c r="C1978" t="n">
        <v>89058070</v>
      </c>
      <c r="D1978" t="n">
        <v>94572940</v>
      </c>
      <c r="E1978">
        <f>sum(B1978:D1978)</f>
        <v/>
      </c>
      <c r="F1978">
        <f>B1978/E1978</f>
        <v/>
      </c>
      <c r="G1978">
        <f>C1978/E1978</f>
        <v/>
      </c>
      <c r="H1978">
        <f>D1978/E1978</f>
        <v/>
      </c>
      <c r="I1978">
        <f>G1978+H1978*2</f>
        <v/>
      </c>
      <c r="J1978">
        <f>I1978-J1972</f>
        <v/>
      </c>
      <c r="K1978" t="n">
        <v>5</v>
      </c>
      <c r="L1978">
        <f>J1978/K1978*100/38.66/48</f>
        <v/>
      </c>
    </row>
    <row r="1979" spans="1:12">
      <c r="A1979" t="s">
        <v>23</v>
      </c>
      <c r="B1979" t="n">
        <v>71622090</v>
      </c>
      <c r="C1979" t="n">
        <v>119319100</v>
      </c>
      <c r="D1979" t="n">
        <v>128850100</v>
      </c>
      <c r="E1979">
        <f>sum(B1979:D1979)</f>
        <v/>
      </c>
      <c r="F1979">
        <f>B1979/E1979</f>
        <v/>
      </c>
      <c r="G1979">
        <f>C1979/E1979</f>
        <v/>
      </c>
      <c r="H1979">
        <f>D1979/E1979</f>
        <v/>
      </c>
      <c r="I1979">
        <f>G1979+H1979*2</f>
        <v/>
      </c>
      <c r="J1979">
        <f>I1979-J1972</f>
        <v/>
      </c>
      <c r="K1979" t="n">
        <v>5</v>
      </c>
      <c r="L1979">
        <f>J1979/K1979*100/38.66/48</f>
        <v/>
      </c>
    </row>
    <row r="1980" spans="1:12">
      <c r="A1980" t="s">
        <v>24</v>
      </c>
      <c r="B1980" t="n">
        <v>112051200</v>
      </c>
      <c r="C1980" t="n">
        <v>213110400</v>
      </c>
      <c r="D1980" t="n">
        <v>264041400</v>
      </c>
      <c r="E1980">
        <f>sum(B1980:D1980)</f>
        <v/>
      </c>
      <c r="F1980">
        <f>B1980/E1980</f>
        <v/>
      </c>
      <c r="G1980">
        <f>C1980/E1980</f>
        <v/>
      </c>
      <c r="H1980">
        <f>D1980/E1980</f>
        <v/>
      </c>
      <c r="I1980">
        <f>G1980+H1980*2</f>
        <v/>
      </c>
      <c r="J1980">
        <f>I1980-J1972</f>
        <v/>
      </c>
      <c r="K1980" t="n">
        <v>5</v>
      </c>
      <c r="L1980">
        <f>J1980/K1980*100/38.66/96</f>
        <v/>
      </c>
    </row>
    <row r="1981" spans="1:12">
      <c r="A1981" t="s">
        <v>25</v>
      </c>
      <c r="B1981" t="n">
        <v>98422330</v>
      </c>
      <c r="C1981" t="n">
        <v>187990000</v>
      </c>
      <c r="D1981" t="n">
        <v>231211100</v>
      </c>
      <c r="E1981">
        <f>sum(B1981:D1981)</f>
        <v/>
      </c>
      <c r="F1981">
        <f>B1981/E1981</f>
        <v/>
      </c>
      <c r="G1981">
        <f>C1981/E1981</f>
        <v/>
      </c>
      <c r="H1981">
        <f>D1981/E1981</f>
        <v/>
      </c>
      <c r="I1981">
        <f>G1981+H1981*2</f>
        <v/>
      </c>
      <c r="J1981">
        <f>I1981-J1972</f>
        <v/>
      </c>
      <c r="K1981" t="n">
        <v>5</v>
      </c>
      <c r="L1981">
        <f>J1981/K1981*100/38.66/96</f>
        <v/>
      </c>
    </row>
    <row r="1982" spans="1:12">
      <c r="A1982" t="s">
        <v>26</v>
      </c>
      <c r="B1982" t="n">
        <v>64152380</v>
      </c>
      <c r="C1982" t="n">
        <v>144873500</v>
      </c>
      <c r="D1982" t="n">
        <v>200702900</v>
      </c>
      <c r="E1982">
        <f>sum(B1982:D1982)</f>
        <v/>
      </c>
      <c r="F1982">
        <f>B1982/E1982</f>
        <v/>
      </c>
      <c r="G1982">
        <f>C1982/E1982</f>
        <v/>
      </c>
      <c r="H1982">
        <f>D1982/E1982</f>
        <v/>
      </c>
      <c r="I1982">
        <f>G1982+H1982*2</f>
        <v/>
      </c>
      <c r="J1982">
        <f>I1982-J1972</f>
        <v/>
      </c>
      <c r="K1982" t="n">
        <v>5</v>
      </c>
      <c r="L1982">
        <f>J1982/K1982*100/38.66/168</f>
        <v/>
      </c>
    </row>
    <row r="1983" spans="1:12">
      <c r="A1983" t="s">
        <v>27</v>
      </c>
      <c r="B1983" t="n">
        <v>68519330</v>
      </c>
      <c r="C1983" t="n">
        <v>154077600</v>
      </c>
      <c r="D1983" t="n">
        <v>212918800</v>
      </c>
      <c r="E1983">
        <f>sum(B1983:D1983)</f>
        <v/>
      </c>
      <c r="F1983">
        <f>B1983/E1983</f>
        <v/>
      </c>
      <c r="G1983">
        <f>C1983/E1983</f>
        <v/>
      </c>
      <c r="H1983">
        <f>D1983/E1983</f>
        <v/>
      </c>
      <c r="I1983">
        <f>G1983+H1983*2</f>
        <v/>
      </c>
      <c r="J1983">
        <f>I1983-J1972</f>
        <v/>
      </c>
      <c r="K1983" t="n">
        <v>5</v>
      </c>
      <c r="L1983">
        <f>J1983/K1983*100/38.66/168</f>
        <v/>
      </c>
    </row>
    <row r="1984" spans="1:12">
      <c r="A1984" t="s"/>
    </row>
    <row r="1985" spans="1:12">
      <c r="A1985" t="s">
        <v>0</v>
      </c>
      <c r="B1985" t="s">
        <v>1</v>
      </c>
      <c r="C1985" t="s">
        <v>2</v>
      </c>
      <c r="D1985" t="s">
        <v>3</v>
      </c>
    </row>
    <row r="1986" spans="1:12">
      <c r="A1986" t="s">
        <v>344</v>
      </c>
      <c r="B1986" t="s">
        <v>56</v>
      </c>
      <c r="C1986" t="s">
        <v>345</v>
      </c>
      <c r="D1986" t="s">
        <v>346</v>
      </c>
    </row>
    <row r="1987" spans="1:12">
      <c r="A1987" t="s"/>
      <c r="B1987" t="s">
        <v>8</v>
      </c>
      <c r="C1987" t="s">
        <v>9</v>
      </c>
      <c r="D1987" t="s">
        <v>10</v>
      </c>
      <c r="E1987" t="s">
        <v>11</v>
      </c>
      <c r="F1987" t="s">
        <v>8</v>
      </c>
      <c r="G1987" t="s">
        <v>9</v>
      </c>
      <c r="H1987" t="s">
        <v>10</v>
      </c>
      <c r="I1987" t="s">
        <v>12</v>
      </c>
      <c r="J1987" t="s">
        <v>13</v>
      </c>
      <c r="K1987" t="s">
        <v>14</v>
      </c>
      <c r="L1987" t="s">
        <v>15</v>
      </c>
    </row>
    <row r="1988" spans="1:12">
      <c r="A1988" t="s">
        <v>16</v>
      </c>
      <c r="B1988" t="n">
        <v>146315400</v>
      </c>
      <c r="C1988" t="n">
        <v>216222300</v>
      </c>
      <c r="D1988" t="n">
        <v>186331600</v>
      </c>
      <c r="E1988">
        <f>sum(B1988:D1988)</f>
        <v/>
      </c>
      <c r="F1988">
        <f>B1988/E1988</f>
        <v/>
      </c>
      <c r="G1988">
        <f>C1988/E1988</f>
        <v/>
      </c>
      <c r="H1988">
        <f>D1988/E1988</f>
        <v/>
      </c>
      <c r="I1988">
        <f>G1988+H1988*2</f>
        <v/>
      </c>
      <c r="J1988">
        <f>average(I1988:I1989)</f>
        <v/>
      </c>
    </row>
    <row r="1989" spans="1:12">
      <c r="A1989" t="s">
        <v>17</v>
      </c>
      <c r="B1989" t="n">
        <v>263917100</v>
      </c>
      <c r="C1989" t="n">
        <v>384162100</v>
      </c>
      <c r="D1989" t="n">
        <v>332414700</v>
      </c>
      <c r="E1989">
        <f>sum(B1989:D1989)</f>
        <v/>
      </c>
      <c r="F1989">
        <f>B1989/E1989</f>
        <v/>
      </c>
      <c r="G1989">
        <f>C1989/E1989</f>
        <v/>
      </c>
      <c r="H1989">
        <f>D1989/E1989</f>
        <v/>
      </c>
      <c r="I1989">
        <f>G1989+H1989*2</f>
        <v/>
      </c>
    </row>
    <row r="1990" spans="1:12">
      <c r="A1990" t="s">
        <v>18</v>
      </c>
      <c r="B1990" t="n">
        <v>197105800</v>
      </c>
      <c r="C1990" t="n">
        <v>305427600</v>
      </c>
      <c r="D1990" t="n">
        <v>276527600</v>
      </c>
      <c r="E1990">
        <f>sum(B1990:D1990)</f>
        <v/>
      </c>
      <c r="F1990">
        <f>B1990/E1990</f>
        <v/>
      </c>
      <c r="G1990">
        <f>C1990/E1990</f>
        <v/>
      </c>
      <c r="H1990">
        <f>D1990/E1990</f>
        <v/>
      </c>
      <c r="I1990">
        <f>G1990+H1990*2</f>
        <v/>
      </c>
      <c r="J1990">
        <f>I1990-J1988</f>
        <v/>
      </c>
      <c r="K1990" t="n">
        <v>5</v>
      </c>
      <c r="L1990">
        <f>J1990/K1990*100/45.61/8</f>
        <v/>
      </c>
    </row>
    <row r="1991" spans="1:12">
      <c r="A1991" t="s">
        <v>19</v>
      </c>
      <c r="B1991" t="n">
        <v>169591800</v>
      </c>
      <c r="C1991" t="n">
        <v>255583900</v>
      </c>
      <c r="D1991" t="n">
        <v>231925700</v>
      </c>
      <c r="E1991">
        <f>sum(B1991:D1991)</f>
        <v/>
      </c>
      <c r="F1991">
        <f>B1991/E1991</f>
        <v/>
      </c>
      <c r="G1991">
        <f>C1991/E1991</f>
        <v/>
      </c>
      <c r="H1991">
        <f>D1991/E1991</f>
        <v/>
      </c>
      <c r="I1991">
        <f>G1991+H1991*2</f>
        <v/>
      </c>
      <c r="J1991">
        <f>I1991-J1988</f>
        <v/>
      </c>
      <c r="K1991" t="n">
        <v>5</v>
      </c>
      <c r="L1991">
        <f>J1991/K1991*100/45.61/8</f>
        <v/>
      </c>
    </row>
    <row r="1992" spans="1:12">
      <c r="A1992" t="s">
        <v>20</v>
      </c>
      <c r="B1992" t="n">
        <v>438851000</v>
      </c>
      <c r="C1992" t="n">
        <v>686885300</v>
      </c>
      <c r="D1992" t="n">
        <v>665712500</v>
      </c>
      <c r="E1992">
        <f>sum(B1992:D1992)</f>
        <v/>
      </c>
      <c r="F1992">
        <f>B1992/E1992</f>
        <v/>
      </c>
      <c r="G1992">
        <f>C1992/E1992</f>
        <v/>
      </c>
      <c r="H1992">
        <f>D1992/E1992</f>
        <v/>
      </c>
      <c r="I1992">
        <f>G1992+H1992*2</f>
        <v/>
      </c>
      <c r="J1992">
        <f>I1992-J1988</f>
        <v/>
      </c>
      <c r="K1992" t="n">
        <v>5</v>
      </c>
      <c r="L1992">
        <f>J1992/K1992*100/45.61/24</f>
        <v/>
      </c>
    </row>
    <row r="1993" spans="1:12">
      <c r="A1993" t="s">
        <v>21</v>
      </c>
      <c r="B1993" t="n">
        <v>345214600</v>
      </c>
      <c r="C1993" t="n">
        <v>550360200</v>
      </c>
      <c r="D1993" t="n">
        <v>533506200</v>
      </c>
      <c r="E1993">
        <f>sum(B1993:D1993)</f>
        <v/>
      </c>
      <c r="F1993">
        <f>B1993/E1993</f>
        <v/>
      </c>
      <c r="G1993">
        <f>C1993/E1993</f>
        <v/>
      </c>
      <c r="H1993">
        <f>D1993/E1993</f>
        <v/>
      </c>
      <c r="I1993">
        <f>G1993+H1993*2</f>
        <v/>
      </c>
      <c r="J1993">
        <f>I1993-J1988</f>
        <v/>
      </c>
      <c r="K1993" t="n">
        <v>5</v>
      </c>
      <c r="L1993">
        <f>J1993/K1993*100/45.61/24</f>
        <v/>
      </c>
    </row>
    <row r="1994" spans="1:12">
      <c r="A1994" t="s">
        <v>22</v>
      </c>
      <c r="B1994" t="n">
        <v>249706800</v>
      </c>
      <c r="C1994" t="n">
        <v>424743500</v>
      </c>
      <c r="D1994" t="n">
        <v>442573000</v>
      </c>
      <c r="E1994">
        <f>sum(B1994:D1994)</f>
        <v/>
      </c>
      <c r="F1994">
        <f>B1994/E1994</f>
        <v/>
      </c>
      <c r="G1994">
        <f>C1994/E1994</f>
        <v/>
      </c>
      <c r="H1994">
        <f>D1994/E1994</f>
        <v/>
      </c>
      <c r="I1994">
        <f>G1994+H1994*2</f>
        <v/>
      </c>
      <c r="J1994">
        <f>I1994-J1988</f>
        <v/>
      </c>
      <c r="K1994" t="n">
        <v>5</v>
      </c>
      <c r="L1994">
        <f>J1994/K1994*100/45.61/48</f>
        <v/>
      </c>
    </row>
    <row r="1995" spans="1:12">
      <c r="A1995" t="s">
        <v>23</v>
      </c>
      <c r="B1995" t="n">
        <v>242626300</v>
      </c>
      <c r="C1995" t="n">
        <v>412772000</v>
      </c>
      <c r="D1995" t="n">
        <v>433509200</v>
      </c>
      <c r="E1995">
        <f>sum(B1995:D1995)</f>
        <v/>
      </c>
      <c r="F1995">
        <f>B1995/E1995</f>
        <v/>
      </c>
      <c r="G1995">
        <f>C1995/E1995</f>
        <v/>
      </c>
      <c r="H1995">
        <f>D1995/E1995</f>
        <v/>
      </c>
      <c r="I1995">
        <f>G1995+H1995*2</f>
        <v/>
      </c>
      <c r="J1995">
        <f>I1995-J1988</f>
        <v/>
      </c>
      <c r="K1995" t="n">
        <v>5</v>
      </c>
      <c r="L1995">
        <f>J1995/K1995*100/45.61/48</f>
        <v/>
      </c>
    </row>
    <row r="1996" spans="1:12">
      <c r="A1996" t="s">
        <v>24</v>
      </c>
      <c r="B1996" t="n">
        <v>272169700</v>
      </c>
      <c r="C1996" t="n">
        <v>539086100</v>
      </c>
      <c r="D1996" t="n">
        <v>660766000</v>
      </c>
      <c r="E1996">
        <f>sum(B1996:D1996)</f>
        <v/>
      </c>
      <c r="F1996">
        <f>B1996/E1996</f>
        <v/>
      </c>
      <c r="G1996">
        <f>C1996/E1996</f>
        <v/>
      </c>
      <c r="H1996">
        <f>D1996/E1996</f>
        <v/>
      </c>
      <c r="I1996">
        <f>G1996+H1996*2</f>
        <v/>
      </c>
      <c r="J1996">
        <f>I1996-J1988</f>
        <v/>
      </c>
      <c r="K1996" t="n">
        <v>5</v>
      </c>
      <c r="L1996">
        <f>J1996/K1996*100/45.61/96</f>
        <v/>
      </c>
    </row>
    <row r="1997" spans="1:12">
      <c r="A1997" t="s">
        <v>25</v>
      </c>
      <c r="B1997" t="n">
        <v>286831700</v>
      </c>
      <c r="C1997" t="n">
        <v>573681700</v>
      </c>
      <c r="D1997" t="n">
        <v>708349100</v>
      </c>
      <c r="E1997">
        <f>sum(B1997:D1997)</f>
        <v/>
      </c>
      <c r="F1997">
        <f>B1997/E1997</f>
        <v/>
      </c>
      <c r="G1997">
        <f>C1997/E1997</f>
        <v/>
      </c>
      <c r="H1997">
        <f>D1997/E1997</f>
        <v/>
      </c>
      <c r="I1997">
        <f>G1997+H1997*2</f>
        <v/>
      </c>
      <c r="J1997">
        <f>I1997-J1988</f>
        <v/>
      </c>
      <c r="K1997" t="n">
        <v>5</v>
      </c>
      <c r="L1997">
        <f>J1997/K1997*100/45.61/96</f>
        <v/>
      </c>
    </row>
    <row r="1998" spans="1:12">
      <c r="A1998" t="s">
        <v>26</v>
      </c>
      <c r="B1998" t="n">
        <v>63676510</v>
      </c>
      <c r="C1998" t="n">
        <v>154140000</v>
      </c>
      <c r="D1998" t="n">
        <v>218719100</v>
      </c>
      <c r="E1998">
        <f>sum(B1998:D1998)</f>
        <v/>
      </c>
      <c r="F1998">
        <f>B1998/E1998</f>
        <v/>
      </c>
      <c r="G1998">
        <f>C1998/E1998</f>
        <v/>
      </c>
      <c r="H1998">
        <f>D1998/E1998</f>
        <v/>
      </c>
      <c r="I1998">
        <f>G1998+H1998*2</f>
        <v/>
      </c>
      <c r="J1998">
        <f>I1998-J1988</f>
        <v/>
      </c>
      <c r="K1998" t="n">
        <v>5</v>
      </c>
      <c r="L1998">
        <f>J1998/K1998*100/45.61/168</f>
        <v/>
      </c>
    </row>
    <row r="1999" spans="1:12">
      <c r="A1999" t="s">
        <v>27</v>
      </c>
      <c r="B1999" t="n">
        <v>77536720</v>
      </c>
      <c r="C1999" t="n">
        <v>182713300</v>
      </c>
      <c r="D1999" t="n">
        <v>259374100</v>
      </c>
      <c r="E1999">
        <f>sum(B1999:D1999)</f>
        <v/>
      </c>
      <c r="F1999">
        <f>B1999/E1999</f>
        <v/>
      </c>
      <c r="G1999">
        <f>C1999/E1999</f>
        <v/>
      </c>
      <c r="H1999">
        <f>D1999/E1999</f>
        <v/>
      </c>
      <c r="I1999">
        <f>G1999+H1999*2</f>
        <v/>
      </c>
      <c r="J1999">
        <f>I1999-J1988</f>
        <v/>
      </c>
      <c r="K1999" t="n">
        <v>5</v>
      </c>
      <c r="L1999">
        <f>J1999/K1999*100/45.61/168</f>
        <v/>
      </c>
    </row>
    <row r="2000" spans="1:12">
      <c r="A2000" t="s"/>
    </row>
    <row r="2001" spans="1:12">
      <c r="A2001" t="s">
        <v>0</v>
      </c>
      <c r="B2001" t="s">
        <v>1</v>
      </c>
      <c r="C2001" t="s">
        <v>2</v>
      </c>
      <c r="D2001" t="s">
        <v>3</v>
      </c>
    </row>
    <row r="2002" spans="1:12">
      <c r="A2002" t="s">
        <v>347</v>
      </c>
      <c r="B2002" t="s">
        <v>56</v>
      </c>
      <c r="C2002" t="s">
        <v>348</v>
      </c>
      <c r="D2002" t="s">
        <v>349</v>
      </c>
    </row>
    <row r="2003" spans="1:12">
      <c r="A2003" t="s"/>
      <c r="B2003" t="s">
        <v>8</v>
      </c>
      <c r="C2003" t="s">
        <v>9</v>
      </c>
      <c r="D2003" t="s">
        <v>10</v>
      </c>
      <c r="E2003" t="s">
        <v>11</v>
      </c>
      <c r="F2003" t="s">
        <v>8</v>
      </c>
      <c r="G2003" t="s">
        <v>9</v>
      </c>
      <c r="H2003" t="s">
        <v>10</v>
      </c>
      <c r="I2003" t="s">
        <v>12</v>
      </c>
      <c r="J2003" t="s">
        <v>13</v>
      </c>
      <c r="K2003" t="s">
        <v>14</v>
      </c>
      <c r="L2003" t="s">
        <v>15</v>
      </c>
    </row>
    <row r="2004" spans="1:12">
      <c r="A2004" t="s">
        <v>16</v>
      </c>
      <c r="B2004" t="n">
        <v>167855900</v>
      </c>
      <c r="C2004" t="n">
        <v>256107600</v>
      </c>
      <c r="D2004" t="n">
        <v>232425000</v>
      </c>
      <c r="E2004">
        <f>sum(B2004:D2004)</f>
        <v/>
      </c>
      <c r="F2004">
        <f>B2004/E2004</f>
        <v/>
      </c>
      <c r="G2004">
        <f>C2004/E2004</f>
        <v/>
      </c>
      <c r="H2004">
        <f>D2004/E2004</f>
        <v/>
      </c>
      <c r="I2004">
        <f>G2004+H2004*2</f>
        <v/>
      </c>
      <c r="J2004">
        <f>average(I2004:I2005)</f>
        <v/>
      </c>
    </row>
    <row r="2005" spans="1:12">
      <c r="A2005" t="s">
        <v>17</v>
      </c>
      <c r="B2005" t="n">
        <v>180170300</v>
      </c>
      <c r="C2005" t="n">
        <v>286804400</v>
      </c>
      <c r="D2005" t="n">
        <v>261007000</v>
      </c>
      <c r="E2005">
        <f>sum(B2005:D2005)</f>
        <v/>
      </c>
      <c r="F2005">
        <f>B2005/E2005</f>
        <v/>
      </c>
      <c r="G2005">
        <f>C2005/E2005</f>
        <v/>
      </c>
      <c r="H2005">
        <f>D2005/E2005</f>
        <v/>
      </c>
      <c r="I2005">
        <f>G2005+H2005*2</f>
        <v/>
      </c>
    </row>
    <row r="2006" spans="1:12">
      <c r="A2006" t="s">
        <v>18</v>
      </c>
      <c r="B2006" t="n">
        <v>194602900</v>
      </c>
      <c r="C2006" t="n">
        <v>300714400</v>
      </c>
      <c r="D2006" t="n">
        <v>290101500</v>
      </c>
      <c r="E2006">
        <f>sum(B2006:D2006)</f>
        <v/>
      </c>
      <c r="F2006">
        <f>B2006/E2006</f>
        <v/>
      </c>
      <c r="G2006">
        <f>C2006/E2006</f>
        <v/>
      </c>
      <c r="H2006">
        <f>D2006/E2006</f>
        <v/>
      </c>
      <c r="I2006">
        <f>G2006+H2006*2</f>
        <v/>
      </c>
      <c r="J2006">
        <f>I2006-J2004</f>
        <v/>
      </c>
      <c r="K2006" t="n">
        <v>5</v>
      </c>
      <c r="L2006">
        <f>J2006/K2006*100/39.20/8</f>
        <v/>
      </c>
    </row>
    <row r="2007" spans="1:12">
      <c r="A2007" t="s">
        <v>19</v>
      </c>
      <c r="B2007" t="n">
        <v>245989900</v>
      </c>
      <c r="C2007" t="n">
        <v>381070600</v>
      </c>
      <c r="D2007" t="n">
        <v>367786800</v>
      </c>
      <c r="E2007">
        <f>sum(B2007:D2007)</f>
        <v/>
      </c>
      <c r="F2007">
        <f>B2007/E2007</f>
        <v/>
      </c>
      <c r="G2007">
        <f>C2007/E2007</f>
        <v/>
      </c>
      <c r="H2007">
        <f>D2007/E2007</f>
        <v/>
      </c>
      <c r="I2007">
        <f>G2007+H2007*2</f>
        <v/>
      </c>
      <c r="J2007">
        <f>I2007-J2004</f>
        <v/>
      </c>
      <c r="K2007" t="n">
        <v>5</v>
      </c>
      <c r="L2007">
        <f>J2007/K2007*100/39.20/8</f>
        <v/>
      </c>
    </row>
    <row r="2008" spans="1:12">
      <c r="A2008" t="s">
        <v>20</v>
      </c>
      <c r="B2008" t="n">
        <v>170332200</v>
      </c>
      <c r="C2008" t="n">
        <v>272468100</v>
      </c>
      <c r="D2008" t="n">
        <v>278474800</v>
      </c>
      <c r="E2008">
        <f>sum(B2008:D2008)</f>
        <v/>
      </c>
      <c r="F2008">
        <f>B2008/E2008</f>
        <v/>
      </c>
      <c r="G2008">
        <f>C2008/E2008</f>
        <v/>
      </c>
      <c r="H2008">
        <f>D2008/E2008</f>
        <v/>
      </c>
      <c r="I2008">
        <f>G2008+H2008*2</f>
        <v/>
      </c>
      <c r="J2008">
        <f>I2008-J2004</f>
        <v/>
      </c>
      <c r="K2008" t="n">
        <v>5</v>
      </c>
      <c r="L2008">
        <f>J2008/K2008*100/39.20/24</f>
        <v/>
      </c>
    </row>
    <row r="2009" spans="1:12">
      <c r="A2009" t="s">
        <v>21</v>
      </c>
      <c r="B2009" t="n">
        <v>210846900</v>
      </c>
      <c r="C2009" t="n">
        <v>334142500</v>
      </c>
      <c r="D2009" t="n">
        <v>340762300</v>
      </c>
      <c r="E2009">
        <f>sum(B2009:D2009)</f>
        <v/>
      </c>
      <c r="F2009">
        <f>B2009/E2009</f>
        <v/>
      </c>
      <c r="G2009">
        <f>C2009/E2009</f>
        <v/>
      </c>
      <c r="H2009">
        <f>D2009/E2009</f>
        <v/>
      </c>
      <c r="I2009">
        <f>G2009+H2009*2</f>
        <v/>
      </c>
      <c r="J2009">
        <f>I2009-J2004</f>
        <v/>
      </c>
      <c r="K2009" t="n">
        <v>5</v>
      </c>
      <c r="L2009">
        <f>J2009/K2009*100/39.20/24</f>
        <v/>
      </c>
    </row>
    <row r="2010" spans="1:12">
      <c r="A2010" t="s">
        <v>22</v>
      </c>
      <c r="B2010" t="n">
        <v>70235980</v>
      </c>
      <c r="C2010" t="n">
        <v>121554100</v>
      </c>
      <c r="D2010" t="n">
        <v>134406800</v>
      </c>
      <c r="E2010">
        <f>sum(B2010:D2010)</f>
        <v/>
      </c>
      <c r="F2010">
        <f>B2010/E2010</f>
        <v/>
      </c>
      <c r="G2010">
        <f>C2010/E2010</f>
        <v/>
      </c>
      <c r="H2010">
        <f>D2010/E2010</f>
        <v/>
      </c>
      <c r="I2010">
        <f>G2010+H2010*2</f>
        <v/>
      </c>
      <c r="J2010">
        <f>I2010-J2004</f>
        <v/>
      </c>
      <c r="K2010" t="n">
        <v>5</v>
      </c>
      <c r="L2010">
        <f>J2010/K2010*100/39.20/48</f>
        <v/>
      </c>
    </row>
    <row r="2011" spans="1:12">
      <c r="A2011" t="s">
        <v>23</v>
      </c>
      <c r="B2011" t="n">
        <v>62120800</v>
      </c>
      <c r="C2011" t="n">
        <v>103070700</v>
      </c>
      <c r="D2011" t="n">
        <v>111822500</v>
      </c>
      <c r="E2011">
        <f>sum(B2011:D2011)</f>
        <v/>
      </c>
      <c r="F2011">
        <f>B2011/E2011</f>
        <v/>
      </c>
      <c r="G2011">
        <f>C2011/E2011</f>
        <v/>
      </c>
      <c r="H2011">
        <f>D2011/E2011</f>
        <v/>
      </c>
      <c r="I2011">
        <f>G2011+H2011*2</f>
        <v/>
      </c>
      <c r="J2011">
        <f>I2011-J2004</f>
        <v/>
      </c>
      <c r="K2011" t="n">
        <v>5</v>
      </c>
      <c r="L2011">
        <f>J2011/K2011*100/39.20/48</f>
        <v/>
      </c>
    </row>
    <row r="2012" spans="1:12">
      <c r="A2012" t="s">
        <v>24</v>
      </c>
      <c r="B2012" t="n">
        <v>125576900</v>
      </c>
      <c r="C2012" t="n">
        <v>263472000</v>
      </c>
      <c r="D2012" t="n">
        <v>325731800</v>
      </c>
      <c r="E2012">
        <f>sum(B2012:D2012)</f>
        <v/>
      </c>
      <c r="F2012">
        <f>B2012/E2012</f>
        <v/>
      </c>
      <c r="G2012">
        <f>C2012/E2012</f>
        <v/>
      </c>
      <c r="H2012">
        <f>D2012/E2012</f>
        <v/>
      </c>
      <c r="I2012">
        <f>G2012+H2012*2</f>
        <v/>
      </c>
      <c r="J2012">
        <f>I2012-J2004</f>
        <v/>
      </c>
      <c r="K2012" t="n">
        <v>5</v>
      </c>
      <c r="L2012">
        <f>J2012/K2012*100/39.20/96</f>
        <v/>
      </c>
    </row>
    <row r="2013" spans="1:12">
      <c r="A2013" t="s">
        <v>25</v>
      </c>
      <c r="B2013" t="n">
        <v>114045600</v>
      </c>
      <c r="C2013" t="n">
        <v>226361700</v>
      </c>
      <c r="D2013" t="n">
        <v>284767600</v>
      </c>
      <c r="E2013">
        <f>sum(B2013:D2013)</f>
        <v/>
      </c>
      <c r="F2013">
        <f>B2013/E2013</f>
        <v/>
      </c>
      <c r="G2013">
        <f>C2013/E2013</f>
        <v/>
      </c>
      <c r="H2013">
        <f>D2013/E2013</f>
        <v/>
      </c>
      <c r="I2013">
        <f>G2013+H2013*2</f>
        <v/>
      </c>
      <c r="J2013">
        <f>I2013-J2004</f>
        <v/>
      </c>
      <c r="K2013" t="n">
        <v>5</v>
      </c>
      <c r="L2013">
        <f>J2013/K2013*100/39.20/96</f>
        <v/>
      </c>
    </row>
    <row r="2014" spans="1:12">
      <c r="A2014" t="s">
        <v>26</v>
      </c>
      <c r="B2014" t="n">
        <v>99902360</v>
      </c>
      <c r="C2014" t="n">
        <v>227985100</v>
      </c>
      <c r="D2014" t="n">
        <v>324866500</v>
      </c>
      <c r="E2014">
        <f>sum(B2014:D2014)</f>
        <v/>
      </c>
      <c r="F2014">
        <f>B2014/E2014</f>
        <v/>
      </c>
      <c r="G2014">
        <f>C2014/E2014</f>
        <v/>
      </c>
      <c r="H2014">
        <f>D2014/E2014</f>
        <v/>
      </c>
      <c r="I2014">
        <f>G2014+H2014*2</f>
        <v/>
      </c>
      <c r="J2014">
        <f>I2014-J2004</f>
        <v/>
      </c>
      <c r="K2014" t="n">
        <v>5</v>
      </c>
      <c r="L2014">
        <f>J2014/K2014*100/39.20/168</f>
        <v/>
      </c>
    </row>
    <row r="2015" spans="1:12">
      <c r="A2015" t="s">
        <v>27</v>
      </c>
      <c r="B2015" t="n">
        <v>118890800</v>
      </c>
      <c r="C2015" t="n">
        <v>275891200</v>
      </c>
      <c r="D2015" t="n">
        <v>374221200</v>
      </c>
      <c r="E2015">
        <f>sum(B2015:D2015)</f>
        <v/>
      </c>
      <c r="F2015">
        <f>B2015/E2015</f>
        <v/>
      </c>
      <c r="G2015">
        <f>C2015/E2015</f>
        <v/>
      </c>
      <c r="H2015">
        <f>D2015/E2015</f>
        <v/>
      </c>
      <c r="I2015">
        <f>G2015+H2015*2</f>
        <v/>
      </c>
      <c r="J2015">
        <f>I2015-J2004</f>
        <v/>
      </c>
      <c r="K2015" t="n">
        <v>5</v>
      </c>
      <c r="L2015">
        <f>J2015/K2015*100/39.20/168</f>
        <v/>
      </c>
    </row>
    <row r="2016" spans="1:12">
      <c r="A2016" t="s"/>
    </row>
    <row r="2017" spans="1:12">
      <c r="A2017" t="s">
        <v>0</v>
      </c>
      <c r="B2017" t="s">
        <v>1</v>
      </c>
      <c r="C2017" t="s">
        <v>2</v>
      </c>
      <c r="D2017" t="s">
        <v>3</v>
      </c>
    </row>
    <row r="2018" spans="1:12">
      <c r="A2018" t="s">
        <v>350</v>
      </c>
      <c r="B2018" t="s">
        <v>165</v>
      </c>
      <c r="C2018" t="s">
        <v>351</v>
      </c>
      <c r="D2018" t="s">
        <v>349</v>
      </c>
    </row>
    <row r="2019" spans="1:12">
      <c r="A2019" t="s"/>
      <c r="B2019" t="s">
        <v>8</v>
      </c>
      <c r="C2019" t="s">
        <v>9</v>
      </c>
      <c r="D2019" t="s">
        <v>10</v>
      </c>
      <c r="E2019" t="s">
        <v>11</v>
      </c>
      <c r="F2019" t="s">
        <v>8</v>
      </c>
      <c r="G2019" t="s">
        <v>9</v>
      </c>
      <c r="H2019" t="s">
        <v>10</v>
      </c>
      <c r="I2019" t="s">
        <v>12</v>
      </c>
      <c r="J2019" t="s">
        <v>13</v>
      </c>
      <c r="K2019" t="s">
        <v>14</v>
      </c>
      <c r="L2019" t="s">
        <v>15</v>
      </c>
    </row>
    <row r="2020" spans="1:12">
      <c r="A2020" t="s">
        <v>16</v>
      </c>
      <c r="B2020" t="n">
        <v>1123198000</v>
      </c>
      <c r="C2020" t="n">
        <v>1742883000</v>
      </c>
      <c r="D2020" t="n">
        <v>1598622000</v>
      </c>
      <c r="E2020">
        <f>sum(B2020:D2020)</f>
        <v/>
      </c>
      <c r="F2020">
        <f>B2020/E2020</f>
        <v/>
      </c>
      <c r="G2020">
        <f>C2020/E2020</f>
        <v/>
      </c>
      <c r="H2020">
        <f>D2020/E2020</f>
        <v/>
      </c>
      <c r="I2020">
        <f>G2020+H2020*2</f>
        <v/>
      </c>
      <c r="J2020">
        <f>average(I2020:I2021)</f>
        <v/>
      </c>
    </row>
    <row r="2021" spans="1:12">
      <c r="A2021" t="s">
        <v>17</v>
      </c>
      <c r="B2021" t="n">
        <v>703544200</v>
      </c>
      <c r="C2021" t="n">
        <v>1079764000</v>
      </c>
      <c r="D2021" t="n">
        <v>995915300</v>
      </c>
      <c r="E2021">
        <f>sum(B2021:D2021)</f>
        <v/>
      </c>
      <c r="F2021">
        <f>B2021/E2021</f>
        <v/>
      </c>
      <c r="G2021">
        <f>C2021/E2021</f>
        <v/>
      </c>
      <c r="H2021">
        <f>D2021/E2021</f>
        <v/>
      </c>
      <c r="I2021">
        <f>G2021+H2021*2</f>
        <v/>
      </c>
    </row>
    <row r="2022" spans="1:12">
      <c r="A2022" t="s">
        <v>18</v>
      </c>
      <c r="B2022" t="n">
        <v>737185900</v>
      </c>
      <c r="C2022" t="n">
        <v>1156948000</v>
      </c>
      <c r="D2022" t="n">
        <v>1109007000</v>
      </c>
      <c r="E2022">
        <f>sum(B2022:D2022)</f>
        <v/>
      </c>
      <c r="F2022">
        <f>B2022/E2022</f>
        <v/>
      </c>
      <c r="G2022">
        <f>C2022/E2022</f>
        <v/>
      </c>
      <c r="H2022">
        <f>D2022/E2022</f>
        <v/>
      </c>
      <c r="I2022">
        <f>G2022+H2022*2</f>
        <v/>
      </c>
      <c r="J2022">
        <f>I2022-J2020</f>
        <v/>
      </c>
      <c r="K2022" t="n">
        <v>5</v>
      </c>
      <c r="L2022">
        <f>J2022/K2022*100/39.20/8</f>
        <v/>
      </c>
    </row>
    <row r="2023" spans="1:12">
      <c r="A2023" t="s">
        <v>19</v>
      </c>
      <c r="B2023" t="n">
        <v>909504900</v>
      </c>
      <c r="C2023" t="n">
        <v>1436280000</v>
      </c>
      <c r="D2023" t="n">
        <v>1366645000</v>
      </c>
      <c r="E2023">
        <f>sum(B2023:D2023)</f>
        <v/>
      </c>
      <c r="F2023">
        <f>B2023/E2023</f>
        <v/>
      </c>
      <c r="G2023">
        <f>C2023/E2023</f>
        <v/>
      </c>
      <c r="H2023">
        <f>D2023/E2023</f>
        <v/>
      </c>
      <c r="I2023">
        <f>G2023+H2023*2</f>
        <v/>
      </c>
      <c r="J2023">
        <f>I2023-J2020</f>
        <v/>
      </c>
      <c r="K2023" t="n">
        <v>5</v>
      </c>
      <c r="L2023">
        <f>J2023/K2023*100/39.20/8</f>
        <v/>
      </c>
    </row>
    <row r="2024" spans="1:12">
      <c r="A2024" t="s">
        <v>20</v>
      </c>
      <c r="B2024" t="n">
        <v>599832800</v>
      </c>
      <c r="C2024" t="n">
        <v>983365200</v>
      </c>
      <c r="D2024" t="n">
        <v>1013394000</v>
      </c>
      <c r="E2024">
        <f>sum(B2024:D2024)</f>
        <v/>
      </c>
      <c r="F2024">
        <f>B2024/E2024</f>
        <v/>
      </c>
      <c r="G2024">
        <f>C2024/E2024</f>
        <v/>
      </c>
      <c r="H2024">
        <f>D2024/E2024</f>
        <v/>
      </c>
      <c r="I2024">
        <f>G2024+H2024*2</f>
        <v/>
      </c>
      <c r="J2024">
        <f>I2024-J2020</f>
        <v/>
      </c>
      <c r="K2024" t="n">
        <v>5</v>
      </c>
      <c r="L2024">
        <f>J2024/K2024*100/39.20/24</f>
        <v/>
      </c>
    </row>
    <row r="2025" spans="1:12">
      <c r="A2025" t="s">
        <v>21</v>
      </c>
      <c r="B2025" t="n">
        <v>731658400</v>
      </c>
      <c r="C2025" t="n">
        <v>1182155000</v>
      </c>
      <c r="D2025" t="n">
        <v>1216511000</v>
      </c>
      <c r="E2025">
        <f>sum(B2025:D2025)</f>
        <v/>
      </c>
      <c r="F2025">
        <f>B2025/E2025</f>
        <v/>
      </c>
      <c r="G2025">
        <f>C2025/E2025</f>
        <v/>
      </c>
      <c r="H2025">
        <f>D2025/E2025</f>
        <v/>
      </c>
      <c r="I2025">
        <f>G2025+H2025*2</f>
        <v/>
      </c>
      <c r="J2025">
        <f>I2025-J2020</f>
        <v/>
      </c>
      <c r="K2025" t="n">
        <v>5</v>
      </c>
      <c r="L2025">
        <f>J2025/K2025*100/39.20/24</f>
        <v/>
      </c>
    </row>
    <row r="2026" spans="1:12">
      <c r="A2026" t="s">
        <v>22</v>
      </c>
      <c r="B2026" t="n">
        <v>270304200</v>
      </c>
      <c r="C2026" t="n">
        <v>483378700</v>
      </c>
      <c r="D2026" t="n">
        <v>536534200</v>
      </c>
      <c r="E2026">
        <f>sum(B2026:D2026)</f>
        <v/>
      </c>
      <c r="F2026">
        <f>B2026/E2026</f>
        <v/>
      </c>
      <c r="G2026">
        <f>C2026/E2026</f>
        <v/>
      </c>
      <c r="H2026">
        <f>D2026/E2026</f>
        <v/>
      </c>
      <c r="I2026">
        <f>G2026+H2026*2</f>
        <v/>
      </c>
      <c r="J2026">
        <f>I2026-J2020</f>
        <v/>
      </c>
      <c r="K2026" t="n">
        <v>5</v>
      </c>
      <c r="L2026">
        <f>J2026/K2026*100/39.20/48</f>
        <v/>
      </c>
    </row>
    <row r="2027" spans="1:12">
      <c r="A2027" t="s">
        <v>23</v>
      </c>
      <c r="B2027" t="n">
        <v>283854700</v>
      </c>
      <c r="C2027" t="n">
        <v>495676800</v>
      </c>
      <c r="D2027" t="n">
        <v>542068100</v>
      </c>
      <c r="E2027">
        <f>sum(B2027:D2027)</f>
        <v/>
      </c>
      <c r="F2027">
        <f>B2027/E2027</f>
        <v/>
      </c>
      <c r="G2027">
        <f>C2027/E2027</f>
        <v/>
      </c>
      <c r="H2027">
        <f>D2027/E2027</f>
        <v/>
      </c>
      <c r="I2027">
        <f>G2027+H2027*2</f>
        <v/>
      </c>
      <c r="J2027">
        <f>I2027-J2020</f>
        <v/>
      </c>
      <c r="K2027" t="n">
        <v>5</v>
      </c>
      <c r="L2027">
        <f>J2027/K2027*100/39.20/48</f>
        <v/>
      </c>
    </row>
    <row r="2028" spans="1:12">
      <c r="A2028" t="s">
        <v>24</v>
      </c>
      <c r="B2028" t="n">
        <v>446252000</v>
      </c>
      <c r="C2028" t="n">
        <v>914254500</v>
      </c>
      <c r="D2028" t="n">
        <v>1130056000</v>
      </c>
      <c r="E2028">
        <f>sum(B2028:D2028)</f>
        <v/>
      </c>
      <c r="F2028">
        <f>B2028/E2028</f>
        <v/>
      </c>
      <c r="G2028">
        <f>C2028/E2028</f>
        <v/>
      </c>
      <c r="H2028">
        <f>D2028/E2028</f>
        <v/>
      </c>
      <c r="I2028">
        <f>G2028+H2028*2</f>
        <v/>
      </c>
      <c r="J2028">
        <f>I2028-J2020</f>
        <v/>
      </c>
      <c r="K2028" t="n">
        <v>5</v>
      </c>
      <c r="L2028">
        <f>J2028/K2028*100/39.20/96</f>
        <v/>
      </c>
    </row>
    <row r="2029" spans="1:12">
      <c r="A2029" t="s">
        <v>25</v>
      </c>
      <c r="B2029" t="n">
        <v>435865100</v>
      </c>
      <c r="C2029" t="n">
        <v>872023600</v>
      </c>
      <c r="D2029" t="n">
        <v>1118751000</v>
      </c>
      <c r="E2029">
        <f>sum(B2029:D2029)</f>
        <v/>
      </c>
      <c r="F2029">
        <f>B2029/E2029</f>
        <v/>
      </c>
      <c r="G2029">
        <f>C2029/E2029</f>
        <v/>
      </c>
      <c r="H2029">
        <f>D2029/E2029</f>
        <v/>
      </c>
      <c r="I2029">
        <f>G2029+H2029*2</f>
        <v/>
      </c>
      <c r="J2029">
        <f>I2029-J2020</f>
        <v/>
      </c>
      <c r="K2029" t="n">
        <v>5</v>
      </c>
      <c r="L2029">
        <f>J2029/K2029*100/39.20/96</f>
        <v/>
      </c>
    </row>
    <row r="2030" spans="1:12">
      <c r="A2030" t="s">
        <v>26</v>
      </c>
      <c r="B2030" t="n">
        <v>382093800</v>
      </c>
      <c r="C2030" t="n">
        <v>907192800</v>
      </c>
      <c r="D2030" t="n">
        <v>1261061000</v>
      </c>
      <c r="E2030">
        <f>sum(B2030:D2030)</f>
        <v/>
      </c>
      <c r="F2030">
        <f>B2030/E2030</f>
        <v/>
      </c>
      <c r="G2030">
        <f>C2030/E2030</f>
        <v/>
      </c>
      <c r="H2030">
        <f>D2030/E2030</f>
        <v/>
      </c>
      <c r="I2030">
        <f>G2030+H2030*2</f>
        <v/>
      </c>
      <c r="J2030">
        <f>I2030-J2020</f>
        <v/>
      </c>
      <c r="K2030" t="n">
        <v>5</v>
      </c>
      <c r="L2030">
        <f>J2030/K2030*100/39.20/168</f>
        <v/>
      </c>
    </row>
    <row r="2031" spans="1:12">
      <c r="A2031" t="s">
        <v>27</v>
      </c>
      <c r="B2031" t="n">
        <v>413835300</v>
      </c>
      <c r="C2031" t="n">
        <v>1007468000</v>
      </c>
      <c r="D2031" t="n">
        <v>1419066000</v>
      </c>
      <c r="E2031">
        <f>sum(B2031:D2031)</f>
        <v/>
      </c>
      <c r="F2031">
        <f>B2031/E2031</f>
        <v/>
      </c>
      <c r="G2031">
        <f>C2031/E2031</f>
        <v/>
      </c>
      <c r="H2031">
        <f>D2031/E2031</f>
        <v/>
      </c>
      <c r="I2031">
        <f>G2031+H2031*2</f>
        <v/>
      </c>
      <c r="J2031">
        <f>I2031-J2020</f>
        <v/>
      </c>
      <c r="K2031" t="n">
        <v>5</v>
      </c>
      <c r="L2031">
        <f>J2031/K2031*100/39.20/168</f>
        <v/>
      </c>
    </row>
    <row r="2032" spans="1:12">
      <c r="A2032" t="s"/>
    </row>
    <row r="2033" spans="1:12">
      <c r="A2033" t="s">
        <v>0</v>
      </c>
      <c r="B2033" t="s">
        <v>1</v>
      </c>
      <c r="C2033" t="s">
        <v>2</v>
      </c>
      <c r="D2033" t="s">
        <v>3</v>
      </c>
    </row>
    <row r="2034" spans="1:12">
      <c r="A2034" t="s">
        <v>352</v>
      </c>
      <c r="B2034" t="s">
        <v>56</v>
      </c>
      <c r="C2034" t="s">
        <v>353</v>
      </c>
      <c r="D2034" t="s">
        <v>354</v>
      </c>
    </row>
    <row r="2035" spans="1:12">
      <c r="A2035" t="s"/>
      <c r="B2035" t="s">
        <v>8</v>
      </c>
      <c r="C2035" t="s">
        <v>9</v>
      </c>
      <c r="D2035" t="s">
        <v>10</v>
      </c>
      <c r="E2035" t="s">
        <v>11</v>
      </c>
      <c r="F2035" t="s">
        <v>8</v>
      </c>
      <c r="G2035" t="s">
        <v>9</v>
      </c>
      <c r="H2035" t="s">
        <v>10</v>
      </c>
      <c r="I2035" t="s">
        <v>12</v>
      </c>
      <c r="J2035" t="s">
        <v>13</v>
      </c>
      <c r="K2035" t="s">
        <v>14</v>
      </c>
      <c r="L2035" t="s">
        <v>15</v>
      </c>
    </row>
    <row r="2036" spans="1:12">
      <c r="A2036" t="s">
        <v>16</v>
      </c>
      <c r="B2036" t="n">
        <v>17276840</v>
      </c>
      <c r="C2036" t="n">
        <v>25969440</v>
      </c>
      <c r="D2036" t="n">
        <v>23755440</v>
      </c>
      <c r="E2036">
        <f>sum(B2036:D2036)</f>
        <v/>
      </c>
      <c r="F2036">
        <f>B2036/E2036</f>
        <v/>
      </c>
      <c r="G2036">
        <f>C2036/E2036</f>
        <v/>
      </c>
      <c r="H2036">
        <f>D2036/E2036</f>
        <v/>
      </c>
      <c r="I2036">
        <f>G2036+H2036*2</f>
        <v/>
      </c>
      <c r="J2036">
        <f>average(I2036:I2037)</f>
        <v/>
      </c>
    </row>
    <row r="2037" spans="1:12">
      <c r="A2037" t="s">
        <v>17</v>
      </c>
      <c r="B2037" t="n">
        <v>32362700</v>
      </c>
      <c r="C2037" t="n">
        <v>49998530</v>
      </c>
      <c r="D2037" t="n">
        <v>45110220</v>
      </c>
      <c r="E2037">
        <f>sum(B2037:D2037)</f>
        <v/>
      </c>
      <c r="F2037">
        <f>B2037/E2037</f>
        <v/>
      </c>
      <c r="G2037">
        <f>C2037/E2037</f>
        <v/>
      </c>
      <c r="H2037">
        <f>D2037/E2037</f>
        <v/>
      </c>
      <c r="I2037">
        <f>G2037+H2037*2</f>
        <v/>
      </c>
    </row>
    <row r="2038" spans="1:12">
      <c r="A2038" t="s">
        <v>18</v>
      </c>
      <c r="B2038" t="n">
        <v>31357250</v>
      </c>
      <c r="C2038" t="n">
        <v>49098440</v>
      </c>
      <c r="D2038" t="n">
        <v>45525390</v>
      </c>
      <c r="E2038">
        <f>sum(B2038:D2038)</f>
        <v/>
      </c>
      <c r="F2038">
        <f>B2038/E2038</f>
        <v/>
      </c>
      <c r="G2038">
        <f>C2038/E2038</f>
        <v/>
      </c>
      <c r="H2038">
        <f>D2038/E2038</f>
        <v/>
      </c>
      <c r="I2038">
        <f>G2038+H2038*2</f>
        <v/>
      </c>
      <c r="J2038">
        <f>I2038-J2036</f>
        <v/>
      </c>
      <c r="K2038" t="n">
        <v>5</v>
      </c>
      <c r="L2038">
        <f>J2038/K2038*100/43.90/8</f>
        <v/>
      </c>
    </row>
    <row r="2039" spans="1:12">
      <c r="A2039" t="s">
        <v>19</v>
      </c>
      <c r="B2039" t="n">
        <v>8900453</v>
      </c>
      <c r="C2039" t="n">
        <v>14218720</v>
      </c>
      <c r="D2039" t="n">
        <v>12724340</v>
      </c>
      <c r="E2039">
        <f>sum(B2039:D2039)</f>
        <v/>
      </c>
      <c r="F2039">
        <f>B2039/E2039</f>
        <v/>
      </c>
      <c r="G2039">
        <f>C2039/E2039</f>
        <v/>
      </c>
      <c r="H2039">
        <f>D2039/E2039</f>
        <v/>
      </c>
      <c r="I2039">
        <f>G2039+H2039*2</f>
        <v/>
      </c>
      <c r="J2039">
        <f>I2039-J2036</f>
        <v/>
      </c>
      <c r="K2039" t="n">
        <v>5</v>
      </c>
      <c r="L2039">
        <f>J2039/K2039*100/43.90/8</f>
        <v/>
      </c>
    </row>
    <row r="2040" spans="1:12">
      <c r="A2040" t="s">
        <v>20</v>
      </c>
      <c r="B2040" t="n">
        <v>43707890</v>
      </c>
      <c r="C2040" t="n">
        <v>73677180</v>
      </c>
      <c r="D2040" t="n">
        <v>71569270</v>
      </c>
      <c r="E2040">
        <f>sum(B2040:D2040)</f>
        <v/>
      </c>
      <c r="F2040">
        <f>B2040/E2040</f>
        <v/>
      </c>
      <c r="G2040">
        <f>C2040/E2040</f>
        <v/>
      </c>
      <c r="H2040">
        <f>D2040/E2040</f>
        <v/>
      </c>
      <c r="I2040">
        <f>G2040+H2040*2</f>
        <v/>
      </c>
      <c r="J2040">
        <f>I2040-J2036</f>
        <v/>
      </c>
      <c r="K2040" t="n">
        <v>5</v>
      </c>
      <c r="L2040">
        <f>J2040/K2040*100/43.90/24</f>
        <v/>
      </c>
    </row>
    <row r="2041" spans="1:12">
      <c r="A2041" t="s">
        <v>21</v>
      </c>
      <c r="B2041" t="n">
        <v>37531020</v>
      </c>
      <c r="C2041" t="n">
        <v>63445940</v>
      </c>
      <c r="D2041" t="n">
        <v>63244280</v>
      </c>
      <c r="E2041">
        <f>sum(B2041:D2041)</f>
        <v/>
      </c>
      <c r="F2041">
        <f>B2041/E2041</f>
        <v/>
      </c>
      <c r="G2041">
        <f>C2041/E2041</f>
        <v/>
      </c>
      <c r="H2041">
        <f>D2041/E2041</f>
        <v/>
      </c>
      <c r="I2041">
        <f>G2041+H2041*2</f>
        <v/>
      </c>
      <c r="J2041">
        <f>I2041-J2036</f>
        <v/>
      </c>
      <c r="K2041" t="n">
        <v>5</v>
      </c>
      <c r="L2041">
        <f>J2041/K2041*100/43.90/24</f>
        <v/>
      </c>
    </row>
    <row r="2042" spans="1:12">
      <c r="A2042" t="s">
        <v>22</v>
      </c>
      <c r="B2042" t="n">
        <v>13420170</v>
      </c>
      <c r="C2042" t="n">
        <v>22873060</v>
      </c>
      <c r="D2042" t="n">
        <v>24311880</v>
      </c>
      <c r="E2042">
        <f>sum(B2042:D2042)</f>
        <v/>
      </c>
      <c r="F2042">
        <f>B2042/E2042</f>
        <v/>
      </c>
      <c r="G2042">
        <f>C2042/E2042</f>
        <v/>
      </c>
      <c r="H2042">
        <f>D2042/E2042</f>
        <v/>
      </c>
      <c r="I2042">
        <f>G2042+H2042*2</f>
        <v/>
      </c>
      <c r="J2042">
        <f>I2042-J2036</f>
        <v/>
      </c>
      <c r="K2042" t="n">
        <v>5</v>
      </c>
      <c r="L2042">
        <f>J2042/K2042*100/43.90/48</f>
        <v/>
      </c>
    </row>
    <row r="2043" spans="1:12">
      <c r="A2043" t="s">
        <v>23</v>
      </c>
      <c r="B2043" t="n">
        <v>9890100</v>
      </c>
      <c r="C2043" t="n">
        <v>17504800</v>
      </c>
      <c r="D2043" t="n">
        <v>18216770</v>
      </c>
      <c r="E2043">
        <f>sum(B2043:D2043)</f>
        <v/>
      </c>
      <c r="F2043">
        <f>B2043/E2043</f>
        <v/>
      </c>
      <c r="G2043">
        <f>C2043/E2043</f>
        <v/>
      </c>
      <c r="H2043">
        <f>D2043/E2043</f>
        <v/>
      </c>
      <c r="I2043">
        <f>G2043+H2043*2</f>
        <v/>
      </c>
      <c r="J2043">
        <f>I2043-J2036</f>
        <v/>
      </c>
      <c r="K2043" t="n">
        <v>5</v>
      </c>
      <c r="L2043">
        <f>J2043/K2043*100/43.90/48</f>
        <v/>
      </c>
    </row>
    <row r="2044" spans="1:12">
      <c r="A2044" t="s">
        <v>24</v>
      </c>
      <c r="B2044" t="n">
        <v>12483690</v>
      </c>
      <c r="C2044" t="n">
        <v>25427220</v>
      </c>
      <c r="D2044" t="n">
        <v>31599940</v>
      </c>
      <c r="E2044">
        <f>sum(B2044:D2044)</f>
        <v/>
      </c>
      <c r="F2044">
        <f>B2044/E2044</f>
        <v/>
      </c>
      <c r="G2044">
        <f>C2044/E2044</f>
        <v/>
      </c>
      <c r="H2044">
        <f>D2044/E2044</f>
        <v/>
      </c>
      <c r="I2044">
        <f>G2044+H2044*2</f>
        <v/>
      </c>
      <c r="J2044">
        <f>I2044-J2036</f>
        <v/>
      </c>
      <c r="K2044" t="n">
        <v>5</v>
      </c>
      <c r="L2044">
        <f>J2044/K2044*100/43.90/96</f>
        <v/>
      </c>
    </row>
    <row r="2045" spans="1:12">
      <c r="A2045" t="s">
        <v>25</v>
      </c>
      <c r="B2045" t="n">
        <v>28470350</v>
      </c>
      <c r="C2045" t="n">
        <v>58124380</v>
      </c>
      <c r="D2045" t="n">
        <v>72337700</v>
      </c>
      <c r="E2045">
        <f>sum(B2045:D2045)</f>
        <v/>
      </c>
      <c r="F2045">
        <f>B2045/E2045</f>
        <v/>
      </c>
      <c r="G2045">
        <f>C2045/E2045</f>
        <v/>
      </c>
      <c r="H2045">
        <f>D2045/E2045</f>
        <v/>
      </c>
      <c r="I2045">
        <f>G2045+H2045*2</f>
        <v/>
      </c>
      <c r="J2045">
        <f>I2045-J2036</f>
        <v/>
      </c>
      <c r="K2045" t="n">
        <v>5</v>
      </c>
      <c r="L2045">
        <f>J2045/K2045*100/43.90/96</f>
        <v/>
      </c>
    </row>
    <row r="2046" spans="1:12">
      <c r="A2046" t="s">
        <v>26</v>
      </c>
      <c r="B2046" t="n">
        <v>7656862</v>
      </c>
      <c r="C2046" t="n">
        <v>19077690</v>
      </c>
      <c r="D2046" t="n">
        <v>27122270</v>
      </c>
      <c r="E2046">
        <f>sum(B2046:D2046)</f>
        <v/>
      </c>
      <c r="F2046">
        <f>B2046/E2046</f>
        <v/>
      </c>
      <c r="G2046">
        <f>C2046/E2046</f>
        <v/>
      </c>
      <c r="H2046">
        <f>D2046/E2046</f>
        <v/>
      </c>
      <c r="I2046">
        <f>G2046+H2046*2</f>
        <v/>
      </c>
      <c r="J2046">
        <f>I2046-J2036</f>
        <v/>
      </c>
      <c r="K2046" t="n">
        <v>5</v>
      </c>
      <c r="L2046">
        <f>J2046/K2046*100/43.90/168</f>
        <v/>
      </c>
    </row>
    <row r="2047" spans="1:12">
      <c r="A2047" t="s">
        <v>27</v>
      </c>
      <c r="B2047" t="n">
        <v>9314732</v>
      </c>
      <c r="C2047" t="n">
        <v>23189500</v>
      </c>
      <c r="D2047" t="n">
        <v>32980020</v>
      </c>
      <c r="E2047">
        <f>sum(B2047:D2047)</f>
        <v/>
      </c>
      <c r="F2047">
        <f>B2047/E2047</f>
        <v/>
      </c>
      <c r="G2047">
        <f>C2047/E2047</f>
        <v/>
      </c>
      <c r="H2047">
        <f>D2047/E2047</f>
        <v/>
      </c>
      <c r="I2047">
        <f>G2047+H2047*2</f>
        <v/>
      </c>
      <c r="J2047">
        <f>I2047-J2036</f>
        <v/>
      </c>
      <c r="K2047" t="n">
        <v>5</v>
      </c>
      <c r="L2047">
        <f>J2047/K2047*100/43.90/168</f>
        <v/>
      </c>
    </row>
    <row r="2048" spans="1:12">
      <c r="A2048" t="s"/>
    </row>
    <row r="2049" spans="1:12">
      <c r="A2049" t="s">
        <v>0</v>
      </c>
      <c r="B2049" t="s">
        <v>1</v>
      </c>
      <c r="C2049" t="s">
        <v>2</v>
      </c>
      <c r="D2049" t="s">
        <v>3</v>
      </c>
    </row>
    <row r="2050" spans="1:12">
      <c r="A2050" t="s">
        <v>355</v>
      </c>
      <c r="B2050" t="s">
        <v>165</v>
      </c>
      <c r="C2050" t="s">
        <v>356</v>
      </c>
      <c r="D2050" t="s">
        <v>354</v>
      </c>
    </row>
    <row r="2051" spans="1:12">
      <c r="A2051" t="s"/>
      <c r="B2051" t="s">
        <v>8</v>
      </c>
      <c r="C2051" t="s">
        <v>9</v>
      </c>
      <c r="D2051" t="s">
        <v>10</v>
      </c>
      <c r="E2051" t="s">
        <v>11</v>
      </c>
      <c r="F2051" t="s">
        <v>8</v>
      </c>
      <c r="G2051" t="s">
        <v>9</v>
      </c>
      <c r="H2051" t="s">
        <v>10</v>
      </c>
      <c r="I2051" t="s">
        <v>12</v>
      </c>
      <c r="J2051" t="s">
        <v>13</v>
      </c>
      <c r="K2051" t="s">
        <v>14</v>
      </c>
      <c r="L2051" t="s">
        <v>15</v>
      </c>
    </row>
    <row r="2052" spans="1:12">
      <c r="A2052" t="s">
        <v>16</v>
      </c>
      <c r="B2052" t="n">
        <v>212325300</v>
      </c>
      <c r="C2052" t="n">
        <v>324096200</v>
      </c>
      <c r="D2052" t="n">
        <v>289270700</v>
      </c>
      <c r="E2052">
        <f>sum(B2052:D2052)</f>
        <v/>
      </c>
      <c r="F2052">
        <f>B2052/E2052</f>
        <v/>
      </c>
      <c r="G2052">
        <f>C2052/E2052</f>
        <v/>
      </c>
      <c r="H2052">
        <f>D2052/E2052</f>
        <v/>
      </c>
      <c r="I2052">
        <f>G2052+H2052*2</f>
        <v/>
      </c>
      <c r="J2052">
        <f>average(I2052:I2053)</f>
        <v/>
      </c>
    </row>
    <row r="2053" spans="1:12">
      <c r="A2053" t="s">
        <v>17</v>
      </c>
      <c r="B2053" t="n">
        <v>115848800</v>
      </c>
      <c r="C2053" t="n">
        <v>175619300</v>
      </c>
      <c r="D2053" t="n">
        <v>156564200</v>
      </c>
      <c r="E2053">
        <f>sum(B2053:D2053)</f>
        <v/>
      </c>
      <c r="F2053">
        <f>B2053/E2053</f>
        <v/>
      </c>
      <c r="G2053">
        <f>C2053/E2053</f>
        <v/>
      </c>
      <c r="H2053">
        <f>D2053/E2053</f>
        <v/>
      </c>
      <c r="I2053">
        <f>G2053+H2053*2</f>
        <v/>
      </c>
    </row>
    <row r="2054" spans="1:12">
      <c r="A2054" t="s">
        <v>18</v>
      </c>
      <c r="B2054" t="n">
        <v>109883300</v>
      </c>
      <c r="C2054" t="n">
        <v>168524300</v>
      </c>
      <c r="D2054" t="n">
        <v>157387000</v>
      </c>
      <c r="E2054">
        <f>sum(B2054:D2054)</f>
        <v/>
      </c>
      <c r="F2054">
        <f>B2054/E2054</f>
        <v/>
      </c>
      <c r="G2054">
        <f>C2054/E2054</f>
        <v/>
      </c>
      <c r="H2054">
        <f>D2054/E2054</f>
        <v/>
      </c>
      <c r="I2054">
        <f>G2054+H2054*2</f>
        <v/>
      </c>
      <c r="J2054">
        <f>I2054-J2052</f>
        <v/>
      </c>
      <c r="K2054" t="n">
        <v>5</v>
      </c>
      <c r="L2054">
        <f>J2054/K2054*100/43.90/8</f>
        <v/>
      </c>
    </row>
    <row r="2055" spans="1:12">
      <c r="A2055" t="s">
        <v>19</v>
      </c>
      <c r="B2055" t="n">
        <v>122704600</v>
      </c>
      <c r="C2055" t="n">
        <v>189778300</v>
      </c>
      <c r="D2055" t="n">
        <v>175620600</v>
      </c>
      <c r="E2055">
        <f>sum(B2055:D2055)</f>
        <v/>
      </c>
      <c r="F2055">
        <f>B2055/E2055</f>
        <v/>
      </c>
      <c r="G2055">
        <f>C2055/E2055</f>
        <v/>
      </c>
      <c r="H2055">
        <f>D2055/E2055</f>
        <v/>
      </c>
      <c r="I2055">
        <f>G2055+H2055*2</f>
        <v/>
      </c>
      <c r="J2055">
        <f>I2055-J2052</f>
        <v/>
      </c>
      <c r="K2055" t="n">
        <v>5</v>
      </c>
      <c r="L2055">
        <f>J2055/K2055*100/43.90/8</f>
        <v/>
      </c>
    </row>
    <row r="2056" spans="1:12">
      <c r="A2056" t="s">
        <v>20</v>
      </c>
      <c r="B2056" t="n">
        <v>151169600</v>
      </c>
      <c r="C2056" t="n">
        <v>245134900</v>
      </c>
      <c r="D2056" t="n">
        <v>240426200</v>
      </c>
      <c r="E2056">
        <f>sum(B2056:D2056)</f>
        <v/>
      </c>
      <c r="F2056">
        <f>B2056/E2056</f>
        <v/>
      </c>
      <c r="G2056">
        <f>C2056/E2056</f>
        <v/>
      </c>
      <c r="H2056">
        <f>D2056/E2056</f>
        <v/>
      </c>
      <c r="I2056">
        <f>G2056+H2056*2</f>
        <v/>
      </c>
      <c r="J2056">
        <f>I2056-J2052</f>
        <v/>
      </c>
      <c r="K2056" t="n">
        <v>5</v>
      </c>
      <c r="L2056">
        <f>J2056/K2056*100/43.90/24</f>
        <v/>
      </c>
    </row>
    <row r="2057" spans="1:12">
      <c r="A2057" t="s">
        <v>21</v>
      </c>
      <c r="B2057" t="n">
        <v>130699500</v>
      </c>
      <c r="C2057" t="n">
        <v>213545700</v>
      </c>
      <c r="D2057" t="n">
        <v>209524900</v>
      </c>
      <c r="E2057">
        <f>sum(B2057:D2057)</f>
        <v/>
      </c>
      <c r="F2057">
        <f>B2057/E2057</f>
        <v/>
      </c>
      <c r="G2057">
        <f>C2057/E2057</f>
        <v/>
      </c>
      <c r="H2057">
        <f>D2057/E2057</f>
        <v/>
      </c>
      <c r="I2057">
        <f>G2057+H2057*2</f>
        <v/>
      </c>
      <c r="J2057">
        <f>I2057-J2052</f>
        <v/>
      </c>
      <c r="K2057" t="n">
        <v>5</v>
      </c>
      <c r="L2057">
        <f>J2057/K2057*100/43.90/24</f>
        <v/>
      </c>
    </row>
    <row r="2058" spans="1:12">
      <c r="A2058" t="s">
        <v>22</v>
      </c>
      <c r="B2058" t="n">
        <v>107285800</v>
      </c>
      <c r="C2058" t="n">
        <v>189536500</v>
      </c>
      <c r="D2058" t="n">
        <v>204332900</v>
      </c>
      <c r="E2058">
        <f>sum(B2058:D2058)</f>
        <v/>
      </c>
      <c r="F2058">
        <f>B2058/E2058</f>
        <v/>
      </c>
      <c r="G2058">
        <f>C2058/E2058</f>
        <v/>
      </c>
      <c r="H2058">
        <f>D2058/E2058</f>
        <v/>
      </c>
      <c r="I2058">
        <f>G2058+H2058*2</f>
        <v/>
      </c>
      <c r="J2058">
        <f>I2058-J2052</f>
        <v/>
      </c>
      <c r="K2058" t="n">
        <v>5</v>
      </c>
      <c r="L2058">
        <f>J2058/K2058*100/43.90/48</f>
        <v/>
      </c>
    </row>
    <row r="2059" spans="1:12">
      <c r="A2059" t="s">
        <v>23</v>
      </c>
      <c r="B2059" t="n">
        <v>106065000</v>
      </c>
      <c r="C2059" t="n">
        <v>189077000</v>
      </c>
      <c r="D2059" t="n">
        <v>204137500</v>
      </c>
      <c r="E2059">
        <f>sum(B2059:D2059)</f>
        <v/>
      </c>
      <c r="F2059">
        <f>B2059/E2059</f>
        <v/>
      </c>
      <c r="G2059">
        <f>C2059/E2059</f>
        <v/>
      </c>
      <c r="H2059">
        <f>D2059/E2059</f>
        <v/>
      </c>
      <c r="I2059">
        <f>G2059+H2059*2</f>
        <v/>
      </c>
      <c r="J2059">
        <f>I2059-J2052</f>
        <v/>
      </c>
      <c r="K2059" t="n">
        <v>5</v>
      </c>
      <c r="L2059">
        <f>J2059/K2059*100/43.90/48</f>
        <v/>
      </c>
    </row>
    <row r="2060" spans="1:12">
      <c r="A2060" t="s">
        <v>24</v>
      </c>
      <c r="B2060" t="n">
        <v>117717700</v>
      </c>
      <c r="C2060" t="n">
        <v>241197900</v>
      </c>
      <c r="D2060" t="n">
        <v>302963200</v>
      </c>
      <c r="E2060">
        <f>sum(B2060:D2060)</f>
        <v/>
      </c>
      <c r="F2060">
        <f>B2060/E2060</f>
        <v/>
      </c>
      <c r="G2060">
        <f>C2060/E2060</f>
        <v/>
      </c>
      <c r="H2060">
        <f>D2060/E2060</f>
        <v/>
      </c>
      <c r="I2060">
        <f>G2060+H2060*2</f>
        <v/>
      </c>
      <c r="J2060">
        <f>I2060-J2052</f>
        <v/>
      </c>
      <c r="K2060" t="n">
        <v>5</v>
      </c>
      <c r="L2060">
        <f>J2060/K2060*100/43.90/96</f>
        <v/>
      </c>
    </row>
    <row r="2061" spans="1:12">
      <c r="A2061" t="s">
        <v>25</v>
      </c>
      <c r="B2061" t="n">
        <v>95411510</v>
      </c>
      <c r="C2061" t="n">
        <v>192632600</v>
      </c>
      <c r="D2061" t="n">
        <v>238523700</v>
      </c>
      <c r="E2061">
        <f>sum(B2061:D2061)</f>
        <v/>
      </c>
      <c r="F2061">
        <f>B2061/E2061</f>
        <v/>
      </c>
      <c r="G2061">
        <f>C2061/E2061</f>
        <v/>
      </c>
      <c r="H2061">
        <f>D2061/E2061</f>
        <v/>
      </c>
      <c r="I2061">
        <f>G2061+H2061*2</f>
        <v/>
      </c>
      <c r="J2061">
        <f>I2061-J2052</f>
        <v/>
      </c>
      <c r="K2061" t="n">
        <v>5</v>
      </c>
      <c r="L2061">
        <f>J2061/K2061*100/43.90/96</f>
        <v/>
      </c>
    </row>
    <row r="2062" spans="1:12">
      <c r="A2062" t="s">
        <v>26</v>
      </c>
      <c r="B2062" t="n">
        <v>82565440</v>
      </c>
      <c r="C2062" t="n">
        <v>201434700</v>
      </c>
      <c r="D2062" t="n">
        <v>287280900</v>
      </c>
      <c r="E2062">
        <f>sum(B2062:D2062)</f>
        <v/>
      </c>
      <c r="F2062">
        <f>B2062/E2062</f>
        <v/>
      </c>
      <c r="G2062">
        <f>C2062/E2062</f>
        <v/>
      </c>
      <c r="H2062">
        <f>D2062/E2062</f>
        <v/>
      </c>
      <c r="I2062">
        <f>G2062+H2062*2</f>
        <v/>
      </c>
      <c r="J2062">
        <f>I2062-J2052</f>
        <v/>
      </c>
      <c r="K2062" t="n">
        <v>5</v>
      </c>
      <c r="L2062">
        <f>J2062/K2062*100/43.90/168</f>
        <v/>
      </c>
    </row>
    <row r="2063" spans="1:12">
      <c r="A2063" t="s">
        <v>27</v>
      </c>
      <c r="B2063" t="n">
        <v>90850590</v>
      </c>
      <c r="C2063" t="n">
        <v>223632300</v>
      </c>
      <c r="D2063" t="n">
        <v>316517400</v>
      </c>
      <c r="E2063">
        <f>sum(B2063:D2063)</f>
        <v/>
      </c>
      <c r="F2063">
        <f>B2063/E2063</f>
        <v/>
      </c>
      <c r="G2063">
        <f>C2063/E2063</f>
        <v/>
      </c>
      <c r="H2063">
        <f>D2063/E2063</f>
        <v/>
      </c>
      <c r="I2063">
        <f>G2063+H2063*2</f>
        <v/>
      </c>
      <c r="J2063">
        <f>I2063-J2052</f>
        <v/>
      </c>
      <c r="K2063" t="n">
        <v>5</v>
      </c>
      <c r="L2063">
        <f>J2063/K2063*100/43.90/168</f>
        <v/>
      </c>
    </row>
    <row r="2064" spans="1:12">
      <c r="A2064" t="s"/>
    </row>
    <row r="2065" spans="1:12">
      <c r="A2065" t="s">
        <v>0</v>
      </c>
      <c r="B2065" t="s">
        <v>1</v>
      </c>
      <c r="C2065" t="s">
        <v>2</v>
      </c>
      <c r="D2065" t="s">
        <v>3</v>
      </c>
    </row>
    <row r="2066" spans="1:12">
      <c r="A2066" t="s">
        <v>357</v>
      </c>
      <c r="B2066" t="s">
        <v>165</v>
      </c>
      <c r="C2066" t="s">
        <v>358</v>
      </c>
      <c r="D2066" t="s">
        <v>349</v>
      </c>
    </row>
    <row r="2067" spans="1:12">
      <c r="A2067" t="s"/>
      <c r="B2067" t="s">
        <v>8</v>
      </c>
      <c r="C2067" t="s">
        <v>9</v>
      </c>
      <c r="D2067" t="s">
        <v>10</v>
      </c>
      <c r="E2067" t="s">
        <v>11</v>
      </c>
      <c r="F2067" t="s">
        <v>8</v>
      </c>
      <c r="G2067" t="s">
        <v>9</v>
      </c>
      <c r="H2067" t="s">
        <v>10</v>
      </c>
      <c r="I2067" t="s">
        <v>12</v>
      </c>
      <c r="J2067" t="s">
        <v>13</v>
      </c>
      <c r="K2067" t="s">
        <v>14</v>
      </c>
      <c r="L2067" t="s">
        <v>15</v>
      </c>
    </row>
    <row r="2068" spans="1:12">
      <c r="A2068" t="s">
        <v>16</v>
      </c>
      <c r="B2068" t="n">
        <v>186969300</v>
      </c>
      <c r="C2068" t="n">
        <v>279735000</v>
      </c>
      <c r="D2068" t="n">
        <v>262545900</v>
      </c>
      <c r="E2068">
        <f>sum(B2068:D2068)</f>
        <v/>
      </c>
      <c r="F2068">
        <f>B2068/E2068</f>
        <v/>
      </c>
      <c r="G2068">
        <f>C2068/E2068</f>
        <v/>
      </c>
      <c r="H2068">
        <f>D2068/E2068</f>
        <v/>
      </c>
      <c r="I2068">
        <f>G2068+H2068*2</f>
        <v/>
      </c>
      <c r="J2068">
        <f>average(I2068:I2069)</f>
        <v/>
      </c>
    </row>
    <row r="2069" spans="1:12">
      <c r="A2069" t="s">
        <v>17</v>
      </c>
      <c r="B2069" t="n">
        <v>115486700</v>
      </c>
      <c r="C2069" t="n">
        <v>175639800</v>
      </c>
      <c r="D2069" t="n">
        <v>164323800</v>
      </c>
      <c r="E2069">
        <f>sum(B2069:D2069)</f>
        <v/>
      </c>
      <c r="F2069">
        <f>B2069/E2069</f>
        <v/>
      </c>
      <c r="G2069">
        <f>C2069/E2069</f>
        <v/>
      </c>
      <c r="H2069">
        <f>D2069/E2069</f>
        <v/>
      </c>
      <c r="I2069">
        <f>G2069+H2069*2</f>
        <v/>
      </c>
    </row>
    <row r="2070" spans="1:12">
      <c r="A2070" t="s">
        <v>18</v>
      </c>
      <c r="B2070" t="n">
        <v>105028700</v>
      </c>
      <c r="C2070" t="n">
        <v>165944800</v>
      </c>
      <c r="D2070" t="n">
        <v>161241000</v>
      </c>
      <c r="E2070">
        <f>sum(B2070:D2070)</f>
        <v/>
      </c>
      <c r="F2070">
        <f>B2070/E2070</f>
        <v/>
      </c>
      <c r="G2070">
        <f>C2070/E2070</f>
        <v/>
      </c>
      <c r="H2070">
        <f>D2070/E2070</f>
        <v/>
      </c>
      <c r="I2070">
        <f>G2070+H2070*2</f>
        <v/>
      </c>
      <c r="J2070">
        <f>I2070-J2068</f>
        <v/>
      </c>
      <c r="K2070" t="n">
        <v>5</v>
      </c>
      <c r="L2070">
        <f>J2070/K2070*100/39.20/8</f>
        <v/>
      </c>
    </row>
    <row r="2071" spans="1:12">
      <c r="A2071" t="s">
        <v>19</v>
      </c>
      <c r="B2071" t="n">
        <v>108949100</v>
      </c>
      <c r="C2071" t="n">
        <v>168020200</v>
      </c>
      <c r="D2071" t="n">
        <v>162658400</v>
      </c>
      <c r="E2071">
        <f>sum(B2071:D2071)</f>
        <v/>
      </c>
      <c r="F2071">
        <f>B2071/E2071</f>
        <v/>
      </c>
      <c r="G2071">
        <f>C2071/E2071</f>
        <v/>
      </c>
      <c r="H2071">
        <f>D2071/E2071</f>
        <v/>
      </c>
      <c r="I2071">
        <f>G2071+H2071*2</f>
        <v/>
      </c>
      <c r="J2071">
        <f>I2071-J2068</f>
        <v/>
      </c>
      <c r="K2071" t="n">
        <v>5</v>
      </c>
      <c r="L2071">
        <f>J2071/K2071*100/39.20/8</f>
        <v/>
      </c>
    </row>
    <row r="2072" spans="1:12">
      <c r="A2072" t="s">
        <v>20</v>
      </c>
      <c r="B2072" t="n">
        <v>112048400</v>
      </c>
      <c r="C2072" t="n">
        <v>180600500</v>
      </c>
      <c r="D2072" t="n">
        <v>184736500</v>
      </c>
      <c r="E2072">
        <f>sum(B2072:D2072)</f>
        <v/>
      </c>
      <c r="F2072">
        <f>B2072/E2072</f>
        <v/>
      </c>
      <c r="G2072">
        <f>C2072/E2072</f>
        <v/>
      </c>
      <c r="H2072">
        <f>D2072/E2072</f>
        <v/>
      </c>
      <c r="I2072">
        <f>G2072+H2072*2</f>
        <v/>
      </c>
      <c r="J2072">
        <f>I2072-J2068</f>
        <v/>
      </c>
      <c r="K2072" t="n">
        <v>5</v>
      </c>
      <c r="L2072">
        <f>J2072/K2072*100/39.20/24</f>
        <v/>
      </c>
    </row>
    <row r="2073" spans="1:12">
      <c r="A2073" t="s">
        <v>21</v>
      </c>
      <c r="B2073" t="n">
        <v>96814530</v>
      </c>
      <c r="C2073" t="n">
        <v>156102300</v>
      </c>
      <c r="D2073" t="n">
        <v>159481600</v>
      </c>
      <c r="E2073">
        <f>sum(B2073:D2073)</f>
        <v/>
      </c>
      <c r="F2073">
        <f>B2073/E2073</f>
        <v/>
      </c>
      <c r="G2073">
        <f>C2073/E2073</f>
        <v/>
      </c>
      <c r="H2073">
        <f>D2073/E2073</f>
        <v/>
      </c>
      <c r="I2073">
        <f>G2073+H2073*2</f>
        <v/>
      </c>
      <c r="J2073">
        <f>I2073-J2068</f>
        <v/>
      </c>
      <c r="K2073" t="n">
        <v>5</v>
      </c>
      <c r="L2073">
        <f>J2073/K2073*100/39.20/24</f>
        <v/>
      </c>
    </row>
    <row r="2074" spans="1:12">
      <c r="A2074" t="s">
        <v>22</v>
      </c>
      <c r="B2074" t="n">
        <v>77466350</v>
      </c>
      <c r="C2074" t="n">
        <v>135095600</v>
      </c>
      <c r="D2074" t="n">
        <v>144656900</v>
      </c>
      <c r="E2074">
        <f>sum(B2074:D2074)</f>
        <v/>
      </c>
      <c r="F2074">
        <f>B2074/E2074</f>
        <v/>
      </c>
      <c r="G2074">
        <f>C2074/E2074</f>
        <v/>
      </c>
      <c r="H2074">
        <f>D2074/E2074</f>
        <v/>
      </c>
      <c r="I2074">
        <f>G2074+H2074*2</f>
        <v/>
      </c>
      <c r="J2074">
        <f>I2074-J2068</f>
        <v/>
      </c>
      <c r="K2074" t="n">
        <v>5</v>
      </c>
      <c r="L2074">
        <f>J2074/K2074*100/39.20/48</f>
        <v/>
      </c>
    </row>
    <row r="2075" spans="1:12">
      <c r="A2075" t="s">
        <v>23</v>
      </c>
      <c r="B2075" t="n">
        <v>74805270</v>
      </c>
      <c r="C2075" t="n">
        <v>130562700</v>
      </c>
      <c r="D2075" t="n">
        <v>141044900</v>
      </c>
      <c r="E2075">
        <f>sum(B2075:D2075)</f>
        <v/>
      </c>
      <c r="F2075">
        <f>B2075/E2075</f>
        <v/>
      </c>
      <c r="G2075">
        <f>C2075/E2075</f>
        <v/>
      </c>
      <c r="H2075">
        <f>D2075/E2075</f>
        <v/>
      </c>
      <c r="I2075">
        <f>G2075+H2075*2</f>
        <v/>
      </c>
      <c r="J2075">
        <f>I2075-J2068</f>
        <v/>
      </c>
      <c r="K2075" t="n">
        <v>5</v>
      </c>
      <c r="L2075">
        <f>J2075/K2075*100/39.20/48</f>
        <v/>
      </c>
    </row>
    <row r="2076" spans="1:12">
      <c r="A2076" t="s">
        <v>24</v>
      </c>
      <c r="B2076" t="n">
        <v>85707390</v>
      </c>
      <c r="C2076" t="n">
        <v>173542600</v>
      </c>
      <c r="D2076" t="n">
        <v>220257500</v>
      </c>
      <c r="E2076">
        <f>sum(B2076:D2076)</f>
        <v/>
      </c>
      <c r="F2076">
        <f>B2076/E2076</f>
        <v/>
      </c>
      <c r="G2076">
        <f>C2076/E2076</f>
        <v/>
      </c>
      <c r="H2076">
        <f>D2076/E2076</f>
        <v/>
      </c>
      <c r="I2076">
        <f>G2076+H2076*2</f>
        <v/>
      </c>
      <c r="J2076">
        <f>I2076-J2068</f>
        <v/>
      </c>
      <c r="K2076" t="n">
        <v>5</v>
      </c>
      <c r="L2076">
        <f>J2076/K2076*100/39.20/96</f>
        <v/>
      </c>
    </row>
    <row r="2077" spans="1:12">
      <c r="A2077" t="s">
        <v>25</v>
      </c>
      <c r="B2077" t="n">
        <v>56273620</v>
      </c>
      <c r="C2077" t="n">
        <v>110968800</v>
      </c>
      <c r="D2077" t="n">
        <v>138594900</v>
      </c>
      <c r="E2077">
        <f>sum(B2077:D2077)</f>
        <v/>
      </c>
      <c r="F2077">
        <f>B2077/E2077</f>
        <v/>
      </c>
      <c r="G2077">
        <f>C2077/E2077</f>
        <v/>
      </c>
      <c r="H2077">
        <f>D2077/E2077</f>
        <v/>
      </c>
      <c r="I2077">
        <f>G2077+H2077*2</f>
        <v/>
      </c>
      <c r="J2077">
        <f>I2077-J2068</f>
        <v/>
      </c>
      <c r="K2077" t="n">
        <v>5</v>
      </c>
      <c r="L2077">
        <f>J2077/K2077*100/39.20/96</f>
        <v/>
      </c>
    </row>
    <row r="2078" spans="1:12">
      <c r="A2078" t="s">
        <v>26</v>
      </c>
      <c r="B2078" t="n">
        <v>113255600</v>
      </c>
      <c r="C2078" t="n">
        <v>262614400</v>
      </c>
      <c r="D2078" t="n">
        <v>371120500</v>
      </c>
      <c r="E2078">
        <f>sum(B2078:D2078)</f>
        <v/>
      </c>
      <c r="F2078">
        <f>B2078/E2078</f>
        <v/>
      </c>
      <c r="G2078">
        <f>C2078/E2078</f>
        <v/>
      </c>
      <c r="H2078">
        <f>D2078/E2078</f>
        <v/>
      </c>
      <c r="I2078">
        <f>G2078+H2078*2</f>
        <v/>
      </c>
      <c r="J2078">
        <f>I2078-J2068</f>
        <v/>
      </c>
      <c r="K2078" t="n">
        <v>5</v>
      </c>
      <c r="L2078">
        <f>J2078/K2078*100/39.20/168</f>
        <v/>
      </c>
    </row>
    <row r="2079" spans="1:12">
      <c r="A2079" t="s">
        <v>27</v>
      </c>
      <c r="B2079" t="n">
        <v>91308280</v>
      </c>
      <c r="C2079" t="n">
        <v>213693300</v>
      </c>
      <c r="D2079" t="n">
        <v>302419700</v>
      </c>
      <c r="E2079">
        <f>sum(B2079:D2079)</f>
        <v/>
      </c>
      <c r="F2079">
        <f>B2079/E2079</f>
        <v/>
      </c>
      <c r="G2079">
        <f>C2079/E2079</f>
        <v/>
      </c>
      <c r="H2079">
        <f>D2079/E2079</f>
        <v/>
      </c>
      <c r="I2079">
        <f>G2079+H2079*2</f>
        <v/>
      </c>
      <c r="J2079">
        <f>I2079-J2068</f>
        <v/>
      </c>
      <c r="K2079" t="n">
        <v>5</v>
      </c>
      <c r="L2079">
        <f>J2079/K2079*100/39.20/168</f>
        <v/>
      </c>
    </row>
    <row r="2080" spans="1:12">
      <c r="A2080" t="s"/>
    </row>
    <row r="2081" spans="1:12">
      <c r="A2081" t="s">
        <v>0</v>
      </c>
      <c r="B2081" t="s">
        <v>1</v>
      </c>
      <c r="C2081" t="s">
        <v>2</v>
      </c>
      <c r="D2081" t="s">
        <v>3</v>
      </c>
    </row>
    <row r="2082" spans="1:12">
      <c r="A2082" t="s">
        <v>359</v>
      </c>
      <c r="B2082" t="s">
        <v>56</v>
      </c>
      <c r="C2082" t="s">
        <v>360</v>
      </c>
      <c r="D2082" t="s">
        <v>361</v>
      </c>
    </row>
    <row r="2083" spans="1:12">
      <c r="A2083" t="s"/>
      <c r="B2083" t="s">
        <v>8</v>
      </c>
      <c r="C2083" t="s">
        <v>9</v>
      </c>
      <c r="D2083" t="s">
        <v>10</v>
      </c>
      <c r="E2083" t="s">
        <v>11</v>
      </c>
      <c r="F2083" t="s">
        <v>8</v>
      </c>
      <c r="G2083" t="s">
        <v>9</v>
      </c>
      <c r="H2083" t="s">
        <v>10</v>
      </c>
      <c r="I2083" t="s">
        <v>12</v>
      </c>
      <c r="J2083" t="s">
        <v>13</v>
      </c>
      <c r="K2083" t="s">
        <v>14</v>
      </c>
      <c r="L2083" t="s">
        <v>15</v>
      </c>
    </row>
    <row r="2084" spans="1:12">
      <c r="A2084" t="s">
        <v>16</v>
      </c>
      <c r="B2084" t="n">
        <v>8852691</v>
      </c>
      <c r="C2084" t="n">
        <v>13625270</v>
      </c>
      <c r="D2084" t="n">
        <v>11715400</v>
      </c>
      <c r="E2084">
        <f>sum(B2084:D2084)</f>
        <v/>
      </c>
      <c r="F2084">
        <f>B2084/E2084</f>
        <v/>
      </c>
      <c r="G2084">
        <f>C2084/E2084</f>
        <v/>
      </c>
      <c r="H2084">
        <f>D2084/E2084</f>
        <v/>
      </c>
      <c r="I2084">
        <f>G2084+H2084*2</f>
        <v/>
      </c>
      <c r="J2084">
        <f>average(I2084:I2085)</f>
        <v/>
      </c>
    </row>
    <row r="2085" spans="1:12">
      <c r="A2085" t="s">
        <v>17</v>
      </c>
      <c r="B2085" t="n">
        <v>10124790</v>
      </c>
      <c r="C2085" t="n">
        <v>15247060</v>
      </c>
      <c r="D2085" t="n">
        <v>13029840</v>
      </c>
      <c r="E2085">
        <f>sum(B2085:D2085)</f>
        <v/>
      </c>
      <c r="F2085">
        <f>B2085/E2085</f>
        <v/>
      </c>
      <c r="G2085">
        <f>C2085/E2085</f>
        <v/>
      </c>
      <c r="H2085">
        <f>D2085/E2085</f>
        <v/>
      </c>
      <c r="I2085">
        <f>G2085+H2085*2</f>
        <v/>
      </c>
    </row>
    <row r="2086" spans="1:12">
      <c r="A2086" t="s">
        <v>18</v>
      </c>
      <c r="B2086" t="n">
        <v>5805461</v>
      </c>
      <c r="C2086" t="n">
        <v>7761384</v>
      </c>
      <c r="D2086" t="n">
        <v>7863827</v>
      </c>
      <c r="E2086">
        <f>sum(B2086:D2086)</f>
        <v/>
      </c>
      <c r="F2086">
        <f>B2086/E2086</f>
        <v/>
      </c>
      <c r="G2086">
        <f>C2086/E2086</f>
        <v/>
      </c>
      <c r="H2086">
        <f>D2086/E2086</f>
        <v/>
      </c>
      <c r="I2086">
        <f>G2086+H2086*2</f>
        <v/>
      </c>
      <c r="J2086">
        <f>I2086-J2084</f>
        <v/>
      </c>
      <c r="K2086" t="n">
        <v>5</v>
      </c>
      <c r="L2086">
        <f>J2086/K2086*100/58.72/8</f>
        <v/>
      </c>
    </row>
    <row r="2087" spans="1:12">
      <c r="A2087" t="s">
        <v>19</v>
      </c>
      <c r="B2087" t="n">
        <v>2082659</v>
      </c>
      <c r="C2087" t="n">
        <v>3185095</v>
      </c>
      <c r="D2087" t="n">
        <v>3405903</v>
      </c>
      <c r="E2087">
        <f>sum(B2087:D2087)</f>
        <v/>
      </c>
      <c r="F2087">
        <f>B2087/E2087</f>
        <v/>
      </c>
      <c r="G2087">
        <f>C2087/E2087</f>
        <v/>
      </c>
      <c r="H2087">
        <f>D2087/E2087</f>
        <v/>
      </c>
      <c r="I2087">
        <f>G2087+H2087*2</f>
        <v/>
      </c>
      <c r="J2087">
        <f>I2087-J2084</f>
        <v/>
      </c>
      <c r="K2087" t="n">
        <v>5</v>
      </c>
      <c r="L2087">
        <f>J2087/K2087*100/58.72/8</f>
        <v/>
      </c>
    </row>
    <row r="2088" spans="1:12">
      <c r="A2088" t="s">
        <v>20</v>
      </c>
      <c r="B2088" t="n">
        <v>11177220</v>
      </c>
      <c r="C2088" t="n">
        <v>18347970</v>
      </c>
      <c r="D2088" t="n">
        <v>19901040</v>
      </c>
      <c r="E2088">
        <f>sum(B2088:D2088)</f>
        <v/>
      </c>
      <c r="F2088">
        <f>B2088/E2088</f>
        <v/>
      </c>
      <c r="G2088">
        <f>C2088/E2088</f>
        <v/>
      </c>
      <c r="H2088">
        <f>D2088/E2088</f>
        <v/>
      </c>
      <c r="I2088">
        <f>G2088+H2088*2</f>
        <v/>
      </c>
      <c r="J2088">
        <f>I2088-J2084</f>
        <v/>
      </c>
      <c r="K2088" t="n">
        <v>5</v>
      </c>
      <c r="L2088">
        <f>J2088/K2088*100/58.72/24</f>
        <v/>
      </c>
    </row>
    <row r="2089" spans="1:12">
      <c r="A2089" t="s">
        <v>21</v>
      </c>
      <c r="B2089" t="n">
        <v>10757670</v>
      </c>
      <c r="C2089" t="n">
        <v>16334800</v>
      </c>
      <c r="D2089" t="n">
        <v>16622950</v>
      </c>
      <c r="E2089">
        <f>sum(B2089:D2089)</f>
        <v/>
      </c>
      <c r="F2089">
        <f>B2089/E2089</f>
        <v/>
      </c>
      <c r="G2089">
        <f>C2089/E2089</f>
        <v/>
      </c>
      <c r="H2089">
        <f>D2089/E2089</f>
        <v/>
      </c>
      <c r="I2089">
        <f>G2089+H2089*2</f>
        <v/>
      </c>
      <c r="J2089">
        <f>I2089-J2084</f>
        <v/>
      </c>
      <c r="K2089" t="n">
        <v>5</v>
      </c>
      <c r="L2089">
        <f>J2089/K2089*100/58.72/24</f>
        <v/>
      </c>
    </row>
    <row r="2090" spans="1:12">
      <c r="A2090" t="s">
        <v>22</v>
      </c>
      <c r="B2090" t="n">
        <v>1631010</v>
      </c>
      <c r="C2090" t="n">
        <v>2272825</v>
      </c>
      <c r="D2090" t="n">
        <v>2623217</v>
      </c>
      <c r="E2090">
        <f>sum(B2090:D2090)</f>
        <v/>
      </c>
      <c r="F2090">
        <f>B2090/E2090</f>
        <v/>
      </c>
      <c r="G2090">
        <f>C2090/E2090</f>
        <v/>
      </c>
      <c r="H2090">
        <f>D2090/E2090</f>
        <v/>
      </c>
      <c r="I2090">
        <f>G2090+H2090*2</f>
        <v/>
      </c>
      <c r="J2090">
        <f>I2090-J2084</f>
        <v/>
      </c>
      <c r="K2090" t="n">
        <v>5</v>
      </c>
      <c r="L2090">
        <f>J2090/K2090*100/58.72/48</f>
        <v/>
      </c>
    </row>
    <row r="2091" spans="1:12">
      <c r="A2091" t="s">
        <v>23</v>
      </c>
      <c r="B2091" t="n">
        <v>2438445</v>
      </c>
      <c r="C2091" t="n">
        <v>4721742</v>
      </c>
      <c r="D2091" t="n">
        <v>5050256</v>
      </c>
      <c r="E2091">
        <f>sum(B2091:D2091)</f>
        <v/>
      </c>
      <c r="F2091">
        <f>B2091/E2091</f>
        <v/>
      </c>
      <c r="G2091">
        <f>C2091/E2091</f>
        <v/>
      </c>
      <c r="H2091">
        <f>D2091/E2091</f>
        <v/>
      </c>
      <c r="I2091">
        <f>G2091+H2091*2</f>
        <v/>
      </c>
      <c r="J2091">
        <f>I2091-J2084</f>
        <v/>
      </c>
      <c r="K2091" t="n">
        <v>5</v>
      </c>
      <c r="L2091">
        <f>J2091/K2091*100/58.72/48</f>
        <v/>
      </c>
    </row>
    <row r="2092" spans="1:12">
      <c r="A2092" t="s">
        <v>24</v>
      </c>
      <c r="B2092" t="n">
        <v>1655992</v>
      </c>
      <c r="C2092" t="n">
        <v>2737650</v>
      </c>
      <c r="D2092" t="n">
        <v>3887635</v>
      </c>
      <c r="E2092">
        <f>sum(B2092:D2092)</f>
        <v/>
      </c>
      <c r="F2092">
        <f>B2092/E2092</f>
        <v/>
      </c>
      <c r="G2092">
        <f>C2092/E2092</f>
        <v/>
      </c>
      <c r="H2092">
        <f>D2092/E2092</f>
        <v/>
      </c>
      <c r="I2092">
        <f>G2092+H2092*2</f>
        <v/>
      </c>
      <c r="J2092">
        <f>I2092-J2084</f>
        <v/>
      </c>
      <c r="K2092" t="n">
        <v>5</v>
      </c>
      <c r="L2092">
        <f>J2092/K2092*100/58.72/96</f>
        <v/>
      </c>
    </row>
    <row r="2093" spans="1:12">
      <c r="A2093" t="s">
        <v>25</v>
      </c>
      <c r="B2093" t="n">
        <v>6228495</v>
      </c>
      <c r="C2093" t="n">
        <v>10309140</v>
      </c>
      <c r="D2093" t="n">
        <v>14236150</v>
      </c>
      <c r="E2093">
        <f>sum(B2093:D2093)</f>
        <v/>
      </c>
      <c r="F2093">
        <f>B2093/E2093</f>
        <v/>
      </c>
      <c r="G2093">
        <f>C2093/E2093</f>
        <v/>
      </c>
      <c r="H2093">
        <f>D2093/E2093</f>
        <v/>
      </c>
      <c r="I2093">
        <f>G2093+H2093*2</f>
        <v/>
      </c>
      <c r="J2093">
        <f>I2093-J2084</f>
        <v/>
      </c>
      <c r="K2093" t="n">
        <v>5</v>
      </c>
      <c r="L2093">
        <f>J2093/K2093*100/58.72/96</f>
        <v/>
      </c>
    </row>
    <row r="2094" spans="1:12">
      <c r="A2094" t="s">
        <v>26</v>
      </c>
      <c r="B2094" t="n">
        <v>102204</v>
      </c>
      <c r="C2094" t="n">
        <v>34955</v>
      </c>
      <c r="D2094" t="n">
        <v>28144</v>
      </c>
      <c r="E2094">
        <f>sum(B2094:D2094)</f>
        <v/>
      </c>
      <c r="F2094">
        <f>B2094/E2094</f>
        <v/>
      </c>
      <c r="G2094">
        <f>C2094/E2094</f>
        <v/>
      </c>
      <c r="H2094">
        <f>D2094/E2094</f>
        <v/>
      </c>
      <c r="I2094">
        <f>G2094+H2094*2</f>
        <v/>
      </c>
      <c r="J2094">
        <f>I2094-J2084</f>
        <v/>
      </c>
      <c r="K2094" t="n">
        <v>5</v>
      </c>
      <c r="L2094">
        <f>J2094/K2094*100/58.72/168</f>
        <v/>
      </c>
    </row>
    <row r="2095" spans="1:12">
      <c r="A2095" t="s">
        <v>27</v>
      </c>
      <c r="B2095" t="n">
        <v>53040</v>
      </c>
      <c r="C2095" t="n">
        <v>13462</v>
      </c>
      <c r="D2095" t="n">
        <v>56614</v>
      </c>
      <c r="E2095">
        <f>sum(B2095:D2095)</f>
        <v/>
      </c>
      <c r="F2095">
        <f>B2095/E2095</f>
        <v/>
      </c>
      <c r="G2095">
        <f>C2095/E2095</f>
        <v/>
      </c>
      <c r="H2095">
        <f>D2095/E2095</f>
        <v/>
      </c>
      <c r="I2095">
        <f>G2095+H2095*2</f>
        <v/>
      </c>
      <c r="J2095">
        <f>I2095-J2084</f>
        <v/>
      </c>
      <c r="K2095" t="n">
        <v>5</v>
      </c>
      <c r="L2095">
        <f>J2095/K2095*100/58.72/168</f>
        <v/>
      </c>
    </row>
    <row r="2096" spans="1:12">
      <c r="A2096" t="s"/>
    </row>
    <row r="2097" spans="1:12">
      <c r="A2097" t="s">
        <v>0</v>
      </c>
      <c r="B2097" t="s">
        <v>1</v>
      </c>
      <c r="C2097" t="s">
        <v>2</v>
      </c>
      <c r="D2097" t="s">
        <v>3</v>
      </c>
    </row>
    <row r="2098" spans="1:12">
      <c r="A2098" t="s">
        <v>362</v>
      </c>
      <c r="B2098" t="s">
        <v>56</v>
      </c>
      <c r="C2098" t="s">
        <v>363</v>
      </c>
      <c r="D2098" t="s">
        <v>364</v>
      </c>
    </row>
    <row r="2099" spans="1:12">
      <c r="A2099" t="s"/>
      <c r="B2099" t="s">
        <v>8</v>
      </c>
      <c r="C2099" t="s">
        <v>9</v>
      </c>
      <c r="D2099" t="s">
        <v>10</v>
      </c>
      <c r="E2099" t="s">
        <v>11</v>
      </c>
      <c r="F2099" t="s">
        <v>8</v>
      </c>
      <c r="G2099" t="s">
        <v>9</v>
      </c>
      <c r="H2099" t="s">
        <v>10</v>
      </c>
      <c r="I2099" t="s">
        <v>12</v>
      </c>
      <c r="J2099" t="s">
        <v>13</v>
      </c>
      <c r="K2099" t="s">
        <v>14</v>
      </c>
      <c r="L2099" t="s">
        <v>15</v>
      </c>
    </row>
    <row r="2100" spans="1:12">
      <c r="A2100" t="s">
        <v>16</v>
      </c>
      <c r="B2100" t="n">
        <v>34537590</v>
      </c>
      <c r="C2100" t="n">
        <v>55886330</v>
      </c>
      <c r="D2100" t="n">
        <v>45345480</v>
      </c>
      <c r="E2100">
        <f>sum(B2100:D2100)</f>
        <v/>
      </c>
      <c r="F2100">
        <f>B2100/E2100</f>
        <v/>
      </c>
      <c r="G2100">
        <f>C2100/E2100</f>
        <v/>
      </c>
      <c r="H2100">
        <f>D2100/E2100</f>
        <v/>
      </c>
      <c r="I2100">
        <f>G2100+H2100*2</f>
        <v/>
      </c>
      <c r="J2100">
        <f>average(I2100:I2101)</f>
        <v/>
      </c>
    </row>
    <row r="2101" spans="1:12">
      <c r="A2101" t="s">
        <v>17</v>
      </c>
      <c r="B2101" t="n">
        <v>27582360</v>
      </c>
      <c r="C2101" t="n">
        <v>44708240</v>
      </c>
      <c r="D2101" t="n">
        <v>37598700</v>
      </c>
      <c r="E2101">
        <f>sum(B2101:D2101)</f>
        <v/>
      </c>
      <c r="F2101">
        <f>B2101/E2101</f>
        <v/>
      </c>
      <c r="G2101">
        <f>C2101/E2101</f>
        <v/>
      </c>
      <c r="H2101">
        <f>D2101/E2101</f>
        <v/>
      </c>
      <c r="I2101">
        <f>G2101+H2101*2</f>
        <v/>
      </c>
    </row>
    <row r="2102" spans="1:12">
      <c r="A2102" t="s">
        <v>18</v>
      </c>
      <c r="B2102" t="n">
        <v>27425040</v>
      </c>
      <c r="C2102" t="n">
        <v>44474900</v>
      </c>
      <c r="D2102" t="n">
        <v>36909540</v>
      </c>
      <c r="E2102">
        <f>sum(B2102:D2102)</f>
        <v/>
      </c>
      <c r="F2102">
        <f>B2102/E2102</f>
        <v/>
      </c>
      <c r="G2102">
        <f>C2102/E2102</f>
        <v/>
      </c>
      <c r="H2102">
        <f>D2102/E2102</f>
        <v/>
      </c>
      <c r="I2102">
        <f>G2102+H2102*2</f>
        <v/>
      </c>
      <c r="J2102">
        <f>I2102-J2100</f>
        <v/>
      </c>
      <c r="K2102" t="n">
        <v>5</v>
      </c>
      <c r="L2102">
        <f>J2102/K2102*100/39.54/8</f>
        <v/>
      </c>
    </row>
    <row r="2103" spans="1:12">
      <c r="A2103" t="s">
        <v>19</v>
      </c>
      <c r="B2103" t="n">
        <v>29532890</v>
      </c>
      <c r="C2103" t="n">
        <v>47947760</v>
      </c>
      <c r="D2103" t="n">
        <v>40891840</v>
      </c>
      <c r="E2103">
        <f>sum(B2103:D2103)</f>
        <v/>
      </c>
      <c r="F2103">
        <f>B2103/E2103</f>
        <v/>
      </c>
      <c r="G2103">
        <f>C2103/E2103</f>
        <v/>
      </c>
      <c r="H2103">
        <f>D2103/E2103</f>
        <v/>
      </c>
      <c r="I2103">
        <f>G2103+H2103*2</f>
        <v/>
      </c>
      <c r="J2103">
        <f>I2103-J2100</f>
        <v/>
      </c>
      <c r="K2103" t="n">
        <v>5</v>
      </c>
      <c r="L2103">
        <f>J2103/K2103*100/39.54/8</f>
        <v/>
      </c>
    </row>
    <row r="2104" spans="1:12">
      <c r="A2104" t="s">
        <v>20</v>
      </c>
      <c r="B2104" t="n">
        <v>40047150</v>
      </c>
      <c r="C2104" t="n">
        <v>69271310</v>
      </c>
      <c r="D2104" t="n">
        <v>62923220</v>
      </c>
      <c r="E2104">
        <f>sum(B2104:D2104)</f>
        <v/>
      </c>
      <c r="F2104">
        <f>B2104/E2104</f>
        <v/>
      </c>
      <c r="G2104">
        <f>C2104/E2104</f>
        <v/>
      </c>
      <c r="H2104">
        <f>D2104/E2104</f>
        <v/>
      </c>
      <c r="I2104">
        <f>G2104+H2104*2</f>
        <v/>
      </c>
      <c r="J2104">
        <f>I2104-J2100</f>
        <v/>
      </c>
      <c r="K2104" t="n">
        <v>5</v>
      </c>
      <c r="L2104">
        <f>J2104/K2104*100/39.54/24</f>
        <v/>
      </c>
    </row>
    <row r="2105" spans="1:12">
      <c r="A2105" t="s">
        <v>21</v>
      </c>
      <c r="B2105" t="n">
        <v>39491290</v>
      </c>
      <c r="C2105" t="n">
        <v>68653110</v>
      </c>
      <c r="D2105" t="n">
        <v>60237630</v>
      </c>
      <c r="E2105">
        <f>sum(B2105:D2105)</f>
        <v/>
      </c>
      <c r="F2105">
        <f>B2105/E2105</f>
        <v/>
      </c>
      <c r="G2105">
        <f>C2105/E2105</f>
        <v/>
      </c>
      <c r="H2105">
        <f>D2105/E2105</f>
        <v/>
      </c>
      <c r="I2105">
        <f>G2105+H2105*2</f>
        <v/>
      </c>
      <c r="J2105">
        <f>I2105-J2100</f>
        <v/>
      </c>
      <c r="K2105" t="n">
        <v>5</v>
      </c>
      <c r="L2105">
        <f>J2105/K2105*100/39.54/24</f>
        <v/>
      </c>
    </row>
    <row r="2106" spans="1:12">
      <c r="A2106" t="s">
        <v>22</v>
      </c>
      <c r="B2106" t="n">
        <v>19993610</v>
      </c>
      <c r="C2106" t="n">
        <v>38542530</v>
      </c>
      <c r="D2106" t="n">
        <v>37727820</v>
      </c>
      <c r="E2106">
        <f>sum(B2106:D2106)</f>
        <v/>
      </c>
      <c r="F2106">
        <f>B2106/E2106</f>
        <v/>
      </c>
      <c r="G2106">
        <f>C2106/E2106</f>
        <v/>
      </c>
      <c r="H2106">
        <f>D2106/E2106</f>
        <v/>
      </c>
      <c r="I2106">
        <f>G2106+H2106*2</f>
        <v/>
      </c>
      <c r="J2106">
        <f>I2106-J2100</f>
        <v/>
      </c>
      <c r="K2106" t="n">
        <v>5</v>
      </c>
      <c r="L2106">
        <f>J2106/K2106*100/39.54/48</f>
        <v/>
      </c>
    </row>
    <row r="2107" spans="1:12">
      <c r="A2107" t="s">
        <v>23</v>
      </c>
      <c r="B2107" t="n">
        <v>21138530</v>
      </c>
      <c r="C2107" t="n">
        <v>40100500</v>
      </c>
      <c r="D2107" t="n">
        <v>38826550</v>
      </c>
      <c r="E2107">
        <f>sum(B2107:D2107)</f>
        <v/>
      </c>
      <c r="F2107">
        <f>B2107/E2107</f>
        <v/>
      </c>
      <c r="G2107">
        <f>C2107/E2107</f>
        <v/>
      </c>
      <c r="H2107">
        <f>D2107/E2107</f>
        <v/>
      </c>
      <c r="I2107">
        <f>G2107+H2107*2</f>
        <v/>
      </c>
      <c r="J2107">
        <f>I2107-J2100</f>
        <v/>
      </c>
      <c r="K2107" t="n">
        <v>5</v>
      </c>
      <c r="L2107">
        <f>J2107/K2107*100/39.54/48</f>
        <v/>
      </c>
    </row>
    <row r="2108" spans="1:12">
      <c r="A2108" t="s">
        <v>24</v>
      </c>
      <c r="B2108" t="n">
        <v>27988560</v>
      </c>
      <c r="C2108" t="n">
        <v>59990960</v>
      </c>
      <c r="D2108" t="n">
        <v>71104780</v>
      </c>
      <c r="E2108">
        <f>sum(B2108:D2108)</f>
        <v/>
      </c>
      <c r="F2108">
        <f>B2108/E2108</f>
        <v/>
      </c>
      <c r="G2108">
        <f>C2108/E2108</f>
        <v/>
      </c>
      <c r="H2108">
        <f>D2108/E2108</f>
        <v/>
      </c>
      <c r="I2108">
        <f>G2108+H2108*2</f>
        <v/>
      </c>
      <c r="J2108">
        <f>I2108-J2100</f>
        <v/>
      </c>
      <c r="K2108" t="n">
        <v>5</v>
      </c>
      <c r="L2108">
        <f>J2108/K2108*100/39.54/96</f>
        <v/>
      </c>
    </row>
    <row r="2109" spans="1:12">
      <c r="A2109" t="s">
        <v>25</v>
      </c>
      <c r="B2109" t="n">
        <v>24360860</v>
      </c>
      <c r="C2109" t="n">
        <v>50683680</v>
      </c>
      <c r="D2109" t="n">
        <v>57243740</v>
      </c>
      <c r="E2109">
        <f>sum(B2109:D2109)</f>
        <v/>
      </c>
      <c r="F2109">
        <f>B2109/E2109</f>
        <v/>
      </c>
      <c r="G2109">
        <f>C2109/E2109</f>
        <v/>
      </c>
      <c r="H2109">
        <f>D2109/E2109</f>
        <v/>
      </c>
      <c r="I2109">
        <f>G2109+H2109*2</f>
        <v/>
      </c>
      <c r="J2109">
        <f>I2109-J2100</f>
        <v/>
      </c>
      <c r="K2109" t="n">
        <v>5</v>
      </c>
      <c r="L2109">
        <f>J2109/K2109*100/39.54/96</f>
        <v/>
      </c>
    </row>
    <row r="2110" spans="1:12">
      <c r="A2110" t="s">
        <v>26</v>
      </c>
      <c r="B2110" t="n">
        <v>16907810</v>
      </c>
      <c r="C2110" t="n">
        <v>39644160</v>
      </c>
      <c r="D2110" t="n">
        <v>49997560</v>
      </c>
      <c r="E2110">
        <f>sum(B2110:D2110)</f>
        <v/>
      </c>
      <c r="F2110">
        <f>B2110/E2110</f>
        <v/>
      </c>
      <c r="G2110">
        <f>C2110/E2110</f>
        <v/>
      </c>
      <c r="H2110">
        <f>D2110/E2110</f>
        <v/>
      </c>
      <c r="I2110">
        <f>G2110+H2110*2</f>
        <v/>
      </c>
      <c r="J2110">
        <f>I2110-J2100</f>
        <v/>
      </c>
      <c r="K2110" t="n">
        <v>5</v>
      </c>
      <c r="L2110">
        <f>J2110/K2110*100/39.54/168</f>
        <v/>
      </c>
    </row>
    <row r="2111" spans="1:12">
      <c r="A2111" t="s">
        <v>27</v>
      </c>
      <c r="B2111" t="n">
        <v>21821920</v>
      </c>
      <c r="C2111" t="n">
        <v>50526550</v>
      </c>
      <c r="D2111" t="n">
        <v>68610350</v>
      </c>
      <c r="E2111">
        <f>sum(B2111:D2111)</f>
        <v/>
      </c>
      <c r="F2111">
        <f>B2111/E2111</f>
        <v/>
      </c>
      <c r="G2111">
        <f>C2111/E2111</f>
        <v/>
      </c>
      <c r="H2111">
        <f>D2111/E2111</f>
        <v/>
      </c>
      <c r="I2111">
        <f>G2111+H2111*2</f>
        <v/>
      </c>
      <c r="J2111">
        <f>I2111-J2100</f>
        <v/>
      </c>
      <c r="K2111" t="n">
        <v>5</v>
      </c>
      <c r="L2111">
        <f>J2111/K2111*100/39.54/168</f>
        <v/>
      </c>
    </row>
    <row r="2112" spans="1:12">
      <c r="A2112" t="s"/>
    </row>
    <row r="2113" spans="1:12">
      <c r="A2113" t="s">
        <v>0</v>
      </c>
      <c r="B2113" t="s">
        <v>1</v>
      </c>
      <c r="C2113" t="s">
        <v>2</v>
      </c>
      <c r="D2113" t="s">
        <v>3</v>
      </c>
    </row>
    <row r="2114" spans="1:12">
      <c r="A2114" t="s">
        <v>365</v>
      </c>
      <c r="B2114" t="s">
        <v>165</v>
      </c>
      <c r="C2114" t="s">
        <v>366</v>
      </c>
      <c r="D2114" t="s">
        <v>364</v>
      </c>
    </row>
    <row r="2115" spans="1:12">
      <c r="A2115" t="s"/>
      <c r="B2115" t="s">
        <v>8</v>
      </c>
      <c r="C2115" t="s">
        <v>9</v>
      </c>
      <c r="D2115" t="s">
        <v>10</v>
      </c>
      <c r="E2115" t="s">
        <v>11</v>
      </c>
      <c r="F2115" t="s">
        <v>8</v>
      </c>
      <c r="G2115" t="s">
        <v>9</v>
      </c>
      <c r="H2115" t="s">
        <v>10</v>
      </c>
      <c r="I2115" t="s">
        <v>12</v>
      </c>
      <c r="J2115" t="s">
        <v>13</v>
      </c>
      <c r="K2115" t="s">
        <v>14</v>
      </c>
      <c r="L2115" t="s">
        <v>15</v>
      </c>
    </row>
    <row r="2116" spans="1:12">
      <c r="A2116" t="s">
        <v>16</v>
      </c>
      <c r="B2116" t="n">
        <v>114440700</v>
      </c>
      <c r="C2116" t="n">
        <v>186749100</v>
      </c>
      <c r="D2116" t="n">
        <v>160709300</v>
      </c>
      <c r="E2116">
        <f>sum(B2116:D2116)</f>
        <v/>
      </c>
      <c r="F2116">
        <f>B2116/E2116</f>
        <v/>
      </c>
      <c r="G2116">
        <f>C2116/E2116</f>
        <v/>
      </c>
      <c r="H2116">
        <f>D2116/E2116</f>
        <v/>
      </c>
      <c r="I2116">
        <f>G2116+H2116*2</f>
        <v/>
      </c>
      <c r="J2116">
        <f>average(I2116:I2117)</f>
        <v/>
      </c>
    </row>
    <row r="2117" spans="1:12">
      <c r="A2117" t="s">
        <v>17</v>
      </c>
      <c r="B2117" t="n">
        <v>98439060</v>
      </c>
      <c r="C2117" t="n">
        <v>160042100</v>
      </c>
      <c r="D2117" t="n">
        <v>139317300</v>
      </c>
      <c r="E2117">
        <f>sum(B2117:D2117)</f>
        <v/>
      </c>
      <c r="F2117">
        <f>B2117/E2117</f>
        <v/>
      </c>
      <c r="G2117">
        <f>C2117/E2117</f>
        <v/>
      </c>
      <c r="H2117">
        <f>D2117/E2117</f>
        <v/>
      </c>
      <c r="I2117">
        <f>G2117+H2117*2</f>
        <v/>
      </c>
    </row>
    <row r="2118" spans="1:12">
      <c r="A2118" t="s">
        <v>18</v>
      </c>
      <c r="B2118" t="n">
        <v>83665860</v>
      </c>
      <c r="C2118" t="n">
        <v>139344000</v>
      </c>
      <c r="D2118" t="n">
        <v>127706600</v>
      </c>
      <c r="E2118">
        <f>sum(B2118:D2118)</f>
        <v/>
      </c>
      <c r="F2118">
        <f>B2118/E2118</f>
        <v/>
      </c>
      <c r="G2118">
        <f>C2118/E2118</f>
        <v/>
      </c>
      <c r="H2118">
        <f>D2118/E2118</f>
        <v/>
      </c>
      <c r="I2118">
        <f>G2118+H2118*2</f>
        <v/>
      </c>
      <c r="J2118">
        <f>I2118-J2116</f>
        <v/>
      </c>
      <c r="K2118" t="n">
        <v>5</v>
      </c>
      <c r="L2118">
        <f>J2118/K2118*100/39.54/8</f>
        <v/>
      </c>
    </row>
    <row r="2119" spans="1:12">
      <c r="A2119" t="s">
        <v>19</v>
      </c>
      <c r="B2119" t="n">
        <v>93890760</v>
      </c>
      <c r="C2119" t="n">
        <v>152719400</v>
      </c>
      <c r="D2119" t="n">
        <v>139372400</v>
      </c>
      <c r="E2119">
        <f>sum(B2119:D2119)</f>
        <v/>
      </c>
      <c r="F2119">
        <f>B2119/E2119</f>
        <v/>
      </c>
      <c r="G2119">
        <f>C2119/E2119</f>
        <v/>
      </c>
      <c r="H2119">
        <f>D2119/E2119</f>
        <v/>
      </c>
      <c r="I2119">
        <f>G2119+H2119*2</f>
        <v/>
      </c>
      <c r="J2119">
        <f>I2119-J2116</f>
        <v/>
      </c>
      <c r="K2119" t="n">
        <v>5</v>
      </c>
      <c r="L2119">
        <f>J2119/K2119*100/39.54/8</f>
        <v/>
      </c>
    </row>
    <row r="2120" spans="1:12">
      <c r="A2120" t="s">
        <v>20</v>
      </c>
      <c r="B2120" t="n">
        <v>133449700</v>
      </c>
      <c r="C2120" t="n">
        <v>230658300</v>
      </c>
      <c r="D2120" t="n">
        <v>222802000</v>
      </c>
      <c r="E2120">
        <f>sum(B2120:D2120)</f>
        <v/>
      </c>
      <c r="F2120">
        <f>B2120/E2120</f>
        <v/>
      </c>
      <c r="G2120">
        <f>C2120/E2120</f>
        <v/>
      </c>
      <c r="H2120">
        <f>D2120/E2120</f>
        <v/>
      </c>
      <c r="I2120">
        <f>G2120+H2120*2</f>
        <v/>
      </c>
      <c r="J2120">
        <f>I2120-J2116</f>
        <v/>
      </c>
      <c r="K2120" t="n">
        <v>5</v>
      </c>
      <c r="L2120">
        <f>J2120/K2120*100/39.54/24</f>
        <v/>
      </c>
    </row>
    <row r="2121" spans="1:12">
      <c r="A2121" t="s">
        <v>21</v>
      </c>
      <c r="B2121" t="n">
        <v>136795200</v>
      </c>
      <c r="C2121" t="n">
        <v>231293500</v>
      </c>
      <c r="D2121" t="n">
        <v>223114600</v>
      </c>
      <c r="E2121">
        <f>sum(B2121:D2121)</f>
        <v/>
      </c>
      <c r="F2121">
        <f>B2121/E2121</f>
        <v/>
      </c>
      <c r="G2121">
        <f>C2121/E2121</f>
        <v/>
      </c>
      <c r="H2121">
        <f>D2121/E2121</f>
        <v/>
      </c>
      <c r="I2121">
        <f>G2121+H2121*2</f>
        <v/>
      </c>
      <c r="J2121">
        <f>I2121-J2116</f>
        <v/>
      </c>
      <c r="K2121" t="n">
        <v>5</v>
      </c>
      <c r="L2121">
        <f>J2121/K2121*100/39.54/24</f>
        <v/>
      </c>
    </row>
    <row r="2122" spans="1:12">
      <c r="A2122" t="s">
        <v>22</v>
      </c>
      <c r="B2122" t="n">
        <v>66981890</v>
      </c>
      <c r="C2122" t="n">
        <v>122875600</v>
      </c>
      <c r="D2122" t="n">
        <v>130494600</v>
      </c>
      <c r="E2122">
        <f>sum(B2122:D2122)</f>
        <v/>
      </c>
      <c r="F2122">
        <f>B2122/E2122</f>
        <v/>
      </c>
      <c r="G2122">
        <f>C2122/E2122</f>
        <v/>
      </c>
      <c r="H2122">
        <f>D2122/E2122</f>
        <v/>
      </c>
      <c r="I2122">
        <f>G2122+H2122*2</f>
        <v/>
      </c>
      <c r="J2122">
        <f>I2122-J2116</f>
        <v/>
      </c>
      <c r="K2122" t="n">
        <v>5</v>
      </c>
      <c r="L2122">
        <f>J2122/K2122*100/39.54/48</f>
        <v/>
      </c>
    </row>
    <row r="2123" spans="1:12">
      <c r="A2123" t="s">
        <v>23</v>
      </c>
      <c r="B2123" t="n">
        <v>71476130</v>
      </c>
      <c r="C2123" t="n">
        <v>135477400</v>
      </c>
      <c r="D2123" t="n">
        <v>142309100</v>
      </c>
      <c r="E2123">
        <f>sum(B2123:D2123)</f>
        <v/>
      </c>
      <c r="F2123">
        <f>B2123/E2123</f>
        <v/>
      </c>
      <c r="G2123">
        <f>C2123/E2123</f>
        <v/>
      </c>
      <c r="H2123">
        <f>D2123/E2123</f>
        <v/>
      </c>
      <c r="I2123">
        <f>G2123+H2123*2</f>
        <v/>
      </c>
      <c r="J2123">
        <f>I2123-J2116</f>
        <v/>
      </c>
      <c r="K2123" t="n">
        <v>5</v>
      </c>
      <c r="L2123">
        <f>J2123/K2123*100/39.54/48</f>
        <v/>
      </c>
    </row>
    <row r="2124" spans="1:12">
      <c r="A2124" t="s">
        <v>24</v>
      </c>
      <c r="B2124" t="n">
        <v>86754210</v>
      </c>
      <c r="C2124" t="n">
        <v>187101800</v>
      </c>
      <c r="D2124" t="n">
        <v>231954700</v>
      </c>
      <c r="E2124">
        <f>sum(B2124:D2124)</f>
        <v/>
      </c>
      <c r="F2124">
        <f>B2124/E2124</f>
        <v/>
      </c>
      <c r="G2124">
        <f>C2124/E2124</f>
        <v/>
      </c>
      <c r="H2124">
        <f>D2124/E2124</f>
        <v/>
      </c>
      <c r="I2124">
        <f>G2124+H2124*2</f>
        <v/>
      </c>
      <c r="J2124">
        <f>I2124-J2116</f>
        <v/>
      </c>
      <c r="K2124" t="n">
        <v>5</v>
      </c>
      <c r="L2124">
        <f>J2124/K2124*100/39.54/96</f>
        <v/>
      </c>
    </row>
    <row r="2125" spans="1:12">
      <c r="A2125" t="s">
        <v>25</v>
      </c>
      <c r="B2125" t="n">
        <v>79956110</v>
      </c>
      <c r="C2125" t="n">
        <v>168991000</v>
      </c>
      <c r="D2125" t="n">
        <v>209155300</v>
      </c>
      <c r="E2125">
        <f>sum(B2125:D2125)</f>
        <v/>
      </c>
      <c r="F2125">
        <f>B2125/E2125</f>
        <v/>
      </c>
      <c r="G2125">
        <f>C2125/E2125</f>
        <v/>
      </c>
      <c r="H2125">
        <f>D2125/E2125</f>
        <v/>
      </c>
      <c r="I2125">
        <f>G2125+H2125*2</f>
        <v/>
      </c>
      <c r="J2125">
        <f>I2125-J2116</f>
        <v/>
      </c>
      <c r="K2125" t="n">
        <v>5</v>
      </c>
      <c r="L2125">
        <f>J2125/K2125*100/39.54/96</f>
        <v/>
      </c>
    </row>
    <row r="2126" spans="1:12">
      <c r="A2126" t="s">
        <v>26</v>
      </c>
      <c r="B2126" t="n">
        <v>52420170</v>
      </c>
      <c r="C2126" t="n">
        <v>131330200</v>
      </c>
      <c r="D2126" t="n">
        <v>182822500</v>
      </c>
      <c r="E2126">
        <f>sum(B2126:D2126)</f>
        <v/>
      </c>
      <c r="F2126">
        <f>B2126/E2126</f>
        <v/>
      </c>
      <c r="G2126">
        <f>C2126/E2126</f>
        <v/>
      </c>
      <c r="H2126">
        <f>D2126/E2126</f>
        <v/>
      </c>
      <c r="I2126">
        <f>G2126+H2126*2</f>
        <v/>
      </c>
      <c r="J2126">
        <f>I2126-J2116</f>
        <v/>
      </c>
      <c r="K2126" t="n">
        <v>5</v>
      </c>
      <c r="L2126">
        <f>J2126/K2126*100/39.54/168</f>
        <v/>
      </c>
    </row>
    <row r="2127" spans="1:12">
      <c r="A2127" t="s">
        <v>27</v>
      </c>
      <c r="B2127" t="n">
        <v>66522080</v>
      </c>
      <c r="C2127" t="n">
        <v>162871000</v>
      </c>
      <c r="D2127" t="n">
        <v>227998600</v>
      </c>
      <c r="E2127">
        <f>sum(B2127:D2127)</f>
        <v/>
      </c>
      <c r="F2127">
        <f>B2127/E2127</f>
        <v/>
      </c>
      <c r="G2127">
        <f>C2127/E2127</f>
        <v/>
      </c>
      <c r="H2127">
        <f>D2127/E2127</f>
        <v/>
      </c>
      <c r="I2127">
        <f>G2127+H2127*2</f>
        <v/>
      </c>
      <c r="J2127">
        <f>I2127-J2116</f>
        <v/>
      </c>
      <c r="K2127" t="n">
        <v>5</v>
      </c>
      <c r="L2127">
        <f>J2127/K2127*100/39.54/168</f>
        <v/>
      </c>
    </row>
    <row r="2128" spans="1:12">
      <c r="A2128" t="s"/>
    </row>
    <row r="2129" spans="1:12">
      <c r="A2129" t="s">
        <v>0</v>
      </c>
      <c r="B2129" t="s">
        <v>1</v>
      </c>
      <c r="C2129" t="s">
        <v>2</v>
      </c>
      <c r="D2129" t="s">
        <v>3</v>
      </c>
    </row>
    <row r="2130" spans="1:12">
      <c r="A2130" t="s">
        <v>367</v>
      </c>
      <c r="B2130" t="s">
        <v>56</v>
      </c>
      <c r="C2130" t="s">
        <v>368</v>
      </c>
      <c r="D2130" t="s">
        <v>369</v>
      </c>
    </row>
    <row r="2131" spans="1:12">
      <c r="A2131" t="s"/>
      <c r="B2131" t="s">
        <v>8</v>
      </c>
      <c r="C2131" t="s">
        <v>9</v>
      </c>
      <c r="D2131" t="s">
        <v>10</v>
      </c>
      <c r="E2131" t="s">
        <v>11</v>
      </c>
      <c r="F2131" t="s">
        <v>8</v>
      </c>
      <c r="G2131" t="s">
        <v>9</v>
      </c>
      <c r="H2131" t="s">
        <v>10</v>
      </c>
      <c r="I2131" t="s">
        <v>12</v>
      </c>
      <c r="J2131" t="s">
        <v>13</v>
      </c>
      <c r="K2131" t="s">
        <v>14</v>
      </c>
      <c r="L2131" t="s">
        <v>15</v>
      </c>
    </row>
    <row r="2132" spans="1:12">
      <c r="A2132" t="s">
        <v>16</v>
      </c>
      <c r="B2132" t="n">
        <v>45183500</v>
      </c>
      <c r="C2132" t="n">
        <v>76949620</v>
      </c>
      <c r="D2132" t="n">
        <v>71911710</v>
      </c>
      <c r="E2132">
        <f>sum(B2132:D2132)</f>
        <v/>
      </c>
      <c r="F2132">
        <f>B2132/E2132</f>
        <v/>
      </c>
      <c r="G2132">
        <f>C2132/E2132</f>
        <v/>
      </c>
      <c r="H2132">
        <f>D2132/E2132</f>
        <v/>
      </c>
      <c r="I2132">
        <f>G2132+H2132*2</f>
        <v/>
      </c>
      <c r="J2132">
        <f>average(I2132:I2133)</f>
        <v/>
      </c>
    </row>
    <row r="2133" spans="1:12">
      <c r="A2133" t="s">
        <v>17</v>
      </c>
      <c r="B2133" t="n">
        <v>39758730</v>
      </c>
      <c r="C2133" t="n">
        <v>64422800</v>
      </c>
      <c r="D2133" t="n">
        <v>59999630</v>
      </c>
      <c r="E2133">
        <f>sum(B2133:D2133)</f>
        <v/>
      </c>
      <c r="F2133">
        <f>B2133/E2133</f>
        <v/>
      </c>
      <c r="G2133">
        <f>C2133/E2133</f>
        <v/>
      </c>
      <c r="H2133">
        <f>D2133/E2133</f>
        <v/>
      </c>
      <c r="I2133">
        <f>G2133+H2133*2</f>
        <v/>
      </c>
    </row>
    <row r="2134" spans="1:12">
      <c r="A2134" t="s">
        <v>18</v>
      </c>
      <c r="B2134" t="n">
        <v>35127730</v>
      </c>
      <c r="C2134" t="n">
        <v>59493100</v>
      </c>
      <c r="D2134" t="n">
        <v>57710750</v>
      </c>
      <c r="E2134">
        <f>sum(B2134:D2134)</f>
        <v/>
      </c>
      <c r="F2134">
        <f>B2134/E2134</f>
        <v/>
      </c>
      <c r="G2134">
        <f>C2134/E2134</f>
        <v/>
      </c>
      <c r="H2134">
        <f>D2134/E2134</f>
        <v/>
      </c>
      <c r="I2134">
        <f>G2134+H2134*2</f>
        <v/>
      </c>
      <c r="J2134">
        <f>I2134-J2132</f>
        <v/>
      </c>
      <c r="K2134" t="n">
        <v>5</v>
      </c>
      <c r="L2134">
        <f>J2134/K2134*100/44.51/8</f>
        <v/>
      </c>
    </row>
    <row r="2135" spans="1:12">
      <c r="A2135" t="s">
        <v>19</v>
      </c>
      <c r="B2135" t="n">
        <v>37209310</v>
      </c>
      <c r="C2135" t="n">
        <v>64064270</v>
      </c>
      <c r="D2135" t="n">
        <v>61588630</v>
      </c>
      <c r="E2135">
        <f>sum(B2135:D2135)</f>
        <v/>
      </c>
      <c r="F2135">
        <f>B2135/E2135</f>
        <v/>
      </c>
      <c r="G2135">
        <f>C2135/E2135</f>
        <v/>
      </c>
      <c r="H2135">
        <f>D2135/E2135</f>
        <v/>
      </c>
      <c r="I2135">
        <f>G2135+H2135*2</f>
        <v/>
      </c>
      <c r="J2135">
        <f>I2135-J2132</f>
        <v/>
      </c>
      <c r="K2135" t="n">
        <v>5</v>
      </c>
      <c r="L2135">
        <f>J2135/K2135*100/44.51/8</f>
        <v/>
      </c>
    </row>
    <row r="2136" spans="1:12">
      <c r="A2136" t="s">
        <v>20</v>
      </c>
      <c r="B2136" t="n">
        <v>48983640</v>
      </c>
      <c r="C2136" t="n">
        <v>85247630</v>
      </c>
      <c r="D2136" t="n">
        <v>89436970</v>
      </c>
      <c r="E2136">
        <f>sum(B2136:D2136)</f>
        <v/>
      </c>
      <c r="F2136">
        <f>B2136/E2136</f>
        <v/>
      </c>
      <c r="G2136">
        <f>C2136/E2136</f>
        <v/>
      </c>
      <c r="H2136">
        <f>D2136/E2136</f>
        <v/>
      </c>
      <c r="I2136">
        <f>G2136+H2136*2</f>
        <v/>
      </c>
      <c r="J2136">
        <f>I2136-J2132</f>
        <v/>
      </c>
      <c r="K2136" t="n">
        <v>5</v>
      </c>
      <c r="L2136">
        <f>J2136/K2136*100/44.51/24</f>
        <v/>
      </c>
    </row>
    <row r="2137" spans="1:12">
      <c r="A2137" t="s">
        <v>21</v>
      </c>
      <c r="B2137" t="n">
        <v>47713290</v>
      </c>
      <c r="C2137" t="n">
        <v>84171020</v>
      </c>
      <c r="D2137" t="n">
        <v>88119010</v>
      </c>
      <c r="E2137">
        <f>sum(B2137:D2137)</f>
        <v/>
      </c>
      <c r="F2137">
        <f>B2137/E2137</f>
        <v/>
      </c>
      <c r="G2137">
        <f>C2137/E2137</f>
        <v/>
      </c>
      <c r="H2137">
        <f>D2137/E2137</f>
        <v/>
      </c>
      <c r="I2137">
        <f>G2137+H2137*2</f>
        <v/>
      </c>
      <c r="J2137">
        <f>I2137-J2132</f>
        <v/>
      </c>
      <c r="K2137" t="n">
        <v>5</v>
      </c>
      <c r="L2137">
        <f>J2137/K2137*100/44.51/24</f>
        <v/>
      </c>
    </row>
    <row r="2138" spans="1:12">
      <c r="A2138" t="s">
        <v>22</v>
      </c>
      <c r="B2138" t="n">
        <v>19805670</v>
      </c>
      <c r="C2138" t="n">
        <v>38703040</v>
      </c>
      <c r="D2138" t="n">
        <v>42308110</v>
      </c>
      <c r="E2138">
        <f>sum(B2138:D2138)</f>
        <v/>
      </c>
      <c r="F2138">
        <f>B2138/E2138</f>
        <v/>
      </c>
      <c r="G2138">
        <f>C2138/E2138</f>
        <v/>
      </c>
      <c r="H2138">
        <f>D2138/E2138</f>
        <v/>
      </c>
      <c r="I2138">
        <f>G2138+H2138*2</f>
        <v/>
      </c>
      <c r="J2138">
        <f>I2138-J2132</f>
        <v/>
      </c>
      <c r="K2138" t="n">
        <v>5</v>
      </c>
      <c r="L2138">
        <f>J2138/K2138*100/44.51/48</f>
        <v/>
      </c>
    </row>
    <row r="2139" spans="1:12">
      <c r="A2139" t="s">
        <v>23</v>
      </c>
      <c r="B2139" t="n">
        <v>21410920</v>
      </c>
      <c r="C2139" t="n">
        <v>40847180</v>
      </c>
      <c r="D2139" t="n">
        <v>45839580</v>
      </c>
      <c r="E2139">
        <f>sum(B2139:D2139)</f>
        <v/>
      </c>
      <c r="F2139">
        <f>B2139/E2139</f>
        <v/>
      </c>
      <c r="G2139">
        <f>C2139/E2139</f>
        <v/>
      </c>
      <c r="H2139">
        <f>D2139/E2139</f>
        <v/>
      </c>
      <c r="I2139">
        <f>G2139+H2139*2</f>
        <v/>
      </c>
      <c r="J2139">
        <f>I2139-J2132</f>
        <v/>
      </c>
      <c r="K2139" t="n">
        <v>5</v>
      </c>
      <c r="L2139">
        <f>J2139/K2139*100/44.51/48</f>
        <v/>
      </c>
    </row>
    <row r="2140" spans="1:12">
      <c r="A2140" t="s">
        <v>24</v>
      </c>
      <c r="B2140" t="n">
        <v>30184000</v>
      </c>
      <c r="C2140" t="n">
        <v>66376330</v>
      </c>
      <c r="D2140" t="n">
        <v>86943420</v>
      </c>
      <c r="E2140">
        <f>sum(B2140:D2140)</f>
        <v/>
      </c>
      <c r="F2140">
        <f>B2140/E2140</f>
        <v/>
      </c>
      <c r="G2140">
        <f>C2140/E2140</f>
        <v/>
      </c>
      <c r="H2140">
        <f>D2140/E2140</f>
        <v/>
      </c>
      <c r="I2140">
        <f>G2140+H2140*2</f>
        <v/>
      </c>
      <c r="J2140">
        <f>I2140-J2132</f>
        <v/>
      </c>
      <c r="K2140" t="n">
        <v>5</v>
      </c>
      <c r="L2140">
        <f>J2140/K2140*100/44.51/96</f>
        <v/>
      </c>
    </row>
    <row r="2141" spans="1:12">
      <c r="A2141" t="s">
        <v>25</v>
      </c>
      <c r="B2141" t="n">
        <v>28990250</v>
      </c>
      <c r="C2141" t="n">
        <v>61073900</v>
      </c>
      <c r="D2141" t="n">
        <v>82652540</v>
      </c>
      <c r="E2141">
        <f>sum(B2141:D2141)</f>
        <v/>
      </c>
      <c r="F2141">
        <f>B2141/E2141</f>
        <v/>
      </c>
      <c r="G2141">
        <f>C2141/E2141</f>
        <v/>
      </c>
      <c r="H2141">
        <f>D2141/E2141</f>
        <v/>
      </c>
      <c r="I2141">
        <f>G2141+H2141*2</f>
        <v/>
      </c>
      <c r="J2141">
        <f>I2141-J2132</f>
        <v/>
      </c>
      <c r="K2141" t="n">
        <v>5</v>
      </c>
      <c r="L2141">
        <f>J2141/K2141*100/44.51/96</f>
        <v/>
      </c>
    </row>
    <row r="2142" spans="1:12">
      <c r="A2142" t="s">
        <v>26</v>
      </c>
      <c r="B2142" t="n">
        <v>15422840</v>
      </c>
      <c r="C2142" t="n">
        <v>39150910</v>
      </c>
      <c r="D2142" t="n">
        <v>58813130</v>
      </c>
      <c r="E2142">
        <f>sum(B2142:D2142)</f>
        <v/>
      </c>
      <c r="F2142">
        <f>B2142/E2142</f>
        <v/>
      </c>
      <c r="G2142">
        <f>C2142/E2142</f>
        <v/>
      </c>
      <c r="H2142">
        <f>D2142/E2142</f>
        <v/>
      </c>
      <c r="I2142">
        <f>G2142+H2142*2</f>
        <v/>
      </c>
      <c r="J2142">
        <f>I2142-J2132</f>
        <v/>
      </c>
      <c r="K2142" t="n">
        <v>5</v>
      </c>
      <c r="L2142">
        <f>J2142/K2142*100/44.51/168</f>
        <v/>
      </c>
    </row>
    <row r="2143" spans="1:12">
      <c r="A2143" t="s">
        <v>27</v>
      </c>
      <c r="B2143" t="n">
        <v>15107040</v>
      </c>
      <c r="C2143" t="n">
        <v>39473380</v>
      </c>
      <c r="D2143" t="n">
        <v>58488140</v>
      </c>
      <c r="E2143">
        <f>sum(B2143:D2143)</f>
        <v/>
      </c>
      <c r="F2143">
        <f>B2143/E2143</f>
        <v/>
      </c>
      <c r="G2143">
        <f>C2143/E2143</f>
        <v/>
      </c>
      <c r="H2143">
        <f>D2143/E2143</f>
        <v/>
      </c>
      <c r="I2143">
        <f>G2143+H2143*2</f>
        <v/>
      </c>
      <c r="J2143">
        <f>I2143-J2132</f>
        <v/>
      </c>
      <c r="K2143" t="n">
        <v>5</v>
      </c>
      <c r="L2143">
        <f>J2143/K2143*100/44.51/168</f>
        <v/>
      </c>
    </row>
    <row r="2144" spans="1:12">
      <c r="A2144" t="s"/>
    </row>
    <row r="2145" spans="1:12">
      <c r="A2145" t="s">
        <v>0</v>
      </c>
      <c r="B2145" t="s">
        <v>1</v>
      </c>
      <c r="C2145" t="s">
        <v>2</v>
      </c>
      <c r="D2145" t="s">
        <v>3</v>
      </c>
    </row>
    <row r="2146" spans="1:12">
      <c r="A2146" t="s">
        <v>370</v>
      </c>
      <c r="B2146" t="s">
        <v>294</v>
      </c>
      <c r="C2146" t="s">
        <v>371</v>
      </c>
      <c r="D2146" t="s">
        <v>369</v>
      </c>
    </row>
    <row r="2147" spans="1:12">
      <c r="A2147" t="s"/>
      <c r="B2147" t="s">
        <v>8</v>
      </c>
      <c r="C2147" t="s">
        <v>9</v>
      </c>
      <c r="D2147" t="s">
        <v>10</v>
      </c>
      <c r="E2147" t="s">
        <v>11</v>
      </c>
      <c r="F2147" t="s">
        <v>8</v>
      </c>
      <c r="G2147" t="s">
        <v>9</v>
      </c>
      <c r="H2147" t="s">
        <v>10</v>
      </c>
      <c r="I2147" t="s">
        <v>12</v>
      </c>
      <c r="J2147" t="s">
        <v>13</v>
      </c>
      <c r="K2147" t="s">
        <v>14</v>
      </c>
      <c r="L2147" t="s">
        <v>15</v>
      </c>
    </row>
    <row r="2148" spans="1:12">
      <c r="A2148" t="s">
        <v>16</v>
      </c>
      <c r="B2148" t="n">
        <v>227723000</v>
      </c>
      <c r="C2148" t="n">
        <v>377141600</v>
      </c>
      <c r="D2148" t="n">
        <v>355128100</v>
      </c>
      <c r="E2148">
        <f>sum(B2148:D2148)</f>
        <v/>
      </c>
      <c r="F2148">
        <f>B2148/E2148</f>
        <v/>
      </c>
      <c r="G2148">
        <f>C2148/E2148</f>
        <v/>
      </c>
      <c r="H2148">
        <f>D2148/E2148</f>
        <v/>
      </c>
      <c r="I2148">
        <f>G2148+H2148*2</f>
        <v/>
      </c>
      <c r="J2148">
        <f>average(I2148:I2149)</f>
        <v/>
      </c>
    </row>
    <row r="2149" spans="1:12">
      <c r="A2149" t="s">
        <v>17</v>
      </c>
      <c r="B2149" t="n">
        <v>200061000</v>
      </c>
      <c r="C2149" t="n">
        <v>331465900</v>
      </c>
      <c r="D2149" t="n">
        <v>313271600</v>
      </c>
      <c r="E2149">
        <f>sum(B2149:D2149)</f>
        <v/>
      </c>
      <c r="F2149">
        <f>B2149/E2149</f>
        <v/>
      </c>
      <c r="G2149">
        <f>C2149/E2149</f>
        <v/>
      </c>
      <c r="H2149">
        <f>D2149/E2149</f>
        <v/>
      </c>
      <c r="I2149">
        <f>G2149+H2149*2</f>
        <v/>
      </c>
    </row>
    <row r="2150" spans="1:12">
      <c r="A2150" t="s">
        <v>18</v>
      </c>
      <c r="B2150" t="n">
        <v>162357500</v>
      </c>
      <c r="C2150" t="n">
        <v>273794600</v>
      </c>
      <c r="D2150" t="n">
        <v>271012000</v>
      </c>
      <c r="E2150">
        <f>sum(B2150:D2150)</f>
        <v/>
      </c>
      <c r="F2150">
        <f>B2150/E2150</f>
        <v/>
      </c>
      <c r="G2150">
        <f>C2150/E2150</f>
        <v/>
      </c>
      <c r="H2150">
        <f>D2150/E2150</f>
        <v/>
      </c>
      <c r="I2150">
        <f>G2150+H2150*2</f>
        <v/>
      </c>
      <c r="J2150">
        <f>I2150-J2148</f>
        <v/>
      </c>
      <c r="K2150" t="n">
        <v>5</v>
      </c>
      <c r="L2150">
        <f>J2150/K2150*100/44.51/8</f>
        <v/>
      </c>
    </row>
    <row r="2151" spans="1:12">
      <c r="A2151" t="s">
        <v>19</v>
      </c>
      <c r="B2151" t="n">
        <v>170234200</v>
      </c>
      <c r="C2151" t="n">
        <v>294445400</v>
      </c>
      <c r="D2151" t="n">
        <v>287664100</v>
      </c>
      <c r="E2151">
        <f>sum(B2151:D2151)</f>
        <v/>
      </c>
      <c r="F2151">
        <f>B2151/E2151</f>
        <v/>
      </c>
      <c r="G2151">
        <f>C2151/E2151</f>
        <v/>
      </c>
      <c r="H2151">
        <f>D2151/E2151</f>
        <v/>
      </c>
      <c r="I2151">
        <f>G2151+H2151*2</f>
        <v/>
      </c>
      <c r="J2151">
        <f>I2151-J2148</f>
        <v/>
      </c>
      <c r="K2151" t="n">
        <v>5</v>
      </c>
      <c r="L2151">
        <f>J2151/K2151*100/44.51/8</f>
        <v/>
      </c>
    </row>
    <row r="2152" spans="1:12">
      <c r="A2152" t="s">
        <v>20</v>
      </c>
      <c r="B2152" t="n">
        <v>202820500</v>
      </c>
      <c r="C2152" t="n">
        <v>352174800</v>
      </c>
      <c r="D2152" t="n">
        <v>368287200</v>
      </c>
      <c r="E2152">
        <f>sum(B2152:D2152)</f>
        <v/>
      </c>
      <c r="F2152">
        <f>B2152/E2152</f>
        <v/>
      </c>
      <c r="G2152">
        <f>C2152/E2152</f>
        <v/>
      </c>
      <c r="H2152">
        <f>D2152/E2152</f>
        <v/>
      </c>
      <c r="I2152">
        <f>G2152+H2152*2</f>
        <v/>
      </c>
      <c r="J2152">
        <f>I2152-J2148</f>
        <v/>
      </c>
      <c r="K2152" t="n">
        <v>5</v>
      </c>
      <c r="L2152">
        <f>J2152/K2152*100/44.51/24</f>
        <v/>
      </c>
    </row>
    <row r="2153" spans="1:12">
      <c r="A2153" t="s">
        <v>21</v>
      </c>
      <c r="B2153" t="n">
        <v>224949200</v>
      </c>
      <c r="C2153" t="n">
        <v>395096500</v>
      </c>
      <c r="D2153" t="n">
        <v>414408200</v>
      </c>
      <c r="E2153">
        <f>sum(B2153:D2153)</f>
        <v/>
      </c>
      <c r="F2153">
        <f>B2153/E2153</f>
        <v/>
      </c>
      <c r="G2153">
        <f>C2153/E2153</f>
        <v/>
      </c>
      <c r="H2153">
        <f>D2153/E2153</f>
        <v/>
      </c>
      <c r="I2153">
        <f>G2153+H2153*2</f>
        <v/>
      </c>
      <c r="J2153">
        <f>I2153-J2148</f>
        <v/>
      </c>
      <c r="K2153" t="n">
        <v>5</v>
      </c>
      <c r="L2153">
        <f>J2153/K2153*100/44.51/24</f>
        <v/>
      </c>
    </row>
    <row r="2154" spans="1:12">
      <c r="A2154" t="s">
        <v>22</v>
      </c>
      <c r="B2154" t="n">
        <v>110858100</v>
      </c>
      <c r="C2154" t="n">
        <v>211432300</v>
      </c>
      <c r="D2154" t="n">
        <v>236532400</v>
      </c>
      <c r="E2154">
        <f>sum(B2154:D2154)</f>
        <v/>
      </c>
      <c r="F2154">
        <f>B2154/E2154</f>
        <v/>
      </c>
      <c r="G2154">
        <f>C2154/E2154</f>
        <v/>
      </c>
      <c r="H2154">
        <f>D2154/E2154</f>
        <v/>
      </c>
      <c r="I2154">
        <f>G2154+H2154*2</f>
        <v/>
      </c>
      <c r="J2154">
        <f>I2154-J2148</f>
        <v/>
      </c>
      <c r="K2154" t="n">
        <v>5</v>
      </c>
      <c r="L2154">
        <f>J2154/K2154*100/44.51/48</f>
        <v/>
      </c>
    </row>
    <row r="2155" spans="1:12">
      <c r="A2155" t="s">
        <v>23</v>
      </c>
      <c r="B2155" t="n">
        <v>115343900</v>
      </c>
      <c r="C2155" t="n">
        <v>216583100</v>
      </c>
      <c r="D2155" t="n">
        <v>246663100</v>
      </c>
      <c r="E2155">
        <f>sum(B2155:D2155)</f>
        <v/>
      </c>
      <c r="F2155">
        <f>B2155/E2155</f>
        <v/>
      </c>
      <c r="G2155">
        <f>C2155/E2155</f>
        <v/>
      </c>
      <c r="H2155">
        <f>D2155/E2155</f>
        <v/>
      </c>
      <c r="I2155">
        <f>G2155+H2155*2</f>
        <v/>
      </c>
      <c r="J2155">
        <f>I2155-J2148</f>
        <v/>
      </c>
      <c r="K2155" t="n">
        <v>5</v>
      </c>
      <c r="L2155">
        <f>J2155/K2155*100/44.51/48</f>
        <v/>
      </c>
    </row>
    <row r="2156" spans="1:12">
      <c r="A2156" t="s">
        <v>24</v>
      </c>
      <c r="B2156" t="n">
        <v>147512200</v>
      </c>
      <c r="C2156" t="n">
        <v>317866600</v>
      </c>
      <c r="D2156" t="n">
        <v>421231100</v>
      </c>
      <c r="E2156">
        <f>sum(B2156:D2156)</f>
        <v/>
      </c>
      <c r="F2156">
        <f>B2156/E2156</f>
        <v/>
      </c>
      <c r="G2156">
        <f>C2156/E2156</f>
        <v/>
      </c>
      <c r="H2156">
        <f>D2156/E2156</f>
        <v/>
      </c>
      <c r="I2156">
        <f>G2156+H2156*2</f>
        <v/>
      </c>
      <c r="J2156">
        <f>I2156-J2148</f>
        <v/>
      </c>
      <c r="K2156" t="n">
        <v>5</v>
      </c>
      <c r="L2156">
        <f>J2156/K2156*100/44.51/96</f>
        <v/>
      </c>
    </row>
    <row r="2157" spans="1:12">
      <c r="A2157" t="s">
        <v>25</v>
      </c>
      <c r="B2157" t="n">
        <v>152941400</v>
      </c>
      <c r="C2157" t="n">
        <v>339875100</v>
      </c>
      <c r="D2157" t="n">
        <v>446919100</v>
      </c>
      <c r="E2157">
        <f>sum(B2157:D2157)</f>
        <v/>
      </c>
      <c r="F2157">
        <f>B2157/E2157</f>
        <v/>
      </c>
      <c r="G2157">
        <f>C2157/E2157</f>
        <v/>
      </c>
      <c r="H2157">
        <f>D2157/E2157</f>
        <v/>
      </c>
      <c r="I2157">
        <f>G2157+H2157*2</f>
        <v/>
      </c>
      <c r="J2157">
        <f>I2157-J2148</f>
        <v/>
      </c>
      <c r="K2157" t="n">
        <v>5</v>
      </c>
      <c r="L2157">
        <f>J2157/K2157*100/44.51/96</f>
        <v/>
      </c>
    </row>
    <row r="2158" spans="1:12">
      <c r="A2158" t="s">
        <v>26</v>
      </c>
      <c r="B2158" t="n">
        <v>62874820</v>
      </c>
      <c r="C2158" t="n">
        <v>163177800</v>
      </c>
      <c r="D2158" t="n">
        <v>251967600</v>
      </c>
      <c r="E2158">
        <f>sum(B2158:D2158)</f>
        <v/>
      </c>
      <c r="F2158">
        <f>B2158/E2158</f>
        <v/>
      </c>
      <c r="G2158">
        <f>C2158/E2158</f>
        <v/>
      </c>
      <c r="H2158">
        <f>D2158/E2158</f>
        <v/>
      </c>
      <c r="I2158">
        <f>G2158+H2158*2</f>
        <v/>
      </c>
      <c r="J2158">
        <f>I2158-J2148</f>
        <v/>
      </c>
      <c r="K2158" t="n">
        <v>5</v>
      </c>
      <c r="L2158">
        <f>J2158/K2158*100/44.51/168</f>
        <v/>
      </c>
    </row>
    <row r="2159" spans="1:12">
      <c r="A2159" t="s">
        <v>27</v>
      </c>
      <c r="B2159" t="n">
        <v>67779070</v>
      </c>
      <c r="C2159" t="n">
        <v>178967700</v>
      </c>
      <c r="D2159" t="n">
        <v>275286800</v>
      </c>
      <c r="E2159">
        <f>sum(B2159:D2159)</f>
        <v/>
      </c>
      <c r="F2159">
        <f>B2159/E2159</f>
        <v/>
      </c>
      <c r="G2159">
        <f>C2159/E2159</f>
        <v/>
      </c>
      <c r="H2159">
        <f>D2159/E2159</f>
        <v/>
      </c>
      <c r="I2159">
        <f>G2159+H2159*2</f>
        <v/>
      </c>
      <c r="J2159">
        <f>I2159-J2148</f>
        <v/>
      </c>
      <c r="K2159" t="n">
        <v>5</v>
      </c>
      <c r="L2159">
        <f>J2159/K2159*100/44.51/168</f>
        <v/>
      </c>
    </row>
    <row r="2160" spans="1:12">
      <c r="A2160" t="s"/>
    </row>
    <row r="2161" spans="1:12">
      <c r="A2161" t="s">
        <v>0</v>
      </c>
      <c r="B2161" t="s">
        <v>1</v>
      </c>
      <c r="C2161" t="s">
        <v>2</v>
      </c>
      <c r="D2161" t="s">
        <v>3</v>
      </c>
    </row>
    <row r="2162" spans="1:12">
      <c r="A2162" t="s">
        <v>372</v>
      </c>
      <c r="B2162" t="s">
        <v>165</v>
      </c>
      <c r="C2162" t="s">
        <v>373</v>
      </c>
      <c r="D2162" t="s">
        <v>369</v>
      </c>
    </row>
    <row r="2163" spans="1:12">
      <c r="A2163" t="s"/>
      <c r="B2163" t="s">
        <v>8</v>
      </c>
      <c r="C2163" t="s">
        <v>9</v>
      </c>
      <c r="D2163" t="s">
        <v>10</v>
      </c>
      <c r="E2163" t="s">
        <v>11</v>
      </c>
      <c r="F2163" t="s">
        <v>8</v>
      </c>
      <c r="G2163" t="s">
        <v>9</v>
      </c>
      <c r="H2163" t="s">
        <v>10</v>
      </c>
      <c r="I2163" t="s">
        <v>12</v>
      </c>
      <c r="J2163" t="s">
        <v>13</v>
      </c>
      <c r="K2163" t="s">
        <v>14</v>
      </c>
      <c r="L2163" t="s">
        <v>15</v>
      </c>
    </row>
    <row r="2164" spans="1:12">
      <c r="A2164" t="s">
        <v>16</v>
      </c>
      <c r="B2164" t="n">
        <v>296745100</v>
      </c>
      <c r="C2164" t="n">
        <v>489866500</v>
      </c>
      <c r="D2164" t="n">
        <v>464934100</v>
      </c>
      <c r="E2164">
        <f>sum(B2164:D2164)</f>
        <v/>
      </c>
      <c r="F2164">
        <f>B2164/E2164</f>
        <v/>
      </c>
      <c r="G2164">
        <f>C2164/E2164</f>
        <v/>
      </c>
      <c r="H2164">
        <f>D2164/E2164</f>
        <v/>
      </c>
      <c r="I2164">
        <f>G2164+H2164*2</f>
        <v/>
      </c>
      <c r="J2164">
        <f>average(I2164:I2165)</f>
        <v/>
      </c>
    </row>
    <row r="2165" spans="1:12">
      <c r="A2165" t="s">
        <v>17</v>
      </c>
      <c r="B2165" t="n">
        <v>284440900</v>
      </c>
      <c r="C2165" t="n">
        <v>465880000</v>
      </c>
      <c r="D2165" t="n">
        <v>447587000</v>
      </c>
      <c r="E2165">
        <f>sum(B2165:D2165)</f>
        <v/>
      </c>
      <c r="F2165">
        <f>B2165/E2165</f>
        <v/>
      </c>
      <c r="G2165">
        <f>C2165/E2165</f>
        <v/>
      </c>
      <c r="H2165">
        <f>D2165/E2165</f>
        <v/>
      </c>
      <c r="I2165">
        <f>G2165+H2165*2</f>
        <v/>
      </c>
    </row>
    <row r="2166" spans="1:12">
      <c r="A2166" t="s">
        <v>18</v>
      </c>
      <c r="B2166" t="n">
        <v>223825900</v>
      </c>
      <c r="C2166" t="n">
        <v>379301500</v>
      </c>
      <c r="D2166" t="n">
        <v>369621700</v>
      </c>
      <c r="E2166">
        <f>sum(B2166:D2166)</f>
        <v/>
      </c>
      <c r="F2166">
        <f>B2166/E2166</f>
        <v/>
      </c>
      <c r="G2166">
        <f>C2166/E2166</f>
        <v/>
      </c>
      <c r="H2166">
        <f>D2166/E2166</f>
        <v/>
      </c>
      <c r="I2166">
        <f>G2166+H2166*2</f>
        <v/>
      </c>
      <c r="J2166">
        <f>I2166-J2164</f>
        <v/>
      </c>
      <c r="K2166" t="n">
        <v>5</v>
      </c>
      <c r="L2166">
        <f>J2166/K2166*100/44.51/8</f>
        <v/>
      </c>
    </row>
    <row r="2167" spans="1:12">
      <c r="A2167" t="s">
        <v>19</v>
      </c>
      <c r="B2167" t="n">
        <v>235199900</v>
      </c>
      <c r="C2167" t="n">
        <v>400248900</v>
      </c>
      <c r="D2167" t="n">
        <v>393231400</v>
      </c>
      <c r="E2167">
        <f>sum(B2167:D2167)</f>
        <v/>
      </c>
      <c r="F2167">
        <f>B2167/E2167</f>
        <v/>
      </c>
      <c r="G2167">
        <f>C2167/E2167</f>
        <v/>
      </c>
      <c r="H2167">
        <f>D2167/E2167</f>
        <v/>
      </c>
      <c r="I2167">
        <f>G2167+H2167*2</f>
        <v/>
      </c>
      <c r="J2167">
        <f>I2167-J2164</f>
        <v/>
      </c>
      <c r="K2167" t="n">
        <v>5</v>
      </c>
      <c r="L2167">
        <f>J2167/K2167*100/44.51/8</f>
        <v/>
      </c>
    </row>
    <row r="2168" spans="1:12">
      <c r="A2168" t="s">
        <v>20</v>
      </c>
      <c r="B2168" t="n">
        <v>308995100</v>
      </c>
      <c r="C2168" t="n">
        <v>543313800</v>
      </c>
      <c r="D2168" t="n">
        <v>564584900</v>
      </c>
      <c r="E2168">
        <f>sum(B2168:D2168)</f>
        <v/>
      </c>
      <c r="F2168">
        <f>B2168/E2168</f>
        <v/>
      </c>
      <c r="G2168">
        <f>C2168/E2168</f>
        <v/>
      </c>
      <c r="H2168">
        <f>D2168/E2168</f>
        <v/>
      </c>
      <c r="I2168">
        <f>G2168+H2168*2</f>
        <v/>
      </c>
      <c r="J2168">
        <f>I2168-J2164</f>
        <v/>
      </c>
      <c r="K2168" t="n">
        <v>5</v>
      </c>
      <c r="L2168">
        <f>J2168/K2168*100/44.51/24</f>
        <v/>
      </c>
    </row>
    <row r="2169" spans="1:12">
      <c r="A2169" t="s">
        <v>21</v>
      </c>
      <c r="B2169" t="n">
        <v>367398900</v>
      </c>
      <c r="C2169" t="n">
        <v>639156500</v>
      </c>
      <c r="D2169" t="n">
        <v>666021800</v>
      </c>
      <c r="E2169">
        <f>sum(B2169:D2169)</f>
        <v/>
      </c>
      <c r="F2169">
        <f>B2169/E2169</f>
        <v/>
      </c>
      <c r="G2169">
        <f>C2169/E2169</f>
        <v/>
      </c>
      <c r="H2169">
        <f>D2169/E2169</f>
        <v/>
      </c>
      <c r="I2169">
        <f>G2169+H2169*2</f>
        <v/>
      </c>
      <c r="J2169">
        <f>I2169-J2164</f>
        <v/>
      </c>
      <c r="K2169" t="n">
        <v>5</v>
      </c>
      <c r="L2169">
        <f>J2169/K2169*100/44.51/24</f>
        <v/>
      </c>
    </row>
    <row r="2170" spans="1:12">
      <c r="A2170" t="s">
        <v>22</v>
      </c>
      <c r="B2170" t="n">
        <v>174565700</v>
      </c>
      <c r="C2170" t="n">
        <v>325965500</v>
      </c>
      <c r="D2170" t="n">
        <v>370582800</v>
      </c>
      <c r="E2170">
        <f>sum(B2170:D2170)</f>
        <v/>
      </c>
      <c r="F2170">
        <f>B2170/E2170</f>
        <v/>
      </c>
      <c r="G2170">
        <f>C2170/E2170</f>
        <v/>
      </c>
      <c r="H2170">
        <f>D2170/E2170</f>
        <v/>
      </c>
      <c r="I2170">
        <f>G2170+H2170*2</f>
        <v/>
      </c>
      <c r="J2170">
        <f>I2170-J2164</f>
        <v/>
      </c>
      <c r="K2170" t="n">
        <v>5</v>
      </c>
      <c r="L2170">
        <f>J2170/K2170*100/44.51/48</f>
        <v/>
      </c>
    </row>
    <row r="2171" spans="1:12">
      <c r="A2171" t="s">
        <v>23</v>
      </c>
      <c r="B2171" t="n">
        <v>177635100</v>
      </c>
      <c r="C2171" t="n">
        <v>327730900</v>
      </c>
      <c r="D2171" t="n">
        <v>364933700</v>
      </c>
      <c r="E2171">
        <f>sum(B2171:D2171)</f>
        <v/>
      </c>
      <c r="F2171">
        <f>B2171/E2171</f>
        <v/>
      </c>
      <c r="G2171">
        <f>C2171/E2171</f>
        <v/>
      </c>
      <c r="H2171">
        <f>D2171/E2171</f>
        <v/>
      </c>
      <c r="I2171">
        <f>G2171+H2171*2</f>
        <v/>
      </c>
      <c r="J2171">
        <f>I2171-J2164</f>
        <v/>
      </c>
      <c r="K2171" t="n">
        <v>5</v>
      </c>
      <c r="L2171">
        <f>J2171/K2171*100/44.51/48</f>
        <v/>
      </c>
    </row>
    <row r="2172" spans="1:12">
      <c r="A2172" t="s">
        <v>24</v>
      </c>
      <c r="B2172" t="n">
        <v>205074600</v>
      </c>
      <c r="C2172" t="n">
        <v>443761600</v>
      </c>
      <c r="D2172" t="n">
        <v>586619400</v>
      </c>
      <c r="E2172">
        <f>sum(B2172:D2172)</f>
        <v/>
      </c>
      <c r="F2172">
        <f>B2172/E2172</f>
        <v/>
      </c>
      <c r="G2172">
        <f>C2172/E2172</f>
        <v/>
      </c>
      <c r="H2172">
        <f>D2172/E2172</f>
        <v/>
      </c>
      <c r="I2172">
        <f>G2172+H2172*2</f>
        <v/>
      </c>
      <c r="J2172">
        <f>I2172-J2164</f>
        <v/>
      </c>
      <c r="K2172" t="n">
        <v>5</v>
      </c>
      <c r="L2172">
        <f>J2172/K2172*100/44.51/96</f>
        <v/>
      </c>
    </row>
    <row r="2173" spans="1:12">
      <c r="A2173" t="s">
        <v>25</v>
      </c>
      <c r="B2173" t="n">
        <v>235327200</v>
      </c>
      <c r="C2173" t="n">
        <v>508672600</v>
      </c>
      <c r="D2173" t="n">
        <v>669747200</v>
      </c>
      <c r="E2173">
        <f>sum(B2173:D2173)</f>
        <v/>
      </c>
      <c r="F2173">
        <f>B2173/E2173</f>
        <v/>
      </c>
      <c r="G2173">
        <f>C2173/E2173</f>
        <v/>
      </c>
      <c r="H2173">
        <f>D2173/E2173</f>
        <v/>
      </c>
      <c r="I2173">
        <f>G2173+H2173*2</f>
        <v/>
      </c>
      <c r="J2173">
        <f>I2173-J2164</f>
        <v/>
      </c>
      <c r="K2173" t="n">
        <v>5</v>
      </c>
      <c r="L2173">
        <f>J2173/K2173*100/44.51/96</f>
        <v/>
      </c>
    </row>
    <row r="2174" spans="1:12">
      <c r="A2174" t="s">
        <v>26</v>
      </c>
      <c r="B2174" t="n">
        <v>87999580</v>
      </c>
      <c r="C2174" t="n">
        <v>226255400</v>
      </c>
      <c r="D2174" t="n">
        <v>343193800</v>
      </c>
      <c r="E2174">
        <f>sum(B2174:D2174)</f>
        <v/>
      </c>
      <c r="F2174">
        <f>B2174/E2174</f>
        <v/>
      </c>
      <c r="G2174">
        <f>C2174/E2174</f>
        <v/>
      </c>
      <c r="H2174">
        <f>D2174/E2174</f>
        <v/>
      </c>
      <c r="I2174">
        <f>G2174+H2174*2</f>
        <v/>
      </c>
      <c r="J2174">
        <f>I2174-J2164</f>
        <v/>
      </c>
      <c r="K2174" t="n">
        <v>5</v>
      </c>
      <c r="L2174">
        <f>J2174/K2174*100/44.51/168</f>
        <v/>
      </c>
    </row>
    <row r="2175" spans="1:12">
      <c r="A2175" t="s">
        <v>27</v>
      </c>
      <c r="B2175" t="n">
        <v>100307000</v>
      </c>
      <c r="C2175" t="n">
        <v>259719000</v>
      </c>
      <c r="D2175" t="n">
        <v>394215600</v>
      </c>
      <c r="E2175">
        <f>sum(B2175:D2175)</f>
        <v/>
      </c>
      <c r="F2175">
        <f>B2175/E2175</f>
        <v/>
      </c>
      <c r="G2175">
        <f>C2175/E2175</f>
        <v/>
      </c>
      <c r="H2175">
        <f>D2175/E2175</f>
        <v/>
      </c>
      <c r="I2175">
        <f>G2175+H2175*2</f>
        <v/>
      </c>
      <c r="J2175">
        <f>I2175-J2164</f>
        <v/>
      </c>
      <c r="K2175" t="n">
        <v>5</v>
      </c>
      <c r="L2175">
        <f>J2175/K2175*100/44.51/168</f>
        <v/>
      </c>
    </row>
    <row r="2176" spans="1:12">
      <c r="A2176" t="s"/>
    </row>
    <row r="2177" spans="1:12">
      <c r="A2177" t="s">
        <v>0</v>
      </c>
      <c r="B2177" t="s">
        <v>1</v>
      </c>
      <c r="C2177" t="s">
        <v>2</v>
      </c>
      <c r="D2177" t="s">
        <v>3</v>
      </c>
    </row>
    <row r="2178" spans="1:12">
      <c r="A2178" t="s">
        <v>374</v>
      </c>
      <c r="B2178" t="s">
        <v>56</v>
      </c>
      <c r="C2178" t="s">
        <v>375</v>
      </c>
      <c r="D2178" t="s">
        <v>376</v>
      </c>
    </row>
    <row r="2179" spans="1:12">
      <c r="A2179" t="s"/>
      <c r="B2179" t="s">
        <v>8</v>
      </c>
      <c r="C2179" t="s">
        <v>9</v>
      </c>
      <c r="D2179" t="s">
        <v>10</v>
      </c>
      <c r="E2179" t="s">
        <v>11</v>
      </c>
      <c r="F2179" t="s">
        <v>8</v>
      </c>
      <c r="G2179" t="s">
        <v>9</v>
      </c>
      <c r="H2179" t="s">
        <v>10</v>
      </c>
      <c r="I2179" t="s">
        <v>12</v>
      </c>
      <c r="J2179" t="s">
        <v>13</v>
      </c>
      <c r="K2179" t="s">
        <v>14</v>
      </c>
      <c r="L2179" t="s">
        <v>15</v>
      </c>
    </row>
    <row r="2180" spans="1:12">
      <c r="A2180" t="s">
        <v>16</v>
      </c>
      <c r="B2180" t="n">
        <v>287107100</v>
      </c>
      <c r="C2180" t="n">
        <v>485625500</v>
      </c>
      <c r="D2180" t="n">
        <v>473629800</v>
      </c>
      <c r="E2180">
        <f>sum(B2180:D2180)</f>
        <v/>
      </c>
      <c r="F2180">
        <f>B2180/E2180</f>
        <v/>
      </c>
      <c r="G2180">
        <f>C2180/E2180</f>
        <v/>
      </c>
      <c r="H2180">
        <f>D2180/E2180</f>
        <v/>
      </c>
      <c r="I2180">
        <f>G2180+H2180*2</f>
        <v/>
      </c>
      <c r="J2180">
        <f>average(I2180:I2181)</f>
        <v/>
      </c>
    </row>
    <row r="2181" spans="1:12">
      <c r="A2181" t="s">
        <v>17</v>
      </c>
      <c r="B2181" t="n">
        <v>236030000</v>
      </c>
      <c r="C2181" t="n">
        <v>397578200</v>
      </c>
      <c r="D2181" t="n">
        <v>380442400</v>
      </c>
      <c r="E2181">
        <f>sum(B2181:D2181)</f>
        <v/>
      </c>
      <c r="F2181">
        <f>B2181/E2181</f>
        <v/>
      </c>
      <c r="G2181">
        <f>C2181/E2181</f>
        <v/>
      </c>
      <c r="H2181">
        <f>D2181/E2181</f>
        <v/>
      </c>
      <c r="I2181">
        <f>G2181+H2181*2</f>
        <v/>
      </c>
    </row>
    <row r="2182" spans="1:12">
      <c r="A2182" t="s">
        <v>18</v>
      </c>
      <c r="B2182" t="n">
        <v>294032000</v>
      </c>
      <c r="C2182" t="n">
        <v>505840900</v>
      </c>
      <c r="D2182" t="n">
        <v>515649900</v>
      </c>
      <c r="E2182">
        <f>sum(B2182:D2182)</f>
        <v/>
      </c>
      <c r="F2182">
        <f>B2182/E2182</f>
        <v/>
      </c>
      <c r="G2182">
        <f>C2182/E2182</f>
        <v/>
      </c>
      <c r="H2182">
        <f>D2182/E2182</f>
        <v/>
      </c>
      <c r="I2182">
        <f>G2182+H2182*2</f>
        <v/>
      </c>
      <c r="J2182">
        <f>I2182-J2180</f>
        <v/>
      </c>
      <c r="K2182" t="n">
        <v>5</v>
      </c>
      <c r="L2182">
        <f>J2182/K2182*100/48.97/8</f>
        <v/>
      </c>
    </row>
    <row r="2183" spans="1:12">
      <c r="A2183" t="s">
        <v>19</v>
      </c>
      <c r="B2183" t="n">
        <v>265273900</v>
      </c>
      <c r="C2183" t="n">
        <v>465648300</v>
      </c>
      <c r="D2183" t="n">
        <v>473369200</v>
      </c>
      <c r="E2183">
        <f>sum(B2183:D2183)</f>
        <v/>
      </c>
      <c r="F2183">
        <f>B2183/E2183</f>
        <v/>
      </c>
      <c r="G2183">
        <f>C2183/E2183</f>
        <v/>
      </c>
      <c r="H2183">
        <f>D2183/E2183</f>
        <v/>
      </c>
      <c r="I2183">
        <f>G2183+H2183*2</f>
        <v/>
      </c>
      <c r="J2183">
        <f>I2183-J2180</f>
        <v/>
      </c>
      <c r="K2183" t="n">
        <v>5</v>
      </c>
      <c r="L2183">
        <f>J2183/K2183*100/48.97/8</f>
        <v/>
      </c>
    </row>
    <row r="2184" spans="1:12">
      <c r="A2184" t="s">
        <v>20</v>
      </c>
      <c r="B2184" t="n">
        <v>283445000</v>
      </c>
      <c r="C2184" t="n">
        <v>507590700</v>
      </c>
      <c r="D2184" t="n">
        <v>521574200</v>
      </c>
      <c r="E2184">
        <f>sum(B2184:D2184)</f>
        <v/>
      </c>
      <c r="F2184">
        <f>B2184/E2184</f>
        <v/>
      </c>
      <c r="G2184">
        <f>C2184/E2184</f>
        <v/>
      </c>
      <c r="H2184">
        <f>D2184/E2184</f>
        <v/>
      </c>
      <c r="I2184">
        <f>G2184+H2184*2</f>
        <v/>
      </c>
      <c r="J2184">
        <f>I2184-J2180</f>
        <v/>
      </c>
      <c r="K2184" t="n">
        <v>5</v>
      </c>
      <c r="L2184">
        <f>J2184/K2184*100/48.97/24</f>
        <v/>
      </c>
    </row>
    <row r="2185" spans="1:12">
      <c r="A2185" t="s">
        <v>21</v>
      </c>
      <c r="B2185" t="n">
        <v>295507800</v>
      </c>
      <c r="C2185" t="n">
        <v>531662400</v>
      </c>
      <c r="D2185" t="n">
        <v>561139400</v>
      </c>
      <c r="E2185">
        <f>sum(B2185:D2185)</f>
        <v/>
      </c>
      <c r="F2185">
        <f>B2185/E2185</f>
        <v/>
      </c>
      <c r="G2185">
        <f>C2185/E2185</f>
        <v/>
      </c>
      <c r="H2185">
        <f>D2185/E2185</f>
        <v/>
      </c>
      <c r="I2185">
        <f>G2185+H2185*2</f>
        <v/>
      </c>
      <c r="J2185">
        <f>I2185-J2180</f>
        <v/>
      </c>
      <c r="K2185" t="n">
        <v>5</v>
      </c>
      <c r="L2185">
        <f>J2185/K2185*100/48.97/24</f>
        <v/>
      </c>
    </row>
    <row r="2186" spans="1:12">
      <c r="A2186" t="s">
        <v>22</v>
      </c>
      <c r="B2186" t="n">
        <v>169783800</v>
      </c>
      <c r="C2186" t="n">
        <v>319317400</v>
      </c>
      <c r="D2186" t="n">
        <v>364984500</v>
      </c>
      <c r="E2186">
        <f>sum(B2186:D2186)</f>
        <v/>
      </c>
      <c r="F2186">
        <f>B2186/E2186</f>
        <v/>
      </c>
      <c r="G2186">
        <f>C2186/E2186</f>
        <v/>
      </c>
      <c r="H2186">
        <f>D2186/E2186</f>
        <v/>
      </c>
      <c r="I2186">
        <f>G2186+H2186*2</f>
        <v/>
      </c>
      <c r="J2186">
        <f>I2186-J2180</f>
        <v/>
      </c>
      <c r="K2186" t="n">
        <v>5</v>
      </c>
      <c r="L2186">
        <f>J2186/K2186*100/48.97/48</f>
        <v/>
      </c>
    </row>
    <row r="2187" spans="1:12">
      <c r="A2187" t="s">
        <v>23</v>
      </c>
      <c r="B2187" t="n">
        <v>167820600</v>
      </c>
      <c r="C2187" t="n">
        <v>315770600</v>
      </c>
      <c r="D2187" t="n">
        <v>363540400</v>
      </c>
      <c r="E2187">
        <f>sum(B2187:D2187)</f>
        <v/>
      </c>
      <c r="F2187">
        <f>B2187/E2187</f>
        <v/>
      </c>
      <c r="G2187">
        <f>C2187/E2187</f>
        <v/>
      </c>
      <c r="H2187">
        <f>D2187/E2187</f>
        <v/>
      </c>
      <c r="I2187">
        <f>G2187+H2187*2</f>
        <v/>
      </c>
      <c r="J2187">
        <f>I2187-J2180</f>
        <v/>
      </c>
      <c r="K2187" t="n">
        <v>5</v>
      </c>
      <c r="L2187">
        <f>J2187/K2187*100/48.97/48</f>
        <v/>
      </c>
    </row>
    <row r="2188" spans="1:12">
      <c r="A2188" t="s">
        <v>24</v>
      </c>
      <c r="B2188" t="n">
        <v>156596800</v>
      </c>
      <c r="C2188" t="n">
        <v>333872600</v>
      </c>
      <c r="D2188" t="n">
        <v>443947400</v>
      </c>
      <c r="E2188">
        <f>sum(B2188:D2188)</f>
        <v/>
      </c>
      <c r="F2188">
        <f>B2188/E2188</f>
        <v/>
      </c>
      <c r="G2188">
        <f>C2188/E2188</f>
        <v/>
      </c>
      <c r="H2188">
        <f>D2188/E2188</f>
        <v/>
      </c>
      <c r="I2188">
        <f>G2188+H2188*2</f>
        <v/>
      </c>
      <c r="J2188">
        <f>I2188-J2180</f>
        <v/>
      </c>
      <c r="K2188" t="n">
        <v>5</v>
      </c>
      <c r="L2188">
        <f>J2188/K2188*100/48.97/96</f>
        <v/>
      </c>
    </row>
    <row r="2189" spans="1:12">
      <c r="A2189" t="s">
        <v>25</v>
      </c>
      <c r="B2189" t="n">
        <v>157108100</v>
      </c>
      <c r="C2189" t="n">
        <v>345077600</v>
      </c>
      <c r="D2189" t="n">
        <v>450766400</v>
      </c>
      <c r="E2189">
        <f>sum(B2189:D2189)</f>
        <v/>
      </c>
      <c r="F2189">
        <f>B2189/E2189</f>
        <v/>
      </c>
      <c r="G2189">
        <f>C2189/E2189</f>
        <v/>
      </c>
      <c r="H2189">
        <f>D2189/E2189</f>
        <v/>
      </c>
      <c r="I2189">
        <f>G2189+H2189*2</f>
        <v/>
      </c>
      <c r="J2189">
        <f>I2189-J2180</f>
        <v/>
      </c>
      <c r="K2189" t="n">
        <v>5</v>
      </c>
      <c r="L2189">
        <f>J2189/K2189*100/48.97/96</f>
        <v/>
      </c>
    </row>
    <row r="2190" spans="1:12">
      <c r="A2190" t="s">
        <v>26</v>
      </c>
      <c r="B2190" t="n">
        <v>131815400</v>
      </c>
      <c r="C2190" t="n">
        <v>337954600</v>
      </c>
      <c r="D2190" t="n">
        <v>523768500</v>
      </c>
      <c r="E2190">
        <f>sum(B2190:D2190)</f>
        <v/>
      </c>
      <c r="F2190">
        <f>B2190/E2190</f>
        <v/>
      </c>
      <c r="G2190">
        <f>C2190/E2190</f>
        <v/>
      </c>
      <c r="H2190">
        <f>D2190/E2190</f>
        <v/>
      </c>
      <c r="I2190">
        <f>G2190+H2190*2</f>
        <v/>
      </c>
      <c r="J2190">
        <f>I2190-J2180</f>
        <v/>
      </c>
      <c r="K2190" t="n">
        <v>5</v>
      </c>
      <c r="L2190">
        <f>J2190/K2190*100/48.97/168</f>
        <v/>
      </c>
    </row>
    <row r="2191" spans="1:12">
      <c r="A2191" t="s">
        <v>27</v>
      </c>
      <c r="B2191" t="n">
        <v>139599100</v>
      </c>
      <c r="C2191" t="n">
        <v>350384700</v>
      </c>
      <c r="D2191" t="n">
        <v>535252800</v>
      </c>
      <c r="E2191">
        <f>sum(B2191:D2191)</f>
        <v/>
      </c>
      <c r="F2191">
        <f>B2191/E2191</f>
        <v/>
      </c>
      <c r="G2191">
        <f>C2191/E2191</f>
        <v/>
      </c>
      <c r="H2191">
        <f>D2191/E2191</f>
        <v/>
      </c>
      <c r="I2191">
        <f>G2191+H2191*2</f>
        <v/>
      </c>
      <c r="J2191">
        <f>I2191-J2180</f>
        <v/>
      </c>
      <c r="K2191" t="n">
        <v>5</v>
      </c>
      <c r="L2191">
        <f>J2191/K2191*100/48.97/168</f>
        <v/>
      </c>
    </row>
    <row r="2192" spans="1:12">
      <c r="A2192" t="s"/>
    </row>
    <row r="2193" spans="1:12">
      <c r="A2193" t="s">
        <v>0</v>
      </c>
      <c r="B2193" t="s">
        <v>1</v>
      </c>
      <c r="C2193" t="s">
        <v>2</v>
      </c>
      <c r="D2193" t="s">
        <v>3</v>
      </c>
    </row>
    <row r="2194" spans="1:12">
      <c r="A2194" t="s">
        <v>377</v>
      </c>
      <c r="B2194" t="s">
        <v>165</v>
      </c>
      <c r="C2194" t="s">
        <v>378</v>
      </c>
      <c r="D2194" t="s">
        <v>376</v>
      </c>
    </row>
    <row r="2195" spans="1:12">
      <c r="A2195" t="s"/>
      <c r="B2195" t="s">
        <v>8</v>
      </c>
      <c r="C2195" t="s">
        <v>9</v>
      </c>
      <c r="D2195" t="s">
        <v>10</v>
      </c>
      <c r="E2195" t="s">
        <v>11</v>
      </c>
      <c r="F2195" t="s">
        <v>8</v>
      </c>
      <c r="G2195" t="s">
        <v>9</v>
      </c>
      <c r="H2195" t="s">
        <v>10</v>
      </c>
      <c r="I2195" t="s">
        <v>12</v>
      </c>
      <c r="J2195" t="s">
        <v>13</v>
      </c>
      <c r="K2195" t="s">
        <v>14</v>
      </c>
      <c r="L2195" t="s">
        <v>15</v>
      </c>
    </row>
    <row r="2196" spans="1:12">
      <c r="A2196" t="s">
        <v>16</v>
      </c>
      <c r="B2196" t="n">
        <v>678986100</v>
      </c>
      <c r="C2196" t="n">
        <v>1140721000</v>
      </c>
      <c r="D2196" t="n">
        <v>1102583000</v>
      </c>
      <c r="E2196">
        <f>sum(B2196:D2196)</f>
        <v/>
      </c>
      <c r="F2196">
        <f>B2196/E2196</f>
        <v/>
      </c>
      <c r="G2196">
        <f>C2196/E2196</f>
        <v/>
      </c>
      <c r="H2196">
        <f>D2196/E2196</f>
        <v/>
      </c>
      <c r="I2196">
        <f>G2196+H2196*2</f>
        <v/>
      </c>
      <c r="J2196">
        <f>average(I2196:I2197)</f>
        <v/>
      </c>
    </row>
    <row r="2197" spans="1:12">
      <c r="A2197" t="s">
        <v>17</v>
      </c>
      <c r="B2197" t="n">
        <v>794474200</v>
      </c>
      <c r="C2197" t="n">
        <v>1331253000</v>
      </c>
      <c r="D2197" t="n">
        <v>1288746000</v>
      </c>
      <c r="E2197">
        <f>sum(B2197:D2197)</f>
        <v/>
      </c>
      <c r="F2197">
        <f>B2197/E2197</f>
        <v/>
      </c>
      <c r="G2197">
        <f>C2197/E2197</f>
        <v/>
      </c>
      <c r="H2197">
        <f>D2197/E2197</f>
        <v/>
      </c>
      <c r="I2197">
        <f>G2197+H2197*2</f>
        <v/>
      </c>
    </row>
    <row r="2198" spans="1:12">
      <c r="A2198" t="s">
        <v>18</v>
      </c>
      <c r="B2198" t="n">
        <v>762106200</v>
      </c>
      <c r="C2198" t="n">
        <v>1294474000</v>
      </c>
      <c r="D2198" t="n">
        <v>1312672000</v>
      </c>
      <c r="E2198">
        <f>sum(B2198:D2198)</f>
        <v/>
      </c>
      <c r="F2198">
        <f>B2198/E2198</f>
        <v/>
      </c>
      <c r="G2198">
        <f>C2198/E2198</f>
        <v/>
      </c>
      <c r="H2198">
        <f>D2198/E2198</f>
        <v/>
      </c>
      <c r="I2198">
        <f>G2198+H2198*2</f>
        <v/>
      </c>
      <c r="J2198">
        <f>I2198-J2196</f>
        <v/>
      </c>
      <c r="K2198" t="n">
        <v>5</v>
      </c>
      <c r="L2198">
        <f>J2198/K2198*100/48.97/8</f>
        <v/>
      </c>
    </row>
    <row r="2199" spans="1:12">
      <c r="A2199" t="s">
        <v>19</v>
      </c>
      <c r="B2199" t="n">
        <v>707278900</v>
      </c>
      <c r="C2199" t="n">
        <v>1218727000</v>
      </c>
      <c r="D2199" t="n">
        <v>1224843000</v>
      </c>
      <c r="E2199">
        <f>sum(B2199:D2199)</f>
        <v/>
      </c>
      <c r="F2199">
        <f>B2199/E2199</f>
        <v/>
      </c>
      <c r="G2199">
        <f>C2199/E2199</f>
        <v/>
      </c>
      <c r="H2199">
        <f>D2199/E2199</f>
        <v/>
      </c>
      <c r="I2199">
        <f>G2199+H2199*2</f>
        <v/>
      </c>
      <c r="J2199">
        <f>I2199-J2196</f>
        <v/>
      </c>
      <c r="K2199" t="n">
        <v>5</v>
      </c>
      <c r="L2199">
        <f>J2199/K2199*100/48.97/8</f>
        <v/>
      </c>
    </row>
    <row r="2200" spans="1:12">
      <c r="A2200" t="s">
        <v>20</v>
      </c>
      <c r="B2200" t="n">
        <v>906736900</v>
      </c>
      <c r="C2200" t="n">
        <v>1595294000</v>
      </c>
      <c r="D2200" t="n">
        <v>1677488000</v>
      </c>
      <c r="E2200">
        <f>sum(B2200:D2200)</f>
        <v/>
      </c>
      <c r="F2200">
        <f>B2200/E2200</f>
        <v/>
      </c>
      <c r="G2200">
        <f>C2200/E2200</f>
        <v/>
      </c>
      <c r="H2200">
        <f>D2200/E2200</f>
        <v/>
      </c>
      <c r="I2200">
        <f>G2200+H2200*2</f>
        <v/>
      </c>
      <c r="J2200">
        <f>I2200-J2196</f>
        <v/>
      </c>
      <c r="K2200" t="n">
        <v>5</v>
      </c>
      <c r="L2200">
        <f>J2200/K2200*100/48.97/24</f>
        <v/>
      </c>
    </row>
    <row r="2201" spans="1:12">
      <c r="A2201" t="s">
        <v>21</v>
      </c>
      <c r="B2201" t="n">
        <v>883599400</v>
      </c>
      <c r="C2201" t="n">
        <v>1556160000</v>
      </c>
      <c r="D2201" t="n">
        <v>1634583000</v>
      </c>
      <c r="E2201">
        <f>sum(B2201:D2201)</f>
        <v/>
      </c>
      <c r="F2201">
        <f>B2201/E2201</f>
        <v/>
      </c>
      <c r="G2201">
        <f>C2201/E2201</f>
        <v/>
      </c>
      <c r="H2201">
        <f>D2201/E2201</f>
        <v/>
      </c>
      <c r="I2201">
        <f>G2201+H2201*2</f>
        <v/>
      </c>
      <c r="J2201">
        <f>I2201-J2196</f>
        <v/>
      </c>
      <c r="K2201" t="n">
        <v>5</v>
      </c>
      <c r="L2201">
        <f>J2201/K2201*100/48.97/24</f>
        <v/>
      </c>
    </row>
    <row r="2202" spans="1:12">
      <c r="A2202" t="s">
        <v>22</v>
      </c>
      <c r="B2202" t="n">
        <v>595163000</v>
      </c>
      <c r="C2202" t="n">
        <v>1113595000</v>
      </c>
      <c r="D2202" t="n">
        <v>1260204000</v>
      </c>
      <c r="E2202">
        <f>sum(B2202:D2202)</f>
        <v/>
      </c>
      <c r="F2202">
        <f>B2202/E2202</f>
        <v/>
      </c>
      <c r="G2202">
        <f>C2202/E2202</f>
        <v/>
      </c>
      <c r="H2202">
        <f>D2202/E2202</f>
        <v/>
      </c>
      <c r="I2202">
        <f>G2202+H2202*2</f>
        <v/>
      </c>
      <c r="J2202">
        <f>I2202-J2196</f>
        <v/>
      </c>
      <c r="K2202" t="n">
        <v>5</v>
      </c>
      <c r="L2202">
        <f>J2202/K2202*100/48.97/48</f>
        <v/>
      </c>
    </row>
    <row r="2203" spans="1:12">
      <c r="A2203" t="s">
        <v>23</v>
      </c>
      <c r="B2203" t="n">
        <v>574728000</v>
      </c>
      <c r="C2203" t="n">
        <v>1071736000</v>
      </c>
      <c r="D2203" t="n">
        <v>1207316000</v>
      </c>
      <c r="E2203">
        <f>sum(B2203:D2203)</f>
        <v/>
      </c>
      <c r="F2203">
        <f>B2203/E2203</f>
        <v/>
      </c>
      <c r="G2203">
        <f>C2203/E2203</f>
        <v/>
      </c>
      <c r="H2203">
        <f>D2203/E2203</f>
        <v/>
      </c>
      <c r="I2203">
        <f>G2203+H2203*2</f>
        <v/>
      </c>
      <c r="J2203">
        <f>I2203-J2196</f>
        <v/>
      </c>
      <c r="K2203" t="n">
        <v>5</v>
      </c>
      <c r="L2203">
        <f>J2203/K2203*100/48.97/48</f>
        <v/>
      </c>
    </row>
    <row r="2204" spans="1:12">
      <c r="A2204" t="s">
        <v>24</v>
      </c>
      <c r="B2204" t="n">
        <v>293777400</v>
      </c>
      <c r="C2204" t="n">
        <v>637255500</v>
      </c>
      <c r="D2204" t="n">
        <v>822456200</v>
      </c>
      <c r="E2204">
        <f>sum(B2204:D2204)</f>
        <v/>
      </c>
      <c r="F2204">
        <f>B2204/E2204</f>
        <v/>
      </c>
      <c r="G2204">
        <f>C2204/E2204</f>
        <v/>
      </c>
      <c r="H2204">
        <f>D2204/E2204</f>
        <v/>
      </c>
      <c r="I2204">
        <f>G2204+H2204*2</f>
        <v/>
      </c>
      <c r="J2204">
        <f>I2204-J2196</f>
        <v/>
      </c>
      <c r="K2204" t="n">
        <v>5</v>
      </c>
      <c r="L2204">
        <f>J2204/K2204*100/48.97/96</f>
        <v/>
      </c>
    </row>
    <row r="2205" spans="1:12">
      <c r="A2205" t="s">
        <v>25</v>
      </c>
      <c r="B2205" t="n">
        <v>428764200</v>
      </c>
      <c r="C2205" t="n">
        <v>923395700</v>
      </c>
      <c r="D2205" t="n">
        <v>1228125000</v>
      </c>
      <c r="E2205">
        <f>sum(B2205:D2205)</f>
        <v/>
      </c>
      <c r="F2205">
        <f>B2205/E2205</f>
        <v/>
      </c>
      <c r="G2205">
        <f>C2205/E2205</f>
        <v/>
      </c>
      <c r="H2205">
        <f>D2205/E2205</f>
        <v/>
      </c>
      <c r="I2205">
        <f>G2205+H2205*2</f>
        <v/>
      </c>
      <c r="J2205">
        <f>I2205-J2196</f>
        <v/>
      </c>
      <c r="K2205" t="n">
        <v>5</v>
      </c>
      <c r="L2205">
        <f>J2205/K2205*100/48.97/96</f>
        <v/>
      </c>
    </row>
    <row r="2206" spans="1:12">
      <c r="A2206" t="s">
        <v>26</v>
      </c>
      <c r="B2206" t="n">
        <v>199679700</v>
      </c>
      <c r="C2206" t="n">
        <v>498885200</v>
      </c>
      <c r="D2206" t="n">
        <v>758244500</v>
      </c>
      <c r="E2206">
        <f>sum(B2206:D2206)</f>
        <v/>
      </c>
      <c r="F2206">
        <f>B2206/E2206</f>
        <v/>
      </c>
      <c r="G2206">
        <f>C2206/E2206</f>
        <v/>
      </c>
      <c r="H2206">
        <f>D2206/E2206</f>
        <v/>
      </c>
      <c r="I2206">
        <f>G2206+H2206*2</f>
        <v/>
      </c>
      <c r="J2206">
        <f>I2206-J2196</f>
        <v/>
      </c>
      <c r="K2206" t="n">
        <v>5</v>
      </c>
      <c r="L2206">
        <f>J2206/K2206*100/48.97/168</f>
        <v/>
      </c>
    </row>
    <row r="2207" spans="1:12">
      <c r="A2207" t="s">
        <v>27</v>
      </c>
      <c r="B2207" t="n">
        <v>208220800</v>
      </c>
      <c r="C2207" t="n">
        <v>517478400</v>
      </c>
      <c r="D2207" t="n">
        <v>784982500</v>
      </c>
      <c r="E2207">
        <f>sum(B2207:D2207)</f>
        <v/>
      </c>
      <c r="F2207">
        <f>B2207/E2207</f>
        <v/>
      </c>
      <c r="G2207">
        <f>C2207/E2207</f>
        <v/>
      </c>
      <c r="H2207">
        <f>D2207/E2207</f>
        <v/>
      </c>
      <c r="I2207">
        <f>G2207+H2207*2</f>
        <v/>
      </c>
      <c r="J2207">
        <f>I2207-J2196</f>
        <v/>
      </c>
      <c r="K2207" t="n">
        <v>5</v>
      </c>
      <c r="L2207">
        <f>J2207/K2207*100/48.97/168</f>
        <v/>
      </c>
    </row>
    <row r="2208" spans="1:12">
      <c r="A2208" t="s"/>
    </row>
    <row r="2209" spans="1:12">
      <c r="A2209" t="s">
        <v>0</v>
      </c>
      <c r="B2209" t="s">
        <v>1</v>
      </c>
      <c r="C2209" t="s">
        <v>2</v>
      </c>
      <c r="D2209" t="s">
        <v>3</v>
      </c>
    </row>
    <row r="2210" spans="1:12">
      <c r="A2210" t="s">
        <v>379</v>
      </c>
      <c r="B2210" t="s">
        <v>56</v>
      </c>
      <c r="C2210" t="s">
        <v>380</v>
      </c>
      <c r="D2210" t="s">
        <v>381</v>
      </c>
    </row>
    <row r="2211" spans="1:12">
      <c r="A2211" t="s"/>
      <c r="B2211" t="s">
        <v>8</v>
      </c>
      <c r="C2211" t="s">
        <v>9</v>
      </c>
      <c r="D2211" t="s">
        <v>10</v>
      </c>
      <c r="E2211" t="s">
        <v>11</v>
      </c>
      <c r="F2211" t="s">
        <v>8</v>
      </c>
      <c r="G2211" t="s">
        <v>9</v>
      </c>
      <c r="H2211" t="s">
        <v>10</v>
      </c>
      <c r="I2211" t="s">
        <v>12</v>
      </c>
      <c r="J2211" t="s">
        <v>13</v>
      </c>
      <c r="K2211" t="s">
        <v>14</v>
      </c>
      <c r="L2211" t="s">
        <v>15</v>
      </c>
    </row>
    <row r="2212" spans="1:12">
      <c r="A2212" t="s">
        <v>16</v>
      </c>
      <c r="B2212" t="n">
        <v>84663260</v>
      </c>
      <c r="C2212" t="n">
        <v>151759000</v>
      </c>
      <c r="D2212" t="n">
        <v>159241000</v>
      </c>
      <c r="E2212">
        <f>sum(B2212:D2212)</f>
        <v/>
      </c>
      <c r="F2212">
        <f>B2212/E2212</f>
        <v/>
      </c>
      <c r="G2212">
        <f>C2212/E2212</f>
        <v/>
      </c>
      <c r="H2212">
        <f>D2212/E2212</f>
        <v/>
      </c>
      <c r="I2212">
        <f>G2212+H2212*2</f>
        <v/>
      </c>
      <c r="J2212">
        <f>average(I2212:I2213)</f>
        <v/>
      </c>
    </row>
    <row r="2213" spans="1:12">
      <c r="A2213" t="s">
        <v>17</v>
      </c>
      <c r="B2213" t="n">
        <v>87303320</v>
      </c>
      <c r="C2213" t="n">
        <v>158365200</v>
      </c>
      <c r="D2213" t="n">
        <v>164011300</v>
      </c>
      <c r="E2213">
        <f>sum(B2213:D2213)</f>
        <v/>
      </c>
      <c r="F2213">
        <f>B2213/E2213</f>
        <v/>
      </c>
      <c r="G2213">
        <f>C2213/E2213</f>
        <v/>
      </c>
      <c r="H2213">
        <f>D2213/E2213</f>
        <v/>
      </c>
      <c r="I2213">
        <f>G2213+H2213*2</f>
        <v/>
      </c>
    </row>
    <row r="2214" spans="1:12">
      <c r="A2214" t="s">
        <v>18</v>
      </c>
      <c r="B2214" t="n">
        <v>61705020</v>
      </c>
      <c r="C2214" t="n">
        <v>109461500</v>
      </c>
      <c r="D2214" t="n">
        <v>119392100</v>
      </c>
      <c r="E2214">
        <f>sum(B2214:D2214)</f>
        <v/>
      </c>
      <c r="F2214">
        <f>B2214/E2214</f>
        <v/>
      </c>
      <c r="G2214">
        <f>C2214/E2214</f>
        <v/>
      </c>
      <c r="H2214">
        <f>D2214/E2214</f>
        <v/>
      </c>
      <c r="I2214">
        <f>G2214+H2214*2</f>
        <v/>
      </c>
      <c r="J2214">
        <f>I2214-J2212</f>
        <v/>
      </c>
      <c r="K2214" t="n">
        <v>5</v>
      </c>
      <c r="L2214">
        <f>J2214/K2214*100/62.31/8</f>
        <v/>
      </c>
    </row>
    <row r="2215" spans="1:12">
      <c r="A2215" t="s">
        <v>19</v>
      </c>
      <c r="B2215" t="n">
        <v>58156480</v>
      </c>
      <c r="C2215" t="n">
        <v>109406500</v>
      </c>
      <c r="D2215" t="n">
        <v>115115700</v>
      </c>
      <c r="E2215">
        <f>sum(B2215:D2215)</f>
        <v/>
      </c>
      <c r="F2215">
        <f>B2215/E2215</f>
        <v/>
      </c>
      <c r="G2215">
        <f>C2215/E2215</f>
        <v/>
      </c>
      <c r="H2215">
        <f>D2215/E2215</f>
        <v/>
      </c>
      <c r="I2215">
        <f>G2215+H2215*2</f>
        <v/>
      </c>
      <c r="J2215">
        <f>I2215-J2212</f>
        <v/>
      </c>
      <c r="K2215" t="n">
        <v>5</v>
      </c>
      <c r="L2215">
        <f>J2215/K2215*100/62.31/8</f>
        <v/>
      </c>
    </row>
    <row r="2216" spans="1:12">
      <c r="A2216" t="s">
        <v>20</v>
      </c>
      <c r="B2216" t="n">
        <v>91944910</v>
      </c>
      <c r="C2216" t="n">
        <v>173996900</v>
      </c>
      <c r="D2216" t="n">
        <v>196251400</v>
      </c>
      <c r="E2216">
        <f>sum(B2216:D2216)</f>
        <v/>
      </c>
      <c r="F2216">
        <f>B2216/E2216</f>
        <v/>
      </c>
      <c r="G2216">
        <f>C2216/E2216</f>
        <v/>
      </c>
      <c r="H2216">
        <f>D2216/E2216</f>
        <v/>
      </c>
      <c r="I2216">
        <f>G2216+H2216*2</f>
        <v/>
      </c>
      <c r="J2216">
        <f>I2216-J2212</f>
        <v/>
      </c>
      <c r="K2216" t="n">
        <v>5</v>
      </c>
      <c r="L2216">
        <f>J2216/K2216*100/62.31/24</f>
        <v/>
      </c>
    </row>
    <row r="2217" spans="1:12">
      <c r="A2217" t="s">
        <v>21</v>
      </c>
      <c r="B2217" t="n">
        <v>91608400</v>
      </c>
      <c r="C2217" t="n">
        <v>175937700</v>
      </c>
      <c r="D2217" t="n">
        <v>196202100</v>
      </c>
      <c r="E2217">
        <f>sum(B2217:D2217)</f>
        <v/>
      </c>
      <c r="F2217">
        <f>B2217/E2217</f>
        <v/>
      </c>
      <c r="G2217">
        <f>C2217/E2217</f>
        <v/>
      </c>
      <c r="H2217">
        <f>D2217/E2217</f>
        <v/>
      </c>
      <c r="I2217">
        <f>G2217+H2217*2</f>
        <v/>
      </c>
      <c r="J2217">
        <f>I2217-J2212</f>
        <v/>
      </c>
      <c r="K2217" t="n">
        <v>5</v>
      </c>
      <c r="L2217">
        <f>J2217/K2217*100/62.31/24</f>
        <v/>
      </c>
    </row>
    <row r="2218" spans="1:12">
      <c r="A2218" t="s">
        <v>22</v>
      </c>
      <c r="B2218" t="n">
        <v>37443060</v>
      </c>
      <c r="C2218" t="n">
        <v>73194990</v>
      </c>
      <c r="D2218" t="n">
        <v>86621880</v>
      </c>
      <c r="E2218">
        <f>sum(B2218:D2218)</f>
        <v/>
      </c>
      <c r="F2218">
        <f>B2218/E2218</f>
        <v/>
      </c>
      <c r="G2218">
        <f>C2218/E2218</f>
        <v/>
      </c>
      <c r="H2218">
        <f>D2218/E2218</f>
        <v/>
      </c>
      <c r="I2218">
        <f>G2218+H2218*2</f>
        <v/>
      </c>
      <c r="J2218">
        <f>I2218-J2212</f>
        <v/>
      </c>
      <c r="K2218" t="n">
        <v>5</v>
      </c>
      <c r="L2218">
        <f>J2218/K2218*100/62.31/48</f>
        <v/>
      </c>
    </row>
    <row r="2219" spans="1:12">
      <c r="A2219" t="s">
        <v>23</v>
      </c>
      <c r="B2219" t="n">
        <v>40721230</v>
      </c>
      <c r="C2219" t="n">
        <v>80288340</v>
      </c>
      <c r="D2219" t="n">
        <v>92921420</v>
      </c>
      <c r="E2219">
        <f>sum(B2219:D2219)</f>
        <v/>
      </c>
      <c r="F2219">
        <f>B2219/E2219</f>
        <v/>
      </c>
      <c r="G2219">
        <f>C2219/E2219</f>
        <v/>
      </c>
      <c r="H2219">
        <f>D2219/E2219</f>
        <v/>
      </c>
      <c r="I2219">
        <f>G2219+H2219*2</f>
        <v/>
      </c>
      <c r="J2219">
        <f>I2219-J2212</f>
        <v/>
      </c>
      <c r="K2219" t="n">
        <v>5</v>
      </c>
      <c r="L2219">
        <f>J2219/K2219*100/62.31/48</f>
        <v/>
      </c>
    </row>
    <row r="2220" spans="1:12">
      <c r="A2220" t="s">
        <v>24</v>
      </c>
      <c r="B2220" t="n">
        <v>55829720</v>
      </c>
      <c r="C2220" t="n">
        <v>123795900</v>
      </c>
      <c r="D2220" t="n">
        <v>177920100</v>
      </c>
      <c r="E2220">
        <f>sum(B2220:D2220)</f>
        <v/>
      </c>
      <c r="F2220">
        <f>B2220/E2220</f>
        <v/>
      </c>
      <c r="G2220">
        <f>C2220/E2220</f>
        <v/>
      </c>
      <c r="H2220">
        <f>D2220/E2220</f>
        <v/>
      </c>
      <c r="I2220">
        <f>G2220+H2220*2</f>
        <v/>
      </c>
      <c r="J2220">
        <f>I2220-J2212</f>
        <v/>
      </c>
      <c r="K2220" t="n">
        <v>5</v>
      </c>
      <c r="L2220">
        <f>J2220/K2220*100/62.31/96</f>
        <v/>
      </c>
    </row>
    <row r="2221" spans="1:12">
      <c r="A2221" t="s">
        <v>25</v>
      </c>
      <c r="B2221" t="n">
        <v>57767250</v>
      </c>
      <c r="C2221" t="n">
        <v>126077000</v>
      </c>
      <c r="D2221" t="n">
        <v>175950200</v>
      </c>
      <c r="E2221">
        <f>sum(B2221:D2221)</f>
        <v/>
      </c>
      <c r="F2221">
        <f>B2221/E2221</f>
        <v/>
      </c>
      <c r="G2221">
        <f>C2221/E2221</f>
        <v/>
      </c>
      <c r="H2221">
        <f>D2221/E2221</f>
        <v/>
      </c>
      <c r="I2221">
        <f>G2221+H2221*2</f>
        <v/>
      </c>
      <c r="J2221">
        <f>I2221-J2212</f>
        <v/>
      </c>
      <c r="K2221" t="n">
        <v>5</v>
      </c>
      <c r="L2221">
        <f>J2221/K2221*100/62.31/96</f>
        <v/>
      </c>
    </row>
    <row r="2222" spans="1:12">
      <c r="A2222" t="s">
        <v>26</v>
      </c>
      <c r="B2222" t="n">
        <v>21363830</v>
      </c>
      <c r="C2222" t="n">
        <v>51866290</v>
      </c>
      <c r="D2222" t="n">
        <v>84908250</v>
      </c>
      <c r="E2222">
        <f>sum(B2222:D2222)</f>
        <v/>
      </c>
      <c r="F2222">
        <f>B2222/E2222</f>
        <v/>
      </c>
      <c r="G2222">
        <f>C2222/E2222</f>
        <v/>
      </c>
      <c r="H2222">
        <f>D2222/E2222</f>
        <v/>
      </c>
      <c r="I2222">
        <f>G2222+H2222*2</f>
        <v/>
      </c>
      <c r="J2222">
        <f>I2222-J2212</f>
        <v/>
      </c>
      <c r="K2222" t="n">
        <v>5</v>
      </c>
      <c r="L2222">
        <f>J2222/K2222*100/62.31/168</f>
        <v/>
      </c>
    </row>
    <row r="2223" spans="1:12">
      <c r="A2223" t="s">
        <v>27</v>
      </c>
      <c r="B2223" t="n">
        <v>21757020</v>
      </c>
      <c r="C2223" t="n">
        <v>54262080</v>
      </c>
      <c r="D2223" t="n">
        <v>92626630</v>
      </c>
      <c r="E2223">
        <f>sum(B2223:D2223)</f>
        <v/>
      </c>
      <c r="F2223">
        <f>B2223/E2223</f>
        <v/>
      </c>
      <c r="G2223">
        <f>C2223/E2223</f>
        <v/>
      </c>
      <c r="H2223">
        <f>D2223/E2223</f>
        <v/>
      </c>
      <c r="I2223">
        <f>G2223+H2223*2</f>
        <v/>
      </c>
      <c r="J2223">
        <f>I2223-J2212</f>
        <v/>
      </c>
      <c r="K2223" t="n">
        <v>5</v>
      </c>
      <c r="L2223">
        <f>J2223/K2223*100/62.31/168</f>
        <v/>
      </c>
    </row>
    <row r="2224" spans="1:12">
      <c r="A2224" t="s"/>
    </row>
    <row r="2225" spans="1:12">
      <c r="A2225" t="s">
        <v>0</v>
      </c>
      <c r="B2225" t="s">
        <v>1</v>
      </c>
      <c r="C2225" t="s">
        <v>2</v>
      </c>
      <c r="D2225" t="s">
        <v>3</v>
      </c>
    </row>
    <row r="2226" spans="1:12">
      <c r="A2226" t="s">
        <v>382</v>
      </c>
      <c r="B2226" t="s">
        <v>56</v>
      </c>
      <c r="C2226" t="s">
        <v>383</v>
      </c>
      <c r="D2226" t="s">
        <v>384</v>
      </c>
    </row>
    <row r="2227" spans="1:12">
      <c r="A2227" t="s"/>
      <c r="B2227" t="s">
        <v>8</v>
      </c>
      <c r="C2227" t="s">
        <v>9</v>
      </c>
      <c r="D2227" t="s">
        <v>10</v>
      </c>
      <c r="E2227" t="s">
        <v>11</v>
      </c>
      <c r="F2227" t="s">
        <v>8</v>
      </c>
      <c r="G2227" t="s">
        <v>9</v>
      </c>
      <c r="H2227" t="s">
        <v>10</v>
      </c>
      <c r="I2227" t="s">
        <v>12</v>
      </c>
      <c r="J2227" t="s">
        <v>13</v>
      </c>
      <c r="K2227" t="s">
        <v>14</v>
      </c>
      <c r="L2227" t="s">
        <v>15</v>
      </c>
    </row>
    <row r="2228" spans="1:12">
      <c r="A2228" t="s">
        <v>16</v>
      </c>
      <c r="B2228" t="n">
        <v>48495490</v>
      </c>
      <c r="C2228" t="n">
        <v>94375500</v>
      </c>
      <c r="D2228" t="n">
        <v>98027250</v>
      </c>
      <c r="E2228">
        <f>sum(B2228:D2228)</f>
        <v/>
      </c>
      <c r="F2228">
        <f>B2228/E2228</f>
        <v/>
      </c>
      <c r="G2228">
        <f>C2228/E2228</f>
        <v/>
      </c>
      <c r="H2228">
        <f>D2228/E2228</f>
        <v/>
      </c>
      <c r="I2228">
        <f>G2228+H2228*2</f>
        <v/>
      </c>
      <c r="J2228">
        <f>average(I2228:I2229)</f>
        <v/>
      </c>
    </row>
    <row r="2229" spans="1:12">
      <c r="A2229" t="s">
        <v>17</v>
      </c>
      <c r="B2229" t="n">
        <v>44048180</v>
      </c>
      <c r="C2229" t="n">
        <v>86035420</v>
      </c>
      <c r="D2229" t="n">
        <v>86790520</v>
      </c>
      <c r="E2229">
        <f>sum(B2229:D2229)</f>
        <v/>
      </c>
      <c r="F2229">
        <f>B2229/E2229</f>
        <v/>
      </c>
      <c r="G2229">
        <f>C2229/E2229</f>
        <v/>
      </c>
      <c r="H2229">
        <f>D2229/E2229</f>
        <v/>
      </c>
      <c r="I2229">
        <f>G2229+H2229*2</f>
        <v/>
      </c>
    </row>
    <row r="2230" spans="1:12">
      <c r="A2230" t="s">
        <v>18</v>
      </c>
      <c r="B2230" t="n">
        <v>41247530</v>
      </c>
      <c r="C2230" t="n">
        <v>80059070</v>
      </c>
      <c r="D2230" t="n">
        <v>85359000</v>
      </c>
      <c r="E2230">
        <f>sum(B2230:D2230)</f>
        <v/>
      </c>
      <c r="F2230">
        <f>B2230/E2230</f>
        <v/>
      </c>
      <c r="G2230">
        <f>C2230/E2230</f>
        <v/>
      </c>
      <c r="H2230">
        <f>D2230/E2230</f>
        <v/>
      </c>
      <c r="I2230">
        <f>G2230+H2230*2</f>
        <v/>
      </c>
      <c r="J2230">
        <f>I2230-J2228</f>
        <v/>
      </c>
      <c r="K2230" t="n">
        <v>5</v>
      </c>
      <c r="L2230">
        <f>J2230/K2230*100/63.19/8</f>
        <v/>
      </c>
    </row>
    <row r="2231" spans="1:12">
      <c r="A2231" t="s">
        <v>19</v>
      </c>
      <c r="B2231" t="n">
        <v>46191450</v>
      </c>
      <c r="C2231" t="n">
        <v>93151050</v>
      </c>
      <c r="D2231" t="n">
        <v>98387470</v>
      </c>
      <c r="E2231">
        <f>sum(B2231:D2231)</f>
        <v/>
      </c>
      <c r="F2231">
        <f>B2231/E2231</f>
        <v/>
      </c>
      <c r="G2231">
        <f>C2231/E2231</f>
        <v/>
      </c>
      <c r="H2231">
        <f>D2231/E2231</f>
        <v/>
      </c>
      <c r="I2231">
        <f>G2231+H2231*2</f>
        <v/>
      </c>
      <c r="J2231">
        <f>I2231-J2228</f>
        <v/>
      </c>
      <c r="K2231" t="n">
        <v>5</v>
      </c>
      <c r="L2231">
        <f>J2231/K2231*100/63.19/8</f>
        <v/>
      </c>
    </row>
    <row r="2232" spans="1:12">
      <c r="A2232" t="s">
        <v>20</v>
      </c>
      <c r="B2232" t="n">
        <v>46230730</v>
      </c>
      <c r="C2232" t="n">
        <v>96016720</v>
      </c>
      <c r="D2232" t="n">
        <v>104104300</v>
      </c>
      <c r="E2232">
        <f>sum(B2232:D2232)</f>
        <v/>
      </c>
      <c r="F2232">
        <f>B2232/E2232</f>
        <v/>
      </c>
      <c r="G2232">
        <f>C2232/E2232</f>
        <v/>
      </c>
      <c r="H2232">
        <f>D2232/E2232</f>
        <v/>
      </c>
      <c r="I2232">
        <f>G2232+H2232*2</f>
        <v/>
      </c>
      <c r="J2232">
        <f>I2232-J2228</f>
        <v/>
      </c>
      <c r="K2232" t="n">
        <v>5</v>
      </c>
      <c r="L2232">
        <f>J2232/K2232*100/63.19/24</f>
        <v/>
      </c>
    </row>
    <row r="2233" spans="1:12">
      <c r="A2233" t="s">
        <v>21</v>
      </c>
      <c r="B2233" t="n">
        <v>47111850</v>
      </c>
      <c r="C2233" t="n">
        <v>95286530</v>
      </c>
      <c r="D2233" t="n">
        <v>104239200</v>
      </c>
      <c r="E2233">
        <f>sum(B2233:D2233)</f>
        <v/>
      </c>
      <c r="F2233">
        <f>B2233/E2233</f>
        <v/>
      </c>
      <c r="G2233">
        <f>C2233/E2233</f>
        <v/>
      </c>
      <c r="H2233">
        <f>D2233/E2233</f>
        <v/>
      </c>
      <c r="I2233">
        <f>G2233+H2233*2</f>
        <v/>
      </c>
      <c r="J2233">
        <f>I2233-J2228</f>
        <v/>
      </c>
      <c r="K2233" t="n">
        <v>5</v>
      </c>
      <c r="L2233">
        <f>J2233/K2233*100/63.19/24</f>
        <v/>
      </c>
    </row>
    <row r="2234" spans="1:12">
      <c r="A2234" t="s">
        <v>22</v>
      </c>
      <c r="B2234" t="n">
        <v>18092390</v>
      </c>
      <c r="C2234" t="n">
        <v>36638140</v>
      </c>
      <c r="D2234" t="n">
        <v>44511370</v>
      </c>
      <c r="E2234">
        <f>sum(B2234:D2234)</f>
        <v/>
      </c>
      <c r="F2234">
        <f>B2234/E2234</f>
        <v/>
      </c>
      <c r="G2234">
        <f>C2234/E2234</f>
        <v/>
      </c>
      <c r="H2234">
        <f>D2234/E2234</f>
        <v/>
      </c>
      <c r="I2234">
        <f>G2234+H2234*2</f>
        <v/>
      </c>
      <c r="J2234">
        <f>I2234-J2228</f>
        <v/>
      </c>
      <c r="K2234" t="n">
        <v>5</v>
      </c>
      <c r="L2234">
        <f>J2234/K2234*100/63.19/48</f>
        <v/>
      </c>
    </row>
    <row r="2235" spans="1:12">
      <c r="A2235" t="s">
        <v>23</v>
      </c>
      <c r="B2235" t="n">
        <v>14309520</v>
      </c>
      <c r="C2235" t="n">
        <v>30060310</v>
      </c>
      <c r="D2235" t="n">
        <v>35926430</v>
      </c>
      <c r="E2235">
        <f>sum(B2235:D2235)</f>
        <v/>
      </c>
      <c r="F2235">
        <f>B2235/E2235</f>
        <v/>
      </c>
      <c r="G2235">
        <f>C2235/E2235</f>
        <v/>
      </c>
      <c r="H2235">
        <f>D2235/E2235</f>
        <v/>
      </c>
      <c r="I2235">
        <f>G2235+H2235*2</f>
        <v/>
      </c>
      <c r="J2235">
        <f>I2235-J2228</f>
        <v/>
      </c>
      <c r="K2235" t="n">
        <v>5</v>
      </c>
      <c r="L2235">
        <f>J2235/K2235*100/63.19/48</f>
        <v/>
      </c>
    </row>
    <row r="2236" spans="1:12">
      <c r="A2236" t="s">
        <v>24</v>
      </c>
      <c r="B2236" t="n">
        <v>24369330</v>
      </c>
      <c r="C2236" t="n">
        <v>56781470</v>
      </c>
      <c r="D2236" t="n">
        <v>80719330</v>
      </c>
      <c r="E2236">
        <f>sum(B2236:D2236)</f>
        <v/>
      </c>
      <c r="F2236">
        <f>B2236/E2236</f>
        <v/>
      </c>
      <c r="G2236">
        <f>C2236/E2236</f>
        <v/>
      </c>
      <c r="H2236">
        <f>D2236/E2236</f>
        <v/>
      </c>
      <c r="I2236">
        <f>G2236+H2236*2</f>
        <v/>
      </c>
      <c r="J2236">
        <f>I2236-J2228</f>
        <v/>
      </c>
      <c r="K2236" t="n">
        <v>5</v>
      </c>
      <c r="L2236">
        <f>J2236/K2236*100/63.19/96</f>
        <v/>
      </c>
    </row>
    <row r="2237" spans="1:12">
      <c r="A2237" t="s">
        <v>25</v>
      </c>
      <c r="B2237" t="n">
        <v>21397020</v>
      </c>
      <c r="C2237" t="n">
        <v>49770440</v>
      </c>
      <c r="D2237" t="n">
        <v>70080880</v>
      </c>
      <c r="E2237">
        <f>sum(B2237:D2237)</f>
        <v/>
      </c>
      <c r="F2237">
        <f>B2237/E2237</f>
        <v/>
      </c>
      <c r="G2237">
        <f>C2237/E2237</f>
        <v/>
      </c>
      <c r="H2237">
        <f>D2237/E2237</f>
        <v/>
      </c>
      <c r="I2237">
        <f>G2237+H2237*2</f>
        <v/>
      </c>
      <c r="J2237">
        <f>I2237-J2228</f>
        <v/>
      </c>
      <c r="K2237" t="n">
        <v>5</v>
      </c>
      <c r="L2237">
        <f>J2237/K2237*100/63.19/96</f>
        <v/>
      </c>
    </row>
    <row r="2238" spans="1:12">
      <c r="A2238" t="s">
        <v>26</v>
      </c>
      <c r="B2238" t="n">
        <v>21865990</v>
      </c>
      <c r="C2238" t="n">
        <v>56733960</v>
      </c>
      <c r="D2238" t="n">
        <v>92751360</v>
      </c>
      <c r="E2238">
        <f>sum(B2238:D2238)</f>
        <v/>
      </c>
      <c r="F2238">
        <f>B2238/E2238</f>
        <v/>
      </c>
      <c r="G2238">
        <f>C2238/E2238</f>
        <v/>
      </c>
      <c r="H2238">
        <f>D2238/E2238</f>
        <v/>
      </c>
      <c r="I2238">
        <f>G2238+H2238*2</f>
        <v/>
      </c>
      <c r="J2238">
        <f>I2238-J2228</f>
        <v/>
      </c>
      <c r="K2238" t="n">
        <v>5</v>
      </c>
      <c r="L2238">
        <f>J2238/K2238*100/63.19/168</f>
        <v/>
      </c>
    </row>
    <row r="2239" spans="1:12">
      <c r="A2239" t="s">
        <v>27</v>
      </c>
      <c r="B2239" t="n">
        <v>20104020</v>
      </c>
      <c r="C2239" t="n">
        <v>56812260</v>
      </c>
      <c r="D2239" t="n">
        <v>90548200</v>
      </c>
      <c r="E2239">
        <f>sum(B2239:D2239)</f>
        <v/>
      </c>
      <c r="F2239">
        <f>B2239/E2239</f>
        <v/>
      </c>
      <c r="G2239">
        <f>C2239/E2239</f>
        <v/>
      </c>
      <c r="H2239">
        <f>D2239/E2239</f>
        <v/>
      </c>
      <c r="I2239">
        <f>G2239+H2239*2</f>
        <v/>
      </c>
      <c r="J2239">
        <f>I2239-J2228</f>
        <v/>
      </c>
      <c r="K2239" t="n">
        <v>5</v>
      </c>
      <c r="L2239">
        <f>J2239/K2239*100/63.19/168</f>
        <v/>
      </c>
    </row>
    <row r="2240" spans="1:12">
      <c r="A2240" t="s"/>
    </row>
    <row r="2241" spans="1:12">
      <c r="A2241" t="s">
        <v>0</v>
      </c>
      <c r="B2241" t="s">
        <v>1</v>
      </c>
      <c r="C2241" t="s">
        <v>2</v>
      </c>
      <c r="D2241" t="s">
        <v>3</v>
      </c>
    </row>
    <row r="2242" spans="1:12">
      <c r="A2242" t="s">
        <v>385</v>
      </c>
      <c r="B2242" t="s">
        <v>56</v>
      </c>
      <c r="C2242" t="s">
        <v>386</v>
      </c>
      <c r="D2242" t="s">
        <v>387</v>
      </c>
    </row>
    <row r="2243" spans="1:12">
      <c r="A2243" t="s"/>
      <c r="B2243" t="s">
        <v>8</v>
      </c>
      <c r="C2243" t="s">
        <v>9</v>
      </c>
      <c r="D2243" t="s">
        <v>10</v>
      </c>
      <c r="E2243" t="s">
        <v>11</v>
      </c>
      <c r="F2243" t="s">
        <v>8</v>
      </c>
      <c r="G2243" t="s">
        <v>9</v>
      </c>
      <c r="H2243" t="s">
        <v>10</v>
      </c>
      <c r="I2243" t="s">
        <v>12</v>
      </c>
      <c r="J2243" t="s">
        <v>13</v>
      </c>
      <c r="K2243" t="s">
        <v>14</v>
      </c>
      <c r="L2243" t="s">
        <v>15</v>
      </c>
    </row>
    <row r="2244" spans="1:12">
      <c r="A2244" t="s">
        <v>16</v>
      </c>
      <c r="B2244" t="n">
        <v>226651</v>
      </c>
      <c r="C2244" t="n">
        <v>753880</v>
      </c>
      <c r="D2244" t="n">
        <v>627757</v>
      </c>
      <c r="E2244">
        <f>sum(B2244:D2244)</f>
        <v/>
      </c>
      <c r="F2244">
        <f>B2244/E2244</f>
        <v/>
      </c>
      <c r="G2244">
        <f>C2244/E2244</f>
        <v/>
      </c>
      <c r="H2244">
        <f>D2244/E2244</f>
        <v/>
      </c>
      <c r="I2244">
        <f>G2244+H2244*2</f>
        <v/>
      </c>
      <c r="J2244">
        <f>average(I2244:I2245)</f>
        <v/>
      </c>
    </row>
    <row r="2245" spans="1:12">
      <c r="A2245" t="s">
        <v>17</v>
      </c>
      <c r="B2245" t="n">
        <v>146348</v>
      </c>
      <c r="C2245" t="n">
        <v>393397</v>
      </c>
      <c r="D2245" t="n">
        <v>239472</v>
      </c>
      <c r="E2245">
        <f>sum(B2245:D2245)</f>
        <v/>
      </c>
      <c r="F2245">
        <f>B2245/E2245</f>
        <v/>
      </c>
      <c r="G2245">
        <f>C2245/E2245</f>
        <v/>
      </c>
      <c r="H2245">
        <f>D2245/E2245</f>
        <v/>
      </c>
      <c r="I2245">
        <f>G2245+H2245*2</f>
        <v/>
      </c>
    </row>
    <row r="2246" spans="1:12">
      <c r="A2246" t="s">
        <v>18</v>
      </c>
      <c r="B2246" t="n">
        <v>6921388</v>
      </c>
      <c r="C2246" t="n">
        <v>13253740</v>
      </c>
      <c r="D2246" t="n">
        <v>14600810</v>
      </c>
      <c r="E2246">
        <f>sum(B2246:D2246)</f>
        <v/>
      </c>
      <c r="F2246">
        <f>B2246/E2246</f>
        <v/>
      </c>
      <c r="G2246">
        <f>C2246/E2246</f>
        <v/>
      </c>
      <c r="H2246">
        <f>D2246/E2246</f>
        <v/>
      </c>
      <c r="I2246">
        <f>G2246+H2246*2</f>
        <v/>
      </c>
      <c r="J2246">
        <f>I2246-J2244</f>
        <v/>
      </c>
      <c r="K2246" t="n">
        <v>5</v>
      </c>
      <c r="L2246">
        <f>J2246/K2246*100/70.16/8</f>
        <v/>
      </c>
    </row>
    <row r="2247" spans="1:12">
      <c r="A2247" t="s">
        <v>19</v>
      </c>
      <c r="B2247" t="n">
        <v>4378384</v>
      </c>
      <c r="C2247" t="n">
        <v>9864729</v>
      </c>
      <c r="D2247" t="n">
        <v>10718960</v>
      </c>
      <c r="E2247">
        <f>sum(B2247:D2247)</f>
        <v/>
      </c>
      <c r="F2247">
        <f>B2247/E2247</f>
        <v/>
      </c>
      <c r="G2247">
        <f>C2247/E2247</f>
        <v/>
      </c>
      <c r="H2247">
        <f>D2247/E2247</f>
        <v/>
      </c>
      <c r="I2247">
        <f>G2247+H2247*2</f>
        <v/>
      </c>
      <c r="J2247">
        <f>I2247-J2244</f>
        <v/>
      </c>
      <c r="K2247" t="n">
        <v>5</v>
      </c>
      <c r="L2247">
        <f>J2247/K2247*100/70.16/8</f>
        <v/>
      </c>
    </row>
    <row r="2248" spans="1:12">
      <c r="A2248" t="s">
        <v>20</v>
      </c>
      <c r="B2248" t="n">
        <v>481025</v>
      </c>
      <c r="C2248" t="n">
        <v>1191304</v>
      </c>
      <c r="D2248" t="n">
        <v>1336113</v>
      </c>
      <c r="E2248">
        <f>sum(B2248:D2248)</f>
        <v/>
      </c>
      <c r="F2248">
        <f>B2248/E2248</f>
        <v/>
      </c>
      <c r="G2248">
        <f>C2248/E2248</f>
        <v/>
      </c>
      <c r="H2248">
        <f>D2248/E2248</f>
        <v/>
      </c>
      <c r="I2248">
        <f>G2248+H2248*2</f>
        <v/>
      </c>
      <c r="J2248">
        <f>I2248-J2244</f>
        <v/>
      </c>
      <c r="K2248" t="n">
        <v>5</v>
      </c>
      <c r="L2248">
        <f>J2248/K2248*100/70.16/24</f>
        <v/>
      </c>
    </row>
    <row r="2249" spans="1:12">
      <c r="A2249" t="s">
        <v>21</v>
      </c>
      <c r="B2249" t="n">
        <v>578258</v>
      </c>
      <c r="C2249" t="n">
        <v>920221</v>
      </c>
      <c r="D2249" t="n">
        <v>1292646</v>
      </c>
      <c r="E2249">
        <f>sum(B2249:D2249)</f>
        <v/>
      </c>
      <c r="F2249">
        <f>B2249/E2249</f>
        <v/>
      </c>
      <c r="G2249">
        <f>C2249/E2249</f>
        <v/>
      </c>
      <c r="H2249">
        <f>D2249/E2249</f>
        <v/>
      </c>
      <c r="I2249">
        <f>G2249+H2249*2</f>
        <v/>
      </c>
      <c r="J2249">
        <f>I2249-J2244</f>
        <v/>
      </c>
      <c r="K2249" t="n">
        <v>5</v>
      </c>
      <c r="L2249">
        <f>J2249/K2249*100/70.16/24</f>
        <v/>
      </c>
    </row>
    <row r="2250" spans="1:12">
      <c r="A2250" t="s">
        <v>22</v>
      </c>
      <c r="B2250" t="n">
        <v>3096448</v>
      </c>
      <c r="C2250" t="n">
        <v>6720090</v>
      </c>
      <c r="D2250" t="n">
        <v>8162383</v>
      </c>
      <c r="E2250">
        <f>sum(B2250:D2250)</f>
        <v/>
      </c>
      <c r="F2250">
        <f>B2250/E2250</f>
        <v/>
      </c>
      <c r="G2250">
        <f>C2250/E2250</f>
        <v/>
      </c>
      <c r="H2250">
        <f>D2250/E2250</f>
        <v/>
      </c>
      <c r="I2250">
        <f>G2250+H2250*2</f>
        <v/>
      </c>
      <c r="J2250">
        <f>I2250-J2244</f>
        <v/>
      </c>
      <c r="K2250" t="n">
        <v>5</v>
      </c>
      <c r="L2250">
        <f>J2250/K2250*100/70.16/48</f>
        <v/>
      </c>
    </row>
    <row r="2251" spans="1:12">
      <c r="A2251" t="s">
        <v>23</v>
      </c>
      <c r="B2251" t="n">
        <v>2049947</v>
      </c>
      <c r="C2251" t="n">
        <v>3916353</v>
      </c>
      <c r="D2251" t="n">
        <v>4933016</v>
      </c>
      <c r="E2251">
        <f>sum(B2251:D2251)</f>
        <v/>
      </c>
      <c r="F2251">
        <f>B2251/E2251</f>
        <v/>
      </c>
      <c r="G2251">
        <f>C2251/E2251</f>
        <v/>
      </c>
      <c r="H2251">
        <f>D2251/E2251</f>
        <v/>
      </c>
      <c r="I2251">
        <f>G2251+H2251*2</f>
        <v/>
      </c>
      <c r="J2251">
        <f>I2251-J2244</f>
        <v/>
      </c>
      <c r="K2251" t="n">
        <v>5</v>
      </c>
      <c r="L2251">
        <f>J2251/K2251*100/70.16/48</f>
        <v/>
      </c>
    </row>
    <row r="2252" spans="1:12">
      <c r="A2252" t="s">
        <v>24</v>
      </c>
      <c r="B2252" t="n">
        <v>95537</v>
      </c>
      <c r="C2252" t="n">
        <v>175608</v>
      </c>
      <c r="D2252" t="n">
        <v>338408</v>
      </c>
      <c r="E2252">
        <f>sum(B2252:D2252)</f>
        <v/>
      </c>
      <c r="F2252">
        <f>B2252/E2252</f>
        <v/>
      </c>
      <c r="G2252">
        <f>C2252/E2252</f>
        <v/>
      </c>
      <c r="H2252">
        <f>D2252/E2252</f>
        <v/>
      </c>
      <c r="I2252">
        <f>G2252+H2252*2</f>
        <v/>
      </c>
      <c r="J2252">
        <f>I2252-J2244</f>
        <v/>
      </c>
      <c r="K2252" t="n">
        <v>5</v>
      </c>
      <c r="L2252">
        <f>J2252/K2252*100/70.16/96</f>
        <v/>
      </c>
    </row>
    <row r="2253" spans="1:12">
      <c r="A2253" t="s">
        <v>25</v>
      </c>
      <c r="B2253" t="n">
        <v>0</v>
      </c>
      <c r="C2253" t="n">
        <v>0</v>
      </c>
      <c r="D2253" t="n">
        <v>0</v>
      </c>
      <c r="E2253">
        <f>sum(B2253:D2253)</f>
        <v/>
      </c>
      <c r="F2253">
        <f>B2253/E2253</f>
        <v/>
      </c>
      <c r="G2253">
        <f>C2253/E2253</f>
        <v/>
      </c>
      <c r="H2253">
        <f>D2253/E2253</f>
        <v/>
      </c>
      <c r="I2253">
        <f>G2253+H2253*2</f>
        <v/>
      </c>
      <c r="J2253">
        <f>I2253-J2244</f>
        <v/>
      </c>
      <c r="K2253" t="n">
        <v>5</v>
      </c>
      <c r="L2253">
        <f>J2253/K2253*100/70.16/96</f>
        <v/>
      </c>
    </row>
    <row r="2254" spans="1:12">
      <c r="A2254" t="s">
        <v>26</v>
      </c>
      <c r="B2254" t="n">
        <v>0</v>
      </c>
      <c r="C2254" t="n">
        <v>0</v>
      </c>
      <c r="D2254" t="n">
        <v>0</v>
      </c>
      <c r="E2254">
        <f>sum(B2254:D2254)</f>
        <v/>
      </c>
      <c r="F2254">
        <f>B2254/E2254</f>
        <v/>
      </c>
      <c r="G2254">
        <f>C2254/E2254</f>
        <v/>
      </c>
      <c r="H2254">
        <f>D2254/E2254</f>
        <v/>
      </c>
      <c r="I2254">
        <f>G2254+H2254*2</f>
        <v/>
      </c>
      <c r="J2254">
        <f>I2254-J2244</f>
        <v/>
      </c>
      <c r="K2254" t="n">
        <v>5</v>
      </c>
      <c r="L2254">
        <f>J2254/K2254*100/70.16/168</f>
        <v/>
      </c>
    </row>
    <row r="2255" spans="1:12">
      <c r="A2255" t="s">
        <v>27</v>
      </c>
      <c r="B2255" t="n">
        <v>123895</v>
      </c>
      <c r="C2255" t="n">
        <v>431630</v>
      </c>
      <c r="D2255" t="n">
        <v>292146</v>
      </c>
      <c r="E2255">
        <f>sum(B2255:D2255)</f>
        <v/>
      </c>
      <c r="F2255">
        <f>B2255/E2255</f>
        <v/>
      </c>
      <c r="G2255">
        <f>C2255/E2255</f>
        <v/>
      </c>
      <c r="H2255">
        <f>D2255/E2255</f>
        <v/>
      </c>
      <c r="I2255">
        <f>G2255+H2255*2</f>
        <v/>
      </c>
      <c r="J2255">
        <f>I2255-J2244</f>
        <v/>
      </c>
      <c r="K2255" t="n">
        <v>5</v>
      </c>
      <c r="L2255">
        <f>J2255/K2255*100/70.16/168</f>
        <v/>
      </c>
    </row>
    <row r="2256" spans="1:12">
      <c r="A2256" t="s"/>
    </row>
    <row r="2257" spans="1:12">
      <c r="A2257" t="s">
        <v>0</v>
      </c>
      <c r="B2257" t="s">
        <v>1</v>
      </c>
      <c r="C2257" t="s">
        <v>2</v>
      </c>
      <c r="D2257" t="s">
        <v>3</v>
      </c>
    </row>
    <row r="2258" spans="1:12">
      <c r="A2258" t="s">
        <v>388</v>
      </c>
      <c r="B2258" t="s">
        <v>294</v>
      </c>
      <c r="C2258" t="s">
        <v>389</v>
      </c>
      <c r="D2258" t="s">
        <v>390</v>
      </c>
    </row>
    <row r="2259" spans="1:12">
      <c r="A2259" t="s"/>
      <c r="B2259" t="s">
        <v>8</v>
      </c>
      <c r="C2259" t="s">
        <v>9</v>
      </c>
      <c r="D2259" t="s">
        <v>10</v>
      </c>
      <c r="E2259" t="s">
        <v>11</v>
      </c>
      <c r="F2259" t="s">
        <v>8</v>
      </c>
      <c r="G2259" t="s">
        <v>9</v>
      </c>
      <c r="H2259" t="s">
        <v>10</v>
      </c>
      <c r="I2259" t="s">
        <v>12</v>
      </c>
      <c r="J2259" t="s">
        <v>13</v>
      </c>
      <c r="K2259" t="s">
        <v>14</v>
      </c>
      <c r="L2259" t="s">
        <v>15</v>
      </c>
    </row>
    <row r="2260" spans="1:12">
      <c r="A2260" t="s">
        <v>16</v>
      </c>
      <c r="B2260" t="n">
        <v>7018863</v>
      </c>
      <c r="C2260" t="n">
        <v>12737610</v>
      </c>
      <c r="D2260" t="n">
        <v>13653620</v>
      </c>
      <c r="E2260">
        <f>sum(B2260:D2260)</f>
        <v/>
      </c>
      <c r="F2260">
        <f>B2260/E2260</f>
        <v/>
      </c>
      <c r="G2260">
        <f>C2260/E2260</f>
        <v/>
      </c>
      <c r="H2260">
        <f>D2260/E2260</f>
        <v/>
      </c>
      <c r="I2260">
        <f>G2260+H2260*2</f>
        <v/>
      </c>
      <c r="J2260">
        <f>average(I2260:I2261)</f>
        <v/>
      </c>
    </row>
    <row r="2261" spans="1:12">
      <c r="A2261" t="s">
        <v>17</v>
      </c>
      <c r="B2261" t="n">
        <v>8355226</v>
      </c>
      <c r="C2261" t="n">
        <v>16012520</v>
      </c>
      <c r="D2261" t="n">
        <v>17129690</v>
      </c>
      <c r="E2261">
        <f>sum(B2261:D2261)</f>
        <v/>
      </c>
      <c r="F2261">
        <f>B2261/E2261</f>
        <v/>
      </c>
      <c r="G2261">
        <f>C2261/E2261</f>
        <v/>
      </c>
      <c r="H2261">
        <f>D2261/E2261</f>
        <v/>
      </c>
      <c r="I2261">
        <f>G2261+H2261*2</f>
        <v/>
      </c>
    </row>
    <row r="2262" spans="1:12">
      <c r="A2262" t="s">
        <v>18</v>
      </c>
      <c r="B2262" t="n">
        <v>3151730</v>
      </c>
      <c r="C2262" t="n">
        <v>2956951</v>
      </c>
      <c r="D2262" t="n">
        <v>2695302</v>
      </c>
      <c r="E2262">
        <f>sum(B2262:D2262)</f>
        <v/>
      </c>
      <c r="F2262">
        <f>B2262/E2262</f>
        <v/>
      </c>
      <c r="G2262">
        <f>C2262/E2262</f>
        <v/>
      </c>
      <c r="H2262">
        <f>D2262/E2262</f>
        <v/>
      </c>
      <c r="I2262">
        <f>G2262+H2262*2</f>
        <v/>
      </c>
      <c r="J2262">
        <f>I2262-J2260</f>
        <v/>
      </c>
      <c r="K2262" t="n">
        <v>5</v>
      </c>
      <c r="L2262">
        <f>J2262/K2262*100/63.25/8</f>
        <v/>
      </c>
    </row>
    <row r="2263" spans="1:12">
      <c r="A2263" t="s">
        <v>19</v>
      </c>
      <c r="B2263" t="n">
        <v>4472743</v>
      </c>
      <c r="C2263" t="n">
        <v>8340593</v>
      </c>
      <c r="D2263" t="n">
        <v>8570034</v>
      </c>
      <c r="E2263">
        <f>sum(B2263:D2263)</f>
        <v/>
      </c>
      <c r="F2263">
        <f>B2263/E2263</f>
        <v/>
      </c>
      <c r="G2263">
        <f>C2263/E2263</f>
        <v/>
      </c>
      <c r="H2263">
        <f>D2263/E2263</f>
        <v/>
      </c>
      <c r="I2263">
        <f>G2263+H2263*2</f>
        <v/>
      </c>
      <c r="J2263">
        <f>I2263-J2260</f>
        <v/>
      </c>
      <c r="K2263" t="n">
        <v>5</v>
      </c>
      <c r="L2263">
        <f>J2263/K2263*100/63.25/8</f>
        <v/>
      </c>
    </row>
    <row r="2264" spans="1:12">
      <c r="A2264" t="s">
        <v>20</v>
      </c>
      <c r="B2264" t="n">
        <v>8136524</v>
      </c>
      <c r="C2264" t="n">
        <v>14009890</v>
      </c>
      <c r="D2264" t="n">
        <v>16006080</v>
      </c>
      <c r="E2264">
        <f>sum(B2264:D2264)</f>
        <v/>
      </c>
      <c r="F2264">
        <f>B2264/E2264</f>
        <v/>
      </c>
      <c r="G2264">
        <f>C2264/E2264</f>
        <v/>
      </c>
      <c r="H2264">
        <f>D2264/E2264</f>
        <v/>
      </c>
      <c r="I2264">
        <f>G2264+H2264*2</f>
        <v/>
      </c>
      <c r="J2264">
        <f>I2264-J2260</f>
        <v/>
      </c>
      <c r="K2264" t="n">
        <v>5</v>
      </c>
      <c r="L2264">
        <f>J2264/K2264*100/63.25/24</f>
        <v/>
      </c>
    </row>
    <row r="2265" spans="1:12">
      <c r="A2265" t="s">
        <v>21</v>
      </c>
      <c r="B2265" t="n">
        <v>7290915</v>
      </c>
      <c r="C2265" t="n">
        <v>13841440</v>
      </c>
      <c r="D2265" t="n">
        <v>15182600</v>
      </c>
      <c r="E2265">
        <f>sum(B2265:D2265)</f>
        <v/>
      </c>
      <c r="F2265">
        <f>B2265/E2265</f>
        <v/>
      </c>
      <c r="G2265">
        <f>C2265/E2265</f>
        <v/>
      </c>
      <c r="H2265">
        <f>D2265/E2265</f>
        <v/>
      </c>
      <c r="I2265">
        <f>G2265+H2265*2</f>
        <v/>
      </c>
      <c r="J2265">
        <f>I2265-J2260</f>
        <v/>
      </c>
      <c r="K2265" t="n">
        <v>5</v>
      </c>
      <c r="L2265">
        <f>J2265/K2265*100/63.25/24</f>
        <v/>
      </c>
    </row>
    <row r="2266" spans="1:12">
      <c r="A2266" t="s">
        <v>22</v>
      </c>
      <c r="B2266" t="n">
        <v>20714250</v>
      </c>
      <c r="C2266" t="n">
        <v>19921940</v>
      </c>
      <c r="D2266" t="n">
        <v>16530650</v>
      </c>
      <c r="E2266">
        <f>sum(B2266:D2266)</f>
        <v/>
      </c>
      <c r="F2266">
        <f>B2266/E2266</f>
        <v/>
      </c>
      <c r="G2266">
        <f>C2266/E2266</f>
        <v/>
      </c>
      <c r="H2266">
        <f>D2266/E2266</f>
        <v/>
      </c>
      <c r="I2266">
        <f>G2266+H2266*2</f>
        <v/>
      </c>
      <c r="J2266">
        <f>I2266-J2260</f>
        <v/>
      </c>
      <c r="K2266" t="n">
        <v>5</v>
      </c>
      <c r="L2266">
        <f>J2266/K2266*100/63.25/48</f>
        <v/>
      </c>
    </row>
    <row r="2267" spans="1:12">
      <c r="A2267" t="s">
        <v>23</v>
      </c>
      <c r="B2267" t="n">
        <v>16942330</v>
      </c>
      <c r="C2267" t="n">
        <v>12742690</v>
      </c>
      <c r="D2267" t="n">
        <v>9572695</v>
      </c>
      <c r="E2267">
        <f>sum(B2267:D2267)</f>
        <v/>
      </c>
      <c r="F2267">
        <f>B2267/E2267</f>
        <v/>
      </c>
      <c r="G2267">
        <f>C2267/E2267</f>
        <v/>
      </c>
      <c r="H2267">
        <f>D2267/E2267</f>
        <v/>
      </c>
      <c r="I2267">
        <f>G2267+H2267*2</f>
        <v/>
      </c>
      <c r="J2267">
        <f>I2267-J2260</f>
        <v/>
      </c>
      <c r="K2267" t="n">
        <v>5</v>
      </c>
      <c r="L2267">
        <f>J2267/K2267*100/63.25/48</f>
        <v/>
      </c>
    </row>
    <row r="2268" spans="1:12">
      <c r="A2268" t="s">
        <v>24</v>
      </c>
      <c r="B2268" t="n">
        <v>4172210</v>
      </c>
      <c r="C2268" t="n">
        <v>10697340</v>
      </c>
      <c r="D2268" t="n">
        <v>13045430</v>
      </c>
      <c r="E2268">
        <f>sum(B2268:D2268)</f>
        <v/>
      </c>
      <c r="F2268">
        <f>B2268/E2268</f>
        <v/>
      </c>
      <c r="G2268">
        <f>C2268/E2268</f>
        <v/>
      </c>
      <c r="H2268">
        <f>D2268/E2268</f>
        <v/>
      </c>
      <c r="I2268">
        <f>G2268+H2268*2</f>
        <v/>
      </c>
      <c r="J2268">
        <f>I2268-J2260</f>
        <v/>
      </c>
      <c r="K2268" t="n">
        <v>5</v>
      </c>
      <c r="L2268">
        <f>J2268/K2268*100/63.25/96</f>
        <v/>
      </c>
    </row>
    <row r="2269" spans="1:12">
      <c r="A2269" t="s">
        <v>25</v>
      </c>
      <c r="B2269" t="n">
        <v>3762419</v>
      </c>
      <c r="C2269" t="n">
        <v>8869053</v>
      </c>
      <c r="D2269" t="n">
        <v>12466550</v>
      </c>
      <c r="E2269">
        <f>sum(B2269:D2269)</f>
        <v/>
      </c>
      <c r="F2269">
        <f>B2269/E2269</f>
        <v/>
      </c>
      <c r="G2269">
        <f>C2269/E2269</f>
        <v/>
      </c>
      <c r="H2269">
        <f>D2269/E2269</f>
        <v/>
      </c>
      <c r="I2269">
        <f>G2269+H2269*2</f>
        <v/>
      </c>
      <c r="J2269">
        <f>I2269-J2260</f>
        <v/>
      </c>
      <c r="K2269" t="n">
        <v>5</v>
      </c>
      <c r="L2269">
        <f>J2269/K2269*100/63.25/96</f>
        <v/>
      </c>
    </row>
    <row r="2270" spans="1:12">
      <c r="A2270" t="s">
        <v>26</v>
      </c>
      <c r="B2270" t="n">
        <v>1112457</v>
      </c>
      <c r="C2270" t="n">
        <v>3100218</v>
      </c>
      <c r="D2270" t="n">
        <v>5319927</v>
      </c>
      <c r="E2270">
        <f>sum(B2270:D2270)</f>
        <v/>
      </c>
      <c r="F2270">
        <f>B2270/E2270</f>
        <v/>
      </c>
      <c r="G2270">
        <f>C2270/E2270</f>
        <v/>
      </c>
      <c r="H2270">
        <f>D2270/E2270</f>
        <v/>
      </c>
      <c r="I2270">
        <f>G2270+H2270*2</f>
        <v/>
      </c>
      <c r="J2270">
        <f>I2270-J2260</f>
        <v/>
      </c>
      <c r="K2270" t="n">
        <v>5</v>
      </c>
      <c r="L2270">
        <f>J2270/K2270*100/63.25/168</f>
        <v/>
      </c>
    </row>
    <row r="2271" spans="1:12">
      <c r="A2271" t="s">
        <v>27</v>
      </c>
      <c r="B2271" t="n">
        <v>254306</v>
      </c>
      <c r="C2271" t="n">
        <v>803448</v>
      </c>
      <c r="D2271" t="n">
        <v>1350363</v>
      </c>
      <c r="E2271">
        <f>sum(B2271:D2271)</f>
        <v/>
      </c>
      <c r="F2271">
        <f>B2271/E2271</f>
        <v/>
      </c>
      <c r="G2271">
        <f>C2271/E2271</f>
        <v/>
      </c>
      <c r="H2271">
        <f>D2271/E2271</f>
        <v/>
      </c>
      <c r="I2271">
        <f>G2271+H2271*2</f>
        <v/>
      </c>
      <c r="J2271">
        <f>I2271-J2260</f>
        <v/>
      </c>
      <c r="K2271" t="n">
        <v>5</v>
      </c>
      <c r="L2271">
        <f>J2271/K2271*100/63.25/168</f>
        <v/>
      </c>
    </row>
    <row r="2272" spans="1:12">
      <c r="A2272" t="s"/>
    </row>
    <row r="2273" spans="1:12">
      <c r="A2273" t="s">
        <v>0</v>
      </c>
      <c r="B2273" t="s">
        <v>1</v>
      </c>
      <c r="C2273" t="s">
        <v>2</v>
      </c>
      <c r="D2273" t="s">
        <v>3</v>
      </c>
    </row>
    <row r="2274" spans="1:12">
      <c r="A2274" t="s">
        <v>391</v>
      </c>
      <c r="B2274" t="s">
        <v>165</v>
      </c>
      <c r="C2274" t="s">
        <v>392</v>
      </c>
      <c r="D2274" t="s">
        <v>390</v>
      </c>
    </row>
    <row r="2275" spans="1:12">
      <c r="A2275" t="s"/>
      <c r="B2275" t="s">
        <v>8</v>
      </c>
      <c r="C2275" t="s">
        <v>9</v>
      </c>
      <c r="D2275" t="s">
        <v>10</v>
      </c>
      <c r="E2275" t="s">
        <v>11</v>
      </c>
      <c r="F2275" t="s">
        <v>8</v>
      </c>
      <c r="G2275" t="s">
        <v>9</v>
      </c>
      <c r="H2275" t="s">
        <v>10</v>
      </c>
      <c r="I2275" t="s">
        <v>12</v>
      </c>
      <c r="J2275" t="s">
        <v>13</v>
      </c>
      <c r="K2275" t="s">
        <v>14</v>
      </c>
      <c r="L2275" t="s">
        <v>15</v>
      </c>
    </row>
    <row r="2276" spans="1:12">
      <c r="A2276" t="s">
        <v>16</v>
      </c>
      <c r="B2276" t="n">
        <v>19885370</v>
      </c>
      <c r="C2276" t="n">
        <v>36411940</v>
      </c>
      <c r="D2276" t="n">
        <v>37944010</v>
      </c>
      <c r="E2276">
        <f>sum(B2276:D2276)</f>
        <v/>
      </c>
      <c r="F2276">
        <f>B2276/E2276</f>
        <v/>
      </c>
      <c r="G2276">
        <f>C2276/E2276</f>
        <v/>
      </c>
      <c r="H2276">
        <f>D2276/E2276</f>
        <v/>
      </c>
      <c r="I2276">
        <f>G2276+H2276*2</f>
        <v/>
      </c>
      <c r="J2276">
        <f>average(I2276:I2277)</f>
        <v/>
      </c>
    </row>
    <row r="2277" spans="1:12">
      <c r="A2277" t="s">
        <v>17</v>
      </c>
      <c r="B2277" t="n">
        <v>20388310</v>
      </c>
      <c r="C2277" t="n">
        <v>38270550</v>
      </c>
      <c r="D2277" t="n">
        <v>40041480</v>
      </c>
      <c r="E2277">
        <f>sum(B2277:D2277)</f>
        <v/>
      </c>
      <c r="F2277">
        <f>B2277/E2277</f>
        <v/>
      </c>
      <c r="G2277">
        <f>C2277/E2277</f>
        <v/>
      </c>
      <c r="H2277">
        <f>D2277/E2277</f>
        <v/>
      </c>
      <c r="I2277">
        <f>G2277+H2277*2</f>
        <v/>
      </c>
    </row>
    <row r="2278" spans="1:12">
      <c r="A2278" t="s">
        <v>18</v>
      </c>
      <c r="B2278" t="n">
        <v>13820180</v>
      </c>
      <c r="C2278" t="n">
        <v>25201590</v>
      </c>
      <c r="D2278" t="n">
        <v>26564870</v>
      </c>
      <c r="E2278">
        <f>sum(B2278:D2278)</f>
        <v/>
      </c>
      <c r="F2278">
        <f>B2278/E2278</f>
        <v/>
      </c>
      <c r="G2278">
        <f>C2278/E2278</f>
        <v/>
      </c>
      <c r="H2278">
        <f>D2278/E2278</f>
        <v/>
      </c>
      <c r="I2278">
        <f>G2278+H2278*2</f>
        <v/>
      </c>
      <c r="J2278">
        <f>I2278-J2276</f>
        <v/>
      </c>
      <c r="K2278" t="n">
        <v>5</v>
      </c>
      <c r="L2278">
        <f>J2278/K2278*100/63.25/8</f>
        <v/>
      </c>
    </row>
    <row r="2279" spans="1:12">
      <c r="A2279" t="s">
        <v>19</v>
      </c>
      <c r="B2279" t="n">
        <v>13123430</v>
      </c>
      <c r="C2279" t="n">
        <v>24772790</v>
      </c>
      <c r="D2279" t="n">
        <v>25855740</v>
      </c>
      <c r="E2279">
        <f>sum(B2279:D2279)</f>
        <v/>
      </c>
      <c r="F2279">
        <f>B2279/E2279</f>
        <v/>
      </c>
      <c r="G2279">
        <f>C2279/E2279</f>
        <v/>
      </c>
      <c r="H2279">
        <f>D2279/E2279</f>
        <v/>
      </c>
      <c r="I2279">
        <f>G2279+H2279*2</f>
        <v/>
      </c>
      <c r="J2279">
        <f>I2279-J2276</f>
        <v/>
      </c>
      <c r="K2279" t="n">
        <v>5</v>
      </c>
      <c r="L2279">
        <f>J2279/K2279*100/63.25/8</f>
        <v/>
      </c>
    </row>
    <row r="2280" spans="1:12">
      <c r="A2280" t="s">
        <v>20</v>
      </c>
      <c r="B2280" t="n">
        <v>21405960</v>
      </c>
      <c r="C2280" t="n">
        <v>39155230</v>
      </c>
      <c r="D2280" t="n">
        <v>44045990</v>
      </c>
      <c r="E2280">
        <f>sum(B2280:D2280)</f>
        <v/>
      </c>
      <c r="F2280">
        <f>B2280/E2280</f>
        <v/>
      </c>
      <c r="G2280">
        <f>C2280/E2280</f>
        <v/>
      </c>
      <c r="H2280">
        <f>D2280/E2280</f>
        <v/>
      </c>
      <c r="I2280">
        <f>G2280+H2280*2</f>
        <v/>
      </c>
      <c r="J2280">
        <f>I2280-J2276</f>
        <v/>
      </c>
      <c r="K2280" t="n">
        <v>5</v>
      </c>
      <c r="L2280">
        <f>J2280/K2280*100/63.25/24</f>
        <v/>
      </c>
    </row>
    <row r="2281" spans="1:12">
      <c r="A2281" t="s">
        <v>21</v>
      </c>
      <c r="B2281" t="n">
        <v>22036120</v>
      </c>
      <c r="C2281" t="n">
        <v>41512990</v>
      </c>
      <c r="D2281" t="n">
        <v>46239180</v>
      </c>
      <c r="E2281">
        <f>sum(B2281:D2281)</f>
        <v/>
      </c>
      <c r="F2281">
        <f>B2281/E2281</f>
        <v/>
      </c>
      <c r="G2281">
        <f>C2281/E2281</f>
        <v/>
      </c>
      <c r="H2281">
        <f>D2281/E2281</f>
        <v/>
      </c>
      <c r="I2281">
        <f>G2281+H2281*2</f>
        <v/>
      </c>
      <c r="J2281">
        <f>I2281-J2276</f>
        <v/>
      </c>
      <c r="K2281" t="n">
        <v>5</v>
      </c>
      <c r="L2281">
        <f>J2281/K2281*100/63.25/24</f>
        <v/>
      </c>
    </row>
    <row r="2282" spans="1:12">
      <c r="A2282" t="s">
        <v>22</v>
      </c>
      <c r="B2282" t="n">
        <v>18859520</v>
      </c>
      <c r="C2282" t="n">
        <v>14692810</v>
      </c>
      <c r="D2282" t="n">
        <v>12598940</v>
      </c>
      <c r="E2282">
        <f>sum(B2282:D2282)</f>
        <v/>
      </c>
      <c r="F2282">
        <f>B2282/E2282</f>
        <v/>
      </c>
      <c r="G2282">
        <f>C2282/E2282</f>
        <v/>
      </c>
      <c r="H2282">
        <f>D2282/E2282</f>
        <v/>
      </c>
      <c r="I2282">
        <f>G2282+H2282*2</f>
        <v/>
      </c>
      <c r="J2282">
        <f>I2282-J2276</f>
        <v/>
      </c>
      <c r="K2282" t="n">
        <v>5</v>
      </c>
      <c r="L2282">
        <f>J2282/K2282*100/63.25/48</f>
        <v/>
      </c>
    </row>
    <row r="2283" spans="1:12">
      <c r="A2283" t="s">
        <v>23</v>
      </c>
      <c r="B2283" t="n">
        <v>16613750</v>
      </c>
      <c r="C2283" t="n">
        <v>13247110</v>
      </c>
      <c r="D2283" t="n">
        <v>10453830</v>
      </c>
      <c r="E2283">
        <f>sum(B2283:D2283)</f>
        <v/>
      </c>
      <c r="F2283">
        <f>B2283/E2283</f>
        <v/>
      </c>
      <c r="G2283">
        <f>C2283/E2283</f>
        <v/>
      </c>
      <c r="H2283">
        <f>D2283/E2283</f>
        <v/>
      </c>
      <c r="I2283">
        <f>G2283+H2283*2</f>
        <v/>
      </c>
      <c r="J2283">
        <f>I2283-J2276</f>
        <v/>
      </c>
      <c r="K2283" t="n">
        <v>5</v>
      </c>
      <c r="L2283">
        <f>J2283/K2283*100/63.25/48</f>
        <v/>
      </c>
    </row>
    <row r="2284" spans="1:12">
      <c r="A2284" t="s">
        <v>24</v>
      </c>
      <c r="B2284" t="n">
        <v>9827799</v>
      </c>
      <c r="C2284" t="n">
        <v>20828180</v>
      </c>
      <c r="D2284" t="n">
        <v>31106990</v>
      </c>
      <c r="E2284">
        <f>sum(B2284:D2284)</f>
        <v/>
      </c>
      <c r="F2284">
        <f>B2284/E2284</f>
        <v/>
      </c>
      <c r="G2284">
        <f>C2284/E2284</f>
        <v/>
      </c>
      <c r="H2284">
        <f>D2284/E2284</f>
        <v/>
      </c>
      <c r="I2284">
        <f>G2284+H2284*2</f>
        <v/>
      </c>
      <c r="J2284">
        <f>I2284-J2276</f>
        <v/>
      </c>
      <c r="K2284" t="n">
        <v>5</v>
      </c>
      <c r="L2284">
        <f>J2284/K2284*100/63.25/96</f>
        <v/>
      </c>
    </row>
    <row r="2285" spans="1:12">
      <c r="A2285" t="s">
        <v>25</v>
      </c>
      <c r="B2285" t="n">
        <v>11031780</v>
      </c>
      <c r="C2285" t="n">
        <v>22828780</v>
      </c>
      <c r="D2285" t="n">
        <v>34353500</v>
      </c>
      <c r="E2285">
        <f>sum(B2285:D2285)</f>
        <v/>
      </c>
      <c r="F2285">
        <f>B2285/E2285</f>
        <v/>
      </c>
      <c r="G2285">
        <f>C2285/E2285</f>
        <v/>
      </c>
      <c r="H2285">
        <f>D2285/E2285</f>
        <v/>
      </c>
      <c r="I2285">
        <f>G2285+H2285*2</f>
        <v/>
      </c>
      <c r="J2285">
        <f>I2285-J2276</f>
        <v/>
      </c>
      <c r="K2285" t="n">
        <v>5</v>
      </c>
      <c r="L2285">
        <f>J2285/K2285*100/63.25/96</f>
        <v/>
      </c>
    </row>
    <row r="2286" spans="1:12">
      <c r="A2286" t="s">
        <v>26</v>
      </c>
      <c r="B2286" t="n">
        <v>3870857</v>
      </c>
      <c r="C2286" t="n">
        <v>10220220</v>
      </c>
      <c r="D2286" t="n">
        <v>19672830</v>
      </c>
      <c r="E2286">
        <f>sum(B2286:D2286)</f>
        <v/>
      </c>
      <c r="F2286">
        <f>B2286/E2286</f>
        <v/>
      </c>
      <c r="G2286">
        <f>C2286/E2286</f>
        <v/>
      </c>
      <c r="H2286">
        <f>D2286/E2286</f>
        <v/>
      </c>
      <c r="I2286">
        <f>G2286+H2286*2</f>
        <v/>
      </c>
      <c r="J2286">
        <f>I2286-J2276</f>
        <v/>
      </c>
      <c r="K2286" t="n">
        <v>5</v>
      </c>
      <c r="L2286">
        <f>J2286/K2286*100/63.25/168</f>
        <v/>
      </c>
    </row>
    <row r="2287" spans="1:12">
      <c r="A2287" t="s">
        <v>27</v>
      </c>
      <c r="B2287" t="n">
        <v>4105177</v>
      </c>
      <c r="C2287" t="n">
        <v>11865730</v>
      </c>
      <c r="D2287" t="n">
        <v>22122620</v>
      </c>
      <c r="E2287">
        <f>sum(B2287:D2287)</f>
        <v/>
      </c>
      <c r="F2287">
        <f>B2287/E2287</f>
        <v/>
      </c>
      <c r="G2287">
        <f>C2287/E2287</f>
        <v/>
      </c>
      <c r="H2287">
        <f>D2287/E2287</f>
        <v/>
      </c>
      <c r="I2287">
        <f>G2287+H2287*2</f>
        <v/>
      </c>
      <c r="J2287">
        <f>I2287-J2276</f>
        <v/>
      </c>
      <c r="K2287" t="n">
        <v>5</v>
      </c>
      <c r="L2287">
        <f>J2287/K2287*100/63.25/168</f>
        <v/>
      </c>
    </row>
    <row r="2288" spans="1:12">
      <c r="A2288" t="s"/>
    </row>
    <row r="2289" spans="1:12">
      <c r="A2289" t="s">
        <v>0</v>
      </c>
      <c r="B2289" t="s">
        <v>1</v>
      </c>
      <c r="C2289" t="s">
        <v>2</v>
      </c>
      <c r="D2289" t="s">
        <v>3</v>
      </c>
    </row>
    <row r="2290" spans="1:12">
      <c r="A2290" t="s">
        <v>393</v>
      </c>
      <c r="B2290" t="s">
        <v>165</v>
      </c>
      <c r="C2290" t="s">
        <v>394</v>
      </c>
      <c r="D2290" t="s">
        <v>395</v>
      </c>
    </row>
    <row r="2291" spans="1:12">
      <c r="A2291" t="s"/>
      <c r="B2291" t="s">
        <v>8</v>
      </c>
      <c r="C2291" t="s">
        <v>9</v>
      </c>
      <c r="D2291" t="s">
        <v>10</v>
      </c>
      <c r="E2291" t="s">
        <v>11</v>
      </c>
      <c r="F2291" t="s">
        <v>8</v>
      </c>
      <c r="G2291" t="s">
        <v>9</v>
      </c>
      <c r="H2291" t="s">
        <v>10</v>
      </c>
      <c r="I2291" t="s">
        <v>12</v>
      </c>
      <c r="J2291" t="s">
        <v>13</v>
      </c>
      <c r="K2291" t="s">
        <v>14</v>
      </c>
      <c r="L2291" t="s">
        <v>15</v>
      </c>
    </row>
    <row r="2292" spans="1:12">
      <c r="A2292" t="s">
        <v>16</v>
      </c>
      <c r="B2292" t="n">
        <v>42222150</v>
      </c>
      <c r="C2292" t="n">
        <v>87868420</v>
      </c>
      <c r="D2292" t="n">
        <v>90602850</v>
      </c>
      <c r="E2292">
        <f>sum(B2292:D2292)</f>
        <v/>
      </c>
      <c r="F2292">
        <f>B2292/E2292</f>
        <v/>
      </c>
      <c r="G2292">
        <f>C2292/E2292</f>
        <v/>
      </c>
      <c r="H2292">
        <f>D2292/E2292</f>
        <v/>
      </c>
      <c r="I2292">
        <f>G2292+H2292*2</f>
        <v/>
      </c>
      <c r="J2292">
        <f>average(I2292:I2293)</f>
        <v/>
      </c>
    </row>
    <row r="2293" spans="1:12">
      <c r="A2293" t="s">
        <v>17</v>
      </c>
      <c r="B2293" t="n">
        <v>40558510</v>
      </c>
      <c r="C2293" t="n">
        <v>81146890</v>
      </c>
      <c r="D2293" t="n">
        <v>86968330</v>
      </c>
      <c r="E2293">
        <f>sum(B2293:D2293)</f>
        <v/>
      </c>
      <c r="F2293">
        <f>B2293/E2293</f>
        <v/>
      </c>
      <c r="G2293">
        <f>C2293/E2293</f>
        <v/>
      </c>
      <c r="H2293">
        <f>D2293/E2293</f>
        <v/>
      </c>
      <c r="I2293">
        <f>G2293+H2293*2</f>
        <v/>
      </c>
    </row>
    <row r="2294" spans="1:12">
      <c r="A2294" t="s">
        <v>18</v>
      </c>
      <c r="B2294" t="n">
        <v>40630340</v>
      </c>
      <c r="C2294" t="n">
        <v>82977570</v>
      </c>
      <c r="D2294" t="n">
        <v>90089510</v>
      </c>
      <c r="E2294">
        <f>sum(B2294:D2294)</f>
        <v/>
      </c>
      <c r="F2294">
        <f>B2294/E2294</f>
        <v/>
      </c>
      <c r="G2294">
        <f>C2294/E2294</f>
        <v/>
      </c>
      <c r="H2294">
        <f>D2294/E2294</f>
        <v/>
      </c>
      <c r="I2294">
        <f>G2294+H2294*2</f>
        <v/>
      </c>
      <c r="J2294">
        <f>I2294-J2292</f>
        <v/>
      </c>
      <c r="K2294" t="n">
        <v>5</v>
      </c>
      <c r="L2294">
        <f>J2294/K2294*100/55.69/8</f>
        <v/>
      </c>
    </row>
    <row r="2295" spans="1:12">
      <c r="A2295" t="s">
        <v>19</v>
      </c>
      <c r="B2295" t="n">
        <v>34779910</v>
      </c>
      <c r="C2295" t="n">
        <v>74769470</v>
      </c>
      <c r="D2295" t="n">
        <v>81967900</v>
      </c>
      <c r="E2295">
        <f>sum(B2295:D2295)</f>
        <v/>
      </c>
      <c r="F2295">
        <f>B2295/E2295</f>
        <v/>
      </c>
      <c r="G2295">
        <f>C2295/E2295</f>
        <v/>
      </c>
      <c r="H2295">
        <f>D2295/E2295</f>
        <v/>
      </c>
      <c r="I2295">
        <f>G2295+H2295*2</f>
        <v/>
      </c>
      <c r="J2295">
        <f>I2295-J2292</f>
        <v/>
      </c>
      <c r="K2295" t="n">
        <v>5</v>
      </c>
      <c r="L2295">
        <f>J2295/K2295*100/55.69/8</f>
        <v/>
      </c>
    </row>
    <row r="2296" spans="1:12">
      <c r="A2296" t="s">
        <v>20</v>
      </c>
      <c r="B2296" t="n">
        <v>53218780</v>
      </c>
      <c r="C2296" t="n">
        <v>111869700</v>
      </c>
      <c r="D2296" t="n">
        <v>125953100</v>
      </c>
      <c r="E2296">
        <f>sum(B2296:D2296)</f>
        <v/>
      </c>
      <c r="F2296">
        <f>B2296/E2296</f>
        <v/>
      </c>
      <c r="G2296">
        <f>C2296/E2296</f>
        <v/>
      </c>
      <c r="H2296">
        <f>D2296/E2296</f>
        <v/>
      </c>
      <c r="I2296">
        <f>G2296+H2296*2</f>
        <v/>
      </c>
      <c r="J2296">
        <f>I2296-J2292</f>
        <v/>
      </c>
      <c r="K2296" t="n">
        <v>5</v>
      </c>
      <c r="L2296">
        <f>J2296/K2296*100/55.69/24</f>
        <v/>
      </c>
    </row>
    <row r="2297" spans="1:12">
      <c r="A2297" t="s">
        <v>21</v>
      </c>
      <c r="B2297" t="n">
        <v>51928440</v>
      </c>
      <c r="C2297" t="n">
        <v>106813300</v>
      </c>
      <c r="D2297" t="n">
        <v>123794300</v>
      </c>
      <c r="E2297">
        <f>sum(B2297:D2297)</f>
        <v/>
      </c>
      <c r="F2297">
        <f>B2297/E2297</f>
        <v/>
      </c>
      <c r="G2297">
        <f>C2297/E2297</f>
        <v/>
      </c>
      <c r="H2297">
        <f>D2297/E2297</f>
        <v/>
      </c>
      <c r="I2297">
        <f>G2297+H2297*2</f>
        <v/>
      </c>
      <c r="J2297">
        <f>I2297-J2292</f>
        <v/>
      </c>
      <c r="K2297" t="n">
        <v>5</v>
      </c>
      <c r="L2297">
        <f>J2297/K2297*100/55.69/24</f>
        <v/>
      </c>
    </row>
    <row r="2298" spans="1:12">
      <c r="A2298" t="s">
        <v>22</v>
      </c>
      <c r="B2298" t="n">
        <v>27913610</v>
      </c>
      <c r="C2298" t="n">
        <v>62937720</v>
      </c>
      <c r="D2298" t="n">
        <v>78505220</v>
      </c>
      <c r="E2298">
        <f>sum(B2298:D2298)</f>
        <v/>
      </c>
      <c r="F2298">
        <f>B2298/E2298</f>
        <v/>
      </c>
      <c r="G2298">
        <f>C2298/E2298</f>
        <v/>
      </c>
      <c r="H2298">
        <f>D2298/E2298</f>
        <v/>
      </c>
      <c r="I2298">
        <f>G2298+H2298*2</f>
        <v/>
      </c>
      <c r="J2298">
        <f>I2298-J2292</f>
        <v/>
      </c>
      <c r="K2298" t="n">
        <v>5</v>
      </c>
      <c r="L2298">
        <f>J2298/K2298*100/55.69/48</f>
        <v/>
      </c>
    </row>
    <row r="2299" spans="1:12">
      <c r="A2299" t="s">
        <v>23</v>
      </c>
      <c r="B2299" t="n">
        <v>28193390</v>
      </c>
      <c r="C2299" t="n">
        <v>63730240</v>
      </c>
      <c r="D2299" t="n">
        <v>78048210</v>
      </c>
      <c r="E2299">
        <f>sum(B2299:D2299)</f>
        <v/>
      </c>
      <c r="F2299">
        <f>B2299/E2299</f>
        <v/>
      </c>
      <c r="G2299">
        <f>C2299/E2299</f>
        <v/>
      </c>
      <c r="H2299">
        <f>D2299/E2299</f>
        <v/>
      </c>
      <c r="I2299">
        <f>G2299+H2299*2</f>
        <v/>
      </c>
      <c r="J2299">
        <f>I2299-J2292</f>
        <v/>
      </c>
      <c r="K2299" t="n">
        <v>5</v>
      </c>
      <c r="L2299">
        <f>J2299/K2299*100/55.69/48</f>
        <v/>
      </c>
    </row>
    <row r="2300" spans="1:12">
      <c r="A2300" t="s">
        <v>24</v>
      </c>
      <c r="B2300" t="n">
        <v>21082490</v>
      </c>
      <c r="C2300" t="n">
        <v>53891990</v>
      </c>
      <c r="D2300" t="n">
        <v>77461640</v>
      </c>
      <c r="E2300">
        <f>sum(B2300:D2300)</f>
        <v/>
      </c>
      <c r="F2300">
        <f>B2300/E2300</f>
        <v/>
      </c>
      <c r="G2300">
        <f>C2300/E2300</f>
        <v/>
      </c>
      <c r="H2300">
        <f>D2300/E2300</f>
        <v/>
      </c>
      <c r="I2300">
        <f>G2300+H2300*2</f>
        <v/>
      </c>
      <c r="J2300">
        <f>I2300-J2292</f>
        <v/>
      </c>
      <c r="K2300" t="n">
        <v>5</v>
      </c>
      <c r="L2300">
        <f>J2300/K2300*100/55.69/96</f>
        <v/>
      </c>
    </row>
    <row r="2301" spans="1:12">
      <c r="A2301" t="s">
        <v>25</v>
      </c>
      <c r="B2301" t="n">
        <v>26967930</v>
      </c>
      <c r="C2301" t="n">
        <v>64027610</v>
      </c>
      <c r="D2301" t="n">
        <v>93490790</v>
      </c>
      <c r="E2301">
        <f>sum(B2301:D2301)</f>
        <v/>
      </c>
      <c r="F2301">
        <f>B2301/E2301</f>
        <v/>
      </c>
      <c r="G2301">
        <f>C2301/E2301</f>
        <v/>
      </c>
      <c r="H2301">
        <f>D2301/E2301</f>
        <v/>
      </c>
      <c r="I2301">
        <f>G2301+H2301*2</f>
        <v/>
      </c>
      <c r="J2301">
        <f>I2301-J2292</f>
        <v/>
      </c>
      <c r="K2301" t="n">
        <v>5</v>
      </c>
      <c r="L2301">
        <f>J2301/K2301*100/55.69/96</f>
        <v/>
      </c>
    </row>
    <row r="2302" spans="1:12">
      <c r="A2302" t="s">
        <v>26</v>
      </c>
      <c r="B2302" t="n">
        <v>12735610</v>
      </c>
      <c r="C2302" t="n">
        <v>38254440</v>
      </c>
      <c r="D2302" t="n">
        <v>69655280</v>
      </c>
      <c r="E2302">
        <f>sum(B2302:D2302)</f>
        <v/>
      </c>
      <c r="F2302">
        <f>B2302/E2302</f>
        <v/>
      </c>
      <c r="G2302">
        <f>C2302/E2302</f>
        <v/>
      </c>
      <c r="H2302">
        <f>D2302/E2302</f>
        <v/>
      </c>
      <c r="I2302">
        <f>G2302+H2302*2</f>
        <v/>
      </c>
      <c r="J2302">
        <f>I2302-J2292</f>
        <v/>
      </c>
      <c r="K2302" t="n">
        <v>5</v>
      </c>
      <c r="L2302">
        <f>J2302/K2302*100/55.69/168</f>
        <v/>
      </c>
    </row>
    <row r="2303" spans="1:12">
      <c r="A2303" t="s">
        <v>27</v>
      </c>
      <c r="B2303" t="n">
        <v>10088440</v>
      </c>
      <c r="C2303" t="n">
        <v>33796560</v>
      </c>
      <c r="D2303" t="n">
        <v>59976770</v>
      </c>
      <c r="E2303">
        <f>sum(B2303:D2303)</f>
        <v/>
      </c>
      <c r="F2303">
        <f>B2303/E2303</f>
        <v/>
      </c>
      <c r="G2303">
        <f>C2303/E2303</f>
        <v/>
      </c>
      <c r="H2303">
        <f>D2303/E2303</f>
        <v/>
      </c>
      <c r="I2303">
        <f>G2303+H2303*2</f>
        <v/>
      </c>
      <c r="J2303">
        <f>I2303-J2292</f>
        <v/>
      </c>
      <c r="K2303" t="n">
        <v>5</v>
      </c>
      <c r="L2303">
        <f>J2303/K2303*100/55.69/168</f>
        <v/>
      </c>
    </row>
    <row r="2304" spans="1:12">
      <c r="A2304" t="s"/>
    </row>
    <row r="2305" spans="1:12">
      <c r="A2305" t="s">
        <v>0</v>
      </c>
      <c r="B2305" t="s">
        <v>1</v>
      </c>
      <c r="C2305" t="s">
        <v>2</v>
      </c>
      <c r="D2305" t="s">
        <v>3</v>
      </c>
    </row>
    <row r="2306" spans="1:12">
      <c r="A2306" t="s">
        <v>396</v>
      </c>
      <c r="B2306" t="s">
        <v>165</v>
      </c>
      <c r="C2306" t="s">
        <v>397</v>
      </c>
      <c r="D2306" t="s">
        <v>398</v>
      </c>
    </row>
    <row r="2307" spans="1:12">
      <c r="A2307" t="s"/>
      <c r="B2307" t="s">
        <v>8</v>
      </c>
      <c r="C2307" t="s">
        <v>9</v>
      </c>
      <c r="D2307" t="s">
        <v>10</v>
      </c>
      <c r="E2307" t="s">
        <v>11</v>
      </c>
      <c r="F2307" t="s">
        <v>8</v>
      </c>
      <c r="G2307" t="s">
        <v>9</v>
      </c>
      <c r="H2307" t="s">
        <v>10</v>
      </c>
      <c r="I2307" t="s">
        <v>12</v>
      </c>
      <c r="J2307" t="s">
        <v>13</v>
      </c>
      <c r="K2307" t="s">
        <v>14</v>
      </c>
      <c r="L2307" t="s">
        <v>15</v>
      </c>
    </row>
    <row r="2308" spans="1:12">
      <c r="A2308" t="s">
        <v>16</v>
      </c>
      <c r="B2308" t="n">
        <v>5848079</v>
      </c>
      <c r="C2308" t="n">
        <v>10797860</v>
      </c>
      <c r="D2308" t="n">
        <v>16035070</v>
      </c>
      <c r="E2308">
        <f>sum(B2308:D2308)</f>
        <v/>
      </c>
      <c r="F2308">
        <f>B2308/E2308</f>
        <v/>
      </c>
      <c r="G2308">
        <f>C2308/E2308</f>
        <v/>
      </c>
      <c r="H2308">
        <f>D2308/E2308</f>
        <v/>
      </c>
      <c r="I2308">
        <f>G2308+H2308*2</f>
        <v/>
      </c>
      <c r="J2308">
        <f>average(I2308:I2309)</f>
        <v/>
      </c>
    </row>
    <row r="2309" spans="1:12">
      <c r="A2309" t="s">
        <v>17</v>
      </c>
      <c r="B2309" t="n">
        <v>5755841</v>
      </c>
      <c r="C2309" t="n">
        <v>10533080</v>
      </c>
      <c r="D2309" t="n">
        <v>18626110</v>
      </c>
      <c r="E2309">
        <f>sum(B2309:D2309)</f>
        <v/>
      </c>
      <c r="F2309">
        <f>B2309/E2309</f>
        <v/>
      </c>
      <c r="G2309">
        <f>C2309/E2309</f>
        <v/>
      </c>
      <c r="H2309">
        <f>D2309/E2309</f>
        <v/>
      </c>
      <c r="I2309">
        <f>G2309+H2309*2</f>
        <v/>
      </c>
    </row>
    <row r="2310" spans="1:12">
      <c r="A2310" t="s">
        <v>18</v>
      </c>
      <c r="B2310" t="n">
        <v>11863640</v>
      </c>
      <c r="C2310" t="n">
        <v>22545180</v>
      </c>
      <c r="D2310" t="n">
        <v>31071120</v>
      </c>
      <c r="E2310">
        <f>sum(B2310:D2310)</f>
        <v/>
      </c>
      <c r="F2310">
        <f>B2310/E2310</f>
        <v/>
      </c>
      <c r="G2310">
        <f>C2310/E2310</f>
        <v/>
      </c>
      <c r="H2310">
        <f>D2310/E2310</f>
        <v/>
      </c>
      <c r="I2310">
        <f>G2310+H2310*2</f>
        <v/>
      </c>
      <c r="J2310">
        <f>I2310-J2308</f>
        <v/>
      </c>
      <c r="K2310" t="n">
        <v>5</v>
      </c>
      <c r="L2310">
        <f>J2310/K2310*100/70.70/8</f>
        <v/>
      </c>
    </row>
    <row r="2311" spans="1:12">
      <c r="A2311" t="s">
        <v>19</v>
      </c>
      <c r="B2311" t="n">
        <v>11115380</v>
      </c>
      <c r="C2311" t="n">
        <v>21140530</v>
      </c>
      <c r="D2311" t="n">
        <v>29168310</v>
      </c>
      <c r="E2311">
        <f>sum(B2311:D2311)</f>
        <v/>
      </c>
      <c r="F2311">
        <f>B2311/E2311</f>
        <v/>
      </c>
      <c r="G2311">
        <f>C2311/E2311</f>
        <v/>
      </c>
      <c r="H2311">
        <f>D2311/E2311</f>
        <v/>
      </c>
      <c r="I2311">
        <f>G2311+H2311*2</f>
        <v/>
      </c>
      <c r="J2311">
        <f>I2311-J2308</f>
        <v/>
      </c>
      <c r="K2311" t="n">
        <v>5</v>
      </c>
      <c r="L2311">
        <f>J2311/K2311*100/70.70/8</f>
        <v/>
      </c>
    </row>
    <row r="2312" spans="1:12">
      <c r="A2312" t="s">
        <v>20</v>
      </c>
      <c r="B2312" t="n">
        <v>5260845</v>
      </c>
      <c r="C2312" t="n">
        <v>11200560</v>
      </c>
      <c r="D2312" t="n">
        <v>18835190</v>
      </c>
      <c r="E2312">
        <f>sum(B2312:D2312)</f>
        <v/>
      </c>
      <c r="F2312">
        <f>B2312/E2312</f>
        <v/>
      </c>
      <c r="G2312">
        <f>C2312/E2312</f>
        <v/>
      </c>
      <c r="H2312">
        <f>D2312/E2312</f>
        <v/>
      </c>
      <c r="I2312">
        <f>G2312+H2312*2</f>
        <v/>
      </c>
      <c r="J2312">
        <f>I2312-J2308</f>
        <v/>
      </c>
      <c r="K2312" t="n">
        <v>5</v>
      </c>
      <c r="L2312">
        <f>J2312/K2312*100/70.70/24</f>
        <v/>
      </c>
    </row>
    <row r="2313" spans="1:12">
      <c r="A2313" t="s">
        <v>21</v>
      </c>
      <c r="B2313" t="n">
        <v>5491657</v>
      </c>
      <c r="C2313" t="n">
        <v>10846840</v>
      </c>
      <c r="D2313" t="n">
        <v>19696710</v>
      </c>
      <c r="E2313">
        <f>sum(B2313:D2313)</f>
        <v/>
      </c>
      <c r="F2313">
        <f>B2313/E2313</f>
        <v/>
      </c>
      <c r="G2313">
        <f>C2313/E2313</f>
        <v/>
      </c>
      <c r="H2313">
        <f>D2313/E2313</f>
        <v/>
      </c>
      <c r="I2313">
        <f>G2313+H2313*2</f>
        <v/>
      </c>
      <c r="J2313">
        <f>I2313-J2308</f>
        <v/>
      </c>
      <c r="K2313" t="n">
        <v>5</v>
      </c>
      <c r="L2313">
        <f>J2313/K2313*100/70.70/24</f>
        <v/>
      </c>
    </row>
    <row r="2314" spans="1:12">
      <c r="A2314" t="s">
        <v>22</v>
      </c>
      <c r="B2314" t="n">
        <v>7206653</v>
      </c>
      <c r="C2314" t="n">
        <v>13974830</v>
      </c>
      <c r="D2314" t="n">
        <v>20888230</v>
      </c>
      <c r="E2314">
        <f>sum(B2314:D2314)</f>
        <v/>
      </c>
      <c r="F2314">
        <f>B2314/E2314</f>
        <v/>
      </c>
      <c r="G2314">
        <f>C2314/E2314</f>
        <v/>
      </c>
      <c r="H2314">
        <f>D2314/E2314</f>
        <v/>
      </c>
      <c r="I2314">
        <f>G2314+H2314*2</f>
        <v/>
      </c>
      <c r="J2314">
        <f>I2314-J2308</f>
        <v/>
      </c>
      <c r="K2314" t="n">
        <v>5</v>
      </c>
      <c r="L2314">
        <f>J2314/K2314*100/70.70/48</f>
        <v/>
      </c>
    </row>
    <row r="2315" spans="1:12">
      <c r="A2315" t="s">
        <v>23</v>
      </c>
      <c r="B2315" t="n">
        <v>6838534</v>
      </c>
      <c r="C2315" t="n">
        <v>13390230</v>
      </c>
      <c r="D2315" t="n">
        <v>18638310</v>
      </c>
      <c r="E2315">
        <f>sum(B2315:D2315)</f>
        <v/>
      </c>
      <c r="F2315">
        <f>B2315/E2315</f>
        <v/>
      </c>
      <c r="G2315">
        <f>C2315/E2315</f>
        <v/>
      </c>
      <c r="H2315">
        <f>D2315/E2315</f>
        <v/>
      </c>
      <c r="I2315">
        <f>G2315+H2315*2</f>
        <v/>
      </c>
      <c r="J2315">
        <f>I2315-J2308</f>
        <v/>
      </c>
      <c r="K2315" t="n">
        <v>5</v>
      </c>
      <c r="L2315">
        <f>J2315/K2315*100/70.70/48</f>
        <v/>
      </c>
    </row>
    <row r="2316" spans="1:12">
      <c r="A2316" t="s">
        <v>24</v>
      </c>
      <c r="B2316" t="n">
        <v>295500</v>
      </c>
      <c r="C2316" t="n">
        <v>870628</v>
      </c>
      <c r="D2316" t="n">
        <v>1558748</v>
      </c>
      <c r="E2316">
        <f>sum(B2316:D2316)</f>
        <v/>
      </c>
      <c r="F2316">
        <f>B2316/E2316</f>
        <v/>
      </c>
      <c r="G2316">
        <f>C2316/E2316</f>
        <v/>
      </c>
      <c r="H2316">
        <f>D2316/E2316</f>
        <v/>
      </c>
      <c r="I2316">
        <f>G2316+H2316*2</f>
        <v/>
      </c>
      <c r="J2316">
        <f>I2316-J2308</f>
        <v/>
      </c>
      <c r="K2316" t="n">
        <v>5</v>
      </c>
      <c r="L2316">
        <f>J2316/K2316*100/70.70/96</f>
        <v/>
      </c>
    </row>
    <row r="2317" spans="1:12">
      <c r="A2317" t="s">
        <v>25</v>
      </c>
      <c r="B2317" t="n">
        <v>588254</v>
      </c>
      <c r="C2317" t="n">
        <v>1311433</v>
      </c>
      <c r="D2317" t="n">
        <v>1915740</v>
      </c>
      <c r="E2317">
        <f>sum(B2317:D2317)</f>
        <v/>
      </c>
      <c r="F2317">
        <f>B2317/E2317</f>
        <v/>
      </c>
      <c r="G2317">
        <f>C2317/E2317</f>
        <v/>
      </c>
      <c r="H2317">
        <f>D2317/E2317</f>
        <v/>
      </c>
      <c r="I2317">
        <f>G2317+H2317*2</f>
        <v/>
      </c>
      <c r="J2317">
        <f>I2317-J2308</f>
        <v/>
      </c>
      <c r="K2317" t="n">
        <v>5</v>
      </c>
      <c r="L2317">
        <f>J2317/K2317*100/70.70/96</f>
        <v/>
      </c>
    </row>
    <row r="2318" spans="1:12">
      <c r="A2318" t="s">
        <v>26</v>
      </c>
      <c r="B2318" t="n">
        <v>135186</v>
      </c>
      <c r="C2318" t="n">
        <v>382942</v>
      </c>
      <c r="D2318" t="n">
        <v>712142</v>
      </c>
      <c r="E2318">
        <f>sum(B2318:D2318)</f>
        <v/>
      </c>
      <c r="F2318">
        <f>B2318/E2318</f>
        <v/>
      </c>
      <c r="G2318">
        <f>C2318/E2318</f>
        <v/>
      </c>
      <c r="H2318">
        <f>D2318/E2318</f>
        <v/>
      </c>
      <c r="I2318">
        <f>G2318+H2318*2</f>
        <v/>
      </c>
      <c r="J2318">
        <f>I2318-J2308</f>
        <v/>
      </c>
      <c r="K2318" t="n">
        <v>5</v>
      </c>
      <c r="L2318">
        <f>J2318/K2318*100/70.70/168</f>
        <v/>
      </c>
    </row>
    <row r="2319" spans="1:12">
      <c r="A2319" t="s">
        <v>27</v>
      </c>
      <c r="B2319" t="n">
        <v>1174144</v>
      </c>
      <c r="C2319" t="n">
        <v>2881348</v>
      </c>
      <c r="D2319" t="n">
        <v>5356108</v>
      </c>
      <c r="E2319">
        <f>sum(B2319:D2319)</f>
        <v/>
      </c>
      <c r="F2319">
        <f>B2319/E2319</f>
        <v/>
      </c>
      <c r="G2319">
        <f>C2319/E2319</f>
        <v/>
      </c>
      <c r="H2319">
        <f>D2319/E2319</f>
        <v/>
      </c>
      <c r="I2319">
        <f>G2319+H2319*2</f>
        <v/>
      </c>
      <c r="J2319">
        <f>I2319-J2308</f>
        <v/>
      </c>
      <c r="K2319" t="n">
        <v>5</v>
      </c>
      <c r="L2319">
        <f>J2319/K2319*100/70.70/168</f>
        <v/>
      </c>
    </row>
    <row r="2320" spans="1:12">
      <c r="A2320" t="s"/>
    </row>
    <row r="2321" spans="1:12">
      <c r="A2321" t="s">
        <v>0</v>
      </c>
      <c r="B2321" t="s">
        <v>1</v>
      </c>
      <c r="C2321" t="s">
        <v>2</v>
      </c>
      <c r="D2321" t="s">
        <v>3</v>
      </c>
    </row>
    <row r="2322" spans="1:12">
      <c r="A2322" t="s">
        <v>399</v>
      </c>
      <c r="B2322" t="s">
        <v>56</v>
      </c>
      <c r="C2322" t="s">
        <v>400</v>
      </c>
      <c r="D2322" t="s">
        <v>401</v>
      </c>
    </row>
    <row r="2323" spans="1:12">
      <c r="A2323" t="s"/>
      <c r="B2323" t="s">
        <v>8</v>
      </c>
      <c r="C2323" t="s">
        <v>9</v>
      </c>
      <c r="D2323" t="s">
        <v>10</v>
      </c>
      <c r="E2323" t="s">
        <v>11</v>
      </c>
      <c r="F2323" t="s">
        <v>8</v>
      </c>
      <c r="G2323" t="s">
        <v>9</v>
      </c>
      <c r="H2323" t="s">
        <v>10</v>
      </c>
      <c r="I2323" t="s">
        <v>12</v>
      </c>
      <c r="J2323" t="s">
        <v>13</v>
      </c>
      <c r="K2323" t="s">
        <v>14</v>
      </c>
      <c r="L2323" t="s">
        <v>15</v>
      </c>
    </row>
    <row r="2324" spans="1:12">
      <c r="A2324" t="s">
        <v>16</v>
      </c>
      <c r="B2324" t="n">
        <v>69328720</v>
      </c>
      <c r="C2324" t="n">
        <v>142346200</v>
      </c>
      <c r="D2324" t="n">
        <v>159639700</v>
      </c>
      <c r="E2324">
        <f>sum(B2324:D2324)</f>
        <v/>
      </c>
      <c r="F2324">
        <f>B2324/E2324</f>
        <v/>
      </c>
      <c r="G2324">
        <f>C2324/E2324</f>
        <v/>
      </c>
      <c r="H2324">
        <f>D2324/E2324</f>
        <v/>
      </c>
      <c r="I2324">
        <f>G2324+H2324*2</f>
        <v/>
      </c>
      <c r="J2324">
        <f>average(I2324:I2325)</f>
        <v/>
      </c>
    </row>
    <row r="2325" spans="1:12">
      <c r="A2325" t="s">
        <v>17</v>
      </c>
      <c r="B2325" t="n">
        <v>65545160</v>
      </c>
      <c r="C2325" t="n">
        <v>129573500</v>
      </c>
      <c r="D2325" t="n">
        <v>145643000</v>
      </c>
      <c r="E2325">
        <f>sum(B2325:D2325)</f>
        <v/>
      </c>
      <c r="F2325">
        <f>B2325/E2325</f>
        <v/>
      </c>
      <c r="G2325">
        <f>C2325/E2325</f>
        <v/>
      </c>
      <c r="H2325">
        <f>D2325/E2325</f>
        <v/>
      </c>
      <c r="I2325">
        <f>G2325+H2325*2</f>
        <v/>
      </c>
    </row>
    <row r="2326" spans="1:12">
      <c r="A2326" t="s">
        <v>18</v>
      </c>
      <c r="B2326" t="n">
        <v>73305190</v>
      </c>
      <c r="C2326" t="n">
        <v>150981500</v>
      </c>
      <c r="D2326" t="n">
        <v>175176800</v>
      </c>
      <c r="E2326">
        <f>sum(B2326:D2326)</f>
        <v/>
      </c>
      <c r="F2326">
        <f>B2326/E2326</f>
        <v/>
      </c>
      <c r="G2326">
        <f>C2326/E2326</f>
        <v/>
      </c>
      <c r="H2326">
        <f>D2326/E2326</f>
        <v/>
      </c>
      <c r="I2326">
        <f>G2326+H2326*2</f>
        <v/>
      </c>
      <c r="J2326">
        <f>I2326-J2324</f>
        <v/>
      </c>
      <c r="K2326" t="n">
        <v>5</v>
      </c>
      <c r="L2326">
        <f>J2326/K2326*100/53.27/8</f>
        <v/>
      </c>
    </row>
    <row r="2327" spans="1:12">
      <c r="A2327" t="s">
        <v>19</v>
      </c>
      <c r="B2327" t="n">
        <v>66852410</v>
      </c>
      <c r="C2327" t="n">
        <v>134355000</v>
      </c>
      <c r="D2327" t="n">
        <v>153690800</v>
      </c>
      <c r="E2327">
        <f>sum(B2327:D2327)</f>
        <v/>
      </c>
      <c r="F2327">
        <f>B2327/E2327</f>
        <v/>
      </c>
      <c r="G2327">
        <f>C2327/E2327</f>
        <v/>
      </c>
      <c r="H2327">
        <f>D2327/E2327</f>
        <v/>
      </c>
      <c r="I2327">
        <f>G2327+H2327*2</f>
        <v/>
      </c>
      <c r="J2327">
        <f>I2327-J2324</f>
        <v/>
      </c>
      <c r="K2327" t="n">
        <v>5</v>
      </c>
      <c r="L2327">
        <f>J2327/K2327*100/53.27/8</f>
        <v/>
      </c>
    </row>
    <row r="2328" spans="1:12">
      <c r="A2328" t="s">
        <v>20</v>
      </c>
      <c r="B2328" t="n">
        <v>52447290</v>
      </c>
      <c r="C2328" t="n">
        <v>107909800</v>
      </c>
      <c r="D2328" t="n">
        <v>132212700</v>
      </c>
      <c r="E2328">
        <f>sum(B2328:D2328)</f>
        <v/>
      </c>
      <c r="F2328">
        <f>B2328/E2328</f>
        <v/>
      </c>
      <c r="G2328">
        <f>C2328/E2328</f>
        <v/>
      </c>
      <c r="H2328">
        <f>D2328/E2328</f>
        <v/>
      </c>
      <c r="I2328">
        <f>G2328+H2328*2</f>
        <v/>
      </c>
      <c r="J2328">
        <f>I2328-J2324</f>
        <v/>
      </c>
      <c r="K2328" t="n">
        <v>5</v>
      </c>
      <c r="L2328">
        <f>J2328/K2328*100/53.27/24</f>
        <v/>
      </c>
    </row>
    <row r="2329" spans="1:12">
      <c r="A2329" t="s">
        <v>21</v>
      </c>
      <c r="B2329" t="n">
        <v>58339430</v>
      </c>
      <c r="C2329" t="n">
        <v>120953800</v>
      </c>
      <c r="D2329" t="n">
        <v>144923800</v>
      </c>
      <c r="E2329">
        <f>sum(B2329:D2329)</f>
        <v/>
      </c>
      <c r="F2329">
        <f>B2329/E2329</f>
        <v/>
      </c>
      <c r="G2329">
        <f>C2329/E2329</f>
        <v/>
      </c>
      <c r="H2329">
        <f>D2329/E2329</f>
        <v/>
      </c>
      <c r="I2329">
        <f>G2329+H2329*2</f>
        <v/>
      </c>
      <c r="J2329">
        <f>I2329-J2324</f>
        <v/>
      </c>
      <c r="K2329" t="n">
        <v>5</v>
      </c>
      <c r="L2329">
        <f>J2329/K2329*100/53.27/24</f>
        <v/>
      </c>
    </row>
    <row r="2330" spans="1:12">
      <c r="A2330" t="s">
        <v>22</v>
      </c>
      <c r="B2330" t="n">
        <v>34817250</v>
      </c>
      <c r="C2330" t="n">
        <v>72932400</v>
      </c>
      <c r="D2330" t="n">
        <v>92727830</v>
      </c>
      <c r="E2330">
        <f>sum(B2330:D2330)</f>
        <v/>
      </c>
      <c r="F2330">
        <f>B2330/E2330</f>
        <v/>
      </c>
      <c r="G2330">
        <f>C2330/E2330</f>
        <v/>
      </c>
      <c r="H2330">
        <f>D2330/E2330</f>
        <v/>
      </c>
      <c r="I2330">
        <f>G2330+H2330*2</f>
        <v/>
      </c>
      <c r="J2330">
        <f>I2330-J2324</f>
        <v/>
      </c>
      <c r="K2330" t="n">
        <v>5</v>
      </c>
      <c r="L2330">
        <f>J2330/K2330*100/53.27/48</f>
        <v/>
      </c>
    </row>
    <row r="2331" spans="1:12">
      <c r="A2331" t="s">
        <v>23</v>
      </c>
      <c r="B2331" t="n">
        <v>38127320</v>
      </c>
      <c r="C2331" t="n">
        <v>81816490</v>
      </c>
      <c r="D2331" t="n">
        <v>106666400</v>
      </c>
      <c r="E2331">
        <f>sum(B2331:D2331)</f>
        <v/>
      </c>
      <c r="F2331">
        <f>B2331/E2331</f>
        <v/>
      </c>
      <c r="G2331">
        <f>C2331/E2331</f>
        <v/>
      </c>
      <c r="H2331">
        <f>D2331/E2331</f>
        <v/>
      </c>
      <c r="I2331">
        <f>G2331+H2331*2</f>
        <v/>
      </c>
      <c r="J2331">
        <f>I2331-J2324</f>
        <v/>
      </c>
      <c r="K2331" t="n">
        <v>5</v>
      </c>
      <c r="L2331">
        <f>J2331/K2331*100/53.27/48</f>
        <v/>
      </c>
    </row>
    <row r="2332" spans="1:12">
      <c r="A2332" t="s">
        <v>24</v>
      </c>
      <c r="B2332" t="n">
        <v>32323980</v>
      </c>
      <c r="C2332" t="n">
        <v>81663430</v>
      </c>
      <c r="D2332" t="n">
        <v>119373200</v>
      </c>
      <c r="E2332">
        <f>sum(B2332:D2332)</f>
        <v/>
      </c>
      <c r="F2332">
        <f>B2332/E2332</f>
        <v/>
      </c>
      <c r="G2332">
        <f>C2332/E2332</f>
        <v/>
      </c>
      <c r="H2332">
        <f>D2332/E2332</f>
        <v/>
      </c>
      <c r="I2332">
        <f>G2332+H2332*2</f>
        <v/>
      </c>
      <c r="J2332">
        <f>I2332-J2324</f>
        <v/>
      </c>
      <c r="K2332" t="n">
        <v>5</v>
      </c>
      <c r="L2332">
        <f>J2332/K2332*100/53.27/96</f>
        <v/>
      </c>
    </row>
    <row r="2333" spans="1:12">
      <c r="A2333" t="s">
        <v>25</v>
      </c>
      <c r="B2333" t="n">
        <v>26223500</v>
      </c>
      <c r="C2333" t="n">
        <v>68778030</v>
      </c>
      <c r="D2333" t="n">
        <v>101033000</v>
      </c>
      <c r="E2333">
        <f>sum(B2333:D2333)</f>
        <v/>
      </c>
      <c r="F2333">
        <f>B2333/E2333</f>
        <v/>
      </c>
      <c r="G2333">
        <f>C2333/E2333</f>
        <v/>
      </c>
      <c r="H2333">
        <f>D2333/E2333</f>
        <v/>
      </c>
      <c r="I2333">
        <f>G2333+H2333*2</f>
        <v/>
      </c>
      <c r="J2333">
        <f>I2333-J2324</f>
        <v/>
      </c>
      <c r="K2333" t="n">
        <v>5</v>
      </c>
      <c r="L2333">
        <f>J2333/K2333*100/53.27/96</f>
        <v/>
      </c>
    </row>
    <row r="2334" spans="1:12">
      <c r="A2334" t="s">
        <v>26</v>
      </c>
      <c r="B2334" t="n">
        <v>20801370</v>
      </c>
      <c r="C2334" t="n">
        <v>58482880</v>
      </c>
      <c r="D2334" t="n">
        <v>101667100</v>
      </c>
      <c r="E2334">
        <f>sum(B2334:D2334)</f>
        <v/>
      </c>
      <c r="F2334">
        <f>B2334/E2334</f>
        <v/>
      </c>
      <c r="G2334">
        <f>C2334/E2334</f>
        <v/>
      </c>
      <c r="H2334">
        <f>D2334/E2334</f>
        <v/>
      </c>
      <c r="I2334">
        <f>G2334+H2334*2</f>
        <v/>
      </c>
      <c r="J2334">
        <f>I2334-J2324</f>
        <v/>
      </c>
      <c r="K2334" t="n">
        <v>5</v>
      </c>
      <c r="L2334">
        <f>J2334/K2334*100/53.27/168</f>
        <v/>
      </c>
    </row>
    <row r="2335" spans="1:12">
      <c r="A2335" t="s">
        <v>27</v>
      </c>
      <c r="B2335" t="n">
        <v>20417990</v>
      </c>
      <c r="C2335" t="n">
        <v>56383670</v>
      </c>
      <c r="D2335" t="n">
        <v>96062990</v>
      </c>
      <c r="E2335">
        <f>sum(B2335:D2335)</f>
        <v/>
      </c>
      <c r="F2335">
        <f>B2335/E2335</f>
        <v/>
      </c>
      <c r="G2335">
        <f>C2335/E2335</f>
        <v/>
      </c>
      <c r="H2335">
        <f>D2335/E2335</f>
        <v/>
      </c>
      <c r="I2335">
        <f>G2335+H2335*2</f>
        <v/>
      </c>
      <c r="J2335">
        <f>I2335-J2324</f>
        <v/>
      </c>
      <c r="K2335" t="n">
        <v>5</v>
      </c>
      <c r="L2335">
        <f>J2335/K2335*100/53.27/168</f>
        <v/>
      </c>
    </row>
    <row r="2336" spans="1:12">
      <c r="A2336" t="s"/>
    </row>
    <row r="2337" spans="1:12">
      <c r="A2337" t="s">
        <v>0</v>
      </c>
      <c r="B2337" t="s">
        <v>1</v>
      </c>
      <c r="C2337" t="s">
        <v>2</v>
      </c>
      <c r="D2337" t="s">
        <v>3</v>
      </c>
    </row>
    <row r="2338" spans="1:12">
      <c r="A2338" t="s">
        <v>402</v>
      </c>
      <c r="B2338" t="s">
        <v>165</v>
      </c>
      <c r="C2338" t="s">
        <v>403</v>
      </c>
      <c r="D2338" t="s">
        <v>401</v>
      </c>
    </row>
    <row r="2339" spans="1:12">
      <c r="A2339" t="s"/>
      <c r="B2339" t="s">
        <v>8</v>
      </c>
      <c r="C2339" t="s">
        <v>9</v>
      </c>
      <c r="D2339" t="s">
        <v>10</v>
      </c>
      <c r="E2339" t="s">
        <v>11</v>
      </c>
      <c r="F2339" t="s">
        <v>8</v>
      </c>
      <c r="G2339" t="s">
        <v>9</v>
      </c>
      <c r="H2339" t="s">
        <v>10</v>
      </c>
      <c r="I2339" t="s">
        <v>12</v>
      </c>
      <c r="J2339" t="s">
        <v>13</v>
      </c>
      <c r="K2339" t="s">
        <v>14</v>
      </c>
      <c r="L2339" t="s">
        <v>15</v>
      </c>
    </row>
    <row r="2340" spans="1:12">
      <c r="A2340" t="s">
        <v>16</v>
      </c>
      <c r="B2340" t="n">
        <v>632039900</v>
      </c>
      <c r="C2340" t="n">
        <v>1266242000</v>
      </c>
      <c r="D2340" t="n">
        <v>1448290000</v>
      </c>
      <c r="E2340">
        <f>sum(B2340:D2340)</f>
        <v/>
      </c>
      <c r="F2340">
        <f>B2340/E2340</f>
        <v/>
      </c>
      <c r="G2340">
        <f>C2340/E2340</f>
        <v/>
      </c>
      <c r="H2340">
        <f>D2340/E2340</f>
        <v/>
      </c>
      <c r="I2340">
        <f>G2340+H2340*2</f>
        <v/>
      </c>
      <c r="J2340">
        <f>average(I2340:I2341)</f>
        <v/>
      </c>
    </row>
    <row r="2341" spans="1:12">
      <c r="A2341" t="s">
        <v>17</v>
      </c>
      <c r="B2341" t="n">
        <v>575825100</v>
      </c>
      <c r="C2341" t="n">
        <v>1170906000</v>
      </c>
      <c r="D2341" t="n">
        <v>1325411000</v>
      </c>
      <c r="E2341">
        <f>sum(B2341:D2341)</f>
        <v/>
      </c>
      <c r="F2341">
        <f>B2341/E2341</f>
        <v/>
      </c>
      <c r="G2341">
        <f>C2341/E2341</f>
        <v/>
      </c>
      <c r="H2341">
        <f>D2341/E2341</f>
        <v/>
      </c>
      <c r="I2341">
        <f>G2341+H2341*2</f>
        <v/>
      </c>
    </row>
    <row r="2342" spans="1:12">
      <c r="A2342" t="s">
        <v>18</v>
      </c>
      <c r="B2342" t="n">
        <v>598769300</v>
      </c>
      <c r="C2342" t="n">
        <v>1227215000</v>
      </c>
      <c r="D2342" t="n">
        <v>1427951000</v>
      </c>
      <c r="E2342">
        <f>sum(B2342:D2342)</f>
        <v/>
      </c>
      <c r="F2342">
        <f>B2342/E2342</f>
        <v/>
      </c>
      <c r="G2342">
        <f>C2342/E2342</f>
        <v/>
      </c>
      <c r="H2342">
        <f>D2342/E2342</f>
        <v/>
      </c>
      <c r="I2342">
        <f>G2342+H2342*2</f>
        <v/>
      </c>
      <c r="J2342">
        <f>I2342-J2340</f>
        <v/>
      </c>
      <c r="K2342" t="n">
        <v>5</v>
      </c>
      <c r="L2342">
        <f>J2342/K2342*100/53.27/8</f>
        <v/>
      </c>
    </row>
    <row r="2343" spans="1:12">
      <c r="A2343" t="s">
        <v>19</v>
      </c>
      <c r="B2343" t="n">
        <v>548148800</v>
      </c>
      <c r="C2343" t="n">
        <v>1112928000</v>
      </c>
      <c r="D2343" t="n">
        <v>1304436000</v>
      </c>
      <c r="E2343">
        <f>sum(B2343:D2343)</f>
        <v/>
      </c>
      <c r="F2343">
        <f>B2343/E2343</f>
        <v/>
      </c>
      <c r="G2343">
        <f>C2343/E2343</f>
        <v/>
      </c>
      <c r="H2343">
        <f>D2343/E2343</f>
        <v/>
      </c>
      <c r="I2343">
        <f>G2343+H2343*2</f>
        <v/>
      </c>
      <c r="J2343">
        <f>I2343-J2340</f>
        <v/>
      </c>
      <c r="K2343" t="n">
        <v>5</v>
      </c>
      <c r="L2343">
        <f>J2343/K2343*100/53.27/8</f>
        <v/>
      </c>
    </row>
    <row r="2344" spans="1:12">
      <c r="A2344" t="s">
        <v>20</v>
      </c>
      <c r="B2344" t="n">
        <v>487961000</v>
      </c>
      <c r="C2344" t="n">
        <v>1010850000</v>
      </c>
      <c r="D2344" t="n">
        <v>1221862000</v>
      </c>
      <c r="E2344">
        <f>sum(B2344:D2344)</f>
        <v/>
      </c>
      <c r="F2344">
        <f>B2344/E2344</f>
        <v/>
      </c>
      <c r="G2344">
        <f>C2344/E2344</f>
        <v/>
      </c>
      <c r="H2344">
        <f>D2344/E2344</f>
        <v/>
      </c>
      <c r="I2344">
        <f>G2344+H2344*2</f>
        <v/>
      </c>
      <c r="J2344">
        <f>I2344-J2340</f>
        <v/>
      </c>
      <c r="K2344" t="n">
        <v>5</v>
      </c>
      <c r="L2344">
        <f>J2344/K2344*100/53.27/24</f>
        <v/>
      </c>
    </row>
    <row r="2345" spans="1:12">
      <c r="A2345" t="s">
        <v>21</v>
      </c>
      <c r="B2345" t="n">
        <v>530325300</v>
      </c>
      <c r="C2345" t="n">
        <v>1105484000</v>
      </c>
      <c r="D2345" t="n">
        <v>1338252000</v>
      </c>
      <c r="E2345">
        <f>sum(B2345:D2345)</f>
        <v/>
      </c>
      <c r="F2345">
        <f>B2345/E2345</f>
        <v/>
      </c>
      <c r="G2345">
        <f>C2345/E2345</f>
        <v/>
      </c>
      <c r="H2345">
        <f>D2345/E2345</f>
        <v/>
      </c>
      <c r="I2345">
        <f>G2345+H2345*2</f>
        <v/>
      </c>
      <c r="J2345">
        <f>I2345-J2340</f>
        <v/>
      </c>
      <c r="K2345" t="n">
        <v>5</v>
      </c>
      <c r="L2345">
        <f>J2345/K2345*100/53.27/24</f>
        <v/>
      </c>
    </row>
    <row r="2346" spans="1:12">
      <c r="A2346" t="s">
        <v>22</v>
      </c>
      <c r="B2346" t="n">
        <v>323811100</v>
      </c>
      <c r="C2346" t="n">
        <v>708948700</v>
      </c>
      <c r="D2346" t="n">
        <v>912358000</v>
      </c>
      <c r="E2346">
        <f>sum(B2346:D2346)</f>
        <v/>
      </c>
      <c r="F2346">
        <f>B2346/E2346</f>
        <v/>
      </c>
      <c r="G2346">
        <f>C2346/E2346</f>
        <v/>
      </c>
      <c r="H2346">
        <f>D2346/E2346</f>
        <v/>
      </c>
      <c r="I2346">
        <f>G2346+H2346*2</f>
        <v/>
      </c>
      <c r="J2346">
        <f>I2346-J2340</f>
        <v/>
      </c>
      <c r="K2346" t="n">
        <v>5</v>
      </c>
      <c r="L2346">
        <f>J2346/K2346*100/53.27/48</f>
        <v/>
      </c>
    </row>
    <row r="2347" spans="1:12">
      <c r="A2347" t="s">
        <v>23</v>
      </c>
      <c r="B2347" t="n">
        <v>340128100</v>
      </c>
      <c r="C2347" t="n">
        <v>735226400</v>
      </c>
      <c r="D2347" t="n">
        <v>942914000</v>
      </c>
      <c r="E2347">
        <f>sum(B2347:D2347)</f>
        <v/>
      </c>
      <c r="F2347">
        <f>B2347/E2347</f>
        <v/>
      </c>
      <c r="G2347">
        <f>C2347/E2347</f>
        <v/>
      </c>
      <c r="H2347">
        <f>D2347/E2347</f>
        <v/>
      </c>
      <c r="I2347">
        <f>G2347+H2347*2</f>
        <v/>
      </c>
      <c r="J2347">
        <f>I2347-J2340</f>
        <v/>
      </c>
      <c r="K2347" t="n">
        <v>5</v>
      </c>
      <c r="L2347">
        <f>J2347/K2347*100/53.27/48</f>
        <v/>
      </c>
    </row>
    <row r="2348" spans="1:12">
      <c r="A2348" t="s">
        <v>24</v>
      </c>
      <c r="B2348" t="n">
        <v>273922500</v>
      </c>
      <c r="C2348" t="n">
        <v>654762800</v>
      </c>
      <c r="D2348" t="n">
        <v>980942300</v>
      </c>
      <c r="E2348">
        <f>sum(B2348:D2348)</f>
        <v/>
      </c>
      <c r="F2348">
        <f>B2348/E2348</f>
        <v/>
      </c>
      <c r="G2348">
        <f>C2348/E2348</f>
        <v/>
      </c>
      <c r="H2348">
        <f>D2348/E2348</f>
        <v/>
      </c>
      <c r="I2348">
        <f>G2348+H2348*2</f>
        <v/>
      </c>
      <c r="J2348">
        <f>I2348-J2340</f>
        <v/>
      </c>
      <c r="K2348" t="n">
        <v>5</v>
      </c>
      <c r="L2348">
        <f>J2348/K2348*100/53.27/96</f>
        <v/>
      </c>
    </row>
    <row r="2349" spans="1:12">
      <c r="A2349" t="s">
        <v>25</v>
      </c>
      <c r="B2349" t="n">
        <v>262702900</v>
      </c>
      <c r="C2349" t="n">
        <v>622515800</v>
      </c>
      <c r="D2349" t="n">
        <v>934400100</v>
      </c>
      <c r="E2349">
        <f>sum(B2349:D2349)</f>
        <v/>
      </c>
      <c r="F2349">
        <f>B2349/E2349</f>
        <v/>
      </c>
      <c r="G2349">
        <f>C2349/E2349</f>
        <v/>
      </c>
      <c r="H2349">
        <f>D2349/E2349</f>
        <v/>
      </c>
      <c r="I2349">
        <f>G2349+H2349*2</f>
        <v/>
      </c>
      <c r="J2349">
        <f>I2349-J2340</f>
        <v/>
      </c>
      <c r="K2349" t="n">
        <v>5</v>
      </c>
      <c r="L2349">
        <f>J2349/K2349*100/53.27/96</f>
        <v/>
      </c>
    </row>
    <row r="2350" spans="1:12">
      <c r="A2350" t="s">
        <v>26</v>
      </c>
      <c r="B2350" t="n">
        <v>171760100</v>
      </c>
      <c r="C2350" t="n">
        <v>478109900</v>
      </c>
      <c r="D2350" t="n">
        <v>835278300</v>
      </c>
      <c r="E2350">
        <f>sum(B2350:D2350)</f>
        <v/>
      </c>
      <c r="F2350">
        <f>B2350/E2350</f>
        <v/>
      </c>
      <c r="G2350">
        <f>C2350/E2350</f>
        <v/>
      </c>
      <c r="H2350">
        <f>D2350/E2350</f>
        <v/>
      </c>
      <c r="I2350">
        <f>G2350+H2350*2</f>
        <v/>
      </c>
      <c r="J2350">
        <f>I2350-J2340</f>
        <v/>
      </c>
      <c r="K2350" t="n">
        <v>5</v>
      </c>
      <c r="L2350">
        <f>J2350/K2350*100/53.27/168</f>
        <v/>
      </c>
    </row>
    <row r="2351" spans="1:12">
      <c r="A2351" t="s">
        <v>27</v>
      </c>
      <c r="B2351" t="n">
        <v>171993900</v>
      </c>
      <c r="C2351" t="n">
        <v>490531400</v>
      </c>
      <c r="D2351" t="n">
        <v>853659500</v>
      </c>
      <c r="E2351">
        <f>sum(B2351:D2351)</f>
        <v/>
      </c>
      <c r="F2351">
        <f>B2351/E2351</f>
        <v/>
      </c>
      <c r="G2351">
        <f>C2351/E2351</f>
        <v/>
      </c>
      <c r="H2351">
        <f>D2351/E2351</f>
        <v/>
      </c>
      <c r="I2351">
        <f>G2351+H2351*2</f>
        <v/>
      </c>
      <c r="J2351">
        <f>I2351-J2340</f>
        <v/>
      </c>
      <c r="K2351" t="n">
        <v>5</v>
      </c>
      <c r="L2351">
        <f>J2351/K2351*100/53.27/168</f>
        <v/>
      </c>
    </row>
    <row r="2352" spans="1:12">
      <c r="A2352" t="s"/>
    </row>
    <row r="2353" spans="1:12">
      <c r="A2353" t="s">
        <v>0</v>
      </c>
      <c r="B2353" t="s">
        <v>1</v>
      </c>
      <c r="C2353" t="s">
        <v>2</v>
      </c>
      <c r="D2353" t="s">
        <v>3</v>
      </c>
    </row>
    <row r="2354" spans="1:12">
      <c r="A2354" t="s">
        <v>404</v>
      </c>
      <c r="B2354" t="s">
        <v>294</v>
      </c>
      <c r="C2354" t="s">
        <v>405</v>
      </c>
      <c r="D2354" t="s">
        <v>406</v>
      </c>
    </row>
    <row r="2355" spans="1:12">
      <c r="A2355" t="s"/>
      <c r="B2355" t="s">
        <v>8</v>
      </c>
      <c r="C2355" t="s">
        <v>9</v>
      </c>
      <c r="D2355" t="s">
        <v>10</v>
      </c>
      <c r="E2355" t="s">
        <v>11</v>
      </c>
      <c r="F2355" t="s">
        <v>8</v>
      </c>
      <c r="G2355" t="s">
        <v>9</v>
      </c>
      <c r="H2355" t="s">
        <v>10</v>
      </c>
      <c r="I2355" t="s">
        <v>12</v>
      </c>
      <c r="J2355" t="s">
        <v>13</v>
      </c>
      <c r="K2355" t="s">
        <v>14</v>
      </c>
      <c r="L2355" t="s">
        <v>15</v>
      </c>
    </row>
    <row r="2356" spans="1:12">
      <c r="A2356" t="s">
        <v>16</v>
      </c>
      <c r="B2356" t="n">
        <v>145647600</v>
      </c>
      <c r="C2356" t="n">
        <v>305632300</v>
      </c>
      <c r="D2356" t="n">
        <v>343486300</v>
      </c>
      <c r="E2356">
        <f>sum(B2356:D2356)</f>
        <v/>
      </c>
      <c r="F2356">
        <f>B2356/E2356</f>
        <v/>
      </c>
      <c r="G2356">
        <f>C2356/E2356</f>
        <v/>
      </c>
      <c r="H2356">
        <f>D2356/E2356</f>
        <v/>
      </c>
      <c r="I2356">
        <f>G2356+H2356*2</f>
        <v/>
      </c>
      <c r="J2356">
        <f>average(I2356:I2357)</f>
        <v/>
      </c>
    </row>
    <row r="2357" spans="1:12">
      <c r="A2357" t="s">
        <v>17</v>
      </c>
      <c r="B2357" t="n">
        <v>166236000</v>
      </c>
      <c r="C2357" t="n">
        <v>350475800</v>
      </c>
      <c r="D2357" t="n">
        <v>389373800</v>
      </c>
      <c r="E2357">
        <f>sum(B2357:D2357)</f>
        <v/>
      </c>
      <c r="F2357">
        <f>B2357/E2357</f>
        <v/>
      </c>
      <c r="G2357">
        <f>C2357/E2357</f>
        <v/>
      </c>
      <c r="H2357">
        <f>D2357/E2357</f>
        <v/>
      </c>
      <c r="I2357">
        <f>G2357+H2357*2</f>
        <v/>
      </c>
    </row>
    <row r="2358" spans="1:12">
      <c r="A2358" t="s">
        <v>18</v>
      </c>
      <c r="B2358" t="n">
        <v>115308400</v>
      </c>
      <c r="C2358" t="n">
        <v>254003100</v>
      </c>
      <c r="D2358" t="n">
        <v>289556300</v>
      </c>
      <c r="E2358">
        <f>sum(B2358:D2358)</f>
        <v/>
      </c>
      <c r="F2358">
        <f>B2358/E2358</f>
        <v/>
      </c>
      <c r="G2358">
        <f>C2358/E2358</f>
        <v/>
      </c>
      <c r="H2358">
        <f>D2358/E2358</f>
        <v/>
      </c>
      <c r="I2358">
        <f>G2358+H2358*2</f>
        <v/>
      </c>
      <c r="J2358">
        <f>I2358-J2356</f>
        <v/>
      </c>
      <c r="K2358" t="n">
        <v>5</v>
      </c>
      <c r="L2358">
        <f>J2358/K2358*100/68.95/8</f>
        <v/>
      </c>
    </row>
    <row r="2359" spans="1:12">
      <c r="A2359" t="s">
        <v>19</v>
      </c>
      <c r="B2359" t="n">
        <v>127264700</v>
      </c>
      <c r="C2359" t="n">
        <v>277995000</v>
      </c>
      <c r="D2359" t="n">
        <v>314878200</v>
      </c>
      <c r="E2359">
        <f>sum(B2359:D2359)</f>
        <v/>
      </c>
      <c r="F2359">
        <f>B2359/E2359</f>
        <v/>
      </c>
      <c r="G2359">
        <f>C2359/E2359</f>
        <v/>
      </c>
      <c r="H2359">
        <f>D2359/E2359</f>
        <v/>
      </c>
      <c r="I2359">
        <f>G2359+H2359*2</f>
        <v/>
      </c>
      <c r="J2359">
        <f>I2359-J2356</f>
        <v/>
      </c>
      <c r="K2359" t="n">
        <v>5</v>
      </c>
      <c r="L2359">
        <f>J2359/K2359*100/68.95/8</f>
        <v/>
      </c>
    </row>
    <row r="2360" spans="1:12">
      <c r="A2360" t="s">
        <v>20</v>
      </c>
      <c r="B2360" t="n">
        <v>143163900</v>
      </c>
      <c r="C2360" t="n">
        <v>324319300</v>
      </c>
      <c r="D2360" t="n">
        <v>383794000</v>
      </c>
      <c r="E2360">
        <f>sum(B2360:D2360)</f>
        <v/>
      </c>
      <c r="F2360">
        <f>B2360/E2360</f>
        <v/>
      </c>
      <c r="G2360">
        <f>C2360/E2360</f>
        <v/>
      </c>
      <c r="H2360">
        <f>D2360/E2360</f>
        <v/>
      </c>
      <c r="I2360">
        <f>G2360+H2360*2</f>
        <v/>
      </c>
      <c r="J2360">
        <f>I2360-J2356</f>
        <v/>
      </c>
      <c r="K2360" t="n">
        <v>5</v>
      </c>
      <c r="L2360">
        <f>J2360/K2360*100/68.95/24</f>
        <v/>
      </c>
    </row>
    <row r="2361" spans="1:12">
      <c r="A2361" t="s">
        <v>21</v>
      </c>
      <c r="B2361" t="n">
        <v>139680900</v>
      </c>
      <c r="C2361" t="n">
        <v>303202500</v>
      </c>
      <c r="D2361" t="n">
        <v>359235800</v>
      </c>
      <c r="E2361">
        <f>sum(B2361:D2361)</f>
        <v/>
      </c>
      <c r="F2361">
        <f>B2361/E2361</f>
        <v/>
      </c>
      <c r="G2361">
        <f>C2361/E2361</f>
        <v/>
      </c>
      <c r="H2361">
        <f>D2361/E2361</f>
        <v/>
      </c>
      <c r="I2361">
        <f>G2361+H2361*2</f>
        <v/>
      </c>
      <c r="J2361">
        <f>I2361-J2356</f>
        <v/>
      </c>
      <c r="K2361" t="n">
        <v>5</v>
      </c>
      <c r="L2361">
        <f>J2361/K2361*100/68.95/24</f>
        <v/>
      </c>
    </row>
    <row r="2362" spans="1:12">
      <c r="A2362" t="s">
        <v>22</v>
      </c>
      <c r="B2362" t="n">
        <v>61540300</v>
      </c>
      <c r="C2362" t="n">
        <v>140465200</v>
      </c>
      <c r="D2362" t="n">
        <v>176593600</v>
      </c>
      <c r="E2362">
        <f>sum(B2362:D2362)</f>
        <v/>
      </c>
      <c r="F2362">
        <f>B2362/E2362</f>
        <v/>
      </c>
      <c r="G2362">
        <f>C2362/E2362</f>
        <v/>
      </c>
      <c r="H2362">
        <f>D2362/E2362</f>
        <v/>
      </c>
      <c r="I2362">
        <f>G2362+H2362*2</f>
        <v/>
      </c>
      <c r="J2362">
        <f>I2362-J2356</f>
        <v/>
      </c>
      <c r="K2362" t="n">
        <v>5</v>
      </c>
      <c r="L2362">
        <f>J2362/K2362*100/68.95/48</f>
        <v/>
      </c>
    </row>
    <row r="2363" spans="1:12">
      <c r="A2363" t="s">
        <v>23</v>
      </c>
      <c r="B2363" t="n">
        <v>59642290</v>
      </c>
      <c r="C2363" t="n">
        <v>132524800</v>
      </c>
      <c r="D2363" t="n">
        <v>171954300</v>
      </c>
      <c r="E2363">
        <f>sum(B2363:D2363)</f>
        <v/>
      </c>
      <c r="F2363">
        <f>B2363/E2363</f>
        <v/>
      </c>
      <c r="G2363">
        <f>C2363/E2363</f>
        <v/>
      </c>
      <c r="H2363">
        <f>D2363/E2363</f>
        <v/>
      </c>
      <c r="I2363">
        <f>G2363+H2363*2</f>
        <v/>
      </c>
      <c r="J2363">
        <f>I2363-J2356</f>
        <v/>
      </c>
      <c r="K2363" t="n">
        <v>5</v>
      </c>
      <c r="L2363">
        <f>J2363/K2363*100/68.95/48</f>
        <v/>
      </c>
    </row>
    <row r="2364" spans="1:12">
      <c r="A2364" t="s">
        <v>24</v>
      </c>
      <c r="B2364" t="n">
        <v>78213260</v>
      </c>
      <c r="C2364" t="n">
        <v>197253500</v>
      </c>
      <c r="D2364" t="n">
        <v>289424800</v>
      </c>
      <c r="E2364">
        <f>sum(B2364:D2364)</f>
        <v/>
      </c>
      <c r="F2364">
        <f>B2364/E2364</f>
        <v/>
      </c>
      <c r="G2364">
        <f>C2364/E2364</f>
        <v/>
      </c>
      <c r="H2364">
        <f>D2364/E2364</f>
        <v/>
      </c>
      <c r="I2364">
        <f>G2364+H2364*2</f>
        <v/>
      </c>
      <c r="J2364">
        <f>I2364-J2356</f>
        <v/>
      </c>
      <c r="K2364" t="n">
        <v>5</v>
      </c>
      <c r="L2364">
        <f>J2364/K2364*100/68.95/96</f>
        <v/>
      </c>
    </row>
    <row r="2365" spans="1:12">
      <c r="A2365" t="s">
        <v>25</v>
      </c>
      <c r="B2365" t="n">
        <v>79904980</v>
      </c>
      <c r="C2365" t="n">
        <v>201170900</v>
      </c>
      <c r="D2365" t="n">
        <v>293212100</v>
      </c>
      <c r="E2365">
        <f>sum(B2365:D2365)</f>
        <v/>
      </c>
      <c r="F2365">
        <f>B2365/E2365</f>
        <v/>
      </c>
      <c r="G2365">
        <f>C2365/E2365</f>
        <v/>
      </c>
      <c r="H2365">
        <f>D2365/E2365</f>
        <v/>
      </c>
      <c r="I2365">
        <f>G2365+H2365*2</f>
        <v/>
      </c>
      <c r="J2365">
        <f>I2365-J2356</f>
        <v/>
      </c>
      <c r="K2365" t="n">
        <v>5</v>
      </c>
      <c r="L2365">
        <f>J2365/K2365*100/68.95/96</f>
        <v/>
      </c>
    </row>
    <row r="2366" spans="1:12">
      <c r="A2366" t="s">
        <v>26</v>
      </c>
      <c r="B2366" t="n">
        <v>58601750</v>
      </c>
      <c r="C2366" t="n">
        <v>169270300</v>
      </c>
      <c r="D2366" t="n">
        <v>302156900</v>
      </c>
      <c r="E2366">
        <f>sum(B2366:D2366)</f>
        <v/>
      </c>
      <c r="F2366">
        <f>B2366/E2366</f>
        <v/>
      </c>
      <c r="G2366">
        <f>C2366/E2366</f>
        <v/>
      </c>
      <c r="H2366">
        <f>D2366/E2366</f>
        <v/>
      </c>
      <c r="I2366">
        <f>G2366+H2366*2</f>
        <v/>
      </c>
      <c r="J2366">
        <f>I2366-J2356</f>
        <v/>
      </c>
      <c r="K2366" t="n">
        <v>5</v>
      </c>
      <c r="L2366">
        <f>J2366/K2366*100/68.95/168</f>
        <v/>
      </c>
    </row>
    <row r="2367" spans="1:12">
      <c r="A2367" t="s">
        <v>27</v>
      </c>
      <c r="B2367" t="n">
        <v>63059890</v>
      </c>
      <c r="C2367" t="n">
        <v>180294200</v>
      </c>
      <c r="D2367" t="n">
        <v>324245400</v>
      </c>
      <c r="E2367">
        <f>sum(B2367:D2367)</f>
        <v/>
      </c>
      <c r="F2367">
        <f>B2367/E2367</f>
        <v/>
      </c>
      <c r="G2367">
        <f>C2367/E2367</f>
        <v/>
      </c>
      <c r="H2367">
        <f>D2367/E2367</f>
        <v/>
      </c>
      <c r="I2367">
        <f>G2367+H2367*2</f>
        <v/>
      </c>
      <c r="J2367">
        <f>I2367-J2356</f>
        <v/>
      </c>
      <c r="K2367" t="n">
        <v>5</v>
      </c>
      <c r="L2367">
        <f>J2367/K2367*100/68.95/168</f>
        <v/>
      </c>
    </row>
    <row r="2368" spans="1:12">
      <c r="A2368" t="s"/>
    </row>
    <row r="2369" spans="1:12">
      <c r="A2369" t="s">
        <v>0</v>
      </c>
      <c r="B2369" t="s">
        <v>1</v>
      </c>
      <c r="C2369" t="s">
        <v>2</v>
      </c>
      <c r="D2369" t="s">
        <v>3</v>
      </c>
    </row>
    <row r="2370" spans="1:12">
      <c r="A2370" t="s">
        <v>407</v>
      </c>
      <c r="B2370" t="s">
        <v>408</v>
      </c>
      <c r="C2370" t="s">
        <v>409</v>
      </c>
      <c r="D2370" t="s">
        <v>406</v>
      </c>
    </row>
    <row r="2371" spans="1:12">
      <c r="A2371" t="s"/>
      <c r="B2371" t="s">
        <v>8</v>
      </c>
      <c r="C2371" t="s">
        <v>9</v>
      </c>
      <c r="D2371" t="s">
        <v>10</v>
      </c>
      <c r="E2371" t="s">
        <v>11</v>
      </c>
      <c r="F2371" t="s">
        <v>8</v>
      </c>
      <c r="G2371" t="s">
        <v>9</v>
      </c>
      <c r="H2371" t="s">
        <v>10</v>
      </c>
      <c r="I2371" t="s">
        <v>12</v>
      </c>
      <c r="J2371" t="s">
        <v>13</v>
      </c>
      <c r="K2371" t="s">
        <v>14</v>
      </c>
      <c r="L2371" t="s">
        <v>15</v>
      </c>
    </row>
    <row r="2372" spans="1:12">
      <c r="A2372" t="s">
        <v>16</v>
      </c>
      <c r="B2372" t="n">
        <v>72867300</v>
      </c>
      <c r="C2372" t="n">
        <v>159243000</v>
      </c>
      <c r="D2372" t="n">
        <v>173865900</v>
      </c>
      <c r="E2372">
        <f>sum(B2372:D2372)</f>
        <v/>
      </c>
      <c r="F2372">
        <f>B2372/E2372</f>
        <v/>
      </c>
      <c r="G2372">
        <f>C2372/E2372</f>
        <v/>
      </c>
      <c r="H2372">
        <f>D2372/E2372</f>
        <v/>
      </c>
      <c r="I2372">
        <f>G2372+H2372*2</f>
        <v/>
      </c>
      <c r="J2372">
        <f>average(I2372:I2373)</f>
        <v/>
      </c>
    </row>
    <row r="2373" spans="1:12">
      <c r="A2373" t="s">
        <v>17</v>
      </c>
      <c r="B2373" t="n">
        <v>85714030</v>
      </c>
      <c r="C2373" t="n">
        <v>189917100</v>
      </c>
      <c r="D2373" t="n">
        <v>212037700</v>
      </c>
      <c r="E2373">
        <f>sum(B2373:D2373)</f>
        <v/>
      </c>
      <c r="F2373">
        <f>B2373/E2373</f>
        <v/>
      </c>
      <c r="G2373">
        <f>C2373/E2373</f>
        <v/>
      </c>
      <c r="H2373">
        <f>D2373/E2373</f>
        <v/>
      </c>
      <c r="I2373">
        <f>G2373+H2373*2</f>
        <v/>
      </c>
    </row>
    <row r="2374" spans="1:12">
      <c r="A2374" t="s">
        <v>18</v>
      </c>
      <c r="B2374" t="n">
        <v>55688750</v>
      </c>
      <c r="C2374" t="n">
        <v>122194000</v>
      </c>
      <c r="D2374" t="n">
        <v>142646300</v>
      </c>
      <c r="E2374">
        <f>sum(B2374:D2374)</f>
        <v/>
      </c>
      <c r="F2374">
        <f>B2374/E2374</f>
        <v/>
      </c>
      <c r="G2374">
        <f>C2374/E2374</f>
        <v/>
      </c>
      <c r="H2374">
        <f>D2374/E2374</f>
        <v/>
      </c>
      <c r="I2374">
        <f>G2374+H2374*2</f>
        <v/>
      </c>
      <c r="J2374">
        <f>I2374-J2372</f>
        <v/>
      </c>
      <c r="K2374" t="n">
        <v>5</v>
      </c>
      <c r="L2374">
        <f>J2374/K2374*100/68.95/8</f>
        <v/>
      </c>
    </row>
    <row r="2375" spans="1:12">
      <c r="A2375" t="s">
        <v>19</v>
      </c>
      <c r="B2375" t="n">
        <v>61908830</v>
      </c>
      <c r="C2375" t="n">
        <v>138743200</v>
      </c>
      <c r="D2375" t="n">
        <v>152503600</v>
      </c>
      <c r="E2375">
        <f>sum(B2375:D2375)</f>
        <v/>
      </c>
      <c r="F2375">
        <f>B2375/E2375</f>
        <v/>
      </c>
      <c r="G2375">
        <f>C2375/E2375</f>
        <v/>
      </c>
      <c r="H2375">
        <f>D2375/E2375</f>
        <v/>
      </c>
      <c r="I2375">
        <f>G2375+H2375*2</f>
        <v/>
      </c>
      <c r="J2375">
        <f>I2375-J2372</f>
        <v/>
      </c>
      <c r="K2375" t="n">
        <v>5</v>
      </c>
      <c r="L2375">
        <f>J2375/K2375*100/68.95/8</f>
        <v/>
      </c>
    </row>
    <row r="2376" spans="1:12">
      <c r="A2376" t="s">
        <v>20</v>
      </c>
      <c r="B2376" t="n">
        <v>65862530</v>
      </c>
      <c r="C2376" t="n">
        <v>142349300</v>
      </c>
      <c r="D2376" t="n">
        <v>175932600</v>
      </c>
      <c r="E2376">
        <f>sum(B2376:D2376)</f>
        <v/>
      </c>
      <c r="F2376">
        <f>B2376/E2376</f>
        <v/>
      </c>
      <c r="G2376">
        <f>C2376/E2376</f>
        <v/>
      </c>
      <c r="H2376">
        <f>D2376/E2376</f>
        <v/>
      </c>
      <c r="I2376">
        <f>G2376+H2376*2</f>
        <v/>
      </c>
      <c r="J2376">
        <f>I2376-J2372</f>
        <v/>
      </c>
      <c r="K2376" t="n">
        <v>5</v>
      </c>
      <c r="L2376">
        <f>J2376/K2376*100/68.95/24</f>
        <v/>
      </c>
    </row>
    <row r="2377" spans="1:12">
      <c r="A2377" t="s">
        <v>21</v>
      </c>
      <c r="B2377" t="n">
        <v>70660870</v>
      </c>
      <c r="C2377" t="n">
        <v>153813100</v>
      </c>
      <c r="D2377" t="n">
        <v>187755000</v>
      </c>
      <c r="E2377">
        <f>sum(B2377:D2377)</f>
        <v/>
      </c>
      <c r="F2377">
        <f>B2377/E2377</f>
        <v/>
      </c>
      <c r="G2377">
        <f>C2377/E2377</f>
        <v/>
      </c>
      <c r="H2377">
        <f>D2377/E2377</f>
        <v/>
      </c>
      <c r="I2377">
        <f>G2377+H2377*2</f>
        <v/>
      </c>
      <c r="J2377">
        <f>I2377-J2372</f>
        <v/>
      </c>
      <c r="K2377" t="n">
        <v>5</v>
      </c>
      <c r="L2377">
        <f>J2377/K2377*100/68.95/24</f>
        <v/>
      </c>
    </row>
    <row r="2378" spans="1:12">
      <c r="A2378" t="s">
        <v>22</v>
      </c>
      <c r="B2378" t="n">
        <v>30015970</v>
      </c>
      <c r="C2378" t="n">
        <v>69242510</v>
      </c>
      <c r="D2378" t="n">
        <v>88649070</v>
      </c>
      <c r="E2378">
        <f>sum(B2378:D2378)</f>
        <v/>
      </c>
      <c r="F2378">
        <f>B2378/E2378</f>
        <v/>
      </c>
      <c r="G2378">
        <f>C2378/E2378</f>
        <v/>
      </c>
      <c r="H2378">
        <f>D2378/E2378</f>
        <v/>
      </c>
      <c r="I2378">
        <f>G2378+H2378*2</f>
        <v/>
      </c>
      <c r="J2378">
        <f>I2378-J2372</f>
        <v/>
      </c>
      <c r="K2378" t="n">
        <v>5</v>
      </c>
      <c r="L2378">
        <f>J2378/K2378*100/68.95/48</f>
        <v/>
      </c>
    </row>
    <row r="2379" spans="1:12">
      <c r="A2379" t="s">
        <v>23</v>
      </c>
      <c r="B2379" t="n">
        <v>29433770</v>
      </c>
      <c r="C2379" t="n">
        <v>65780050</v>
      </c>
      <c r="D2379" t="n">
        <v>85240560</v>
      </c>
      <c r="E2379">
        <f>sum(B2379:D2379)</f>
        <v/>
      </c>
      <c r="F2379">
        <f>B2379/E2379</f>
        <v/>
      </c>
      <c r="G2379">
        <f>C2379/E2379</f>
        <v/>
      </c>
      <c r="H2379">
        <f>D2379/E2379</f>
        <v/>
      </c>
      <c r="I2379">
        <f>G2379+H2379*2</f>
        <v/>
      </c>
      <c r="J2379">
        <f>I2379-J2372</f>
        <v/>
      </c>
      <c r="K2379" t="n">
        <v>5</v>
      </c>
      <c r="L2379">
        <f>J2379/K2379*100/68.95/48</f>
        <v/>
      </c>
    </row>
    <row r="2380" spans="1:12">
      <c r="A2380" t="s">
        <v>24</v>
      </c>
      <c r="B2380" t="n">
        <v>42623020</v>
      </c>
      <c r="C2380" t="n">
        <v>101236400</v>
      </c>
      <c r="D2380" t="n">
        <v>153477500</v>
      </c>
      <c r="E2380">
        <f>sum(B2380:D2380)</f>
        <v/>
      </c>
      <c r="F2380">
        <f>B2380/E2380</f>
        <v/>
      </c>
      <c r="G2380">
        <f>C2380/E2380</f>
        <v/>
      </c>
      <c r="H2380">
        <f>D2380/E2380</f>
        <v/>
      </c>
      <c r="I2380">
        <f>G2380+H2380*2</f>
        <v/>
      </c>
      <c r="J2380">
        <f>I2380-J2372</f>
        <v/>
      </c>
      <c r="K2380" t="n">
        <v>5</v>
      </c>
      <c r="L2380">
        <f>J2380/K2380*100/68.95/96</f>
        <v/>
      </c>
    </row>
    <row r="2381" spans="1:12">
      <c r="A2381" t="s">
        <v>25</v>
      </c>
      <c r="B2381" t="n">
        <v>33203020</v>
      </c>
      <c r="C2381" t="n">
        <v>84882760</v>
      </c>
      <c r="D2381" t="n">
        <v>128107700</v>
      </c>
      <c r="E2381">
        <f>sum(B2381:D2381)</f>
        <v/>
      </c>
      <c r="F2381">
        <f>B2381/E2381</f>
        <v/>
      </c>
      <c r="G2381">
        <f>C2381/E2381</f>
        <v/>
      </c>
      <c r="H2381">
        <f>D2381/E2381</f>
        <v/>
      </c>
      <c r="I2381">
        <f>G2381+H2381*2</f>
        <v/>
      </c>
      <c r="J2381">
        <f>I2381-J2372</f>
        <v/>
      </c>
      <c r="K2381" t="n">
        <v>5</v>
      </c>
      <c r="L2381">
        <f>J2381/K2381*100/68.95/96</f>
        <v/>
      </c>
    </row>
    <row r="2382" spans="1:12">
      <c r="A2382" t="s">
        <v>26</v>
      </c>
      <c r="B2382" t="n">
        <v>28234960</v>
      </c>
      <c r="C2382" t="n">
        <v>81893320</v>
      </c>
      <c r="D2382" t="n">
        <v>151117500</v>
      </c>
      <c r="E2382">
        <f>sum(B2382:D2382)</f>
        <v/>
      </c>
      <c r="F2382">
        <f>B2382/E2382</f>
        <v/>
      </c>
      <c r="G2382">
        <f>C2382/E2382</f>
        <v/>
      </c>
      <c r="H2382">
        <f>D2382/E2382</f>
        <v/>
      </c>
      <c r="I2382">
        <f>G2382+H2382*2</f>
        <v/>
      </c>
      <c r="J2382">
        <f>I2382-J2372</f>
        <v/>
      </c>
      <c r="K2382" t="n">
        <v>5</v>
      </c>
      <c r="L2382">
        <f>J2382/K2382*100/68.95/168</f>
        <v/>
      </c>
    </row>
    <row r="2383" spans="1:12">
      <c r="A2383" t="s">
        <v>27</v>
      </c>
      <c r="B2383" t="n">
        <v>28220390</v>
      </c>
      <c r="C2383" t="n">
        <v>82751530</v>
      </c>
      <c r="D2383" t="n">
        <v>144901200</v>
      </c>
      <c r="E2383">
        <f>sum(B2383:D2383)</f>
        <v/>
      </c>
      <c r="F2383">
        <f>B2383/E2383</f>
        <v/>
      </c>
      <c r="G2383">
        <f>C2383/E2383</f>
        <v/>
      </c>
      <c r="H2383">
        <f>D2383/E2383</f>
        <v/>
      </c>
      <c r="I2383">
        <f>G2383+H2383*2</f>
        <v/>
      </c>
      <c r="J2383">
        <f>I2383-J2372</f>
        <v/>
      </c>
      <c r="K2383" t="n">
        <v>5</v>
      </c>
      <c r="L2383">
        <f>J2383/K2383*100/68.95/168</f>
        <v/>
      </c>
    </row>
    <row r="2384" spans="1:12">
      <c r="A2384" t="s"/>
    </row>
    <row r="2385" spans="1:12">
      <c r="A2385" t="s">
        <v>0</v>
      </c>
      <c r="B2385" t="s">
        <v>1</v>
      </c>
      <c r="C2385" t="s">
        <v>2</v>
      </c>
      <c r="D2385" t="s">
        <v>3</v>
      </c>
    </row>
    <row r="2386" spans="1:12">
      <c r="A2386" t="s">
        <v>410</v>
      </c>
      <c r="B2386" t="s">
        <v>165</v>
      </c>
      <c r="C2386" t="s">
        <v>411</v>
      </c>
      <c r="D2386" t="s">
        <v>406</v>
      </c>
    </row>
    <row r="2387" spans="1:12">
      <c r="A2387" t="s"/>
      <c r="B2387" t="s">
        <v>8</v>
      </c>
      <c r="C2387" t="s">
        <v>9</v>
      </c>
      <c r="D2387" t="s">
        <v>10</v>
      </c>
      <c r="E2387" t="s">
        <v>11</v>
      </c>
      <c r="F2387" t="s">
        <v>8</v>
      </c>
      <c r="G2387" t="s">
        <v>9</v>
      </c>
      <c r="H2387" t="s">
        <v>10</v>
      </c>
      <c r="I2387" t="s">
        <v>12</v>
      </c>
      <c r="J2387" t="s">
        <v>13</v>
      </c>
      <c r="K2387" t="s">
        <v>14</v>
      </c>
      <c r="L2387" t="s">
        <v>15</v>
      </c>
    </row>
    <row r="2388" spans="1:12">
      <c r="A2388" t="s">
        <v>16</v>
      </c>
      <c r="B2388" t="n">
        <v>23199190</v>
      </c>
      <c r="C2388" t="n">
        <v>49858470</v>
      </c>
      <c r="D2388" t="n">
        <v>55697760</v>
      </c>
      <c r="E2388">
        <f>sum(B2388:D2388)</f>
        <v/>
      </c>
      <c r="F2388">
        <f>B2388/E2388</f>
        <v/>
      </c>
      <c r="G2388">
        <f>C2388/E2388</f>
        <v/>
      </c>
      <c r="H2388">
        <f>D2388/E2388</f>
        <v/>
      </c>
      <c r="I2388">
        <f>G2388+H2388*2</f>
        <v/>
      </c>
      <c r="J2388">
        <f>average(I2388:I2389)</f>
        <v/>
      </c>
    </row>
    <row r="2389" spans="1:12">
      <c r="A2389" t="s">
        <v>17</v>
      </c>
      <c r="B2389" t="n">
        <v>27965940</v>
      </c>
      <c r="C2389" t="n">
        <v>60581200</v>
      </c>
      <c r="D2389" t="n">
        <v>67248430</v>
      </c>
      <c r="E2389">
        <f>sum(B2389:D2389)</f>
        <v/>
      </c>
      <c r="F2389">
        <f>B2389/E2389</f>
        <v/>
      </c>
      <c r="G2389">
        <f>C2389/E2389</f>
        <v/>
      </c>
      <c r="H2389">
        <f>D2389/E2389</f>
        <v/>
      </c>
      <c r="I2389">
        <f>G2389+H2389*2</f>
        <v/>
      </c>
    </row>
    <row r="2390" spans="1:12">
      <c r="A2390" t="s">
        <v>18</v>
      </c>
      <c r="B2390" t="n">
        <v>19875700</v>
      </c>
      <c r="C2390" t="n">
        <v>44291770</v>
      </c>
      <c r="D2390" t="n">
        <v>50805710</v>
      </c>
      <c r="E2390">
        <f>sum(B2390:D2390)</f>
        <v/>
      </c>
      <c r="F2390">
        <f>B2390/E2390</f>
        <v/>
      </c>
      <c r="G2390">
        <f>C2390/E2390</f>
        <v/>
      </c>
      <c r="H2390">
        <f>D2390/E2390</f>
        <v/>
      </c>
      <c r="I2390">
        <f>G2390+H2390*2</f>
        <v/>
      </c>
      <c r="J2390">
        <f>I2390-J2388</f>
        <v/>
      </c>
      <c r="K2390" t="n">
        <v>5</v>
      </c>
      <c r="L2390">
        <f>J2390/K2390*100/68.95/8</f>
        <v/>
      </c>
    </row>
    <row r="2391" spans="1:12">
      <c r="A2391" t="s">
        <v>19</v>
      </c>
      <c r="B2391" t="n">
        <v>23126460</v>
      </c>
      <c r="C2391" t="n">
        <v>47843290</v>
      </c>
      <c r="D2391" t="n">
        <v>54810480</v>
      </c>
      <c r="E2391">
        <f>sum(B2391:D2391)</f>
        <v/>
      </c>
      <c r="F2391">
        <f>B2391/E2391</f>
        <v/>
      </c>
      <c r="G2391">
        <f>C2391/E2391</f>
        <v/>
      </c>
      <c r="H2391">
        <f>D2391/E2391</f>
        <v/>
      </c>
      <c r="I2391">
        <f>G2391+H2391*2</f>
        <v/>
      </c>
      <c r="J2391">
        <f>I2391-J2388</f>
        <v/>
      </c>
      <c r="K2391" t="n">
        <v>5</v>
      </c>
      <c r="L2391">
        <f>J2391/K2391*100/68.95/8</f>
        <v/>
      </c>
    </row>
    <row r="2392" spans="1:12">
      <c r="A2392" t="s">
        <v>20</v>
      </c>
      <c r="B2392" t="n">
        <v>26713540</v>
      </c>
      <c r="C2392" t="n">
        <v>57570560</v>
      </c>
      <c r="D2392" t="n">
        <v>68251740</v>
      </c>
      <c r="E2392">
        <f>sum(B2392:D2392)</f>
        <v/>
      </c>
      <c r="F2392">
        <f>B2392/E2392</f>
        <v/>
      </c>
      <c r="G2392">
        <f>C2392/E2392</f>
        <v/>
      </c>
      <c r="H2392">
        <f>D2392/E2392</f>
        <v/>
      </c>
      <c r="I2392">
        <f>G2392+H2392*2</f>
        <v/>
      </c>
      <c r="J2392">
        <f>I2392-J2388</f>
        <v/>
      </c>
      <c r="K2392" t="n">
        <v>5</v>
      </c>
      <c r="L2392">
        <f>J2392/K2392*100/68.95/24</f>
        <v/>
      </c>
    </row>
    <row r="2393" spans="1:12">
      <c r="A2393" t="s">
        <v>21</v>
      </c>
      <c r="B2393" t="n">
        <v>26382340</v>
      </c>
      <c r="C2393" t="n">
        <v>54590210</v>
      </c>
      <c r="D2393" t="n">
        <v>64359260</v>
      </c>
      <c r="E2393">
        <f>sum(B2393:D2393)</f>
        <v/>
      </c>
      <c r="F2393">
        <f>B2393/E2393</f>
        <v/>
      </c>
      <c r="G2393">
        <f>C2393/E2393</f>
        <v/>
      </c>
      <c r="H2393">
        <f>D2393/E2393</f>
        <v/>
      </c>
      <c r="I2393">
        <f>G2393+H2393*2</f>
        <v/>
      </c>
      <c r="J2393">
        <f>I2393-J2388</f>
        <v/>
      </c>
      <c r="K2393" t="n">
        <v>5</v>
      </c>
      <c r="L2393">
        <f>J2393/K2393*100/68.95/24</f>
        <v/>
      </c>
    </row>
    <row r="2394" spans="1:12">
      <c r="A2394" t="s">
        <v>22</v>
      </c>
      <c r="B2394" t="n">
        <v>9619096</v>
      </c>
      <c r="C2394" t="n">
        <v>22095570</v>
      </c>
      <c r="D2394" t="n">
        <v>27832820</v>
      </c>
      <c r="E2394">
        <f>sum(B2394:D2394)</f>
        <v/>
      </c>
      <c r="F2394">
        <f>B2394/E2394</f>
        <v/>
      </c>
      <c r="G2394">
        <f>C2394/E2394</f>
        <v/>
      </c>
      <c r="H2394">
        <f>D2394/E2394</f>
        <v/>
      </c>
      <c r="I2394">
        <f>G2394+H2394*2</f>
        <v/>
      </c>
      <c r="J2394">
        <f>I2394-J2388</f>
        <v/>
      </c>
      <c r="K2394" t="n">
        <v>5</v>
      </c>
      <c r="L2394">
        <f>J2394/K2394*100/68.95/48</f>
        <v/>
      </c>
    </row>
    <row r="2395" spans="1:12">
      <c r="A2395" t="s">
        <v>23</v>
      </c>
      <c r="B2395" t="n">
        <v>10781320</v>
      </c>
      <c r="C2395" t="n">
        <v>22393260</v>
      </c>
      <c r="D2395" t="n">
        <v>29192880</v>
      </c>
      <c r="E2395">
        <f>sum(B2395:D2395)</f>
        <v/>
      </c>
      <c r="F2395">
        <f>B2395/E2395</f>
        <v/>
      </c>
      <c r="G2395">
        <f>C2395/E2395</f>
        <v/>
      </c>
      <c r="H2395">
        <f>D2395/E2395</f>
        <v/>
      </c>
      <c r="I2395">
        <f>G2395+H2395*2</f>
        <v/>
      </c>
      <c r="J2395">
        <f>I2395-J2388</f>
        <v/>
      </c>
      <c r="K2395" t="n">
        <v>5</v>
      </c>
      <c r="L2395">
        <f>J2395/K2395*100/68.95/48</f>
        <v/>
      </c>
    </row>
    <row r="2396" spans="1:12">
      <c r="A2396" t="s">
        <v>24</v>
      </c>
      <c r="B2396" t="n">
        <v>15561450</v>
      </c>
      <c r="C2396" t="n">
        <v>36124500</v>
      </c>
      <c r="D2396" t="n">
        <v>54380700</v>
      </c>
      <c r="E2396">
        <f>sum(B2396:D2396)</f>
        <v/>
      </c>
      <c r="F2396">
        <f>B2396/E2396</f>
        <v/>
      </c>
      <c r="G2396">
        <f>C2396/E2396</f>
        <v/>
      </c>
      <c r="H2396">
        <f>D2396/E2396</f>
        <v/>
      </c>
      <c r="I2396">
        <f>G2396+H2396*2</f>
        <v/>
      </c>
      <c r="J2396">
        <f>I2396-J2388</f>
        <v/>
      </c>
      <c r="K2396" t="n">
        <v>5</v>
      </c>
      <c r="L2396">
        <f>J2396/K2396*100/68.95/96</f>
        <v/>
      </c>
    </row>
    <row r="2397" spans="1:12">
      <c r="A2397" t="s">
        <v>25</v>
      </c>
      <c r="B2397" t="n">
        <v>13034580</v>
      </c>
      <c r="C2397" t="n">
        <v>31052780</v>
      </c>
      <c r="D2397" t="n">
        <v>44816420</v>
      </c>
      <c r="E2397">
        <f>sum(B2397:D2397)</f>
        <v/>
      </c>
      <c r="F2397">
        <f>B2397/E2397</f>
        <v/>
      </c>
      <c r="G2397">
        <f>C2397/E2397</f>
        <v/>
      </c>
      <c r="H2397">
        <f>D2397/E2397</f>
        <v/>
      </c>
      <c r="I2397">
        <f>G2397+H2397*2</f>
        <v/>
      </c>
      <c r="J2397">
        <f>I2397-J2388</f>
        <v/>
      </c>
      <c r="K2397" t="n">
        <v>5</v>
      </c>
      <c r="L2397">
        <f>J2397/K2397*100/68.95/96</f>
        <v/>
      </c>
    </row>
    <row r="2398" spans="1:12">
      <c r="A2398" t="s">
        <v>26</v>
      </c>
      <c r="B2398" t="n">
        <v>10242500</v>
      </c>
      <c r="C2398" t="n">
        <v>27231420</v>
      </c>
      <c r="D2398" t="n">
        <v>48999170</v>
      </c>
      <c r="E2398">
        <f>sum(B2398:D2398)</f>
        <v/>
      </c>
      <c r="F2398">
        <f>B2398/E2398</f>
        <v/>
      </c>
      <c r="G2398">
        <f>C2398/E2398</f>
        <v/>
      </c>
      <c r="H2398">
        <f>D2398/E2398</f>
        <v/>
      </c>
      <c r="I2398">
        <f>G2398+H2398*2</f>
        <v/>
      </c>
      <c r="J2398">
        <f>I2398-J2388</f>
        <v/>
      </c>
      <c r="K2398" t="n">
        <v>5</v>
      </c>
      <c r="L2398">
        <f>J2398/K2398*100/68.95/168</f>
        <v/>
      </c>
    </row>
    <row r="2399" spans="1:12">
      <c r="A2399" t="s">
        <v>27</v>
      </c>
      <c r="B2399" t="n">
        <v>11112500</v>
      </c>
      <c r="C2399" t="n">
        <v>31313370</v>
      </c>
      <c r="D2399" t="n">
        <v>52606460</v>
      </c>
      <c r="E2399">
        <f>sum(B2399:D2399)</f>
        <v/>
      </c>
      <c r="F2399">
        <f>B2399/E2399</f>
        <v/>
      </c>
      <c r="G2399">
        <f>C2399/E2399</f>
        <v/>
      </c>
      <c r="H2399">
        <f>D2399/E2399</f>
        <v/>
      </c>
      <c r="I2399">
        <f>G2399+H2399*2</f>
        <v/>
      </c>
      <c r="J2399">
        <f>I2399-J2388</f>
        <v/>
      </c>
      <c r="K2399" t="n">
        <v>5</v>
      </c>
      <c r="L2399">
        <f>J2399/K2399*100/68.95/168</f>
        <v/>
      </c>
    </row>
    <row r="2400" spans="1:12">
      <c r="A2400" t="s"/>
    </row>
    <row r="2401" spans="1:12">
      <c r="A2401" t="s">
        <v>0</v>
      </c>
      <c r="B2401" t="s">
        <v>1</v>
      </c>
      <c r="C2401" t="s">
        <v>2</v>
      </c>
      <c r="D2401" t="s">
        <v>3</v>
      </c>
    </row>
    <row r="2402" spans="1:12">
      <c r="A2402" t="s">
        <v>412</v>
      </c>
      <c r="B2402" t="s">
        <v>165</v>
      </c>
      <c r="C2402" t="s">
        <v>413</v>
      </c>
      <c r="D2402" t="s">
        <v>414</v>
      </c>
    </row>
    <row r="2403" spans="1:12">
      <c r="A2403" t="s"/>
      <c r="B2403" t="s">
        <v>8</v>
      </c>
      <c r="C2403" t="s">
        <v>9</v>
      </c>
      <c r="D2403" t="s">
        <v>10</v>
      </c>
      <c r="E2403" t="s">
        <v>11</v>
      </c>
      <c r="F2403" t="s">
        <v>8</v>
      </c>
      <c r="G2403" t="s">
        <v>9</v>
      </c>
      <c r="H2403" t="s">
        <v>10</v>
      </c>
      <c r="I2403" t="s">
        <v>12</v>
      </c>
      <c r="J2403" t="s">
        <v>13</v>
      </c>
      <c r="K2403" t="s">
        <v>14</v>
      </c>
      <c r="L2403" t="s">
        <v>15</v>
      </c>
    </row>
    <row r="2404" spans="1:12">
      <c r="A2404" t="s">
        <v>16</v>
      </c>
      <c r="B2404" t="n">
        <v>6588138</v>
      </c>
      <c r="C2404" t="n">
        <v>14375600</v>
      </c>
      <c r="D2404" t="n">
        <v>17851000</v>
      </c>
      <c r="E2404">
        <f>sum(B2404:D2404)</f>
        <v/>
      </c>
      <c r="F2404">
        <f>B2404/E2404</f>
        <v/>
      </c>
      <c r="G2404">
        <f>C2404/E2404</f>
        <v/>
      </c>
      <c r="H2404">
        <f>D2404/E2404</f>
        <v/>
      </c>
      <c r="I2404">
        <f>G2404+H2404*2</f>
        <v/>
      </c>
      <c r="J2404">
        <f>average(I2404:I2405)</f>
        <v/>
      </c>
    </row>
    <row r="2405" spans="1:12">
      <c r="A2405" t="s">
        <v>17</v>
      </c>
      <c r="B2405" t="n">
        <v>6433136</v>
      </c>
      <c r="C2405" t="n">
        <v>13934380</v>
      </c>
      <c r="D2405" t="n">
        <v>17294090</v>
      </c>
      <c r="E2405">
        <f>sum(B2405:D2405)</f>
        <v/>
      </c>
      <c r="F2405">
        <f>B2405/E2405</f>
        <v/>
      </c>
      <c r="G2405">
        <f>C2405/E2405</f>
        <v/>
      </c>
      <c r="H2405">
        <f>D2405/E2405</f>
        <v/>
      </c>
      <c r="I2405">
        <f>G2405+H2405*2</f>
        <v/>
      </c>
    </row>
    <row r="2406" spans="1:12">
      <c r="A2406" t="s">
        <v>18</v>
      </c>
      <c r="B2406" t="n">
        <v>4833251</v>
      </c>
      <c r="C2406" t="n">
        <v>10444830</v>
      </c>
      <c r="D2406" t="n">
        <v>12802730</v>
      </c>
      <c r="E2406">
        <f>sum(B2406:D2406)</f>
        <v/>
      </c>
      <c r="F2406">
        <f>B2406/E2406</f>
        <v/>
      </c>
      <c r="G2406">
        <f>C2406/E2406</f>
        <v/>
      </c>
      <c r="H2406">
        <f>D2406/E2406</f>
        <v/>
      </c>
      <c r="I2406">
        <f>G2406+H2406*2</f>
        <v/>
      </c>
      <c r="J2406">
        <f>I2406-J2404</f>
        <v/>
      </c>
      <c r="K2406" t="n">
        <v>5</v>
      </c>
      <c r="L2406">
        <f>J2406/K2406*100/72.92/8</f>
        <v/>
      </c>
    </row>
    <row r="2407" spans="1:12">
      <c r="A2407" t="s">
        <v>19</v>
      </c>
      <c r="B2407" t="n">
        <v>5088358</v>
      </c>
      <c r="C2407" t="n">
        <v>9951150</v>
      </c>
      <c r="D2407" t="n">
        <v>13110050</v>
      </c>
      <c r="E2407">
        <f>sum(B2407:D2407)</f>
        <v/>
      </c>
      <c r="F2407">
        <f>B2407/E2407</f>
        <v/>
      </c>
      <c r="G2407">
        <f>C2407/E2407</f>
        <v/>
      </c>
      <c r="H2407">
        <f>D2407/E2407</f>
        <v/>
      </c>
      <c r="I2407">
        <f>G2407+H2407*2</f>
        <v/>
      </c>
      <c r="J2407">
        <f>I2407-J2404</f>
        <v/>
      </c>
      <c r="K2407" t="n">
        <v>5</v>
      </c>
      <c r="L2407">
        <f>J2407/K2407*100/72.92/8</f>
        <v/>
      </c>
    </row>
    <row r="2408" spans="1:12">
      <c r="A2408" t="s">
        <v>20</v>
      </c>
      <c r="B2408" t="n">
        <v>7012509</v>
      </c>
      <c r="C2408" t="n">
        <v>15357350</v>
      </c>
      <c r="D2408" t="n">
        <v>18676660</v>
      </c>
      <c r="E2408">
        <f>sum(B2408:D2408)</f>
        <v/>
      </c>
      <c r="F2408">
        <f>B2408/E2408</f>
        <v/>
      </c>
      <c r="G2408">
        <f>C2408/E2408</f>
        <v/>
      </c>
      <c r="H2408">
        <f>D2408/E2408</f>
        <v/>
      </c>
      <c r="I2408">
        <f>G2408+H2408*2</f>
        <v/>
      </c>
      <c r="J2408">
        <f>I2408-J2404</f>
        <v/>
      </c>
      <c r="K2408" t="n">
        <v>5</v>
      </c>
      <c r="L2408">
        <f>J2408/K2408*100/72.92/24</f>
        <v/>
      </c>
    </row>
    <row r="2409" spans="1:12">
      <c r="A2409" t="s">
        <v>21</v>
      </c>
      <c r="B2409" t="n">
        <v>7469583</v>
      </c>
      <c r="C2409" t="n">
        <v>16380510</v>
      </c>
      <c r="D2409" t="n">
        <v>21143470</v>
      </c>
      <c r="E2409">
        <f>sum(B2409:D2409)</f>
        <v/>
      </c>
      <c r="F2409">
        <f>B2409/E2409</f>
        <v/>
      </c>
      <c r="G2409">
        <f>C2409/E2409</f>
        <v/>
      </c>
      <c r="H2409">
        <f>D2409/E2409</f>
        <v/>
      </c>
      <c r="I2409">
        <f>G2409+H2409*2</f>
        <v/>
      </c>
      <c r="J2409">
        <f>I2409-J2404</f>
        <v/>
      </c>
      <c r="K2409" t="n">
        <v>5</v>
      </c>
      <c r="L2409">
        <f>J2409/K2409*100/72.92/24</f>
        <v/>
      </c>
    </row>
    <row r="2410" spans="1:12">
      <c r="A2410" t="s">
        <v>22</v>
      </c>
      <c r="B2410" t="n">
        <v>4751077</v>
      </c>
      <c r="C2410" t="n">
        <v>9803625</v>
      </c>
      <c r="D2410" t="n">
        <v>13114990</v>
      </c>
      <c r="E2410">
        <f>sum(B2410:D2410)</f>
        <v/>
      </c>
      <c r="F2410">
        <f>B2410/E2410</f>
        <v/>
      </c>
      <c r="G2410">
        <f>C2410/E2410</f>
        <v/>
      </c>
      <c r="H2410">
        <f>D2410/E2410</f>
        <v/>
      </c>
      <c r="I2410">
        <f>G2410+H2410*2</f>
        <v/>
      </c>
      <c r="J2410">
        <f>I2410-J2404</f>
        <v/>
      </c>
      <c r="K2410" t="n">
        <v>5</v>
      </c>
      <c r="L2410">
        <f>J2410/K2410*100/72.92/48</f>
        <v/>
      </c>
    </row>
    <row r="2411" spans="1:12">
      <c r="A2411" t="s">
        <v>23</v>
      </c>
      <c r="B2411" t="n">
        <v>5118122</v>
      </c>
      <c r="C2411" t="n">
        <v>10356780</v>
      </c>
      <c r="D2411" t="n">
        <v>14738510</v>
      </c>
      <c r="E2411">
        <f>sum(B2411:D2411)</f>
        <v/>
      </c>
      <c r="F2411">
        <f>B2411/E2411</f>
        <v/>
      </c>
      <c r="G2411">
        <f>C2411/E2411</f>
        <v/>
      </c>
      <c r="H2411">
        <f>D2411/E2411</f>
        <v/>
      </c>
      <c r="I2411">
        <f>G2411+H2411*2</f>
        <v/>
      </c>
      <c r="J2411">
        <f>I2411-J2404</f>
        <v/>
      </c>
      <c r="K2411" t="n">
        <v>5</v>
      </c>
      <c r="L2411">
        <f>J2411/K2411*100/72.92/48</f>
        <v/>
      </c>
    </row>
    <row r="2412" spans="1:12">
      <c r="A2412" t="s">
        <v>24</v>
      </c>
      <c r="B2412" t="n">
        <v>5045370</v>
      </c>
      <c r="C2412" t="n">
        <v>13478970</v>
      </c>
      <c r="D2412" t="n">
        <v>20092620</v>
      </c>
      <c r="E2412">
        <f>sum(B2412:D2412)</f>
        <v/>
      </c>
      <c r="F2412">
        <f>B2412/E2412</f>
        <v/>
      </c>
      <c r="G2412">
        <f>C2412/E2412</f>
        <v/>
      </c>
      <c r="H2412">
        <f>D2412/E2412</f>
        <v/>
      </c>
      <c r="I2412">
        <f>G2412+H2412*2</f>
        <v/>
      </c>
      <c r="J2412">
        <f>I2412-J2404</f>
        <v/>
      </c>
      <c r="K2412" t="n">
        <v>5</v>
      </c>
      <c r="L2412">
        <f>J2412/K2412*100/72.92/96</f>
        <v/>
      </c>
    </row>
    <row r="2413" spans="1:12">
      <c r="A2413" t="s">
        <v>25</v>
      </c>
      <c r="B2413" t="n">
        <v>4457427</v>
      </c>
      <c r="C2413" t="n">
        <v>10943590</v>
      </c>
      <c r="D2413" t="n">
        <v>17431870</v>
      </c>
      <c r="E2413">
        <f>sum(B2413:D2413)</f>
        <v/>
      </c>
      <c r="F2413">
        <f>B2413/E2413</f>
        <v/>
      </c>
      <c r="G2413">
        <f>C2413/E2413</f>
        <v/>
      </c>
      <c r="H2413">
        <f>D2413/E2413</f>
        <v/>
      </c>
      <c r="I2413">
        <f>G2413+H2413*2</f>
        <v/>
      </c>
      <c r="J2413">
        <f>I2413-J2404</f>
        <v/>
      </c>
      <c r="K2413" t="n">
        <v>5</v>
      </c>
      <c r="L2413">
        <f>J2413/K2413*100/72.92/96</f>
        <v/>
      </c>
    </row>
    <row r="2414" spans="1:12">
      <c r="A2414" t="s">
        <v>26</v>
      </c>
      <c r="B2414" t="n">
        <v>334382</v>
      </c>
      <c r="C2414" t="n">
        <v>1023508</v>
      </c>
      <c r="D2414" t="n">
        <v>1982904</v>
      </c>
      <c r="E2414">
        <f>sum(B2414:D2414)</f>
        <v/>
      </c>
      <c r="F2414">
        <f>B2414/E2414</f>
        <v/>
      </c>
      <c r="G2414">
        <f>C2414/E2414</f>
        <v/>
      </c>
      <c r="H2414">
        <f>D2414/E2414</f>
        <v/>
      </c>
      <c r="I2414">
        <f>G2414+H2414*2</f>
        <v/>
      </c>
      <c r="J2414">
        <f>I2414-J2404</f>
        <v/>
      </c>
      <c r="K2414" t="n">
        <v>5</v>
      </c>
      <c r="L2414">
        <f>J2414/K2414*100/72.92/168</f>
        <v/>
      </c>
    </row>
    <row r="2415" spans="1:12">
      <c r="A2415" t="s">
        <v>27</v>
      </c>
      <c r="B2415" t="n">
        <v>546370</v>
      </c>
      <c r="C2415" t="n">
        <v>1499990</v>
      </c>
      <c r="D2415" t="n">
        <v>2667672</v>
      </c>
      <c r="E2415">
        <f>sum(B2415:D2415)</f>
        <v/>
      </c>
      <c r="F2415">
        <f>B2415/E2415</f>
        <v/>
      </c>
      <c r="G2415">
        <f>C2415/E2415</f>
        <v/>
      </c>
      <c r="H2415">
        <f>D2415/E2415</f>
        <v/>
      </c>
      <c r="I2415">
        <f>G2415+H2415*2</f>
        <v/>
      </c>
      <c r="J2415">
        <f>I2415-J2404</f>
        <v/>
      </c>
      <c r="K2415" t="n">
        <v>5</v>
      </c>
      <c r="L2415">
        <f>J2415/K2415*100/72.92/168</f>
        <v/>
      </c>
    </row>
    <row r="2416" spans="1:12">
      <c r="A2416" t="s"/>
    </row>
    <row r="2417" spans="1:12">
      <c r="A2417" t="s">
        <v>0</v>
      </c>
      <c r="B2417" t="s">
        <v>1</v>
      </c>
      <c r="C2417" t="s">
        <v>2</v>
      </c>
      <c r="D2417" t="s">
        <v>3</v>
      </c>
    </row>
    <row r="2418" spans="1:12">
      <c r="A2418" t="s">
        <v>415</v>
      </c>
      <c r="B2418" t="s">
        <v>165</v>
      </c>
      <c r="C2418" t="s">
        <v>416</v>
      </c>
      <c r="D2418" t="s">
        <v>417</v>
      </c>
    </row>
    <row r="2419" spans="1:12">
      <c r="A2419" t="s"/>
      <c r="B2419" t="s">
        <v>8</v>
      </c>
      <c r="C2419" t="s">
        <v>9</v>
      </c>
      <c r="D2419" t="s">
        <v>10</v>
      </c>
      <c r="E2419" t="s">
        <v>11</v>
      </c>
      <c r="F2419" t="s">
        <v>8</v>
      </c>
      <c r="G2419" t="s">
        <v>9</v>
      </c>
      <c r="H2419" t="s">
        <v>10</v>
      </c>
      <c r="I2419" t="s">
        <v>12</v>
      </c>
      <c r="J2419" t="s">
        <v>13</v>
      </c>
      <c r="K2419" t="s">
        <v>14</v>
      </c>
      <c r="L2419" t="s">
        <v>15</v>
      </c>
    </row>
    <row r="2420" spans="1:12">
      <c r="A2420" t="s">
        <v>16</v>
      </c>
      <c r="B2420" t="n">
        <v>26569030</v>
      </c>
      <c r="C2420" t="n">
        <v>55397100</v>
      </c>
      <c r="D2420" t="n">
        <v>65508610</v>
      </c>
      <c r="E2420">
        <f>sum(B2420:D2420)</f>
        <v/>
      </c>
      <c r="F2420">
        <f>B2420/E2420</f>
        <v/>
      </c>
      <c r="G2420">
        <f>C2420/E2420</f>
        <v/>
      </c>
      <c r="H2420">
        <f>D2420/E2420</f>
        <v/>
      </c>
      <c r="I2420">
        <f>G2420+H2420*2</f>
        <v/>
      </c>
      <c r="J2420">
        <f>average(I2420:I2421)</f>
        <v/>
      </c>
    </row>
    <row r="2421" spans="1:12">
      <c r="A2421" t="s">
        <v>17</v>
      </c>
      <c r="B2421" t="n">
        <v>28466110</v>
      </c>
      <c r="C2421" t="n">
        <v>57466380</v>
      </c>
      <c r="D2421" t="n">
        <v>66000270</v>
      </c>
      <c r="E2421">
        <f>sum(B2421:D2421)</f>
        <v/>
      </c>
      <c r="F2421">
        <f>B2421/E2421</f>
        <v/>
      </c>
      <c r="G2421">
        <f>C2421/E2421</f>
        <v/>
      </c>
      <c r="H2421">
        <f>D2421/E2421</f>
        <v/>
      </c>
      <c r="I2421">
        <f>G2421+H2421*2</f>
        <v/>
      </c>
    </row>
    <row r="2422" spans="1:12">
      <c r="A2422" t="s">
        <v>18</v>
      </c>
      <c r="B2422" t="n">
        <v>28165220</v>
      </c>
      <c r="C2422" t="n">
        <v>56528310</v>
      </c>
      <c r="D2422" t="n">
        <v>67270250</v>
      </c>
      <c r="E2422">
        <f>sum(B2422:D2422)</f>
        <v/>
      </c>
      <c r="F2422">
        <f>B2422/E2422</f>
        <v/>
      </c>
      <c r="G2422">
        <f>C2422/E2422</f>
        <v/>
      </c>
      <c r="H2422">
        <f>D2422/E2422</f>
        <v/>
      </c>
      <c r="I2422">
        <f>G2422+H2422*2</f>
        <v/>
      </c>
      <c r="J2422">
        <f>I2422-J2420</f>
        <v/>
      </c>
      <c r="K2422" t="n">
        <v>5</v>
      </c>
      <c r="L2422">
        <f>J2422/K2422*100/71.99/8</f>
        <v/>
      </c>
    </row>
    <row r="2423" spans="1:12">
      <c r="A2423" t="s">
        <v>19</v>
      </c>
      <c r="B2423" t="n">
        <v>32583540</v>
      </c>
      <c r="C2423" t="n">
        <v>66469780</v>
      </c>
      <c r="D2423" t="n">
        <v>80020510</v>
      </c>
      <c r="E2423">
        <f>sum(B2423:D2423)</f>
        <v/>
      </c>
      <c r="F2423">
        <f>B2423/E2423</f>
        <v/>
      </c>
      <c r="G2423">
        <f>C2423/E2423</f>
        <v/>
      </c>
      <c r="H2423">
        <f>D2423/E2423</f>
        <v/>
      </c>
      <c r="I2423">
        <f>G2423+H2423*2</f>
        <v/>
      </c>
      <c r="J2423">
        <f>I2423-J2420</f>
        <v/>
      </c>
      <c r="K2423" t="n">
        <v>5</v>
      </c>
      <c r="L2423">
        <f>J2423/K2423*100/71.99/8</f>
        <v/>
      </c>
    </row>
    <row r="2424" spans="1:12">
      <c r="A2424" t="s">
        <v>20</v>
      </c>
      <c r="B2424" t="n">
        <v>31872470</v>
      </c>
      <c r="C2424" t="n">
        <v>67401420</v>
      </c>
      <c r="D2424" t="n">
        <v>83708820</v>
      </c>
      <c r="E2424">
        <f>sum(B2424:D2424)</f>
        <v/>
      </c>
      <c r="F2424">
        <f>B2424/E2424</f>
        <v/>
      </c>
      <c r="G2424">
        <f>C2424/E2424</f>
        <v/>
      </c>
      <c r="H2424">
        <f>D2424/E2424</f>
        <v/>
      </c>
      <c r="I2424">
        <f>G2424+H2424*2</f>
        <v/>
      </c>
      <c r="J2424">
        <f>I2424-J2420</f>
        <v/>
      </c>
      <c r="K2424" t="n">
        <v>5</v>
      </c>
      <c r="L2424">
        <f>J2424/K2424*100/71.99/24</f>
        <v/>
      </c>
    </row>
    <row r="2425" spans="1:12">
      <c r="A2425" t="s">
        <v>21</v>
      </c>
      <c r="B2425" t="n">
        <v>27950170</v>
      </c>
      <c r="C2425" t="n">
        <v>61105320</v>
      </c>
      <c r="D2425" t="n">
        <v>74223950</v>
      </c>
      <c r="E2425">
        <f>sum(B2425:D2425)</f>
        <v/>
      </c>
      <c r="F2425">
        <f>B2425/E2425</f>
        <v/>
      </c>
      <c r="G2425">
        <f>C2425/E2425</f>
        <v/>
      </c>
      <c r="H2425">
        <f>D2425/E2425</f>
        <v/>
      </c>
      <c r="I2425">
        <f>G2425+H2425*2</f>
        <v/>
      </c>
      <c r="J2425">
        <f>I2425-J2420</f>
        <v/>
      </c>
      <c r="K2425" t="n">
        <v>5</v>
      </c>
      <c r="L2425">
        <f>J2425/K2425*100/71.99/24</f>
        <v/>
      </c>
    </row>
    <row r="2426" spans="1:12">
      <c r="A2426" t="s">
        <v>22</v>
      </c>
      <c r="B2426" t="n">
        <v>17046050</v>
      </c>
      <c r="C2426" t="n">
        <v>35806050</v>
      </c>
      <c r="D2426" t="n">
        <v>47907530</v>
      </c>
      <c r="E2426">
        <f>sum(B2426:D2426)</f>
        <v/>
      </c>
      <c r="F2426">
        <f>B2426/E2426</f>
        <v/>
      </c>
      <c r="G2426">
        <f>C2426/E2426</f>
        <v/>
      </c>
      <c r="H2426">
        <f>D2426/E2426</f>
        <v/>
      </c>
      <c r="I2426">
        <f>G2426+H2426*2</f>
        <v/>
      </c>
      <c r="J2426">
        <f>I2426-J2420</f>
        <v/>
      </c>
      <c r="K2426" t="n">
        <v>5</v>
      </c>
      <c r="L2426">
        <f>J2426/K2426*100/71.99/48</f>
        <v/>
      </c>
    </row>
    <row r="2427" spans="1:12">
      <c r="A2427" t="s">
        <v>23</v>
      </c>
      <c r="B2427" t="n">
        <v>17425430</v>
      </c>
      <c r="C2427" t="n">
        <v>35886920</v>
      </c>
      <c r="D2427" t="n">
        <v>47778640</v>
      </c>
      <c r="E2427">
        <f>sum(B2427:D2427)</f>
        <v/>
      </c>
      <c r="F2427">
        <f>B2427/E2427</f>
        <v/>
      </c>
      <c r="G2427">
        <f>C2427/E2427</f>
        <v/>
      </c>
      <c r="H2427">
        <f>D2427/E2427</f>
        <v/>
      </c>
      <c r="I2427">
        <f>G2427+H2427*2</f>
        <v/>
      </c>
      <c r="J2427">
        <f>I2427-J2420</f>
        <v/>
      </c>
      <c r="K2427" t="n">
        <v>5</v>
      </c>
      <c r="L2427">
        <f>J2427/K2427*100/71.99/48</f>
        <v/>
      </c>
    </row>
    <row r="2428" spans="1:12">
      <c r="A2428" t="s">
        <v>24</v>
      </c>
      <c r="B2428" t="n">
        <v>17727900</v>
      </c>
      <c r="C2428" t="n">
        <v>39480330</v>
      </c>
      <c r="D2428" t="n">
        <v>59565890</v>
      </c>
      <c r="E2428">
        <f>sum(B2428:D2428)</f>
        <v/>
      </c>
      <c r="F2428">
        <f>B2428/E2428</f>
        <v/>
      </c>
      <c r="G2428">
        <f>C2428/E2428</f>
        <v/>
      </c>
      <c r="H2428">
        <f>D2428/E2428</f>
        <v/>
      </c>
      <c r="I2428">
        <f>G2428+H2428*2</f>
        <v/>
      </c>
      <c r="J2428">
        <f>I2428-J2420</f>
        <v/>
      </c>
      <c r="K2428" t="n">
        <v>5</v>
      </c>
      <c r="L2428">
        <f>J2428/K2428*100/71.99/96</f>
        <v/>
      </c>
    </row>
    <row r="2429" spans="1:12">
      <c r="A2429" t="s">
        <v>25</v>
      </c>
      <c r="B2429" t="n">
        <v>19027120</v>
      </c>
      <c r="C2429" t="n">
        <v>43251970</v>
      </c>
      <c r="D2429" t="n">
        <v>63540790</v>
      </c>
      <c r="E2429">
        <f>sum(B2429:D2429)</f>
        <v/>
      </c>
      <c r="F2429">
        <f>B2429/E2429</f>
        <v/>
      </c>
      <c r="G2429">
        <f>C2429/E2429</f>
        <v/>
      </c>
      <c r="H2429">
        <f>D2429/E2429</f>
        <v/>
      </c>
      <c r="I2429">
        <f>G2429+H2429*2</f>
        <v/>
      </c>
      <c r="J2429">
        <f>I2429-J2420</f>
        <v/>
      </c>
      <c r="K2429" t="n">
        <v>5</v>
      </c>
      <c r="L2429">
        <f>J2429/K2429*100/71.99/96</f>
        <v/>
      </c>
    </row>
    <row r="2430" spans="1:12">
      <c r="A2430" t="s">
        <v>26</v>
      </c>
      <c r="B2430" t="n">
        <v>9217855</v>
      </c>
      <c r="C2430" t="n">
        <v>26246260</v>
      </c>
      <c r="D2430" t="n">
        <v>43570480</v>
      </c>
      <c r="E2430">
        <f>sum(B2430:D2430)</f>
        <v/>
      </c>
      <c r="F2430">
        <f>B2430/E2430</f>
        <v/>
      </c>
      <c r="G2430">
        <f>C2430/E2430</f>
        <v/>
      </c>
      <c r="H2430">
        <f>D2430/E2430</f>
        <v/>
      </c>
      <c r="I2430">
        <f>G2430+H2430*2</f>
        <v/>
      </c>
      <c r="J2430">
        <f>I2430-J2420</f>
        <v/>
      </c>
      <c r="K2430" t="n">
        <v>5</v>
      </c>
      <c r="L2430">
        <f>J2430/K2430*100/71.99/168</f>
        <v/>
      </c>
    </row>
    <row r="2431" spans="1:12">
      <c r="A2431" t="s">
        <v>27</v>
      </c>
      <c r="B2431" t="n">
        <v>11168410</v>
      </c>
      <c r="C2431" t="n">
        <v>29028610</v>
      </c>
      <c r="D2431" t="n">
        <v>51107630</v>
      </c>
      <c r="E2431">
        <f>sum(B2431:D2431)</f>
        <v/>
      </c>
      <c r="F2431">
        <f>B2431/E2431</f>
        <v/>
      </c>
      <c r="G2431">
        <f>C2431/E2431</f>
        <v/>
      </c>
      <c r="H2431">
        <f>D2431/E2431</f>
        <v/>
      </c>
      <c r="I2431">
        <f>G2431+H2431*2</f>
        <v/>
      </c>
      <c r="J2431">
        <f>I2431-J2420</f>
        <v/>
      </c>
      <c r="K2431" t="n">
        <v>5</v>
      </c>
      <c r="L2431">
        <f>J2431/K2431*100/71.99/168</f>
        <v/>
      </c>
    </row>
    <row r="2432" spans="1:12">
      <c r="A2432" t="s"/>
    </row>
    <row r="2433" spans="1:12">
      <c r="A2433" t="s">
        <v>0</v>
      </c>
      <c r="B2433" t="s">
        <v>1</v>
      </c>
      <c r="C2433" t="s">
        <v>2</v>
      </c>
      <c r="D2433" t="s">
        <v>3</v>
      </c>
    </row>
    <row r="2434" spans="1:12">
      <c r="A2434" t="s">
        <v>418</v>
      </c>
      <c r="B2434" t="s">
        <v>294</v>
      </c>
      <c r="C2434" t="s">
        <v>419</v>
      </c>
      <c r="D2434" t="s">
        <v>417</v>
      </c>
    </row>
    <row r="2435" spans="1:12">
      <c r="A2435" t="s"/>
      <c r="B2435" t="s">
        <v>8</v>
      </c>
      <c r="C2435" t="s">
        <v>9</v>
      </c>
      <c r="D2435" t="s">
        <v>10</v>
      </c>
      <c r="E2435" t="s">
        <v>11</v>
      </c>
      <c r="F2435" t="s">
        <v>8</v>
      </c>
      <c r="G2435" t="s">
        <v>9</v>
      </c>
      <c r="H2435" t="s">
        <v>10</v>
      </c>
      <c r="I2435" t="s">
        <v>12</v>
      </c>
      <c r="J2435" t="s">
        <v>13</v>
      </c>
      <c r="K2435" t="s">
        <v>14</v>
      </c>
      <c r="L2435" t="s">
        <v>15</v>
      </c>
    </row>
    <row r="2436" spans="1:12">
      <c r="A2436" t="s">
        <v>16</v>
      </c>
      <c r="B2436" t="n">
        <v>103666300</v>
      </c>
      <c r="C2436" t="n">
        <v>211978100</v>
      </c>
      <c r="D2436" t="n">
        <v>250238900</v>
      </c>
      <c r="E2436">
        <f>sum(B2436:D2436)</f>
        <v/>
      </c>
      <c r="F2436">
        <f>B2436/E2436</f>
        <v/>
      </c>
      <c r="G2436">
        <f>C2436/E2436</f>
        <v/>
      </c>
      <c r="H2436">
        <f>D2436/E2436</f>
        <v/>
      </c>
      <c r="I2436">
        <f>G2436+H2436*2</f>
        <v/>
      </c>
      <c r="J2436">
        <f>average(I2436:I2437)</f>
        <v/>
      </c>
    </row>
    <row r="2437" spans="1:12">
      <c r="A2437" t="s">
        <v>17</v>
      </c>
      <c r="B2437" t="n">
        <v>95682020</v>
      </c>
      <c r="C2437" t="n">
        <v>200485800</v>
      </c>
      <c r="D2437" t="n">
        <v>234003100</v>
      </c>
      <c r="E2437">
        <f>sum(B2437:D2437)</f>
        <v/>
      </c>
      <c r="F2437">
        <f>B2437/E2437</f>
        <v/>
      </c>
      <c r="G2437">
        <f>C2437/E2437</f>
        <v/>
      </c>
      <c r="H2437">
        <f>D2437/E2437</f>
        <v/>
      </c>
      <c r="I2437">
        <f>G2437+H2437*2</f>
        <v/>
      </c>
    </row>
    <row r="2438" spans="1:12">
      <c r="A2438" t="s">
        <v>18</v>
      </c>
      <c r="B2438" t="n">
        <v>91241360</v>
      </c>
      <c r="C2438" t="n">
        <v>191682400</v>
      </c>
      <c r="D2438" t="n">
        <v>234117400</v>
      </c>
      <c r="E2438">
        <f>sum(B2438:D2438)</f>
        <v/>
      </c>
      <c r="F2438">
        <f>B2438/E2438</f>
        <v/>
      </c>
      <c r="G2438">
        <f>C2438/E2438</f>
        <v/>
      </c>
      <c r="H2438">
        <f>D2438/E2438</f>
        <v/>
      </c>
      <c r="I2438">
        <f>G2438+H2438*2</f>
        <v/>
      </c>
      <c r="J2438">
        <f>I2438-J2436</f>
        <v/>
      </c>
      <c r="K2438" t="n">
        <v>5</v>
      </c>
      <c r="L2438">
        <f>J2438/K2438*100/71.99/8</f>
        <v/>
      </c>
    </row>
    <row r="2439" spans="1:12">
      <c r="A2439" t="s">
        <v>19</v>
      </c>
      <c r="B2439" t="n">
        <v>109468900</v>
      </c>
      <c r="C2439" t="n">
        <v>232067400</v>
      </c>
      <c r="D2439" t="n">
        <v>279218000</v>
      </c>
      <c r="E2439">
        <f>sum(B2439:D2439)</f>
        <v/>
      </c>
      <c r="F2439">
        <f>B2439/E2439</f>
        <v/>
      </c>
      <c r="G2439">
        <f>C2439/E2439</f>
        <v/>
      </c>
      <c r="H2439">
        <f>D2439/E2439</f>
        <v/>
      </c>
      <c r="I2439">
        <f>G2439+H2439*2</f>
        <v/>
      </c>
      <c r="J2439">
        <f>I2439-J2436</f>
        <v/>
      </c>
      <c r="K2439" t="n">
        <v>5</v>
      </c>
      <c r="L2439">
        <f>J2439/K2439*100/71.99/8</f>
        <v/>
      </c>
    </row>
    <row r="2440" spans="1:12">
      <c r="A2440" t="s">
        <v>20</v>
      </c>
      <c r="B2440" t="n">
        <v>98624900</v>
      </c>
      <c r="C2440" t="n">
        <v>212496800</v>
      </c>
      <c r="D2440" t="n">
        <v>264540900</v>
      </c>
      <c r="E2440">
        <f>sum(B2440:D2440)</f>
        <v/>
      </c>
      <c r="F2440">
        <f>B2440/E2440</f>
        <v/>
      </c>
      <c r="G2440">
        <f>C2440/E2440</f>
        <v/>
      </c>
      <c r="H2440">
        <f>D2440/E2440</f>
        <v/>
      </c>
      <c r="I2440">
        <f>G2440+H2440*2</f>
        <v/>
      </c>
      <c r="J2440">
        <f>I2440-J2436</f>
        <v/>
      </c>
      <c r="K2440" t="n">
        <v>5</v>
      </c>
      <c r="L2440">
        <f>J2440/K2440*100/71.99/24</f>
        <v/>
      </c>
    </row>
    <row r="2441" spans="1:12">
      <c r="A2441" t="s">
        <v>21</v>
      </c>
      <c r="B2441" t="n">
        <v>102348500</v>
      </c>
      <c r="C2441" t="n">
        <v>219380100</v>
      </c>
      <c r="D2441" t="n">
        <v>268347500</v>
      </c>
      <c r="E2441">
        <f>sum(B2441:D2441)</f>
        <v/>
      </c>
      <c r="F2441">
        <f>B2441/E2441</f>
        <v/>
      </c>
      <c r="G2441">
        <f>C2441/E2441</f>
        <v/>
      </c>
      <c r="H2441">
        <f>D2441/E2441</f>
        <v/>
      </c>
      <c r="I2441">
        <f>G2441+H2441*2</f>
        <v/>
      </c>
      <c r="J2441">
        <f>I2441-J2436</f>
        <v/>
      </c>
      <c r="K2441" t="n">
        <v>5</v>
      </c>
      <c r="L2441">
        <f>J2441/K2441*100/71.99/24</f>
        <v/>
      </c>
    </row>
    <row r="2442" spans="1:12">
      <c r="A2442" t="s">
        <v>22</v>
      </c>
      <c r="B2442" t="n">
        <v>58917740</v>
      </c>
      <c r="C2442" t="n">
        <v>130454800</v>
      </c>
      <c r="D2442" t="n">
        <v>173774000</v>
      </c>
      <c r="E2442">
        <f>sum(B2442:D2442)</f>
        <v/>
      </c>
      <c r="F2442">
        <f>B2442/E2442</f>
        <v/>
      </c>
      <c r="G2442">
        <f>C2442/E2442</f>
        <v/>
      </c>
      <c r="H2442">
        <f>D2442/E2442</f>
        <v/>
      </c>
      <c r="I2442">
        <f>G2442+H2442*2</f>
        <v/>
      </c>
      <c r="J2442">
        <f>I2442-J2436</f>
        <v/>
      </c>
      <c r="K2442" t="n">
        <v>5</v>
      </c>
      <c r="L2442">
        <f>J2442/K2442*100/71.99/48</f>
        <v/>
      </c>
    </row>
    <row r="2443" spans="1:12">
      <c r="A2443" t="s">
        <v>23</v>
      </c>
      <c r="B2443" t="n">
        <v>62536170</v>
      </c>
      <c r="C2443" t="n">
        <v>136050600</v>
      </c>
      <c r="D2443" t="n">
        <v>178215100</v>
      </c>
      <c r="E2443">
        <f>sum(B2443:D2443)</f>
        <v/>
      </c>
      <c r="F2443">
        <f>B2443/E2443</f>
        <v/>
      </c>
      <c r="G2443">
        <f>C2443/E2443</f>
        <v/>
      </c>
      <c r="H2443">
        <f>D2443/E2443</f>
        <v/>
      </c>
      <c r="I2443">
        <f>G2443+H2443*2</f>
        <v/>
      </c>
      <c r="J2443">
        <f>I2443-J2436</f>
        <v/>
      </c>
      <c r="K2443" t="n">
        <v>5</v>
      </c>
      <c r="L2443">
        <f>J2443/K2443*100/71.99/48</f>
        <v/>
      </c>
    </row>
    <row r="2444" spans="1:12">
      <c r="A2444" t="s">
        <v>24</v>
      </c>
      <c r="B2444" t="n">
        <v>55490790</v>
      </c>
      <c r="C2444" t="n">
        <v>135203700</v>
      </c>
      <c r="D2444" t="n">
        <v>201343900</v>
      </c>
      <c r="E2444">
        <f>sum(B2444:D2444)</f>
        <v/>
      </c>
      <c r="F2444">
        <f>B2444/E2444</f>
        <v/>
      </c>
      <c r="G2444">
        <f>C2444/E2444</f>
        <v/>
      </c>
      <c r="H2444">
        <f>D2444/E2444</f>
        <v/>
      </c>
      <c r="I2444">
        <f>G2444+H2444*2</f>
        <v/>
      </c>
      <c r="J2444">
        <f>I2444-J2436</f>
        <v/>
      </c>
      <c r="K2444" t="n">
        <v>5</v>
      </c>
      <c r="L2444">
        <f>J2444/K2444*100/71.99/96</f>
        <v/>
      </c>
    </row>
    <row r="2445" spans="1:12">
      <c r="A2445" t="s">
        <v>25</v>
      </c>
      <c r="B2445" t="n">
        <v>67088170</v>
      </c>
      <c r="C2445" t="n">
        <v>161507500</v>
      </c>
      <c r="D2445" t="n">
        <v>243688600</v>
      </c>
      <c r="E2445">
        <f>sum(B2445:D2445)</f>
        <v/>
      </c>
      <c r="F2445">
        <f>B2445/E2445</f>
        <v/>
      </c>
      <c r="G2445">
        <f>C2445/E2445</f>
        <v/>
      </c>
      <c r="H2445">
        <f>D2445/E2445</f>
        <v/>
      </c>
      <c r="I2445">
        <f>G2445+H2445*2</f>
        <v/>
      </c>
      <c r="J2445">
        <f>I2445-J2436</f>
        <v/>
      </c>
      <c r="K2445" t="n">
        <v>5</v>
      </c>
      <c r="L2445">
        <f>J2445/K2445*100/71.99/96</f>
        <v/>
      </c>
    </row>
    <row r="2446" spans="1:12">
      <c r="A2446" t="s">
        <v>26</v>
      </c>
      <c r="B2446" t="n">
        <v>34569790</v>
      </c>
      <c r="C2446" t="n">
        <v>96348120</v>
      </c>
      <c r="D2446" t="n">
        <v>170139500</v>
      </c>
      <c r="E2446">
        <f>sum(B2446:D2446)</f>
        <v/>
      </c>
      <c r="F2446">
        <f>B2446/E2446</f>
        <v/>
      </c>
      <c r="G2446">
        <f>C2446/E2446</f>
        <v/>
      </c>
      <c r="H2446">
        <f>D2446/E2446</f>
        <v/>
      </c>
      <c r="I2446">
        <f>G2446+H2446*2</f>
        <v/>
      </c>
      <c r="J2446">
        <f>I2446-J2436</f>
        <v/>
      </c>
      <c r="K2446" t="n">
        <v>5</v>
      </c>
      <c r="L2446">
        <f>J2446/K2446*100/71.99/168</f>
        <v/>
      </c>
    </row>
    <row r="2447" spans="1:12">
      <c r="A2447" t="s">
        <v>27</v>
      </c>
      <c r="B2447" t="n">
        <v>40254590</v>
      </c>
      <c r="C2447" t="n">
        <v>106380200</v>
      </c>
      <c r="D2447" t="n">
        <v>193056800</v>
      </c>
      <c r="E2447">
        <f>sum(B2447:D2447)</f>
        <v/>
      </c>
      <c r="F2447">
        <f>B2447/E2447</f>
        <v/>
      </c>
      <c r="G2447">
        <f>C2447/E2447</f>
        <v/>
      </c>
      <c r="H2447">
        <f>D2447/E2447</f>
        <v/>
      </c>
      <c r="I2447">
        <f>G2447+H2447*2</f>
        <v/>
      </c>
      <c r="J2447">
        <f>I2447-J2436</f>
        <v/>
      </c>
      <c r="K2447" t="n">
        <v>5</v>
      </c>
      <c r="L2447">
        <f>J2447/K2447*100/71.99/168</f>
        <v/>
      </c>
    </row>
    <row r="2448" spans="1:12">
      <c r="A2448" t="s"/>
    </row>
    <row r="2449" spans="1:12">
      <c r="A2449" t="s">
        <v>0</v>
      </c>
      <c r="B2449" t="s">
        <v>1</v>
      </c>
      <c r="C2449" t="s">
        <v>2</v>
      </c>
      <c r="D2449" t="s">
        <v>3</v>
      </c>
    </row>
    <row r="2450" spans="1:12">
      <c r="A2450" t="s">
        <v>420</v>
      </c>
      <c r="B2450" t="s">
        <v>294</v>
      </c>
      <c r="C2450" t="s">
        <v>421</v>
      </c>
      <c r="D2450" t="s">
        <v>422</v>
      </c>
    </row>
    <row r="2451" spans="1:12">
      <c r="A2451" t="s"/>
      <c r="B2451" t="s">
        <v>8</v>
      </c>
      <c r="C2451" t="s">
        <v>9</v>
      </c>
      <c r="D2451" t="s">
        <v>10</v>
      </c>
      <c r="E2451" t="s">
        <v>11</v>
      </c>
      <c r="F2451" t="s">
        <v>8</v>
      </c>
      <c r="G2451" t="s">
        <v>9</v>
      </c>
      <c r="H2451" t="s">
        <v>10</v>
      </c>
      <c r="I2451" t="s">
        <v>12</v>
      </c>
      <c r="J2451" t="s">
        <v>13</v>
      </c>
      <c r="K2451" t="s">
        <v>14</v>
      </c>
      <c r="L2451" t="s">
        <v>15</v>
      </c>
    </row>
    <row r="2452" spans="1:12">
      <c r="A2452" t="s">
        <v>16</v>
      </c>
      <c r="B2452" t="n">
        <v>54153940</v>
      </c>
      <c r="C2452" t="n">
        <v>128604600</v>
      </c>
      <c r="D2452" t="n">
        <v>146651400</v>
      </c>
      <c r="E2452">
        <f>sum(B2452:D2452)</f>
        <v/>
      </c>
      <c r="F2452">
        <f>B2452/E2452</f>
        <v/>
      </c>
      <c r="G2452">
        <f>C2452/E2452</f>
        <v/>
      </c>
      <c r="H2452">
        <f>D2452/E2452</f>
        <v/>
      </c>
      <c r="I2452">
        <f>G2452+H2452*2</f>
        <v/>
      </c>
      <c r="J2452">
        <f>average(I2452:I2453)</f>
        <v/>
      </c>
    </row>
    <row r="2453" spans="1:12">
      <c r="A2453" t="s">
        <v>17</v>
      </c>
      <c r="B2453" t="n">
        <v>52077320</v>
      </c>
      <c r="C2453" t="n">
        <v>122092400</v>
      </c>
      <c r="D2453" t="n">
        <v>136894100</v>
      </c>
      <c r="E2453">
        <f>sum(B2453:D2453)</f>
        <v/>
      </c>
      <c r="F2453">
        <f>B2453/E2453</f>
        <v/>
      </c>
      <c r="G2453">
        <f>C2453/E2453</f>
        <v/>
      </c>
      <c r="H2453">
        <f>D2453/E2453</f>
        <v/>
      </c>
      <c r="I2453">
        <f>G2453+H2453*2</f>
        <v/>
      </c>
    </row>
    <row r="2454" spans="1:12">
      <c r="A2454" t="s">
        <v>18</v>
      </c>
      <c r="B2454" t="n">
        <v>57902180</v>
      </c>
      <c r="C2454" t="n">
        <v>145522900</v>
      </c>
      <c r="D2454" t="n">
        <v>162872900</v>
      </c>
      <c r="E2454">
        <f>sum(B2454:D2454)</f>
        <v/>
      </c>
      <c r="F2454">
        <f>B2454/E2454</f>
        <v/>
      </c>
      <c r="G2454">
        <f>C2454/E2454</f>
        <v/>
      </c>
      <c r="H2454">
        <f>D2454/E2454</f>
        <v/>
      </c>
      <c r="I2454">
        <f>G2454+H2454*2</f>
        <v/>
      </c>
      <c r="J2454">
        <f>I2454-J2452</f>
        <v/>
      </c>
      <c r="K2454" t="n">
        <v>5</v>
      </c>
      <c r="L2454">
        <f>J2454/K2454*100/84.96/8</f>
        <v/>
      </c>
    </row>
    <row r="2455" spans="1:12">
      <c r="A2455" t="s">
        <v>19</v>
      </c>
      <c r="B2455" t="n">
        <v>50799140</v>
      </c>
      <c r="C2455" t="n">
        <v>129315700</v>
      </c>
      <c r="D2455" t="n">
        <v>145212000</v>
      </c>
      <c r="E2455">
        <f>sum(B2455:D2455)</f>
        <v/>
      </c>
      <c r="F2455">
        <f>B2455/E2455</f>
        <v/>
      </c>
      <c r="G2455">
        <f>C2455/E2455</f>
        <v/>
      </c>
      <c r="H2455">
        <f>D2455/E2455</f>
        <v/>
      </c>
      <c r="I2455">
        <f>G2455+H2455*2</f>
        <v/>
      </c>
      <c r="J2455">
        <f>I2455-J2452</f>
        <v/>
      </c>
      <c r="K2455" t="n">
        <v>5</v>
      </c>
      <c r="L2455">
        <f>J2455/K2455*100/84.96/8</f>
        <v/>
      </c>
    </row>
    <row r="2456" spans="1:12">
      <c r="A2456" t="s">
        <v>20</v>
      </c>
      <c r="B2456" t="n">
        <v>55415250</v>
      </c>
      <c r="C2456" t="n">
        <v>127190900</v>
      </c>
      <c r="D2456" t="n">
        <v>160063600</v>
      </c>
      <c r="E2456">
        <f>sum(B2456:D2456)</f>
        <v/>
      </c>
      <c r="F2456">
        <f>B2456/E2456</f>
        <v/>
      </c>
      <c r="G2456">
        <f>C2456/E2456</f>
        <v/>
      </c>
      <c r="H2456">
        <f>D2456/E2456</f>
        <v/>
      </c>
      <c r="I2456">
        <f>G2456+H2456*2</f>
        <v/>
      </c>
      <c r="J2456">
        <f>I2456-J2452</f>
        <v/>
      </c>
      <c r="K2456" t="n">
        <v>5</v>
      </c>
      <c r="L2456">
        <f>J2456/K2456*100/84.96/24</f>
        <v/>
      </c>
    </row>
    <row r="2457" spans="1:12">
      <c r="A2457" t="s">
        <v>21</v>
      </c>
      <c r="B2457" t="n">
        <v>57225050</v>
      </c>
      <c r="C2457" t="n">
        <v>140977100</v>
      </c>
      <c r="D2457" t="n">
        <v>164223600</v>
      </c>
      <c r="E2457">
        <f>sum(B2457:D2457)</f>
        <v/>
      </c>
      <c r="F2457">
        <f>B2457/E2457</f>
        <v/>
      </c>
      <c r="G2457">
        <f>C2457/E2457</f>
        <v/>
      </c>
      <c r="H2457">
        <f>D2457/E2457</f>
        <v/>
      </c>
      <c r="I2457">
        <f>G2457+H2457*2</f>
        <v/>
      </c>
      <c r="J2457">
        <f>I2457-J2452</f>
        <v/>
      </c>
      <c r="K2457" t="n">
        <v>5</v>
      </c>
      <c r="L2457">
        <f>J2457/K2457*100/84.96/24</f>
        <v/>
      </c>
    </row>
    <row r="2458" spans="1:12">
      <c r="A2458" t="s">
        <v>22</v>
      </c>
      <c r="B2458" t="n">
        <v>34796680</v>
      </c>
      <c r="C2458" t="n">
        <v>96588090</v>
      </c>
      <c r="D2458" t="n">
        <v>107623200</v>
      </c>
      <c r="E2458">
        <f>sum(B2458:D2458)</f>
        <v/>
      </c>
      <c r="F2458">
        <f>B2458/E2458</f>
        <v/>
      </c>
      <c r="G2458">
        <f>C2458/E2458</f>
        <v/>
      </c>
      <c r="H2458">
        <f>D2458/E2458</f>
        <v/>
      </c>
      <c r="I2458">
        <f>G2458+H2458*2</f>
        <v/>
      </c>
      <c r="J2458">
        <f>I2458-J2452</f>
        <v/>
      </c>
      <c r="K2458" t="n">
        <v>5</v>
      </c>
      <c r="L2458">
        <f>J2458/K2458*100/84.96/48</f>
        <v/>
      </c>
    </row>
    <row r="2459" spans="1:12">
      <c r="A2459" t="s">
        <v>23</v>
      </c>
      <c r="B2459" t="n">
        <v>34037880</v>
      </c>
      <c r="C2459" t="n">
        <v>88748810</v>
      </c>
      <c r="D2459" t="n">
        <v>101174300</v>
      </c>
      <c r="E2459">
        <f>sum(B2459:D2459)</f>
        <v/>
      </c>
      <c r="F2459">
        <f>B2459/E2459</f>
        <v/>
      </c>
      <c r="G2459">
        <f>C2459/E2459</f>
        <v/>
      </c>
      <c r="H2459">
        <f>D2459/E2459</f>
        <v/>
      </c>
      <c r="I2459">
        <f>G2459+H2459*2</f>
        <v/>
      </c>
      <c r="J2459">
        <f>I2459-J2452</f>
        <v/>
      </c>
      <c r="K2459" t="n">
        <v>5</v>
      </c>
      <c r="L2459">
        <f>J2459/K2459*100/84.96/48</f>
        <v/>
      </c>
    </row>
    <row r="2460" spans="1:12">
      <c r="A2460" t="s">
        <v>24</v>
      </c>
      <c r="B2460" t="n">
        <v>17812830</v>
      </c>
      <c r="C2460" t="n">
        <v>46181440</v>
      </c>
      <c r="D2460" t="n">
        <v>64719520</v>
      </c>
      <c r="E2460">
        <f>sum(B2460:D2460)</f>
        <v/>
      </c>
      <c r="F2460">
        <f>B2460/E2460</f>
        <v/>
      </c>
      <c r="G2460">
        <f>C2460/E2460</f>
        <v/>
      </c>
      <c r="H2460">
        <f>D2460/E2460</f>
        <v/>
      </c>
      <c r="I2460">
        <f>G2460+H2460*2</f>
        <v/>
      </c>
      <c r="J2460">
        <f>I2460-J2452</f>
        <v/>
      </c>
      <c r="K2460" t="n">
        <v>5</v>
      </c>
      <c r="L2460">
        <f>J2460/K2460*100/84.96/96</f>
        <v/>
      </c>
    </row>
    <row r="2461" spans="1:12">
      <c r="A2461" t="s">
        <v>25</v>
      </c>
      <c r="B2461" t="n">
        <v>23625950</v>
      </c>
      <c r="C2461" t="n">
        <v>63721180</v>
      </c>
      <c r="D2461" t="n">
        <v>88176940</v>
      </c>
      <c r="E2461">
        <f>sum(B2461:D2461)</f>
        <v/>
      </c>
      <c r="F2461">
        <f>B2461/E2461</f>
        <v/>
      </c>
      <c r="G2461">
        <f>C2461/E2461</f>
        <v/>
      </c>
      <c r="H2461">
        <f>D2461/E2461</f>
        <v/>
      </c>
      <c r="I2461">
        <f>G2461+H2461*2</f>
        <v/>
      </c>
      <c r="J2461">
        <f>I2461-J2452</f>
        <v/>
      </c>
      <c r="K2461" t="n">
        <v>5</v>
      </c>
      <c r="L2461">
        <f>J2461/K2461*100/84.96/96</f>
        <v/>
      </c>
    </row>
    <row r="2462" spans="1:12">
      <c r="A2462" t="s">
        <v>26</v>
      </c>
      <c r="B2462" t="n">
        <v>15887270</v>
      </c>
      <c r="C2462" t="n">
        <v>50279700</v>
      </c>
      <c r="D2462" t="n">
        <v>80122820</v>
      </c>
      <c r="E2462">
        <f>sum(B2462:D2462)</f>
        <v/>
      </c>
      <c r="F2462">
        <f>B2462/E2462</f>
        <v/>
      </c>
      <c r="G2462">
        <f>C2462/E2462</f>
        <v/>
      </c>
      <c r="H2462">
        <f>D2462/E2462</f>
        <v/>
      </c>
      <c r="I2462">
        <f>G2462+H2462*2</f>
        <v/>
      </c>
      <c r="J2462">
        <f>I2462-J2452</f>
        <v/>
      </c>
      <c r="K2462" t="n">
        <v>5</v>
      </c>
      <c r="L2462">
        <f>J2462/K2462*100/84.96/168</f>
        <v/>
      </c>
    </row>
    <row r="2463" spans="1:12">
      <c r="A2463" t="s">
        <v>27</v>
      </c>
      <c r="B2463" t="n">
        <v>19977840</v>
      </c>
      <c r="C2463" t="n">
        <v>68956740</v>
      </c>
      <c r="D2463" t="n">
        <v>102198000</v>
      </c>
      <c r="E2463">
        <f>sum(B2463:D2463)</f>
        <v/>
      </c>
      <c r="F2463">
        <f>B2463/E2463</f>
        <v/>
      </c>
      <c r="G2463">
        <f>C2463/E2463</f>
        <v/>
      </c>
      <c r="H2463">
        <f>D2463/E2463</f>
        <v/>
      </c>
      <c r="I2463">
        <f>G2463+H2463*2</f>
        <v/>
      </c>
      <c r="J2463">
        <f>I2463-J2452</f>
        <v/>
      </c>
      <c r="K2463" t="n">
        <v>5</v>
      </c>
      <c r="L2463">
        <f>J2463/K2463*100/84.96/168</f>
        <v/>
      </c>
    </row>
    <row r="2464" spans="1:12">
      <c r="A2464" t="s"/>
    </row>
    <row r="2465" spans="1:12">
      <c r="A2465" t="s">
        <v>0</v>
      </c>
      <c r="B2465" t="s">
        <v>1</v>
      </c>
      <c r="C2465" t="s">
        <v>2</v>
      </c>
      <c r="D2465" t="s">
        <v>3</v>
      </c>
    </row>
    <row r="2466" spans="1:12">
      <c r="A2466" t="s">
        <v>423</v>
      </c>
      <c r="B2466" t="s">
        <v>165</v>
      </c>
      <c r="C2466" t="s">
        <v>424</v>
      </c>
      <c r="D2466" t="s">
        <v>422</v>
      </c>
    </row>
    <row r="2467" spans="1:12">
      <c r="A2467" t="s"/>
      <c r="B2467" t="s">
        <v>8</v>
      </c>
      <c r="C2467" t="s">
        <v>9</v>
      </c>
      <c r="D2467" t="s">
        <v>10</v>
      </c>
      <c r="E2467" t="s">
        <v>11</v>
      </c>
      <c r="F2467" t="s">
        <v>8</v>
      </c>
      <c r="G2467" t="s">
        <v>9</v>
      </c>
      <c r="H2467" t="s">
        <v>10</v>
      </c>
      <c r="I2467" t="s">
        <v>12</v>
      </c>
      <c r="J2467" t="s">
        <v>13</v>
      </c>
      <c r="K2467" t="s">
        <v>14</v>
      </c>
      <c r="L2467" t="s">
        <v>15</v>
      </c>
    </row>
    <row r="2468" spans="1:12">
      <c r="A2468" t="s">
        <v>16</v>
      </c>
      <c r="B2468" t="n">
        <v>69461850</v>
      </c>
      <c r="C2468" t="n">
        <v>166771900</v>
      </c>
      <c r="D2468" t="n">
        <v>187618000</v>
      </c>
      <c r="E2468">
        <f>sum(B2468:D2468)</f>
        <v/>
      </c>
      <c r="F2468">
        <f>B2468/E2468</f>
        <v/>
      </c>
      <c r="G2468">
        <f>C2468/E2468</f>
        <v/>
      </c>
      <c r="H2468">
        <f>D2468/E2468</f>
        <v/>
      </c>
      <c r="I2468">
        <f>G2468+H2468*2</f>
        <v/>
      </c>
      <c r="J2468">
        <f>average(I2468:I2469)</f>
        <v/>
      </c>
    </row>
    <row r="2469" spans="1:12">
      <c r="A2469" t="s">
        <v>17</v>
      </c>
      <c r="B2469" t="n">
        <v>62605210</v>
      </c>
      <c r="C2469" t="n">
        <v>146235400</v>
      </c>
      <c r="D2469" t="n">
        <v>169103100</v>
      </c>
      <c r="E2469">
        <f>sum(B2469:D2469)</f>
        <v/>
      </c>
      <c r="F2469">
        <f>B2469/E2469</f>
        <v/>
      </c>
      <c r="G2469">
        <f>C2469/E2469</f>
        <v/>
      </c>
      <c r="H2469">
        <f>D2469/E2469</f>
        <v/>
      </c>
      <c r="I2469">
        <f>G2469+H2469*2</f>
        <v/>
      </c>
    </row>
    <row r="2470" spans="1:12">
      <c r="A2470" t="s">
        <v>18</v>
      </c>
      <c r="B2470" t="n">
        <v>73158790</v>
      </c>
      <c r="C2470" t="n">
        <v>169963800</v>
      </c>
      <c r="D2470" t="n">
        <v>199444700</v>
      </c>
      <c r="E2470">
        <f>sum(B2470:D2470)</f>
        <v/>
      </c>
      <c r="F2470">
        <f>B2470/E2470</f>
        <v/>
      </c>
      <c r="G2470">
        <f>C2470/E2470</f>
        <v/>
      </c>
      <c r="H2470">
        <f>D2470/E2470</f>
        <v/>
      </c>
      <c r="I2470">
        <f>G2470+H2470*2</f>
        <v/>
      </c>
      <c r="J2470">
        <f>I2470-J2468</f>
        <v/>
      </c>
      <c r="K2470" t="n">
        <v>5</v>
      </c>
      <c r="L2470">
        <f>J2470/K2470*100/84.96/8</f>
        <v/>
      </c>
    </row>
    <row r="2471" spans="1:12">
      <c r="A2471" t="s">
        <v>19</v>
      </c>
      <c r="B2471" t="n">
        <v>66954820</v>
      </c>
      <c r="C2471" t="n">
        <v>160261400</v>
      </c>
      <c r="D2471" t="n">
        <v>186629300</v>
      </c>
      <c r="E2471">
        <f>sum(B2471:D2471)</f>
        <v/>
      </c>
      <c r="F2471">
        <f>B2471/E2471</f>
        <v/>
      </c>
      <c r="G2471">
        <f>C2471/E2471</f>
        <v/>
      </c>
      <c r="H2471">
        <f>D2471/E2471</f>
        <v/>
      </c>
      <c r="I2471">
        <f>G2471+H2471*2</f>
        <v/>
      </c>
      <c r="J2471">
        <f>I2471-J2468</f>
        <v/>
      </c>
      <c r="K2471" t="n">
        <v>5</v>
      </c>
      <c r="L2471">
        <f>J2471/K2471*100/84.96/8</f>
        <v/>
      </c>
    </row>
    <row r="2472" spans="1:12">
      <c r="A2472" t="s">
        <v>20</v>
      </c>
      <c r="B2472" t="n">
        <v>73839340</v>
      </c>
      <c r="C2472" t="n">
        <v>166407800</v>
      </c>
      <c r="D2472" t="n">
        <v>203348100</v>
      </c>
      <c r="E2472">
        <f>sum(B2472:D2472)</f>
        <v/>
      </c>
      <c r="F2472">
        <f>B2472/E2472</f>
        <v/>
      </c>
      <c r="G2472">
        <f>C2472/E2472</f>
        <v/>
      </c>
      <c r="H2472">
        <f>D2472/E2472</f>
        <v/>
      </c>
      <c r="I2472">
        <f>G2472+H2472*2</f>
        <v/>
      </c>
      <c r="J2472">
        <f>I2472-J2468</f>
        <v/>
      </c>
      <c r="K2472" t="n">
        <v>5</v>
      </c>
      <c r="L2472">
        <f>J2472/K2472*100/84.96/24</f>
        <v/>
      </c>
    </row>
    <row r="2473" spans="1:12">
      <c r="A2473" t="s">
        <v>21</v>
      </c>
      <c r="B2473" t="n">
        <v>67380840</v>
      </c>
      <c r="C2473" t="n">
        <v>154766800</v>
      </c>
      <c r="D2473" t="n">
        <v>189677700</v>
      </c>
      <c r="E2473">
        <f>sum(B2473:D2473)</f>
        <v/>
      </c>
      <c r="F2473">
        <f>B2473/E2473</f>
        <v/>
      </c>
      <c r="G2473">
        <f>C2473/E2473</f>
        <v/>
      </c>
      <c r="H2473">
        <f>D2473/E2473</f>
        <v/>
      </c>
      <c r="I2473">
        <f>G2473+H2473*2</f>
        <v/>
      </c>
      <c r="J2473">
        <f>I2473-J2468</f>
        <v/>
      </c>
      <c r="K2473" t="n">
        <v>5</v>
      </c>
      <c r="L2473">
        <f>J2473/K2473*100/84.96/24</f>
        <v/>
      </c>
    </row>
    <row r="2474" spans="1:12">
      <c r="A2474" t="s">
        <v>22</v>
      </c>
      <c r="B2474" t="n">
        <v>40095540</v>
      </c>
      <c r="C2474" t="n">
        <v>97566100</v>
      </c>
      <c r="D2474" t="n">
        <v>123891200</v>
      </c>
      <c r="E2474">
        <f>sum(B2474:D2474)</f>
        <v/>
      </c>
      <c r="F2474">
        <f>B2474/E2474</f>
        <v/>
      </c>
      <c r="G2474">
        <f>C2474/E2474</f>
        <v/>
      </c>
      <c r="H2474">
        <f>D2474/E2474</f>
        <v/>
      </c>
      <c r="I2474">
        <f>G2474+H2474*2</f>
        <v/>
      </c>
      <c r="J2474">
        <f>I2474-J2468</f>
        <v/>
      </c>
      <c r="K2474" t="n">
        <v>5</v>
      </c>
      <c r="L2474">
        <f>J2474/K2474*100/84.96/48</f>
        <v/>
      </c>
    </row>
    <row r="2475" spans="1:12">
      <c r="A2475" t="s">
        <v>23</v>
      </c>
      <c r="B2475" t="n">
        <v>40815030</v>
      </c>
      <c r="C2475" t="n">
        <v>98143590</v>
      </c>
      <c r="D2475" t="n">
        <v>119946600</v>
      </c>
      <c r="E2475">
        <f>sum(B2475:D2475)</f>
        <v/>
      </c>
      <c r="F2475">
        <f>B2475/E2475</f>
        <v/>
      </c>
      <c r="G2475">
        <f>C2475/E2475</f>
        <v/>
      </c>
      <c r="H2475">
        <f>D2475/E2475</f>
        <v/>
      </c>
      <c r="I2475">
        <f>G2475+H2475*2</f>
        <v/>
      </c>
      <c r="J2475">
        <f>I2475-J2468</f>
        <v/>
      </c>
      <c r="K2475" t="n">
        <v>5</v>
      </c>
      <c r="L2475">
        <f>J2475/K2475*100/84.96/48</f>
        <v/>
      </c>
    </row>
    <row r="2476" spans="1:12">
      <c r="A2476" t="s">
        <v>24</v>
      </c>
      <c r="B2476" t="n">
        <v>36781520</v>
      </c>
      <c r="C2476" t="n">
        <v>97826910</v>
      </c>
      <c r="D2476" t="n">
        <v>136217900</v>
      </c>
      <c r="E2476">
        <f>sum(B2476:D2476)</f>
        <v/>
      </c>
      <c r="F2476">
        <f>B2476/E2476</f>
        <v/>
      </c>
      <c r="G2476">
        <f>C2476/E2476</f>
        <v/>
      </c>
      <c r="H2476">
        <f>D2476/E2476</f>
        <v/>
      </c>
      <c r="I2476">
        <f>G2476+H2476*2</f>
        <v/>
      </c>
      <c r="J2476">
        <f>I2476-J2468</f>
        <v/>
      </c>
      <c r="K2476" t="n">
        <v>5</v>
      </c>
      <c r="L2476">
        <f>J2476/K2476*100/84.96/96</f>
        <v/>
      </c>
    </row>
    <row r="2477" spans="1:12">
      <c r="A2477" t="s">
        <v>25</v>
      </c>
      <c r="B2477" t="n">
        <v>32223610</v>
      </c>
      <c r="C2477" t="n">
        <v>85173310</v>
      </c>
      <c r="D2477" t="n">
        <v>117558400</v>
      </c>
      <c r="E2477">
        <f>sum(B2477:D2477)</f>
        <v/>
      </c>
      <c r="F2477">
        <f>B2477/E2477</f>
        <v/>
      </c>
      <c r="G2477">
        <f>C2477/E2477</f>
        <v/>
      </c>
      <c r="H2477">
        <f>D2477/E2477</f>
        <v/>
      </c>
      <c r="I2477">
        <f>G2477+H2477*2</f>
        <v/>
      </c>
      <c r="J2477">
        <f>I2477-J2468</f>
        <v/>
      </c>
      <c r="K2477" t="n">
        <v>5</v>
      </c>
      <c r="L2477">
        <f>J2477/K2477*100/84.96/96</f>
        <v/>
      </c>
    </row>
    <row r="2478" spans="1:12">
      <c r="A2478" t="s">
        <v>26</v>
      </c>
      <c r="B2478" t="n">
        <v>23836420</v>
      </c>
      <c r="C2478" t="n">
        <v>70269070</v>
      </c>
      <c r="D2478" t="n">
        <v>115002000</v>
      </c>
      <c r="E2478">
        <f>sum(B2478:D2478)</f>
        <v/>
      </c>
      <c r="F2478">
        <f>B2478/E2478</f>
        <v/>
      </c>
      <c r="G2478">
        <f>C2478/E2478</f>
        <v/>
      </c>
      <c r="H2478">
        <f>D2478/E2478</f>
        <v/>
      </c>
      <c r="I2478">
        <f>G2478+H2478*2</f>
        <v/>
      </c>
      <c r="J2478">
        <f>I2478-J2468</f>
        <v/>
      </c>
      <c r="K2478" t="n">
        <v>5</v>
      </c>
      <c r="L2478">
        <f>J2478/K2478*100/84.96/168</f>
        <v/>
      </c>
    </row>
    <row r="2479" spans="1:12">
      <c r="A2479" t="s">
        <v>27</v>
      </c>
      <c r="B2479" t="n">
        <v>26651800</v>
      </c>
      <c r="C2479" t="n">
        <v>82717300</v>
      </c>
      <c r="D2479" t="n">
        <v>131890500</v>
      </c>
      <c r="E2479">
        <f>sum(B2479:D2479)</f>
        <v/>
      </c>
      <c r="F2479">
        <f>B2479/E2479</f>
        <v/>
      </c>
      <c r="G2479">
        <f>C2479/E2479</f>
        <v/>
      </c>
      <c r="H2479">
        <f>D2479/E2479</f>
        <v/>
      </c>
      <c r="I2479">
        <f>G2479+H2479*2</f>
        <v/>
      </c>
      <c r="J2479">
        <f>I2479-J2468</f>
        <v/>
      </c>
      <c r="K2479" t="n">
        <v>5</v>
      </c>
      <c r="L2479">
        <f>J2479/K2479*100/84.96/168</f>
        <v/>
      </c>
    </row>
    <row r="2480" spans="1:12">
      <c r="A2480" t="s"/>
    </row>
    <row r="2481" spans="1:12">
      <c r="A2481" t="s">
        <v>0</v>
      </c>
      <c r="B2481" t="s">
        <v>1</v>
      </c>
      <c r="C2481" t="s">
        <v>2</v>
      </c>
      <c r="D2481" t="s">
        <v>3</v>
      </c>
    </row>
    <row r="2482" spans="1:12">
      <c r="A2482" t="s">
        <v>425</v>
      </c>
      <c r="B2482" t="s">
        <v>294</v>
      </c>
      <c r="C2482" t="s">
        <v>426</v>
      </c>
      <c r="D2482" t="s">
        <v>427</v>
      </c>
    </row>
    <row r="2483" spans="1:12">
      <c r="A2483" t="s"/>
      <c r="B2483" t="s">
        <v>8</v>
      </c>
      <c r="C2483" t="s">
        <v>9</v>
      </c>
      <c r="D2483" t="s">
        <v>10</v>
      </c>
      <c r="E2483" t="s">
        <v>11</v>
      </c>
      <c r="F2483" t="s">
        <v>8</v>
      </c>
      <c r="G2483" t="s">
        <v>9</v>
      </c>
      <c r="H2483" t="s">
        <v>10</v>
      </c>
      <c r="I2483" t="s">
        <v>12</v>
      </c>
      <c r="J2483" t="s">
        <v>13</v>
      </c>
      <c r="K2483" t="s">
        <v>14</v>
      </c>
      <c r="L2483" t="s">
        <v>15</v>
      </c>
    </row>
    <row r="2484" spans="1:12">
      <c r="A2484" t="s">
        <v>16</v>
      </c>
      <c r="B2484" t="n">
        <v>10740130</v>
      </c>
      <c r="C2484" t="n">
        <v>26281510</v>
      </c>
      <c r="D2484" t="n">
        <v>33472990</v>
      </c>
      <c r="E2484">
        <f>sum(B2484:D2484)</f>
        <v/>
      </c>
      <c r="F2484">
        <f>B2484/E2484</f>
        <v/>
      </c>
      <c r="G2484">
        <f>C2484/E2484</f>
        <v/>
      </c>
      <c r="H2484">
        <f>D2484/E2484</f>
        <v/>
      </c>
      <c r="I2484">
        <f>G2484+H2484*2</f>
        <v/>
      </c>
      <c r="J2484">
        <f>average(I2484:I2485)</f>
        <v/>
      </c>
    </row>
    <row r="2485" spans="1:12">
      <c r="A2485" t="s">
        <v>17</v>
      </c>
      <c r="B2485" t="n">
        <v>12615430</v>
      </c>
      <c r="C2485" t="n">
        <v>28850690</v>
      </c>
      <c r="D2485" t="n">
        <v>37743700</v>
      </c>
      <c r="E2485">
        <f>sum(B2485:D2485)</f>
        <v/>
      </c>
      <c r="F2485">
        <f>B2485/E2485</f>
        <v/>
      </c>
      <c r="G2485">
        <f>C2485/E2485</f>
        <v/>
      </c>
      <c r="H2485">
        <f>D2485/E2485</f>
        <v/>
      </c>
      <c r="I2485">
        <f>G2485+H2485*2</f>
        <v/>
      </c>
    </row>
    <row r="2486" spans="1:12">
      <c r="A2486" t="s">
        <v>18</v>
      </c>
      <c r="B2486" t="n">
        <v>9650389</v>
      </c>
      <c r="C2486" t="n">
        <v>22814140</v>
      </c>
      <c r="D2486" t="n">
        <v>29555060</v>
      </c>
      <c r="E2486">
        <f>sum(B2486:D2486)</f>
        <v/>
      </c>
      <c r="F2486">
        <f>B2486/E2486</f>
        <v/>
      </c>
      <c r="G2486">
        <f>C2486/E2486</f>
        <v/>
      </c>
      <c r="H2486">
        <f>D2486/E2486</f>
        <v/>
      </c>
      <c r="I2486">
        <f>G2486+H2486*2</f>
        <v/>
      </c>
      <c r="J2486">
        <f>I2486-J2484</f>
        <v/>
      </c>
      <c r="K2486" t="n">
        <v>5</v>
      </c>
      <c r="L2486">
        <f>J2486/K2486*100/78.06/8</f>
        <v/>
      </c>
    </row>
    <row r="2487" spans="1:12">
      <c r="A2487" t="s">
        <v>19</v>
      </c>
      <c r="B2487" t="n">
        <v>9385014</v>
      </c>
      <c r="C2487" t="n">
        <v>21775770</v>
      </c>
      <c r="D2487" t="n">
        <v>27564180</v>
      </c>
      <c r="E2487">
        <f>sum(B2487:D2487)</f>
        <v/>
      </c>
      <c r="F2487">
        <f>B2487/E2487</f>
        <v/>
      </c>
      <c r="G2487">
        <f>C2487/E2487</f>
        <v/>
      </c>
      <c r="H2487">
        <f>D2487/E2487</f>
        <v/>
      </c>
      <c r="I2487">
        <f>G2487+H2487*2</f>
        <v/>
      </c>
      <c r="J2487">
        <f>I2487-J2484</f>
        <v/>
      </c>
      <c r="K2487" t="n">
        <v>5</v>
      </c>
      <c r="L2487">
        <f>J2487/K2487*100/78.06/8</f>
        <v/>
      </c>
    </row>
    <row r="2488" spans="1:12">
      <c r="A2488" t="s">
        <v>20</v>
      </c>
      <c r="B2488" t="n">
        <v>14078350</v>
      </c>
      <c r="C2488" t="n">
        <v>33173660</v>
      </c>
      <c r="D2488" t="n">
        <v>44752320</v>
      </c>
      <c r="E2488">
        <f>sum(B2488:D2488)</f>
        <v/>
      </c>
      <c r="F2488">
        <f>B2488/E2488</f>
        <v/>
      </c>
      <c r="G2488">
        <f>C2488/E2488</f>
        <v/>
      </c>
      <c r="H2488">
        <f>D2488/E2488</f>
        <v/>
      </c>
      <c r="I2488">
        <f>G2488+H2488*2</f>
        <v/>
      </c>
      <c r="J2488">
        <f>I2488-J2484</f>
        <v/>
      </c>
      <c r="K2488" t="n">
        <v>5</v>
      </c>
      <c r="L2488">
        <f>J2488/K2488*100/78.06/24</f>
        <v/>
      </c>
    </row>
    <row r="2489" spans="1:12">
      <c r="A2489" t="s">
        <v>21</v>
      </c>
      <c r="B2489" t="n">
        <v>14692330</v>
      </c>
      <c r="C2489" t="n">
        <v>36341130</v>
      </c>
      <c r="D2489" t="n">
        <v>45653240</v>
      </c>
      <c r="E2489">
        <f>sum(B2489:D2489)</f>
        <v/>
      </c>
      <c r="F2489">
        <f>B2489/E2489</f>
        <v/>
      </c>
      <c r="G2489">
        <f>C2489/E2489</f>
        <v/>
      </c>
      <c r="H2489">
        <f>D2489/E2489</f>
        <v/>
      </c>
      <c r="I2489">
        <f>G2489+H2489*2</f>
        <v/>
      </c>
      <c r="J2489">
        <f>I2489-J2484</f>
        <v/>
      </c>
      <c r="K2489" t="n">
        <v>5</v>
      </c>
      <c r="L2489">
        <f>J2489/K2489*100/78.06/24</f>
        <v/>
      </c>
    </row>
    <row r="2490" spans="1:12">
      <c r="A2490" t="s">
        <v>22</v>
      </c>
      <c r="B2490" t="n">
        <v>7055949</v>
      </c>
      <c r="C2490" t="n">
        <v>17591830</v>
      </c>
      <c r="D2490" t="n">
        <v>24986280</v>
      </c>
      <c r="E2490">
        <f>sum(B2490:D2490)</f>
        <v/>
      </c>
      <c r="F2490">
        <f>B2490/E2490</f>
        <v/>
      </c>
      <c r="G2490">
        <f>C2490/E2490</f>
        <v/>
      </c>
      <c r="H2490">
        <f>D2490/E2490</f>
        <v/>
      </c>
      <c r="I2490">
        <f>G2490+H2490*2</f>
        <v/>
      </c>
      <c r="J2490">
        <f>I2490-J2484</f>
        <v/>
      </c>
      <c r="K2490" t="n">
        <v>5</v>
      </c>
      <c r="L2490">
        <f>J2490/K2490*100/78.06/48</f>
        <v/>
      </c>
    </row>
    <row r="2491" spans="1:12">
      <c r="A2491" t="s">
        <v>23</v>
      </c>
      <c r="B2491" t="n">
        <v>8182145</v>
      </c>
      <c r="C2491" t="n">
        <v>18881740</v>
      </c>
      <c r="D2491" t="n">
        <v>23926330</v>
      </c>
      <c r="E2491">
        <f>sum(B2491:D2491)</f>
        <v/>
      </c>
      <c r="F2491">
        <f>B2491/E2491</f>
        <v/>
      </c>
      <c r="G2491">
        <f>C2491/E2491</f>
        <v/>
      </c>
      <c r="H2491">
        <f>D2491/E2491</f>
        <v/>
      </c>
      <c r="I2491">
        <f>G2491+H2491*2</f>
        <v/>
      </c>
      <c r="J2491">
        <f>I2491-J2484</f>
        <v/>
      </c>
      <c r="K2491" t="n">
        <v>5</v>
      </c>
      <c r="L2491">
        <f>J2491/K2491*100/78.06/48</f>
        <v/>
      </c>
    </row>
    <row r="2492" spans="1:12">
      <c r="A2492" t="s">
        <v>24</v>
      </c>
      <c r="B2492" t="n">
        <v>8593154</v>
      </c>
      <c r="C2492" t="n">
        <v>22557770</v>
      </c>
      <c r="D2492" t="n">
        <v>35219850</v>
      </c>
      <c r="E2492">
        <f>sum(B2492:D2492)</f>
        <v/>
      </c>
      <c r="F2492">
        <f>B2492/E2492</f>
        <v/>
      </c>
      <c r="G2492">
        <f>C2492/E2492</f>
        <v/>
      </c>
      <c r="H2492">
        <f>D2492/E2492</f>
        <v/>
      </c>
      <c r="I2492">
        <f>G2492+H2492*2</f>
        <v/>
      </c>
      <c r="J2492">
        <f>I2492-J2484</f>
        <v/>
      </c>
      <c r="K2492" t="n">
        <v>5</v>
      </c>
      <c r="L2492">
        <f>J2492/K2492*100/78.06/96</f>
        <v/>
      </c>
    </row>
    <row r="2493" spans="1:12">
      <c r="A2493" t="s">
        <v>25</v>
      </c>
      <c r="B2493" t="n">
        <v>8746747</v>
      </c>
      <c r="C2493" t="n">
        <v>23038380</v>
      </c>
      <c r="D2493" t="n">
        <v>35859380</v>
      </c>
      <c r="E2493">
        <f>sum(B2493:D2493)</f>
        <v/>
      </c>
      <c r="F2493">
        <f>B2493/E2493</f>
        <v/>
      </c>
      <c r="G2493">
        <f>C2493/E2493</f>
        <v/>
      </c>
      <c r="H2493">
        <f>D2493/E2493</f>
        <v/>
      </c>
      <c r="I2493">
        <f>G2493+H2493*2</f>
        <v/>
      </c>
      <c r="J2493">
        <f>I2493-J2484</f>
        <v/>
      </c>
      <c r="K2493" t="n">
        <v>5</v>
      </c>
      <c r="L2493">
        <f>J2493/K2493*100/78.06/96</f>
        <v/>
      </c>
    </row>
    <row r="2494" spans="1:12">
      <c r="A2494" t="s">
        <v>26</v>
      </c>
      <c r="B2494" t="n">
        <v>3169402</v>
      </c>
      <c r="C2494" t="n">
        <v>13558970</v>
      </c>
      <c r="D2494" t="n">
        <v>21372660</v>
      </c>
      <c r="E2494">
        <f>sum(B2494:D2494)</f>
        <v/>
      </c>
      <c r="F2494">
        <f>B2494/E2494</f>
        <v/>
      </c>
      <c r="G2494">
        <f>C2494/E2494</f>
        <v/>
      </c>
      <c r="H2494">
        <f>D2494/E2494</f>
        <v/>
      </c>
      <c r="I2494">
        <f>G2494+H2494*2</f>
        <v/>
      </c>
      <c r="J2494">
        <f>I2494-J2484</f>
        <v/>
      </c>
      <c r="K2494" t="n">
        <v>5</v>
      </c>
      <c r="L2494">
        <f>J2494/K2494*100/78.06/168</f>
        <v/>
      </c>
    </row>
    <row r="2495" spans="1:12">
      <c r="A2495" t="s">
        <v>27</v>
      </c>
      <c r="B2495" t="n">
        <v>3356184</v>
      </c>
      <c r="C2495" t="n">
        <v>11495450</v>
      </c>
      <c r="D2495" t="n">
        <v>20277030</v>
      </c>
      <c r="E2495">
        <f>sum(B2495:D2495)</f>
        <v/>
      </c>
      <c r="F2495">
        <f>B2495/E2495</f>
        <v/>
      </c>
      <c r="G2495">
        <f>C2495/E2495</f>
        <v/>
      </c>
      <c r="H2495">
        <f>D2495/E2495</f>
        <v/>
      </c>
      <c r="I2495">
        <f>G2495+H2495*2</f>
        <v/>
      </c>
      <c r="J2495">
        <f>I2495-J2484</f>
        <v/>
      </c>
      <c r="K2495" t="n">
        <v>5</v>
      </c>
      <c r="L2495">
        <f>J2495/K2495*100/78.06/168</f>
        <v/>
      </c>
    </row>
    <row r="2496" spans="1:12">
      <c r="A2496" t="s"/>
    </row>
    <row r="2497" spans="1:12">
      <c r="A2497" t="s">
        <v>0</v>
      </c>
      <c r="B2497" t="s">
        <v>1</v>
      </c>
      <c r="C2497" t="s">
        <v>2</v>
      </c>
      <c r="D2497" t="s">
        <v>3</v>
      </c>
    </row>
    <row r="2498" spans="1:12">
      <c r="A2498" t="s">
        <v>428</v>
      </c>
      <c r="B2498" t="s">
        <v>165</v>
      </c>
      <c r="C2498" t="s">
        <v>429</v>
      </c>
      <c r="D2498" t="s">
        <v>430</v>
      </c>
    </row>
    <row r="2499" spans="1:12">
      <c r="A2499" t="s"/>
      <c r="B2499" t="s">
        <v>8</v>
      </c>
      <c r="C2499" t="s">
        <v>9</v>
      </c>
      <c r="D2499" t="s">
        <v>10</v>
      </c>
      <c r="E2499" t="s">
        <v>11</v>
      </c>
      <c r="F2499" t="s">
        <v>8</v>
      </c>
      <c r="G2499" t="s">
        <v>9</v>
      </c>
      <c r="H2499" t="s">
        <v>10</v>
      </c>
      <c r="I2499" t="s">
        <v>12</v>
      </c>
      <c r="J2499" t="s">
        <v>13</v>
      </c>
      <c r="K2499" t="s">
        <v>14</v>
      </c>
      <c r="L2499" t="s">
        <v>15</v>
      </c>
    </row>
    <row r="2500" spans="1:12">
      <c r="A2500" t="s">
        <v>16</v>
      </c>
      <c r="B2500" t="n">
        <v>14746000</v>
      </c>
      <c r="C2500" t="n">
        <v>34464320</v>
      </c>
      <c r="D2500" t="n">
        <v>41074590</v>
      </c>
      <c r="E2500">
        <f>sum(B2500:D2500)</f>
        <v/>
      </c>
      <c r="F2500">
        <f>B2500/E2500</f>
        <v/>
      </c>
      <c r="G2500">
        <f>C2500/E2500</f>
        <v/>
      </c>
      <c r="H2500">
        <f>D2500/E2500</f>
        <v/>
      </c>
      <c r="I2500">
        <f>G2500+H2500*2</f>
        <v/>
      </c>
      <c r="J2500">
        <f>average(I2500:I2501)</f>
        <v/>
      </c>
    </row>
    <row r="2501" spans="1:12">
      <c r="A2501" t="s">
        <v>17</v>
      </c>
      <c r="B2501" t="n">
        <v>13580650</v>
      </c>
      <c r="C2501" t="n">
        <v>30845100</v>
      </c>
      <c r="D2501" t="n">
        <v>36766210</v>
      </c>
      <c r="E2501">
        <f>sum(B2501:D2501)</f>
        <v/>
      </c>
      <c r="F2501">
        <f>B2501/E2501</f>
        <v/>
      </c>
      <c r="G2501">
        <f>C2501/E2501</f>
        <v/>
      </c>
      <c r="H2501">
        <f>D2501/E2501</f>
        <v/>
      </c>
      <c r="I2501">
        <f>G2501+H2501*2</f>
        <v/>
      </c>
    </row>
    <row r="2502" spans="1:12">
      <c r="A2502" t="s">
        <v>18</v>
      </c>
      <c r="B2502" t="n">
        <v>18347340</v>
      </c>
      <c r="C2502" t="n">
        <v>43184880</v>
      </c>
      <c r="D2502" t="n">
        <v>52237900</v>
      </c>
      <c r="E2502">
        <f>sum(B2502:D2502)</f>
        <v/>
      </c>
      <c r="F2502">
        <f>B2502/E2502</f>
        <v/>
      </c>
      <c r="G2502">
        <f>C2502/E2502</f>
        <v/>
      </c>
      <c r="H2502">
        <f>D2502/E2502</f>
        <v/>
      </c>
      <c r="I2502">
        <f>G2502+H2502*2</f>
        <v/>
      </c>
      <c r="J2502">
        <f>I2502-J2500</f>
        <v/>
      </c>
      <c r="K2502" t="n">
        <v>5</v>
      </c>
      <c r="L2502">
        <f>J2502/K2502*100/85.50/8</f>
        <v/>
      </c>
    </row>
    <row r="2503" spans="1:12">
      <c r="A2503" t="s">
        <v>19</v>
      </c>
      <c r="B2503" t="n">
        <v>16557400</v>
      </c>
      <c r="C2503" t="n">
        <v>37934520</v>
      </c>
      <c r="D2503" t="n">
        <v>47469660</v>
      </c>
      <c r="E2503">
        <f>sum(B2503:D2503)</f>
        <v/>
      </c>
      <c r="F2503">
        <f>B2503/E2503</f>
        <v/>
      </c>
      <c r="G2503">
        <f>C2503/E2503</f>
        <v/>
      </c>
      <c r="H2503">
        <f>D2503/E2503</f>
        <v/>
      </c>
      <c r="I2503">
        <f>G2503+H2503*2</f>
        <v/>
      </c>
      <c r="J2503">
        <f>I2503-J2500</f>
        <v/>
      </c>
      <c r="K2503" t="n">
        <v>5</v>
      </c>
      <c r="L2503">
        <f>J2503/K2503*100/85.50/8</f>
        <v/>
      </c>
    </row>
    <row r="2504" spans="1:12">
      <c r="A2504" t="s">
        <v>20</v>
      </c>
      <c r="B2504" t="n">
        <v>17045200</v>
      </c>
      <c r="C2504" t="n">
        <v>39967340</v>
      </c>
      <c r="D2504" t="n">
        <v>50434220</v>
      </c>
      <c r="E2504">
        <f>sum(B2504:D2504)</f>
        <v/>
      </c>
      <c r="F2504">
        <f>B2504/E2504</f>
        <v/>
      </c>
      <c r="G2504">
        <f>C2504/E2504</f>
        <v/>
      </c>
      <c r="H2504">
        <f>D2504/E2504</f>
        <v/>
      </c>
      <c r="I2504">
        <f>G2504+H2504*2</f>
        <v/>
      </c>
      <c r="J2504">
        <f>I2504-J2500</f>
        <v/>
      </c>
      <c r="K2504" t="n">
        <v>5</v>
      </c>
      <c r="L2504">
        <f>J2504/K2504*100/85.50/24</f>
        <v/>
      </c>
    </row>
    <row r="2505" spans="1:12">
      <c r="A2505" t="s">
        <v>21</v>
      </c>
      <c r="B2505" t="n">
        <v>14954540</v>
      </c>
      <c r="C2505" t="n">
        <v>35192500</v>
      </c>
      <c r="D2505" t="n">
        <v>44552890</v>
      </c>
      <c r="E2505">
        <f>sum(B2505:D2505)</f>
        <v/>
      </c>
      <c r="F2505">
        <f>B2505/E2505</f>
        <v/>
      </c>
      <c r="G2505">
        <f>C2505/E2505</f>
        <v/>
      </c>
      <c r="H2505">
        <f>D2505/E2505</f>
        <v/>
      </c>
      <c r="I2505">
        <f>G2505+H2505*2</f>
        <v/>
      </c>
      <c r="J2505">
        <f>I2505-J2500</f>
        <v/>
      </c>
      <c r="K2505" t="n">
        <v>5</v>
      </c>
      <c r="L2505">
        <f>J2505/K2505*100/85.50/24</f>
        <v/>
      </c>
    </row>
    <row r="2506" spans="1:12">
      <c r="A2506" t="s">
        <v>22</v>
      </c>
      <c r="B2506" t="n">
        <v>8644760</v>
      </c>
      <c r="C2506" t="n">
        <v>20311480</v>
      </c>
      <c r="D2506" t="n">
        <v>27801070</v>
      </c>
      <c r="E2506">
        <f>sum(B2506:D2506)</f>
        <v/>
      </c>
      <c r="F2506">
        <f>B2506/E2506</f>
        <v/>
      </c>
      <c r="G2506">
        <f>C2506/E2506</f>
        <v/>
      </c>
      <c r="H2506">
        <f>D2506/E2506</f>
        <v/>
      </c>
      <c r="I2506">
        <f>G2506+H2506*2</f>
        <v/>
      </c>
      <c r="J2506">
        <f>I2506-J2500</f>
        <v/>
      </c>
      <c r="K2506" t="n">
        <v>5</v>
      </c>
      <c r="L2506">
        <f>J2506/K2506*100/85.50/48</f>
        <v/>
      </c>
    </row>
    <row r="2507" spans="1:12">
      <c r="A2507" t="s">
        <v>23</v>
      </c>
      <c r="B2507" t="n">
        <v>9173813</v>
      </c>
      <c r="C2507" t="n">
        <v>22618330</v>
      </c>
      <c r="D2507" t="n">
        <v>28683220</v>
      </c>
      <c r="E2507">
        <f>sum(B2507:D2507)</f>
        <v/>
      </c>
      <c r="F2507">
        <f>B2507/E2507</f>
        <v/>
      </c>
      <c r="G2507">
        <f>C2507/E2507</f>
        <v/>
      </c>
      <c r="H2507">
        <f>D2507/E2507</f>
        <v/>
      </c>
      <c r="I2507">
        <f>G2507+H2507*2</f>
        <v/>
      </c>
      <c r="J2507">
        <f>I2507-J2500</f>
        <v/>
      </c>
      <c r="K2507" t="n">
        <v>5</v>
      </c>
      <c r="L2507">
        <f>J2507/K2507*100/85.50/48</f>
        <v/>
      </c>
    </row>
    <row r="2508" spans="1:12">
      <c r="A2508" t="s">
        <v>24</v>
      </c>
      <c r="B2508" t="n">
        <v>9529501</v>
      </c>
      <c r="C2508" t="n">
        <v>24072910</v>
      </c>
      <c r="D2508" t="n">
        <v>34889320</v>
      </c>
      <c r="E2508">
        <f>sum(B2508:D2508)</f>
        <v/>
      </c>
      <c r="F2508">
        <f>B2508/E2508</f>
        <v/>
      </c>
      <c r="G2508">
        <f>C2508/E2508</f>
        <v/>
      </c>
      <c r="H2508">
        <f>D2508/E2508</f>
        <v/>
      </c>
      <c r="I2508">
        <f>G2508+H2508*2</f>
        <v/>
      </c>
      <c r="J2508">
        <f>I2508-J2500</f>
        <v/>
      </c>
      <c r="K2508" t="n">
        <v>5</v>
      </c>
      <c r="L2508">
        <f>J2508/K2508*100/85.50/96</f>
        <v/>
      </c>
    </row>
    <row r="2509" spans="1:12">
      <c r="A2509" t="s">
        <v>25</v>
      </c>
      <c r="B2509" t="n">
        <v>7373490</v>
      </c>
      <c r="C2509" t="n">
        <v>19021760</v>
      </c>
      <c r="D2509" t="n">
        <v>28615520</v>
      </c>
      <c r="E2509">
        <f>sum(B2509:D2509)</f>
        <v/>
      </c>
      <c r="F2509">
        <f>B2509/E2509</f>
        <v/>
      </c>
      <c r="G2509">
        <f>C2509/E2509</f>
        <v/>
      </c>
      <c r="H2509">
        <f>D2509/E2509</f>
        <v/>
      </c>
      <c r="I2509">
        <f>G2509+H2509*2</f>
        <v/>
      </c>
      <c r="J2509">
        <f>I2509-J2500</f>
        <v/>
      </c>
      <c r="K2509" t="n">
        <v>5</v>
      </c>
      <c r="L2509">
        <f>J2509/K2509*100/85.50/96</f>
        <v/>
      </c>
    </row>
    <row r="2510" spans="1:12">
      <c r="A2510" t="s">
        <v>26</v>
      </c>
      <c r="B2510" t="n">
        <v>3934603</v>
      </c>
      <c r="C2510" t="n">
        <v>13445200</v>
      </c>
      <c r="D2510" t="n">
        <v>23002950</v>
      </c>
      <c r="E2510">
        <f>sum(B2510:D2510)</f>
        <v/>
      </c>
      <c r="F2510">
        <f>B2510/E2510</f>
        <v/>
      </c>
      <c r="G2510">
        <f>C2510/E2510</f>
        <v/>
      </c>
      <c r="H2510">
        <f>D2510/E2510</f>
        <v/>
      </c>
      <c r="I2510">
        <f>G2510+H2510*2</f>
        <v/>
      </c>
      <c r="J2510">
        <f>I2510-J2500</f>
        <v/>
      </c>
      <c r="K2510" t="n">
        <v>5</v>
      </c>
      <c r="L2510">
        <f>J2510/K2510*100/85.50/168</f>
        <v/>
      </c>
    </row>
    <row r="2511" spans="1:12">
      <c r="A2511" t="s">
        <v>27</v>
      </c>
      <c r="B2511" t="n">
        <v>5653288</v>
      </c>
      <c r="C2511" t="n">
        <v>17384260</v>
      </c>
      <c r="D2511" t="n">
        <v>29973870</v>
      </c>
      <c r="E2511">
        <f>sum(B2511:D2511)</f>
        <v/>
      </c>
      <c r="F2511">
        <f>B2511/E2511</f>
        <v/>
      </c>
      <c r="G2511">
        <f>C2511/E2511</f>
        <v/>
      </c>
      <c r="H2511">
        <f>D2511/E2511</f>
        <v/>
      </c>
      <c r="I2511">
        <f>G2511+H2511*2</f>
        <v/>
      </c>
      <c r="J2511">
        <f>I2511-J2500</f>
        <v/>
      </c>
      <c r="K2511" t="n">
        <v>5</v>
      </c>
      <c r="L2511">
        <f>J2511/K2511*100/85.50/168</f>
        <v/>
      </c>
    </row>
    <row r="2512" spans="1:12">
      <c r="A2512" t="s"/>
    </row>
    <row r="2513" spans="1:12">
      <c r="A2513" t="s">
        <v>0</v>
      </c>
      <c r="B2513" t="s">
        <v>1</v>
      </c>
      <c r="C2513" t="s">
        <v>2</v>
      </c>
      <c r="D2513" t="s">
        <v>3</v>
      </c>
    </row>
    <row r="2514" spans="1:12">
      <c r="A2514" t="s">
        <v>431</v>
      </c>
      <c r="B2514" t="s">
        <v>294</v>
      </c>
      <c r="C2514" t="s">
        <v>432</v>
      </c>
      <c r="D2514" t="s">
        <v>430</v>
      </c>
    </row>
    <row r="2515" spans="1:12">
      <c r="A2515" t="s"/>
      <c r="B2515" t="s">
        <v>8</v>
      </c>
      <c r="C2515" t="s">
        <v>9</v>
      </c>
      <c r="D2515" t="s">
        <v>10</v>
      </c>
      <c r="E2515" t="s">
        <v>11</v>
      </c>
      <c r="F2515" t="s">
        <v>8</v>
      </c>
      <c r="G2515" t="s">
        <v>9</v>
      </c>
      <c r="H2515" t="s">
        <v>10</v>
      </c>
      <c r="I2515" t="s">
        <v>12</v>
      </c>
      <c r="J2515" t="s">
        <v>13</v>
      </c>
      <c r="K2515" t="s">
        <v>14</v>
      </c>
      <c r="L2515" t="s">
        <v>15</v>
      </c>
    </row>
    <row r="2516" spans="1:12">
      <c r="A2516" t="s">
        <v>16</v>
      </c>
      <c r="B2516" t="n">
        <v>27861800</v>
      </c>
      <c r="C2516" t="n">
        <v>61663140</v>
      </c>
      <c r="D2516" t="n">
        <v>74728600</v>
      </c>
      <c r="E2516">
        <f>sum(B2516:D2516)</f>
        <v/>
      </c>
      <c r="F2516">
        <f>B2516/E2516</f>
        <v/>
      </c>
      <c r="G2516">
        <f>C2516/E2516</f>
        <v/>
      </c>
      <c r="H2516">
        <f>D2516/E2516</f>
        <v/>
      </c>
      <c r="I2516">
        <f>G2516+H2516*2</f>
        <v/>
      </c>
      <c r="J2516">
        <f>average(I2516:I2517)</f>
        <v/>
      </c>
    </row>
    <row r="2517" spans="1:12">
      <c r="A2517" t="s">
        <v>17</v>
      </c>
      <c r="B2517" t="n">
        <v>23804470</v>
      </c>
      <c r="C2517" t="n">
        <v>54159310</v>
      </c>
      <c r="D2517" t="n">
        <v>67889390</v>
      </c>
      <c r="E2517">
        <f>sum(B2517:D2517)</f>
        <v/>
      </c>
      <c r="F2517">
        <f>B2517/E2517</f>
        <v/>
      </c>
      <c r="G2517">
        <f>C2517/E2517</f>
        <v/>
      </c>
      <c r="H2517">
        <f>D2517/E2517</f>
        <v/>
      </c>
      <c r="I2517">
        <f>G2517+H2517*2</f>
        <v/>
      </c>
    </row>
    <row r="2518" spans="1:12">
      <c r="A2518" t="s">
        <v>18</v>
      </c>
      <c r="B2518" t="n">
        <v>30254380</v>
      </c>
      <c r="C2518" t="n">
        <v>69609830</v>
      </c>
      <c r="D2518" t="n">
        <v>85846350</v>
      </c>
      <c r="E2518">
        <f>sum(B2518:D2518)</f>
        <v/>
      </c>
      <c r="F2518">
        <f>B2518/E2518</f>
        <v/>
      </c>
      <c r="G2518">
        <f>C2518/E2518</f>
        <v/>
      </c>
      <c r="H2518">
        <f>D2518/E2518</f>
        <v/>
      </c>
      <c r="I2518">
        <f>G2518+H2518*2</f>
        <v/>
      </c>
      <c r="J2518">
        <f>I2518-J2516</f>
        <v/>
      </c>
      <c r="K2518" t="n">
        <v>5</v>
      </c>
      <c r="L2518">
        <f>J2518/K2518*100/85.50/8</f>
        <v/>
      </c>
    </row>
    <row r="2519" spans="1:12">
      <c r="A2519" t="s">
        <v>19</v>
      </c>
      <c r="B2519" t="n">
        <v>27929010</v>
      </c>
      <c r="C2519" t="n">
        <v>66565100</v>
      </c>
      <c r="D2519" t="n">
        <v>79472170</v>
      </c>
      <c r="E2519">
        <f>sum(B2519:D2519)</f>
        <v/>
      </c>
      <c r="F2519">
        <f>B2519/E2519</f>
        <v/>
      </c>
      <c r="G2519">
        <f>C2519/E2519</f>
        <v/>
      </c>
      <c r="H2519">
        <f>D2519/E2519</f>
        <v/>
      </c>
      <c r="I2519">
        <f>G2519+H2519*2</f>
        <v/>
      </c>
      <c r="J2519">
        <f>I2519-J2516</f>
        <v/>
      </c>
      <c r="K2519" t="n">
        <v>5</v>
      </c>
      <c r="L2519">
        <f>J2519/K2519*100/85.50/8</f>
        <v/>
      </c>
    </row>
    <row r="2520" spans="1:12">
      <c r="A2520" t="s">
        <v>20</v>
      </c>
      <c r="B2520" t="n">
        <v>27829240</v>
      </c>
      <c r="C2520" t="n">
        <v>65331290</v>
      </c>
      <c r="D2520" t="n">
        <v>82608420</v>
      </c>
      <c r="E2520">
        <f>sum(B2520:D2520)</f>
        <v/>
      </c>
      <c r="F2520">
        <f>B2520/E2520</f>
        <v/>
      </c>
      <c r="G2520">
        <f>C2520/E2520</f>
        <v/>
      </c>
      <c r="H2520">
        <f>D2520/E2520</f>
        <v/>
      </c>
      <c r="I2520">
        <f>G2520+H2520*2</f>
        <v/>
      </c>
      <c r="J2520">
        <f>I2520-J2516</f>
        <v/>
      </c>
      <c r="K2520" t="n">
        <v>5</v>
      </c>
      <c r="L2520">
        <f>J2520/K2520*100/85.50/24</f>
        <v/>
      </c>
    </row>
    <row r="2521" spans="1:12">
      <c r="A2521" t="s">
        <v>21</v>
      </c>
      <c r="B2521" t="n">
        <v>25875640</v>
      </c>
      <c r="C2521" t="n">
        <v>60043850</v>
      </c>
      <c r="D2521" t="n">
        <v>76517640</v>
      </c>
      <c r="E2521">
        <f>sum(B2521:D2521)</f>
        <v/>
      </c>
      <c r="F2521">
        <f>B2521/E2521</f>
        <v/>
      </c>
      <c r="G2521">
        <f>C2521/E2521</f>
        <v/>
      </c>
      <c r="H2521">
        <f>D2521/E2521</f>
        <v/>
      </c>
      <c r="I2521">
        <f>G2521+H2521*2</f>
        <v/>
      </c>
      <c r="J2521">
        <f>I2521-J2516</f>
        <v/>
      </c>
      <c r="K2521" t="n">
        <v>5</v>
      </c>
      <c r="L2521">
        <f>J2521/K2521*100/85.50/24</f>
        <v/>
      </c>
    </row>
    <row r="2522" spans="1:12">
      <c r="A2522" t="s">
        <v>22</v>
      </c>
      <c r="B2522" t="n">
        <v>13416820</v>
      </c>
      <c r="C2522" t="n">
        <v>34385400</v>
      </c>
      <c r="D2522" t="n">
        <v>43574060</v>
      </c>
      <c r="E2522">
        <f>sum(B2522:D2522)</f>
        <v/>
      </c>
      <c r="F2522">
        <f>B2522/E2522</f>
        <v/>
      </c>
      <c r="G2522">
        <f>C2522/E2522</f>
        <v/>
      </c>
      <c r="H2522">
        <f>D2522/E2522</f>
        <v/>
      </c>
      <c r="I2522">
        <f>G2522+H2522*2</f>
        <v/>
      </c>
      <c r="J2522">
        <f>I2522-J2516</f>
        <v/>
      </c>
      <c r="K2522" t="n">
        <v>5</v>
      </c>
      <c r="L2522">
        <f>J2522/K2522*100/85.50/48</f>
        <v/>
      </c>
    </row>
    <row r="2523" spans="1:12">
      <c r="A2523" t="s">
        <v>23</v>
      </c>
      <c r="B2523" t="n">
        <v>14921730</v>
      </c>
      <c r="C2523" t="n">
        <v>36851900</v>
      </c>
      <c r="D2523" t="n">
        <v>48739030</v>
      </c>
      <c r="E2523">
        <f>sum(B2523:D2523)</f>
        <v/>
      </c>
      <c r="F2523">
        <f>B2523/E2523</f>
        <v/>
      </c>
      <c r="G2523">
        <f>C2523/E2523</f>
        <v/>
      </c>
      <c r="H2523">
        <f>D2523/E2523</f>
        <v/>
      </c>
      <c r="I2523">
        <f>G2523+H2523*2</f>
        <v/>
      </c>
      <c r="J2523">
        <f>I2523-J2516</f>
        <v/>
      </c>
      <c r="K2523" t="n">
        <v>5</v>
      </c>
      <c r="L2523">
        <f>J2523/K2523*100/85.50/48</f>
        <v/>
      </c>
    </row>
    <row r="2524" spans="1:12">
      <c r="A2524" t="s">
        <v>24</v>
      </c>
      <c r="B2524" t="n">
        <v>15515060</v>
      </c>
      <c r="C2524" t="n">
        <v>42333900</v>
      </c>
      <c r="D2524" t="n">
        <v>60108490</v>
      </c>
      <c r="E2524">
        <f>sum(B2524:D2524)</f>
        <v/>
      </c>
      <c r="F2524">
        <f>B2524/E2524</f>
        <v/>
      </c>
      <c r="G2524">
        <f>C2524/E2524</f>
        <v/>
      </c>
      <c r="H2524">
        <f>D2524/E2524</f>
        <v/>
      </c>
      <c r="I2524">
        <f>G2524+H2524*2</f>
        <v/>
      </c>
      <c r="J2524">
        <f>I2524-J2516</f>
        <v/>
      </c>
      <c r="K2524" t="n">
        <v>5</v>
      </c>
      <c r="L2524">
        <f>J2524/K2524*100/85.50/96</f>
        <v/>
      </c>
    </row>
    <row r="2525" spans="1:12">
      <c r="A2525" t="s">
        <v>25</v>
      </c>
      <c r="B2525" t="n">
        <v>12268170</v>
      </c>
      <c r="C2525" t="n">
        <v>34397690</v>
      </c>
      <c r="D2525" t="n">
        <v>48647250</v>
      </c>
      <c r="E2525">
        <f>sum(B2525:D2525)</f>
        <v/>
      </c>
      <c r="F2525">
        <f>B2525/E2525</f>
        <v/>
      </c>
      <c r="G2525">
        <f>C2525/E2525</f>
        <v/>
      </c>
      <c r="H2525">
        <f>D2525/E2525</f>
        <v/>
      </c>
      <c r="I2525">
        <f>G2525+H2525*2</f>
        <v/>
      </c>
      <c r="J2525">
        <f>I2525-J2516</f>
        <v/>
      </c>
      <c r="K2525" t="n">
        <v>5</v>
      </c>
      <c r="L2525">
        <f>J2525/K2525*100/85.50/96</f>
        <v/>
      </c>
    </row>
    <row r="2526" spans="1:12">
      <c r="A2526" t="s">
        <v>26</v>
      </c>
      <c r="B2526" t="n">
        <v>10127420</v>
      </c>
      <c r="C2526" t="n">
        <v>29564130</v>
      </c>
      <c r="D2526" t="n">
        <v>51224150</v>
      </c>
      <c r="E2526">
        <f>sum(B2526:D2526)</f>
        <v/>
      </c>
      <c r="F2526">
        <f>B2526/E2526</f>
        <v/>
      </c>
      <c r="G2526">
        <f>C2526/E2526</f>
        <v/>
      </c>
      <c r="H2526">
        <f>D2526/E2526</f>
        <v/>
      </c>
      <c r="I2526">
        <f>G2526+H2526*2</f>
        <v/>
      </c>
      <c r="J2526">
        <f>I2526-J2516</f>
        <v/>
      </c>
      <c r="K2526" t="n">
        <v>5</v>
      </c>
      <c r="L2526">
        <f>J2526/K2526*100/85.50/168</f>
        <v/>
      </c>
    </row>
    <row r="2527" spans="1:12">
      <c r="A2527" t="s">
        <v>27</v>
      </c>
      <c r="B2527" t="n">
        <v>10005470</v>
      </c>
      <c r="C2527" t="n">
        <v>29471120</v>
      </c>
      <c r="D2527" t="n">
        <v>48862600</v>
      </c>
      <c r="E2527">
        <f>sum(B2527:D2527)</f>
        <v/>
      </c>
      <c r="F2527">
        <f>B2527/E2527</f>
        <v/>
      </c>
      <c r="G2527">
        <f>C2527/E2527</f>
        <v/>
      </c>
      <c r="H2527">
        <f>D2527/E2527</f>
        <v/>
      </c>
      <c r="I2527">
        <f>G2527+H2527*2</f>
        <v/>
      </c>
      <c r="J2527">
        <f>I2527-J2516</f>
        <v/>
      </c>
      <c r="K2527" t="n">
        <v>5</v>
      </c>
      <c r="L2527">
        <f>J2527/K2527*100/85.50/168</f>
        <v/>
      </c>
    </row>
    <row r="2528" spans="1:12">
      <c r="A2528" t="s"/>
    </row>
    <row r="2529" spans="1:12">
      <c r="A2529" t="s">
        <v>0</v>
      </c>
      <c r="B2529" t="s">
        <v>1</v>
      </c>
      <c r="C2529" t="s">
        <v>2</v>
      </c>
      <c r="D2529" t="s">
        <v>3</v>
      </c>
    </row>
    <row r="2530" spans="1:12">
      <c r="A2530" t="s">
        <v>433</v>
      </c>
      <c r="B2530" t="s">
        <v>165</v>
      </c>
      <c r="C2530" t="s">
        <v>434</v>
      </c>
      <c r="D2530" t="s">
        <v>435</v>
      </c>
    </row>
    <row r="2531" spans="1:12">
      <c r="A2531" t="s"/>
      <c r="B2531" t="s">
        <v>8</v>
      </c>
      <c r="C2531" t="s">
        <v>9</v>
      </c>
      <c r="D2531" t="s">
        <v>10</v>
      </c>
      <c r="E2531" t="s">
        <v>11</v>
      </c>
      <c r="F2531" t="s">
        <v>8</v>
      </c>
      <c r="G2531" t="s">
        <v>9</v>
      </c>
      <c r="H2531" t="s">
        <v>10</v>
      </c>
      <c r="I2531" t="s">
        <v>12</v>
      </c>
      <c r="J2531" t="s">
        <v>13</v>
      </c>
      <c r="K2531" t="s">
        <v>14</v>
      </c>
      <c r="L2531" t="s">
        <v>15</v>
      </c>
    </row>
    <row r="2532" spans="1:12">
      <c r="A2532" t="s">
        <v>16</v>
      </c>
      <c r="B2532" t="n">
        <v>16704990</v>
      </c>
      <c r="C2532" t="n">
        <v>38319180</v>
      </c>
      <c r="D2532" t="n">
        <v>49883780</v>
      </c>
      <c r="E2532">
        <f>sum(B2532:D2532)</f>
        <v/>
      </c>
      <c r="F2532">
        <f>B2532/E2532</f>
        <v/>
      </c>
      <c r="G2532">
        <f>C2532/E2532</f>
        <v/>
      </c>
      <c r="H2532">
        <f>D2532/E2532</f>
        <v/>
      </c>
      <c r="I2532">
        <f>G2532+H2532*2</f>
        <v/>
      </c>
      <c r="J2532">
        <f>average(I2532:I2533)</f>
        <v/>
      </c>
    </row>
    <row r="2533" spans="1:12">
      <c r="A2533" t="s">
        <v>17</v>
      </c>
      <c r="B2533" t="n">
        <v>14880640</v>
      </c>
      <c r="C2533" t="n">
        <v>33493860</v>
      </c>
      <c r="D2533" t="n">
        <v>43307050</v>
      </c>
      <c r="E2533">
        <f>sum(B2533:D2533)</f>
        <v/>
      </c>
      <c r="F2533">
        <f>B2533/E2533</f>
        <v/>
      </c>
      <c r="G2533">
        <f>C2533/E2533</f>
        <v/>
      </c>
      <c r="H2533">
        <f>D2533/E2533</f>
        <v/>
      </c>
      <c r="I2533">
        <f>G2533+H2533*2</f>
        <v/>
      </c>
    </row>
    <row r="2534" spans="1:12">
      <c r="A2534" t="s">
        <v>18</v>
      </c>
      <c r="B2534" t="n">
        <v>15087060</v>
      </c>
      <c r="C2534" t="n">
        <v>32573310</v>
      </c>
      <c r="D2534" t="n">
        <v>41783040</v>
      </c>
      <c r="E2534">
        <f>sum(B2534:D2534)</f>
        <v/>
      </c>
      <c r="F2534">
        <f>B2534/E2534</f>
        <v/>
      </c>
      <c r="G2534">
        <f>C2534/E2534</f>
        <v/>
      </c>
      <c r="H2534">
        <f>D2534/E2534</f>
        <v/>
      </c>
      <c r="I2534">
        <f>G2534+H2534*2</f>
        <v/>
      </c>
      <c r="J2534">
        <f>I2534-J2532</f>
        <v/>
      </c>
      <c r="K2534" t="n">
        <v>5</v>
      </c>
      <c r="L2534">
        <f>J2534/K2534*100/76.51/8</f>
        <v/>
      </c>
    </row>
    <row r="2535" spans="1:12">
      <c r="A2535" t="s">
        <v>19</v>
      </c>
      <c r="B2535" t="n">
        <v>14001290</v>
      </c>
      <c r="C2535" t="n">
        <v>31678520</v>
      </c>
      <c r="D2535" t="n">
        <v>42613140</v>
      </c>
      <c r="E2535">
        <f>sum(B2535:D2535)</f>
        <v/>
      </c>
      <c r="F2535">
        <f>B2535/E2535</f>
        <v/>
      </c>
      <c r="G2535">
        <f>C2535/E2535</f>
        <v/>
      </c>
      <c r="H2535">
        <f>D2535/E2535</f>
        <v/>
      </c>
      <c r="I2535">
        <f>G2535+H2535*2</f>
        <v/>
      </c>
      <c r="J2535">
        <f>I2535-J2532</f>
        <v/>
      </c>
      <c r="K2535" t="n">
        <v>5</v>
      </c>
      <c r="L2535">
        <f>J2535/K2535*100/76.51/8</f>
        <v/>
      </c>
    </row>
    <row r="2536" spans="1:12">
      <c r="A2536" t="s">
        <v>20</v>
      </c>
      <c r="B2536" t="n">
        <v>19774450</v>
      </c>
      <c r="C2536" t="n">
        <v>46402230</v>
      </c>
      <c r="D2536" t="n">
        <v>60491650</v>
      </c>
      <c r="E2536">
        <f>sum(B2536:D2536)</f>
        <v/>
      </c>
      <c r="F2536">
        <f>B2536/E2536</f>
        <v/>
      </c>
      <c r="G2536">
        <f>C2536/E2536</f>
        <v/>
      </c>
      <c r="H2536">
        <f>D2536/E2536</f>
        <v/>
      </c>
      <c r="I2536">
        <f>G2536+H2536*2</f>
        <v/>
      </c>
      <c r="J2536">
        <f>I2536-J2532</f>
        <v/>
      </c>
      <c r="K2536" t="n">
        <v>5</v>
      </c>
      <c r="L2536">
        <f>J2536/K2536*100/76.51/24</f>
        <v/>
      </c>
    </row>
    <row r="2537" spans="1:12">
      <c r="A2537" t="s">
        <v>21</v>
      </c>
      <c r="B2537" t="n">
        <v>22259530</v>
      </c>
      <c r="C2537" t="n">
        <v>51386880</v>
      </c>
      <c r="D2537" t="n">
        <v>67432340</v>
      </c>
      <c r="E2537">
        <f>sum(B2537:D2537)</f>
        <v/>
      </c>
      <c r="F2537">
        <f>B2537/E2537</f>
        <v/>
      </c>
      <c r="G2537">
        <f>C2537/E2537</f>
        <v/>
      </c>
      <c r="H2537">
        <f>D2537/E2537</f>
        <v/>
      </c>
      <c r="I2537">
        <f>G2537+H2537*2</f>
        <v/>
      </c>
      <c r="J2537">
        <f>I2537-J2532</f>
        <v/>
      </c>
      <c r="K2537" t="n">
        <v>5</v>
      </c>
      <c r="L2537">
        <f>J2537/K2537*100/76.51/24</f>
        <v/>
      </c>
    </row>
    <row r="2538" spans="1:12">
      <c r="A2538" t="s">
        <v>22</v>
      </c>
      <c r="B2538" t="n">
        <v>12963660</v>
      </c>
      <c r="C2538" t="n">
        <v>28535840</v>
      </c>
      <c r="D2538" t="n">
        <v>42001500</v>
      </c>
      <c r="E2538">
        <f>sum(B2538:D2538)</f>
        <v/>
      </c>
      <c r="F2538">
        <f>B2538/E2538</f>
        <v/>
      </c>
      <c r="G2538">
        <f>C2538/E2538</f>
        <v/>
      </c>
      <c r="H2538">
        <f>D2538/E2538</f>
        <v/>
      </c>
      <c r="I2538">
        <f>G2538+H2538*2</f>
        <v/>
      </c>
      <c r="J2538">
        <f>I2538-J2532</f>
        <v/>
      </c>
      <c r="K2538" t="n">
        <v>5</v>
      </c>
      <c r="L2538">
        <f>J2538/K2538*100/76.51/48</f>
        <v/>
      </c>
    </row>
    <row r="2539" spans="1:12">
      <c r="A2539" t="s">
        <v>23</v>
      </c>
      <c r="B2539" t="n">
        <v>13930140</v>
      </c>
      <c r="C2539" t="n">
        <v>30819510</v>
      </c>
      <c r="D2539" t="n">
        <v>42107120</v>
      </c>
      <c r="E2539">
        <f>sum(B2539:D2539)</f>
        <v/>
      </c>
      <c r="F2539">
        <f>B2539/E2539</f>
        <v/>
      </c>
      <c r="G2539">
        <f>C2539/E2539</f>
        <v/>
      </c>
      <c r="H2539">
        <f>D2539/E2539</f>
        <v/>
      </c>
      <c r="I2539">
        <f>G2539+H2539*2</f>
        <v/>
      </c>
      <c r="J2539">
        <f>I2539-J2532</f>
        <v/>
      </c>
      <c r="K2539" t="n">
        <v>5</v>
      </c>
      <c r="L2539">
        <f>J2539/K2539*100/76.51/48</f>
        <v/>
      </c>
    </row>
    <row r="2540" spans="1:12">
      <c r="A2540" t="s">
        <v>24</v>
      </c>
      <c r="B2540" t="n">
        <v>15156620</v>
      </c>
      <c r="C2540" t="n">
        <v>35846970</v>
      </c>
      <c r="D2540" t="n">
        <v>56345390</v>
      </c>
      <c r="E2540">
        <f>sum(B2540:D2540)</f>
        <v/>
      </c>
      <c r="F2540">
        <f>B2540/E2540</f>
        <v/>
      </c>
      <c r="G2540">
        <f>C2540/E2540</f>
        <v/>
      </c>
      <c r="H2540">
        <f>D2540/E2540</f>
        <v/>
      </c>
      <c r="I2540">
        <f>G2540+H2540*2</f>
        <v/>
      </c>
      <c r="J2540">
        <f>I2540-J2532</f>
        <v/>
      </c>
      <c r="K2540" t="n">
        <v>5</v>
      </c>
      <c r="L2540">
        <f>J2540/K2540*100/76.51/96</f>
        <v/>
      </c>
    </row>
    <row r="2541" spans="1:12">
      <c r="A2541" t="s">
        <v>25</v>
      </c>
      <c r="B2541" t="n">
        <v>15219860</v>
      </c>
      <c r="C2541" t="n">
        <v>35997600</v>
      </c>
      <c r="D2541" t="n">
        <v>56071390</v>
      </c>
      <c r="E2541">
        <f>sum(B2541:D2541)</f>
        <v/>
      </c>
      <c r="F2541">
        <f>B2541/E2541</f>
        <v/>
      </c>
      <c r="G2541">
        <f>C2541/E2541</f>
        <v/>
      </c>
      <c r="H2541">
        <f>D2541/E2541</f>
        <v/>
      </c>
      <c r="I2541">
        <f>G2541+H2541*2</f>
        <v/>
      </c>
      <c r="J2541">
        <f>I2541-J2532</f>
        <v/>
      </c>
      <c r="K2541" t="n">
        <v>5</v>
      </c>
      <c r="L2541">
        <f>J2541/K2541*100/76.51/96</f>
        <v/>
      </c>
    </row>
    <row r="2542" spans="1:12">
      <c r="A2542" t="s">
        <v>26</v>
      </c>
      <c r="B2542" t="n">
        <v>7061731</v>
      </c>
      <c r="C2542" t="n">
        <v>15649290</v>
      </c>
      <c r="D2542" t="n">
        <v>27923980</v>
      </c>
      <c r="E2542">
        <f>sum(B2542:D2542)</f>
        <v/>
      </c>
      <c r="F2542">
        <f>B2542/E2542</f>
        <v/>
      </c>
      <c r="G2542">
        <f>C2542/E2542</f>
        <v/>
      </c>
      <c r="H2542">
        <f>D2542/E2542</f>
        <v/>
      </c>
      <c r="I2542">
        <f>G2542+H2542*2</f>
        <v/>
      </c>
      <c r="J2542">
        <f>I2542-J2532</f>
        <v/>
      </c>
      <c r="K2542" t="n">
        <v>5</v>
      </c>
      <c r="L2542">
        <f>J2542/K2542*100/76.51/168</f>
        <v/>
      </c>
    </row>
    <row r="2543" spans="1:12">
      <c r="A2543" t="s">
        <v>27</v>
      </c>
      <c r="B2543" t="n">
        <v>10786650</v>
      </c>
      <c r="C2543" t="n">
        <v>18492290</v>
      </c>
      <c r="D2543" t="n">
        <v>36930210</v>
      </c>
      <c r="E2543">
        <f>sum(B2543:D2543)</f>
        <v/>
      </c>
      <c r="F2543">
        <f>B2543/E2543</f>
        <v/>
      </c>
      <c r="G2543">
        <f>C2543/E2543</f>
        <v/>
      </c>
      <c r="H2543">
        <f>D2543/E2543</f>
        <v/>
      </c>
      <c r="I2543">
        <f>G2543+H2543*2</f>
        <v/>
      </c>
      <c r="J2543">
        <f>I2543-J2532</f>
        <v/>
      </c>
      <c r="K2543" t="n">
        <v>5</v>
      </c>
      <c r="L2543">
        <f>J2543/K2543*100/76.51/168</f>
        <v/>
      </c>
    </row>
    <row r="2544" spans="1:12">
      <c r="A2544" t="s"/>
    </row>
    <row r="2545" spans="1:12">
      <c r="A2545" t="s">
        <v>0</v>
      </c>
      <c r="B2545" t="s">
        <v>1</v>
      </c>
      <c r="C2545" t="s">
        <v>2</v>
      </c>
      <c r="D2545" t="s">
        <v>3</v>
      </c>
    </row>
    <row r="2546" spans="1:12">
      <c r="A2546" t="s">
        <v>436</v>
      </c>
      <c r="B2546" t="s">
        <v>165</v>
      </c>
      <c r="C2546" t="s">
        <v>437</v>
      </c>
      <c r="D2546" t="s">
        <v>438</v>
      </c>
    </row>
    <row r="2547" spans="1:12">
      <c r="A2547" t="s"/>
      <c r="B2547" t="s">
        <v>8</v>
      </c>
      <c r="C2547" t="s">
        <v>9</v>
      </c>
      <c r="D2547" t="s">
        <v>10</v>
      </c>
      <c r="E2547" t="s">
        <v>11</v>
      </c>
      <c r="F2547" t="s">
        <v>8</v>
      </c>
      <c r="G2547" t="s">
        <v>9</v>
      </c>
      <c r="H2547" t="s">
        <v>10</v>
      </c>
      <c r="I2547" t="s">
        <v>12</v>
      </c>
      <c r="J2547" t="s">
        <v>13</v>
      </c>
      <c r="K2547" t="s">
        <v>14</v>
      </c>
      <c r="L2547" t="s">
        <v>15</v>
      </c>
    </row>
    <row r="2548" spans="1:12">
      <c r="A2548" t="s">
        <v>16</v>
      </c>
      <c r="B2548" t="n">
        <v>148260100</v>
      </c>
      <c r="C2548" t="n">
        <v>356086300</v>
      </c>
      <c r="D2548" t="n">
        <v>453058100</v>
      </c>
      <c r="E2548">
        <f>sum(B2548:D2548)</f>
        <v/>
      </c>
      <c r="F2548">
        <f>B2548/E2548</f>
        <v/>
      </c>
      <c r="G2548">
        <f>C2548/E2548</f>
        <v/>
      </c>
      <c r="H2548">
        <f>D2548/E2548</f>
        <v/>
      </c>
      <c r="I2548">
        <f>G2548+H2548*2</f>
        <v/>
      </c>
      <c r="J2548">
        <f>average(I2548:I2549)</f>
        <v/>
      </c>
    </row>
    <row r="2549" spans="1:12">
      <c r="A2549" t="s">
        <v>17</v>
      </c>
      <c r="B2549" t="n">
        <v>115328100</v>
      </c>
      <c r="C2549" t="n">
        <v>275987700</v>
      </c>
      <c r="D2549" t="n">
        <v>349347700</v>
      </c>
      <c r="E2549">
        <f>sum(B2549:D2549)</f>
        <v/>
      </c>
      <c r="F2549">
        <f>B2549/E2549</f>
        <v/>
      </c>
      <c r="G2549">
        <f>C2549/E2549</f>
        <v/>
      </c>
      <c r="H2549">
        <f>D2549/E2549</f>
        <v/>
      </c>
      <c r="I2549">
        <f>G2549+H2549*2</f>
        <v/>
      </c>
    </row>
    <row r="2550" spans="1:12">
      <c r="A2550" t="s">
        <v>18</v>
      </c>
      <c r="B2550" t="n">
        <v>167299000</v>
      </c>
      <c r="C2550" t="n">
        <v>407890600</v>
      </c>
      <c r="D2550" t="n">
        <v>531922600</v>
      </c>
      <c r="E2550">
        <f>sum(B2550:D2550)</f>
        <v/>
      </c>
      <c r="F2550">
        <f>B2550/E2550</f>
        <v/>
      </c>
      <c r="G2550">
        <f>C2550/E2550</f>
        <v/>
      </c>
      <c r="H2550">
        <f>D2550/E2550</f>
        <v/>
      </c>
      <c r="I2550">
        <f>G2550+H2550*2</f>
        <v/>
      </c>
      <c r="J2550">
        <f>I2550-J2548</f>
        <v/>
      </c>
      <c r="K2550" t="n">
        <v>5</v>
      </c>
      <c r="L2550">
        <f>J2550/K2550*100/74.30/8</f>
        <v/>
      </c>
    </row>
    <row r="2551" spans="1:12">
      <c r="A2551" t="s">
        <v>19</v>
      </c>
      <c r="B2551" t="n">
        <v>151357400</v>
      </c>
      <c r="C2551" t="n">
        <v>380843800</v>
      </c>
      <c r="D2551" t="n">
        <v>494974200</v>
      </c>
      <c r="E2551">
        <f>sum(B2551:D2551)</f>
        <v/>
      </c>
      <c r="F2551">
        <f>B2551/E2551</f>
        <v/>
      </c>
      <c r="G2551">
        <f>C2551/E2551</f>
        <v/>
      </c>
      <c r="H2551">
        <f>D2551/E2551</f>
        <v/>
      </c>
      <c r="I2551">
        <f>G2551+H2551*2</f>
        <v/>
      </c>
      <c r="J2551">
        <f>I2551-J2548</f>
        <v/>
      </c>
      <c r="K2551" t="n">
        <v>5</v>
      </c>
      <c r="L2551">
        <f>J2551/K2551*100/74.30/8</f>
        <v/>
      </c>
    </row>
    <row r="2552" spans="1:12">
      <c r="A2552" t="s">
        <v>20</v>
      </c>
      <c r="B2552" t="n">
        <v>122465200</v>
      </c>
      <c r="C2552" t="n">
        <v>311979000</v>
      </c>
      <c r="D2552" t="n">
        <v>409766200</v>
      </c>
      <c r="E2552">
        <f>sum(B2552:D2552)</f>
        <v/>
      </c>
      <c r="F2552">
        <f>B2552/E2552</f>
        <v/>
      </c>
      <c r="G2552">
        <f>C2552/E2552</f>
        <v/>
      </c>
      <c r="H2552">
        <f>D2552/E2552</f>
        <v/>
      </c>
      <c r="I2552">
        <f>G2552+H2552*2</f>
        <v/>
      </c>
      <c r="J2552">
        <f>I2552-J2548</f>
        <v/>
      </c>
      <c r="K2552" t="n">
        <v>5</v>
      </c>
      <c r="L2552">
        <f>J2552/K2552*100/74.30/24</f>
        <v/>
      </c>
    </row>
    <row r="2553" spans="1:12">
      <c r="A2553" t="s">
        <v>21</v>
      </c>
      <c r="B2553" t="n">
        <v>146747400</v>
      </c>
      <c r="C2553" t="n">
        <v>365321900</v>
      </c>
      <c r="D2553" t="n">
        <v>488238700</v>
      </c>
      <c r="E2553">
        <f>sum(B2553:D2553)</f>
        <v/>
      </c>
      <c r="F2553">
        <f>B2553/E2553</f>
        <v/>
      </c>
      <c r="G2553">
        <f>C2553/E2553</f>
        <v/>
      </c>
      <c r="H2553">
        <f>D2553/E2553</f>
        <v/>
      </c>
      <c r="I2553">
        <f>G2553+H2553*2</f>
        <v/>
      </c>
      <c r="J2553">
        <f>I2553-J2548</f>
        <v/>
      </c>
      <c r="K2553" t="n">
        <v>5</v>
      </c>
      <c r="L2553">
        <f>J2553/K2553*100/74.30/24</f>
        <v/>
      </c>
    </row>
    <row r="2554" spans="1:12">
      <c r="A2554" t="s">
        <v>22</v>
      </c>
      <c r="B2554" t="n">
        <v>74242240</v>
      </c>
      <c r="C2554" t="n">
        <v>185576600</v>
      </c>
      <c r="D2554" t="n">
        <v>257704300</v>
      </c>
      <c r="E2554">
        <f>sum(B2554:D2554)</f>
        <v/>
      </c>
      <c r="F2554">
        <f>B2554/E2554</f>
        <v/>
      </c>
      <c r="G2554">
        <f>C2554/E2554</f>
        <v/>
      </c>
      <c r="H2554">
        <f>D2554/E2554</f>
        <v/>
      </c>
      <c r="I2554">
        <f>G2554+H2554*2</f>
        <v/>
      </c>
      <c r="J2554">
        <f>I2554-J2548</f>
        <v/>
      </c>
      <c r="K2554" t="n">
        <v>5</v>
      </c>
      <c r="L2554">
        <f>J2554/K2554*100/74.30/48</f>
        <v/>
      </c>
    </row>
    <row r="2555" spans="1:12">
      <c r="A2555" t="s">
        <v>23</v>
      </c>
      <c r="B2555" t="n">
        <v>77990440</v>
      </c>
      <c r="C2555" t="n">
        <v>197844300</v>
      </c>
      <c r="D2555" t="n">
        <v>281948700</v>
      </c>
      <c r="E2555">
        <f>sum(B2555:D2555)</f>
        <v/>
      </c>
      <c r="F2555">
        <f>B2555/E2555</f>
        <v/>
      </c>
      <c r="G2555">
        <f>C2555/E2555</f>
        <v/>
      </c>
      <c r="H2555">
        <f>D2555/E2555</f>
        <v/>
      </c>
      <c r="I2555">
        <f>G2555+H2555*2</f>
        <v/>
      </c>
      <c r="J2555">
        <f>I2555-J2548</f>
        <v/>
      </c>
      <c r="K2555" t="n">
        <v>5</v>
      </c>
      <c r="L2555">
        <f>J2555/K2555*100/74.30/48</f>
        <v/>
      </c>
    </row>
    <row r="2556" spans="1:12">
      <c r="A2556" t="s">
        <v>24</v>
      </c>
      <c r="B2556" t="n">
        <v>67772360</v>
      </c>
      <c r="C2556" t="n">
        <v>189066000</v>
      </c>
      <c r="D2556" t="n">
        <v>296818600</v>
      </c>
      <c r="E2556">
        <f>sum(B2556:D2556)</f>
        <v/>
      </c>
      <c r="F2556">
        <f>B2556/E2556</f>
        <v/>
      </c>
      <c r="G2556">
        <f>C2556/E2556</f>
        <v/>
      </c>
      <c r="H2556">
        <f>D2556/E2556</f>
        <v/>
      </c>
      <c r="I2556">
        <f>G2556+H2556*2</f>
        <v/>
      </c>
      <c r="J2556">
        <f>I2556-J2548</f>
        <v/>
      </c>
      <c r="K2556" t="n">
        <v>5</v>
      </c>
      <c r="L2556">
        <f>J2556/K2556*100/74.30/96</f>
        <v/>
      </c>
    </row>
    <row r="2557" spans="1:12">
      <c r="A2557" t="s">
        <v>25</v>
      </c>
      <c r="B2557" t="n">
        <v>64333750</v>
      </c>
      <c r="C2557" t="n">
        <v>179243000</v>
      </c>
      <c r="D2557" t="n">
        <v>283637700</v>
      </c>
      <c r="E2557">
        <f>sum(B2557:D2557)</f>
        <v/>
      </c>
      <c r="F2557">
        <f>B2557/E2557</f>
        <v/>
      </c>
      <c r="G2557">
        <f>C2557/E2557</f>
        <v/>
      </c>
      <c r="H2557">
        <f>D2557/E2557</f>
        <v/>
      </c>
      <c r="I2557">
        <f>G2557+H2557*2</f>
        <v/>
      </c>
      <c r="J2557">
        <f>I2557-J2548</f>
        <v/>
      </c>
      <c r="K2557" t="n">
        <v>5</v>
      </c>
      <c r="L2557">
        <f>J2557/K2557*100/74.30/96</f>
        <v/>
      </c>
    </row>
    <row r="2558" spans="1:12">
      <c r="A2558" t="s">
        <v>26</v>
      </c>
      <c r="B2558" t="n">
        <v>51249580</v>
      </c>
      <c r="C2558" t="n">
        <v>158138200</v>
      </c>
      <c r="D2558" t="n">
        <v>286645100</v>
      </c>
      <c r="E2558">
        <f>sum(B2558:D2558)</f>
        <v/>
      </c>
      <c r="F2558">
        <f>B2558/E2558</f>
        <v/>
      </c>
      <c r="G2558">
        <f>C2558/E2558</f>
        <v/>
      </c>
      <c r="H2558">
        <f>D2558/E2558</f>
        <v/>
      </c>
      <c r="I2558">
        <f>G2558+H2558*2</f>
        <v/>
      </c>
      <c r="J2558">
        <f>I2558-J2548</f>
        <v/>
      </c>
      <c r="K2558" t="n">
        <v>5</v>
      </c>
      <c r="L2558">
        <f>J2558/K2558*100/74.30/168</f>
        <v/>
      </c>
    </row>
    <row r="2559" spans="1:12">
      <c r="A2559" t="s">
        <v>27</v>
      </c>
      <c r="B2559" t="n">
        <v>53633620</v>
      </c>
      <c r="C2559" t="n">
        <v>162965000</v>
      </c>
      <c r="D2559" t="n">
        <v>297947200</v>
      </c>
      <c r="E2559">
        <f>sum(B2559:D2559)</f>
        <v/>
      </c>
      <c r="F2559">
        <f>B2559/E2559</f>
        <v/>
      </c>
      <c r="G2559">
        <f>C2559/E2559</f>
        <v/>
      </c>
      <c r="H2559">
        <f>D2559/E2559</f>
        <v/>
      </c>
      <c r="I2559">
        <f>G2559+H2559*2</f>
        <v/>
      </c>
      <c r="J2559">
        <f>I2559-J2548</f>
        <v/>
      </c>
      <c r="K2559" t="n">
        <v>5</v>
      </c>
      <c r="L2559">
        <f>J2559/K2559*100/74.30/168</f>
        <v/>
      </c>
    </row>
    <row r="2560" spans="1:12">
      <c r="A2560" t="s"/>
    </row>
    <row r="2561" spans="1:12">
      <c r="A2561" t="s">
        <v>0</v>
      </c>
      <c r="B2561" t="s">
        <v>1</v>
      </c>
      <c r="C2561" t="s">
        <v>2</v>
      </c>
      <c r="D2561" t="s">
        <v>3</v>
      </c>
    </row>
    <row r="2562" spans="1:12">
      <c r="A2562" t="s">
        <v>439</v>
      </c>
      <c r="B2562" t="s">
        <v>294</v>
      </c>
      <c r="C2562" t="s">
        <v>440</v>
      </c>
      <c r="D2562" t="s">
        <v>438</v>
      </c>
    </row>
    <row r="2563" spans="1:12">
      <c r="A2563" t="s"/>
      <c r="B2563" t="s">
        <v>8</v>
      </c>
      <c r="C2563" t="s">
        <v>9</v>
      </c>
      <c r="D2563" t="s">
        <v>10</v>
      </c>
      <c r="E2563" t="s">
        <v>11</v>
      </c>
      <c r="F2563" t="s">
        <v>8</v>
      </c>
      <c r="G2563" t="s">
        <v>9</v>
      </c>
      <c r="H2563" t="s">
        <v>10</v>
      </c>
      <c r="I2563" t="s">
        <v>12</v>
      </c>
      <c r="J2563" t="s">
        <v>13</v>
      </c>
      <c r="K2563" t="s">
        <v>14</v>
      </c>
      <c r="L2563" t="s">
        <v>15</v>
      </c>
    </row>
    <row r="2564" spans="1:12">
      <c r="A2564" t="s">
        <v>16</v>
      </c>
      <c r="B2564" t="n">
        <v>320087400</v>
      </c>
      <c r="C2564" t="n">
        <v>782708200</v>
      </c>
      <c r="D2564" t="n">
        <v>1004292000</v>
      </c>
      <c r="E2564">
        <f>sum(B2564:D2564)</f>
        <v/>
      </c>
      <c r="F2564">
        <f>B2564/E2564</f>
        <v/>
      </c>
      <c r="G2564">
        <f>C2564/E2564</f>
        <v/>
      </c>
      <c r="H2564">
        <f>D2564/E2564</f>
        <v/>
      </c>
      <c r="I2564">
        <f>G2564+H2564*2</f>
        <v/>
      </c>
      <c r="J2564">
        <f>average(I2564:I2565)</f>
        <v/>
      </c>
    </row>
    <row r="2565" spans="1:12">
      <c r="A2565" t="s">
        <v>17</v>
      </c>
      <c r="B2565" t="n">
        <v>271382500</v>
      </c>
      <c r="C2565" t="n">
        <v>659362800</v>
      </c>
      <c r="D2565" t="n">
        <v>844043600</v>
      </c>
      <c r="E2565">
        <f>sum(B2565:D2565)</f>
        <v/>
      </c>
      <c r="F2565">
        <f>B2565/E2565</f>
        <v/>
      </c>
      <c r="G2565">
        <f>C2565/E2565</f>
        <v/>
      </c>
      <c r="H2565">
        <f>D2565/E2565</f>
        <v/>
      </c>
      <c r="I2565">
        <f>G2565+H2565*2</f>
        <v/>
      </c>
    </row>
    <row r="2566" spans="1:12">
      <c r="A2566" t="s">
        <v>18</v>
      </c>
      <c r="B2566" t="n">
        <v>339982800</v>
      </c>
      <c r="C2566" t="n">
        <v>849917100</v>
      </c>
      <c r="D2566" t="n">
        <v>1100690000</v>
      </c>
      <c r="E2566">
        <f>sum(B2566:D2566)</f>
        <v/>
      </c>
      <c r="F2566">
        <f>B2566/E2566</f>
        <v/>
      </c>
      <c r="G2566">
        <f>C2566/E2566</f>
        <v/>
      </c>
      <c r="H2566">
        <f>D2566/E2566</f>
        <v/>
      </c>
      <c r="I2566">
        <f>G2566+H2566*2</f>
        <v/>
      </c>
      <c r="J2566">
        <f>I2566-J2564</f>
        <v/>
      </c>
      <c r="K2566" t="n">
        <v>5</v>
      </c>
      <c r="L2566">
        <f>J2566/K2566*100/74.30/8</f>
        <v/>
      </c>
    </row>
    <row r="2567" spans="1:12">
      <c r="A2567" t="s">
        <v>19</v>
      </c>
      <c r="B2567" t="n">
        <v>322520200</v>
      </c>
      <c r="C2567" t="n">
        <v>801007200</v>
      </c>
      <c r="D2567" t="n">
        <v>1037665000</v>
      </c>
      <c r="E2567">
        <f>sum(B2567:D2567)</f>
        <v/>
      </c>
      <c r="F2567">
        <f>B2567/E2567</f>
        <v/>
      </c>
      <c r="G2567">
        <f>C2567/E2567</f>
        <v/>
      </c>
      <c r="H2567">
        <f>D2567/E2567</f>
        <v/>
      </c>
      <c r="I2567">
        <f>G2567+H2567*2</f>
        <v/>
      </c>
      <c r="J2567">
        <f>I2567-J2564</f>
        <v/>
      </c>
      <c r="K2567" t="n">
        <v>5</v>
      </c>
      <c r="L2567">
        <f>J2567/K2567*100/74.30/8</f>
        <v/>
      </c>
    </row>
    <row r="2568" spans="1:12">
      <c r="A2568" t="s">
        <v>20</v>
      </c>
      <c r="B2568" t="n">
        <v>325958900</v>
      </c>
      <c r="C2568" t="n">
        <v>844140900</v>
      </c>
      <c r="D2568" t="n">
        <v>1104552000</v>
      </c>
      <c r="E2568">
        <f>sum(B2568:D2568)</f>
        <v/>
      </c>
      <c r="F2568">
        <f>B2568/E2568</f>
        <v/>
      </c>
      <c r="G2568">
        <f>C2568/E2568</f>
        <v/>
      </c>
      <c r="H2568">
        <f>D2568/E2568</f>
        <v/>
      </c>
      <c r="I2568">
        <f>G2568+H2568*2</f>
        <v/>
      </c>
      <c r="J2568">
        <f>I2568-J2564</f>
        <v/>
      </c>
      <c r="K2568" t="n">
        <v>5</v>
      </c>
      <c r="L2568">
        <f>J2568/K2568*100/74.30/24</f>
        <v/>
      </c>
    </row>
    <row r="2569" spans="1:12">
      <c r="A2569" t="s">
        <v>21</v>
      </c>
      <c r="B2569" t="n">
        <v>373982400</v>
      </c>
      <c r="C2569" t="n">
        <v>938110800</v>
      </c>
      <c r="D2569" t="n">
        <v>1246287000</v>
      </c>
      <c r="E2569">
        <f>sum(B2569:D2569)</f>
        <v/>
      </c>
      <c r="F2569">
        <f>B2569/E2569</f>
        <v/>
      </c>
      <c r="G2569">
        <f>C2569/E2569</f>
        <v/>
      </c>
      <c r="H2569">
        <f>D2569/E2569</f>
        <v/>
      </c>
      <c r="I2569">
        <f>G2569+H2569*2</f>
        <v/>
      </c>
      <c r="J2569">
        <f>I2569-J2564</f>
        <v/>
      </c>
      <c r="K2569" t="n">
        <v>5</v>
      </c>
      <c r="L2569">
        <f>J2569/K2569*100/74.30/24</f>
        <v/>
      </c>
    </row>
    <row r="2570" spans="1:12">
      <c r="A2570" t="s">
        <v>22</v>
      </c>
      <c r="B2570" t="n">
        <v>164835100</v>
      </c>
      <c r="C2570" t="n">
        <v>427176700</v>
      </c>
      <c r="D2570" t="n">
        <v>600155900</v>
      </c>
      <c r="E2570">
        <f>sum(B2570:D2570)</f>
        <v/>
      </c>
      <c r="F2570">
        <f>B2570/E2570</f>
        <v/>
      </c>
      <c r="G2570">
        <f>C2570/E2570</f>
        <v/>
      </c>
      <c r="H2570">
        <f>D2570/E2570</f>
        <v/>
      </c>
      <c r="I2570">
        <f>G2570+H2570*2</f>
        <v/>
      </c>
      <c r="J2570">
        <f>I2570-J2564</f>
        <v/>
      </c>
      <c r="K2570" t="n">
        <v>5</v>
      </c>
      <c r="L2570">
        <f>J2570/K2570*100/74.30/48</f>
        <v/>
      </c>
    </row>
    <row r="2571" spans="1:12">
      <c r="A2571" t="s">
        <v>23</v>
      </c>
      <c r="B2571" t="n">
        <v>183079600</v>
      </c>
      <c r="C2571" t="n">
        <v>466657400</v>
      </c>
      <c r="D2571" t="n">
        <v>665900200</v>
      </c>
      <c r="E2571">
        <f>sum(B2571:D2571)</f>
        <v/>
      </c>
      <c r="F2571">
        <f>B2571/E2571</f>
        <v/>
      </c>
      <c r="G2571">
        <f>C2571/E2571</f>
        <v/>
      </c>
      <c r="H2571">
        <f>D2571/E2571</f>
        <v/>
      </c>
      <c r="I2571">
        <f>G2571+H2571*2</f>
        <v/>
      </c>
      <c r="J2571">
        <f>I2571-J2564</f>
        <v/>
      </c>
      <c r="K2571" t="n">
        <v>5</v>
      </c>
      <c r="L2571">
        <f>J2571/K2571*100/74.30/48</f>
        <v/>
      </c>
    </row>
    <row r="2572" spans="1:12">
      <c r="A2572" t="s">
        <v>24</v>
      </c>
      <c r="B2572" t="n">
        <v>136934200</v>
      </c>
      <c r="C2572" t="n">
        <v>375980000</v>
      </c>
      <c r="D2572" t="n">
        <v>611982100</v>
      </c>
      <c r="E2572">
        <f>sum(B2572:D2572)</f>
        <v/>
      </c>
      <c r="F2572">
        <f>B2572/E2572</f>
        <v/>
      </c>
      <c r="G2572">
        <f>C2572/E2572</f>
        <v/>
      </c>
      <c r="H2572">
        <f>D2572/E2572</f>
        <v/>
      </c>
      <c r="I2572">
        <f>G2572+H2572*2</f>
        <v/>
      </c>
      <c r="J2572">
        <f>I2572-J2564</f>
        <v/>
      </c>
      <c r="K2572" t="n">
        <v>5</v>
      </c>
      <c r="L2572">
        <f>J2572/K2572*100/74.30/96</f>
        <v/>
      </c>
    </row>
    <row r="2573" spans="1:12">
      <c r="A2573" t="s">
        <v>25</v>
      </c>
      <c r="B2573" t="n">
        <v>166177600</v>
      </c>
      <c r="C2573" t="n">
        <v>462414100</v>
      </c>
      <c r="D2573" t="n">
        <v>741575100</v>
      </c>
      <c r="E2573">
        <f>sum(B2573:D2573)</f>
        <v/>
      </c>
      <c r="F2573">
        <f>B2573/E2573</f>
        <v/>
      </c>
      <c r="G2573">
        <f>C2573/E2573</f>
        <v/>
      </c>
      <c r="H2573">
        <f>D2573/E2573</f>
        <v/>
      </c>
      <c r="I2573">
        <f>G2573+H2573*2</f>
        <v/>
      </c>
      <c r="J2573">
        <f>I2573-J2564</f>
        <v/>
      </c>
      <c r="K2573" t="n">
        <v>5</v>
      </c>
      <c r="L2573">
        <f>J2573/K2573*100/74.30/96</f>
        <v/>
      </c>
    </row>
    <row r="2574" spans="1:12">
      <c r="A2574" t="s">
        <v>26</v>
      </c>
      <c r="B2574" t="n">
        <v>95891970</v>
      </c>
      <c r="C2574" t="n">
        <v>299539900</v>
      </c>
      <c r="D2574" t="n">
        <v>565983500</v>
      </c>
      <c r="E2574">
        <f>sum(B2574:D2574)</f>
        <v/>
      </c>
      <c r="F2574">
        <f>B2574/E2574</f>
        <v/>
      </c>
      <c r="G2574">
        <f>C2574/E2574</f>
        <v/>
      </c>
      <c r="H2574">
        <f>D2574/E2574</f>
        <v/>
      </c>
      <c r="I2574">
        <f>G2574+H2574*2</f>
        <v/>
      </c>
      <c r="J2574">
        <f>I2574-J2564</f>
        <v/>
      </c>
      <c r="K2574" t="n">
        <v>5</v>
      </c>
      <c r="L2574">
        <f>J2574/K2574*100/74.30/168</f>
        <v/>
      </c>
    </row>
    <row r="2575" spans="1:12">
      <c r="A2575" t="s">
        <v>27</v>
      </c>
      <c r="B2575" t="n">
        <v>104299600</v>
      </c>
      <c r="C2575" t="n">
        <v>322557700</v>
      </c>
      <c r="D2575" t="n">
        <v>604178300</v>
      </c>
      <c r="E2575">
        <f>sum(B2575:D2575)</f>
        <v/>
      </c>
      <c r="F2575">
        <f>B2575/E2575</f>
        <v/>
      </c>
      <c r="G2575">
        <f>C2575/E2575</f>
        <v/>
      </c>
      <c r="H2575">
        <f>D2575/E2575</f>
        <v/>
      </c>
      <c r="I2575">
        <f>G2575+H2575*2</f>
        <v/>
      </c>
      <c r="J2575">
        <f>I2575-J2564</f>
        <v/>
      </c>
      <c r="K2575" t="n">
        <v>5</v>
      </c>
      <c r="L2575">
        <f>J2575/K2575*100/74.30/168</f>
        <v/>
      </c>
    </row>
    <row r="2576" spans="1:12">
      <c r="A2576" t="s"/>
    </row>
    <row r="2577" spans="1:12">
      <c r="A2577" t="s">
        <v>0</v>
      </c>
      <c r="B2577" t="s">
        <v>1</v>
      </c>
      <c r="C2577" t="s">
        <v>2</v>
      </c>
      <c r="D2577" t="s">
        <v>3</v>
      </c>
    </row>
    <row r="2578" spans="1:12">
      <c r="A2578" t="s">
        <v>441</v>
      </c>
      <c r="B2578" t="s">
        <v>165</v>
      </c>
      <c r="C2578" t="s">
        <v>442</v>
      </c>
      <c r="D2578" t="s">
        <v>443</v>
      </c>
    </row>
    <row r="2579" spans="1:12">
      <c r="A2579" t="s"/>
      <c r="B2579" t="s">
        <v>8</v>
      </c>
      <c r="C2579" t="s">
        <v>9</v>
      </c>
      <c r="D2579" t="s">
        <v>10</v>
      </c>
      <c r="E2579" t="s">
        <v>11</v>
      </c>
      <c r="F2579" t="s">
        <v>8</v>
      </c>
      <c r="G2579" t="s">
        <v>9</v>
      </c>
      <c r="H2579" t="s">
        <v>10</v>
      </c>
      <c r="I2579" t="s">
        <v>12</v>
      </c>
      <c r="J2579" t="s">
        <v>13</v>
      </c>
      <c r="K2579" t="s">
        <v>14</v>
      </c>
      <c r="L2579" t="s">
        <v>15</v>
      </c>
    </row>
    <row r="2580" spans="1:12">
      <c r="A2580" t="s">
        <v>16</v>
      </c>
      <c r="B2580" t="n">
        <v>534331000</v>
      </c>
      <c r="C2580" t="n">
        <v>1282154000</v>
      </c>
      <c r="D2580" t="n">
        <v>1674584000</v>
      </c>
      <c r="E2580">
        <f>sum(B2580:D2580)</f>
        <v/>
      </c>
      <c r="F2580">
        <f>B2580/E2580</f>
        <v/>
      </c>
      <c r="G2580">
        <f>C2580/E2580</f>
        <v/>
      </c>
      <c r="H2580">
        <f>D2580/E2580</f>
        <v/>
      </c>
      <c r="I2580">
        <f>G2580+H2580*2</f>
        <v/>
      </c>
      <c r="J2580">
        <f>average(I2580:I2581)</f>
        <v/>
      </c>
    </row>
    <row r="2581" spans="1:12">
      <c r="A2581" t="s">
        <v>17</v>
      </c>
      <c r="B2581" t="n">
        <v>600991700</v>
      </c>
      <c r="C2581" t="n">
        <v>1448782000</v>
      </c>
      <c r="D2581" t="n">
        <v>1909286000</v>
      </c>
      <c r="E2581">
        <f>sum(B2581:D2581)</f>
        <v/>
      </c>
      <c r="F2581">
        <f>B2581/E2581</f>
        <v/>
      </c>
      <c r="G2581">
        <f>C2581/E2581</f>
        <v/>
      </c>
      <c r="H2581">
        <f>D2581/E2581</f>
        <v/>
      </c>
      <c r="I2581">
        <f>G2581+H2581*2</f>
        <v/>
      </c>
    </row>
    <row r="2582" spans="1:12">
      <c r="A2582" t="s">
        <v>18</v>
      </c>
      <c r="B2582" t="n">
        <v>517358800</v>
      </c>
      <c r="C2582" t="n">
        <v>1269931000</v>
      </c>
      <c r="D2582" t="n">
        <v>1682143000</v>
      </c>
      <c r="E2582">
        <f>sum(B2582:D2582)</f>
        <v/>
      </c>
      <c r="F2582">
        <f>B2582/E2582</f>
        <v/>
      </c>
      <c r="G2582">
        <f>C2582/E2582</f>
        <v/>
      </c>
      <c r="H2582">
        <f>D2582/E2582</f>
        <v/>
      </c>
      <c r="I2582">
        <f>G2582+H2582*2</f>
        <v/>
      </c>
      <c r="J2582">
        <f>I2582-J2580</f>
        <v/>
      </c>
      <c r="K2582" t="n">
        <v>5</v>
      </c>
      <c r="L2582">
        <f>J2582/K2582*100/70.51/8</f>
        <v/>
      </c>
    </row>
    <row r="2583" spans="1:12">
      <c r="A2583" t="s">
        <v>19</v>
      </c>
      <c r="B2583" t="n">
        <v>488091200</v>
      </c>
      <c r="C2583" t="n">
        <v>1186711000</v>
      </c>
      <c r="D2583" t="n">
        <v>1574845000</v>
      </c>
      <c r="E2583">
        <f>sum(B2583:D2583)</f>
        <v/>
      </c>
      <c r="F2583">
        <f>B2583/E2583</f>
        <v/>
      </c>
      <c r="G2583">
        <f>C2583/E2583</f>
        <v/>
      </c>
      <c r="H2583">
        <f>D2583/E2583</f>
        <v/>
      </c>
      <c r="I2583">
        <f>G2583+H2583*2</f>
        <v/>
      </c>
      <c r="J2583">
        <f>I2583-J2580</f>
        <v/>
      </c>
      <c r="K2583" t="n">
        <v>5</v>
      </c>
      <c r="L2583">
        <f>J2583/K2583*100/70.51/8</f>
        <v/>
      </c>
    </row>
    <row r="2584" spans="1:12">
      <c r="A2584" t="s">
        <v>20</v>
      </c>
      <c r="B2584" t="n">
        <v>497179900</v>
      </c>
      <c r="C2584" t="n">
        <v>1203188000</v>
      </c>
      <c r="D2584" t="n">
        <v>1665910000</v>
      </c>
      <c r="E2584">
        <f>sum(B2584:D2584)</f>
        <v/>
      </c>
      <c r="F2584">
        <f>B2584/E2584</f>
        <v/>
      </c>
      <c r="G2584">
        <f>C2584/E2584</f>
        <v/>
      </c>
      <c r="H2584">
        <f>D2584/E2584</f>
        <v/>
      </c>
      <c r="I2584">
        <f>G2584+H2584*2</f>
        <v/>
      </c>
      <c r="J2584">
        <f>I2584-J2580</f>
        <v/>
      </c>
      <c r="K2584" t="n">
        <v>5</v>
      </c>
      <c r="L2584">
        <f>J2584/K2584*100/70.51/24</f>
        <v/>
      </c>
    </row>
    <row r="2585" spans="1:12">
      <c r="A2585" t="s">
        <v>21</v>
      </c>
      <c r="B2585" t="n">
        <v>530543800</v>
      </c>
      <c r="C2585" t="n">
        <v>1296609000</v>
      </c>
      <c r="D2585" t="n">
        <v>1783235000</v>
      </c>
      <c r="E2585">
        <f>sum(B2585:D2585)</f>
        <v/>
      </c>
      <c r="F2585">
        <f>B2585/E2585</f>
        <v/>
      </c>
      <c r="G2585">
        <f>C2585/E2585</f>
        <v/>
      </c>
      <c r="H2585">
        <f>D2585/E2585</f>
        <v/>
      </c>
      <c r="I2585">
        <f>G2585+H2585*2</f>
        <v/>
      </c>
      <c r="J2585">
        <f>I2585-J2580</f>
        <v/>
      </c>
      <c r="K2585" t="n">
        <v>5</v>
      </c>
      <c r="L2585">
        <f>J2585/K2585*100/70.51/24</f>
        <v/>
      </c>
    </row>
    <row r="2586" spans="1:12">
      <c r="A2586" t="s">
        <v>22</v>
      </c>
      <c r="B2586" t="n">
        <v>285684000</v>
      </c>
      <c r="C2586" t="n">
        <v>712260600</v>
      </c>
      <c r="D2586" t="n">
        <v>1034232000</v>
      </c>
      <c r="E2586">
        <f>sum(B2586:D2586)</f>
        <v/>
      </c>
      <c r="F2586">
        <f>B2586/E2586</f>
        <v/>
      </c>
      <c r="G2586">
        <f>C2586/E2586</f>
        <v/>
      </c>
      <c r="H2586">
        <f>D2586/E2586</f>
        <v/>
      </c>
      <c r="I2586">
        <f>G2586+H2586*2</f>
        <v/>
      </c>
      <c r="J2586">
        <f>I2586-J2580</f>
        <v/>
      </c>
      <c r="K2586" t="n">
        <v>5</v>
      </c>
      <c r="L2586">
        <f>J2586/K2586*100/70.51/48</f>
        <v/>
      </c>
    </row>
    <row r="2587" spans="1:12">
      <c r="A2587" t="s">
        <v>23</v>
      </c>
      <c r="B2587" t="n">
        <v>286148800</v>
      </c>
      <c r="C2587" t="n">
        <v>709256500</v>
      </c>
      <c r="D2587" t="n">
        <v>1019939000</v>
      </c>
      <c r="E2587">
        <f>sum(B2587:D2587)</f>
        <v/>
      </c>
      <c r="F2587">
        <f>B2587/E2587</f>
        <v/>
      </c>
      <c r="G2587">
        <f>C2587/E2587</f>
        <v/>
      </c>
      <c r="H2587">
        <f>D2587/E2587</f>
        <v/>
      </c>
      <c r="I2587">
        <f>G2587+H2587*2</f>
        <v/>
      </c>
      <c r="J2587">
        <f>I2587-J2580</f>
        <v/>
      </c>
      <c r="K2587" t="n">
        <v>5</v>
      </c>
      <c r="L2587">
        <f>J2587/K2587*100/70.51/48</f>
        <v/>
      </c>
    </row>
    <row r="2588" spans="1:12">
      <c r="A2588" t="s">
        <v>24</v>
      </c>
      <c r="B2588" t="n">
        <v>237938700</v>
      </c>
      <c r="C2588" t="n">
        <v>618766700</v>
      </c>
      <c r="D2588" t="n">
        <v>998036400</v>
      </c>
      <c r="E2588">
        <f>sum(B2588:D2588)</f>
        <v/>
      </c>
      <c r="F2588">
        <f>B2588/E2588</f>
        <v/>
      </c>
      <c r="G2588">
        <f>C2588/E2588</f>
        <v/>
      </c>
      <c r="H2588">
        <f>D2588/E2588</f>
        <v/>
      </c>
      <c r="I2588">
        <f>G2588+H2588*2</f>
        <v/>
      </c>
      <c r="J2588">
        <f>I2588-J2580</f>
        <v/>
      </c>
      <c r="K2588" t="n">
        <v>5</v>
      </c>
      <c r="L2588">
        <f>J2588/K2588*100/70.51/96</f>
        <v/>
      </c>
    </row>
    <row r="2589" spans="1:12">
      <c r="A2589" t="s">
        <v>25</v>
      </c>
      <c r="B2589" t="n">
        <v>264389800</v>
      </c>
      <c r="C2589" t="n">
        <v>691315700</v>
      </c>
      <c r="D2589" t="n">
        <v>1123026000</v>
      </c>
      <c r="E2589">
        <f>sum(B2589:D2589)</f>
        <v/>
      </c>
      <c r="F2589">
        <f>B2589/E2589</f>
        <v/>
      </c>
      <c r="G2589">
        <f>C2589/E2589</f>
        <v/>
      </c>
      <c r="H2589">
        <f>D2589/E2589</f>
        <v/>
      </c>
      <c r="I2589">
        <f>G2589+H2589*2</f>
        <v/>
      </c>
      <c r="J2589">
        <f>I2589-J2580</f>
        <v/>
      </c>
      <c r="K2589" t="n">
        <v>5</v>
      </c>
      <c r="L2589">
        <f>J2589/K2589*100/70.51/96</f>
        <v/>
      </c>
    </row>
    <row r="2590" spans="1:12">
      <c r="A2590" t="s">
        <v>26</v>
      </c>
      <c r="B2590" t="n">
        <v>166956900</v>
      </c>
      <c r="C2590" t="n">
        <v>476730600</v>
      </c>
      <c r="D2590" t="n">
        <v>890407200</v>
      </c>
      <c r="E2590">
        <f>sum(B2590:D2590)</f>
        <v/>
      </c>
      <c r="F2590">
        <f>B2590/E2590</f>
        <v/>
      </c>
      <c r="G2590">
        <f>C2590/E2590</f>
        <v/>
      </c>
      <c r="H2590">
        <f>D2590/E2590</f>
        <v/>
      </c>
      <c r="I2590">
        <f>G2590+H2590*2</f>
        <v/>
      </c>
      <c r="J2590">
        <f>I2590-J2580</f>
        <v/>
      </c>
      <c r="K2590" t="n">
        <v>5</v>
      </c>
      <c r="L2590">
        <f>J2590/K2590*100/70.51/168</f>
        <v/>
      </c>
    </row>
    <row r="2591" spans="1:12">
      <c r="A2591" t="s">
        <v>27</v>
      </c>
      <c r="B2591" t="n">
        <v>183652400</v>
      </c>
      <c r="C2591" t="n">
        <v>517917500</v>
      </c>
      <c r="D2591" t="n">
        <v>971270000</v>
      </c>
      <c r="E2591">
        <f>sum(B2591:D2591)</f>
        <v/>
      </c>
      <c r="F2591">
        <f>B2591/E2591</f>
        <v/>
      </c>
      <c r="G2591">
        <f>C2591/E2591</f>
        <v/>
      </c>
      <c r="H2591">
        <f>D2591/E2591</f>
        <v/>
      </c>
      <c r="I2591">
        <f>G2591+H2591*2</f>
        <v/>
      </c>
      <c r="J2591">
        <f>I2591-J2580</f>
        <v/>
      </c>
      <c r="K2591" t="n">
        <v>5</v>
      </c>
      <c r="L2591">
        <f>J2591/K2591*100/70.51/168</f>
        <v/>
      </c>
    </row>
    <row r="2592" spans="1:12">
      <c r="A2592" t="s"/>
    </row>
    <row r="2593" spans="1:12">
      <c r="A2593" t="s">
        <v>0</v>
      </c>
      <c r="B2593" t="s">
        <v>1</v>
      </c>
      <c r="C2593" t="s">
        <v>2</v>
      </c>
      <c r="D2593" t="s">
        <v>3</v>
      </c>
    </row>
    <row r="2594" spans="1:12">
      <c r="A2594" t="s">
        <v>444</v>
      </c>
      <c r="B2594" t="s">
        <v>294</v>
      </c>
      <c r="C2594" t="s">
        <v>445</v>
      </c>
      <c r="D2594" t="s">
        <v>443</v>
      </c>
    </row>
    <row r="2595" spans="1:12">
      <c r="A2595" t="s"/>
      <c r="B2595" t="s">
        <v>8</v>
      </c>
      <c r="C2595" t="s">
        <v>9</v>
      </c>
      <c r="D2595" t="s">
        <v>10</v>
      </c>
      <c r="E2595" t="s">
        <v>11</v>
      </c>
      <c r="F2595" t="s">
        <v>8</v>
      </c>
      <c r="G2595" t="s">
        <v>9</v>
      </c>
      <c r="H2595" t="s">
        <v>10</v>
      </c>
      <c r="I2595" t="s">
        <v>12</v>
      </c>
      <c r="J2595" t="s">
        <v>13</v>
      </c>
      <c r="K2595" t="s">
        <v>14</v>
      </c>
      <c r="L2595" t="s">
        <v>15</v>
      </c>
    </row>
    <row r="2596" spans="1:12">
      <c r="A2596" t="s">
        <v>16</v>
      </c>
      <c r="B2596" t="n">
        <v>714091200</v>
      </c>
      <c r="C2596" t="n">
        <v>1701808000</v>
      </c>
      <c r="D2596" t="n">
        <v>2235848000</v>
      </c>
      <c r="E2596">
        <f>sum(B2596:D2596)</f>
        <v/>
      </c>
      <c r="F2596">
        <f>B2596/E2596</f>
        <v/>
      </c>
      <c r="G2596">
        <f>C2596/E2596</f>
        <v/>
      </c>
      <c r="H2596">
        <f>D2596/E2596</f>
        <v/>
      </c>
      <c r="I2596">
        <f>G2596+H2596*2</f>
        <v/>
      </c>
      <c r="J2596">
        <f>average(I2596:I2597)</f>
        <v/>
      </c>
    </row>
    <row r="2597" spans="1:12">
      <c r="A2597" t="s">
        <v>17</v>
      </c>
      <c r="B2597" t="n">
        <v>693951700</v>
      </c>
      <c r="C2597" t="n">
        <v>1660788000</v>
      </c>
      <c r="D2597" t="n">
        <v>2190144000</v>
      </c>
      <c r="E2597">
        <f>sum(B2597:D2597)</f>
        <v/>
      </c>
      <c r="F2597">
        <f>B2597/E2597</f>
        <v/>
      </c>
      <c r="G2597">
        <f>C2597/E2597</f>
        <v/>
      </c>
      <c r="H2597">
        <f>D2597/E2597</f>
        <v/>
      </c>
      <c r="I2597">
        <f>G2597+H2597*2</f>
        <v/>
      </c>
    </row>
    <row r="2598" spans="1:12">
      <c r="A2598" t="s">
        <v>18</v>
      </c>
      <c r="B2598" t="n">
        <v>562087300</v>
      </c>
      <c r="C2598" t="n">
        <v>1379032000</v>
      </c>
      <c r="D2598" t="n">
        <v>1871530000</v>
      </c>
      <c r="E2598">
        <f>sum(B2598:D2598)</f>
        <v/>
      </c>
      <c r="F2598">
        <f>B2598/E2598</f>
        <v/>
      </c>
      <c r="G2598">
        <f>C2598/E2598</f>
        <v/>
      </c>
      <c r="H2598">
        <f>D2598/E2598</f>
        <v/>
      </c>
      <c r="I2598">
        <f>G2598+H2598*2</f>
        <v/>
      </c>
      <c r="J2598">
        <f>I2598-J2596</f>
        <v/>
      </c>
      <c r="K2598" t="n">
        <v>5</v>
      </c>
      <c r="L2598">
        <f>J2598/K2598*100/70.51/8</f>
        <v/>
      </c>
    </row>
    <row r="2599" spans="1:12">
      <c r="A2599" t="s">
        <v>19</v>
      </c>
      <c r="B2599" t="n">
        <v>613337000</v>
      </c>
      <c r="C2599" t="n">
        <v>1480401000</v>
      </c>
      <c r="D2599" t="n">
        <v>1997089000</v>
      </c>
      <c r="E2599">
        <f>sum(B2599:D2599)</f>
        <v/>
      </c>
      <c r="F2599">
        <f>B2599/E2599</f>
        <v/>
      </c>
      <c r="G2599">
        <f>C2599/E2599</f>
        <v/>
      </c>
      <c r="H2599">
        <f>D2599/E2599</f>
        <v/>
      </c>
      <c r="I2599">
        <f>G2599+H2599*2</f>
        <v/>
      </c>
      <c r="J2599">
        <f>I2599-J2596</f>
        <v/>
      </c>
      <c r="K2599" t="n">
        <v>5</v>
      </c>
      <c r="L2599">
        <f>J2599/K2599*100/70.51/8</f>
        <v/>
      </c>
    </row>
    <row r="2600" spans="1:12">
      <c r="A2600" t="s">
        <v>20</v>
      </c>
      <c r="B2600" t="n">
        <v>592243500</v>
      </c>
      <c r="C2600" t="n">
        <v>1493303000</v>
      </c>
      <c r="D2600" t="n">
        <v>2037481000</v>
      </c>
      <c r="E2600">
        <f>sum(B2600:D2600)</f>
        <v/>
      </c>
      <c r="F2600">
        <f>B2600/E2600</f>
        <v/>
      </c>
      <c r="G2600">
        <f>C2600/E2600</f>
        <v/>
      </c>
      <c r="H2600">
        <f>D2600/E2600</f>
        <v/>
      </c>
      <c r="I2600">
        <f>G2600+H2600*2</f>
        <v/>
      </c>
      <c r="J2600">
        <f>I2600-J2596</f>
        <v/>
      </c>
      <c r="K2600" t="n">
        <v>5</v>
      </c>
      <c r="L2600">
        <f>J2600/K2600*100/70.51/24</f>
        <v/>
      </c>
    </row>
    <row r="2601" spans="1:12">
      <c r="A2601" t="s">
        <v>21</v>
      </c>
      <c r="B2601" t="n">
        <v>587025100</v>
      </c>
      <c r="C2601" t="n">
        <v>1457876000</v>
      </c>
      <c r="D2601" t="n">
        <v>1957869000</v>
      </c>
      <c r="E2601">
        <f>sum(B2601:D2601)</f>
        <v/>
      </c>
      <c r="F2601">
        <f>B2601/E2601</f>
        <v/>
      </c>
      <c r="G2601">
        <f>C2601/E2601</f>
        <v/>
      </c>
      <c r="H2601">
        <f>D2601/E2601</f>
        <v/>
      </c>
      <c r="I2601">
        <f>G2601+H2601*2</f>
        <v/>
      </c>
      <c r="J2601">
        <f>I2601-J2596</f>
        <v/>
      </c>
      <c r="K2601" t="n">
        <v>5</v>
      </c>
      <c r="L2601">
        <f>J2601/K2601*100/70.51/24</f>
        <v/>
      </c>
    </row>
    <row r="2602" spans="1:12">
      <c r="A2602" t="s">
        <v>22</v>
      </c>
      <c r="B2602" t="n">
        <v>343054400</v>
      </c>
      <c r="C2602" t="n">
        <v>876129100</v>
      </c>
      <c r="D2602" t="n">
        <v>1251155000</v>
      </c>
      <c r="E2602">
        <f>sum(B2602:D2602)</f>
        <v/>
      </c>
      <c r="F2602">
        <f>B2602/E2602</f>
        <v/>
      </c>
      <c r="G2602">
        <f>C2602/E2602</f>
        <v/>
      </c>
      <c r="H2602">
        <f>D2602/E2602</f>
        <v/>
      </c>
      <c r="I2602">
        <f>G2602+H2602*2</f>
        <v/>
      </c>
      <c r="J2602">
        <f>I2602-J2596</f>
        <v/>
      </c>
      <c r="K2602" t="n">
        <v>5</v>
      </c>
      <c r="L2602">
        <f>J2602/K2602*100/70.51/48</f>
        <v/>
      </c>
    </row>
    <row r="2603" spans="1:12">
      <c r="A2603" t="s">
        <v>23</v>
      </c>
      <c r="B2603" t="n">
        <v>378553900</v>
      </c>
      <c r="C2603" t="n">
        <v>951811900</v>
      </c>
      <c r="D2603" t="n">
        <v>1406019000</v>
      </c>
      <c r="E2603">
        <f>sum(B2603:D2603)</f>
        <v/>
      </c>
      <c r="F2603">
        <f>B2603/E2603</f>
        <v/>
      </c>
      <c r="G2603">
        <f>C2603/E2603</f>
        <v/>
      </c>
      <c r="H2603">
        <f>D2603/E2603</f>
        <v/>
      </c>
      <c r="I2603">
        <f>G2603+H2603*2</f>
        <v/>
      </c>
      <c r="J2603">
        <f>I2603-J2596</f>
        <v/>
      </c>
      <c r="K2603" t="n">
        <v>5</v>
      </c>
      <c r="L2603">
        <f>J2603/K2603*100/70.51/48</f>
        <v/>
      </c>
    </row>
    <row r="2604" spans="1:12">
      <c r="A2604" t="s">
        <v>24</v>
      </c>
      <c r="B2604" t="n">
        <v>311838000</v>
      </c>
      <c r="C2604" t="n">
        <v>826170500</v>
      </c>
      <c r="D2604" t="n">
        <v>1355674000</v>
      </c>
      <c r="E2604">
        <f>sum(B2604:D2604)</f>
        <v/>
      </c>
      <c r="F2604">
        <f>B2604/E2604</f>
        <v/>
      </c>
      <c r="G2604">
        <f>C2604/E2604</f>
        <v/>
      </c>
      <c r="H2604">
        <f>D2604/E2604</f>
        <v/>
      </c>
      <c r="I2604">
        <f>G2604+H2604*2</f>
        <v/>
      </c>
      <c r="J2604">
        <f>I2604-J2596</f>
        <v/>
      </c>
      <c r="K2604" t="n">
        <v>5</v>
      </c>
      <c r="L2604">
        <f>J2604/K2604*100/70.51/96</f>
        <v/>
      </c>
    </row>
    <row r="2605" spans="1:12">
      <c r="A2605" t="s">
        <v>25</v>
      </c>
      <c r="B2605" t="n">
        <v>330471600</v>
      </c>
      <c r="C2605" t="n">
        <v>903997600</v>
      </c>
      <c r="D2605" t="n">
        <v>1458317000</v>
      </c>
      <c r="E2605">
        <f>sum(B2605:D2605)</f>
        <v/>
      </c>
      <c r="F2605">
        <f>B2605/E2605</f>
        <v/>
      </c>
      <c r="G2605">
        <f>C2605/E2605</f>
        <v/>
      </c>
      <c r="H2605">
        <f>D2605/E2605</f>
        <v/>
      </c>
      <c r="I2605">
        <f>G2605+H2605*2</f>
        <v/>
      </c>
      <c r="J2605">
        <f>I2605-J2596</f>
        <v/>
      </c>
      <c r="K2605" t="n">
        <v>5</v>
      </c>
      <c r="L2605">
        <f>J2605/K2605*100/70.51/96</f>
        <v/>
      </c>
    </row>
    <row r="2606" spans="1:12">
      <c r="A2606" t="s">
        <v>26</v>
      </c>
      <c r="B2606" t="n">
        <v>185089100</v>
      </c>
      <c r="C2606" t="n">
        <v>556689800</v>
      </c>
      <c r="D2606" t="n">
        <v>1047871000</v>
      </c>
      <c r="E2606">
        <f>sum(B2606:D2606)</f>
        <v/>
      </c>
      <c r="F2606">
        <f>B2606/E2606</f>
        <v/>
      </c>
      <c r="G2606">
        <f>C2606/E2606</f>
        <v/>
      </c>
      <c r="H2606">
        <f>D2606/E2606</f>
        <v/>
      </c>
      <c r="I2606">
        <f>G2606+H2606*2</f>
        <v/>
      </c>
      <c r="J2606">
        <f>I2606-J2596</f>
        <v/>
      </c>
      <c r="K2606" t="n">
        <v>5</v>
      </c>
      <c r="L2606">
        <f>J2606/K2606*100/70.51/168</f>
        <v/>
      </c>
    </row>
    <row r="2607" spans="1:12">
      <c r="A2607" t="s">
        <v>27</v>
      </c>
      <c r="B2607" t="n">
        <v>150091400</v>
      </c>
      <c r="C2607" t="n">
        <v>458770000</v>
      </c>
      <c r="D2607" t="n">
        <v>860918700</v>
      </c>
      <c r="E2607">
        <f>sum(B2607:D2607)</f>
        <v/>
      </c>
      <c r="F2607">
        <f>B2607/E2607</f>
        <v/>
      </c>
      <c r="G2607">
        <f>C2607/E2607</f>
        <v/>
      </c>
      <c r="H2607">
        <f>D2607/E2607</f>
        <v/>
      </c>
      <c r="I2607">
        <f>G2607+H2607*2</f>
        <v/>
      </c>
      <c r="J2607">
        <f>I2607-J2596</f>
        <v/>
      </c>
      <c r="K2607" t="n">
        <v>5</v>
      </c>
      <c r="L2607">
        <f>J2607/K2607*100/70.51/168</f>
        <v/>
      </c>
    </row>
    <row r="2608" spans="1:12">
      <c r="A2608" t="s"/>
    </row>
    <row r="2609" spans="1:12">
      <c r="A2609" t="s">
        <v>0</v>
      </c>
      <c r="B2609" t="s">
        <v>1</v>
      </c>
      <c r="C2609" t="s">
        <v>2</v>
      </c>
      <c r="D2609" t="s">
        <v>3</v>
      </c>
    </row>
    <row r="2610" spans="1:12">
      <c r="A2610" t="s">
        <v>446</v>
      </c>
      <c r="B2610" t="s">
        <v>408</v>
      </c>
      <c r="C2610" t="s">
        <v>447</v>
      </c>
      <c r="D2610" t="s">
        <v>443</v>
      </c>
    </row>
    <row r="2611" spans="1:12">
      <c r="A2611" t="s"/>
      <c r="B2611" t="s">
        <v>8</v>
      </c>
      <c r="C2611" t="s">
        <v>9</v>
      </c>
      <c r="D2611" t="s">
        <v>10</v>
      </c>
      <c r="E2611" t="s">
        <v>11</v>
      </c>
      <c r="F2611" t="s">
        <v>8</v>
      </c>
      <c r="G2611" t="s">
        <v>9</v>
      </c>
      <c r="H2611" t="s">
        <v>10</v>
      </c>
      <c r="I2611" t="s">
        <v>12</v>
      </c>
      <c r="J2611" t="s">
        <v>13</v>
      </c>
      <c r="K2611" t="s">
        <v>14</v>
      </c>
      <c r="L2611" t="s">
        <v>15</v>
      </c>
    </row>
    <row r="2612" spans="1:12">
      <c r="A2612" t="s">
        <v>16</v>
      </c>
      <c r="B2612" t="n">
        <v>7386838</v>
      </c>
      <c r="C2612" t="n">
        <v>17264600</v>
      </c>
      <c r="D2612" t="n">
        <v>21454460</v>
      </c>
      <c r="E2612">
        <f>sum(B2612:D2612)</f>
        <v/>
      </c>
      <c r="F2612">
        <f>B2612/E2612</f>
        <v/>
      </c>
      <c r="G2612">
        <f>C2612/E2612</f>
        <v/>
      </c>
      <c r="H2612">
        <f>D2612/E2612</f>
        <v/>
      </c>
      <c r="I2612">
        <f>G2612+H2612*2</f>
        <v/>
      </c>
      <c r="J2612">
        <f>average(I2612:I2613)</f>
        <v/>
      </c>
    </row>
    <row r="2613" spans="1:12">
      <c r="A2613" t="s">
        <v>17</v>
      </c>
      <c r="B2613" t="n">
        <v>7162823</v>
      </c>
      <c r="C2613" t="n">
        <v>16964640</v>
      </c>
      <c r="D2613" t="n">
        <v>23996330</v>
      </c>
      <c r="E2613">
        <f>sum(B2613:D2613)</f>
        <v/>
      </c>
      <c r="F2613">
        <f>B2613/E2613</f>
        <v/>
      </c>
      <c r="G2613">
        <f>C2613/E2613</f>
        <v/>
      </c>
      <c r="H2613">
        <f>D2613/E2613</f>
        <v/>
      </c>
      <c r="I2613">
        <f>G2613+H2613*2</f>
        <v/>
      </c>
    </row>
    <row r="2614" spans="1:12">
      <c r="A2614" t="s">
        <v>18</v>
      </c>
      <c r="B2614" t="n">
        <v>5829429</v>
      </c>
      <c r="C2614" t="n">
        <v>9809018</v>
      </c>
      <c r="D2614" t="n">
        <v>11637780</v>
      </c>
      <c r="E2614">
        <f>sum(B2614:D2614)</f>
        <v/>
      </c>
      <c r="F2614">
        <f>B2614/E2614</f>
        <v/>
      </c>
      <c r="G2614">
        <f>C2614/E2614</f>
        <v/>
      </c>
      <c r="H2614">
        <f>D2614/E2614</f>
        <v/>
      </c>
      <c r="I2614">
        <f>G2614+H2614*2</f>
        <v/>
      </c>
      <c r="J2614">
        <f>I2614-J2612</f>
        <v/>
      </c>
      <c r="K2614" t="n">
        <v>5</v>
      </c>
      <c r="L2614">
        <f>J2614/K2614*100/70.51/8</f>
        <v/>
      </c>
    </row>
    <row r="2615" spans="1:12">
      <c r="A2615" t="s">
        <v>19</v>
      </c>
      <c r="B2615" t="n">
        <v>5671788</v>
      </c>
      <c r="C2615" t="n">
        <v>14099930</v>
      </c>
      <c r="D2615" t="n">
        <v>17333510</v>
      </c>
      <c r="E2615">
        <f>sum(B2615:D2615)</f>
        <v/>
      </c>
      <c r="F2615">
        <f>B2615/E2615</f>
        <v/>
      </c>
      <c r="G2615">
        <f>C2615/E2615</f>
        <v/>
      </c>
      <c r="H2615">
        <f>D2615/E2615</f>
        <v/>
      </c>
      <c r="I2615">
        <f>G2615+H2615*2</f>
        <v/>
      </c>
      <c r="J2615">
        <f>I2615-J2612</f>
        <v/>
      </c>
      <c r="K2615" t="n">
        <v>5</v>
      </c>
      <c r="L2615">
        <f>J2615/K2615*100/70.51/8</f>
        <v/>
      </c>
    </row>
    <row r="2616" spans="1:12">
      <c r="A2616" t="s">
        <v>20</v>
      </c>
      <c r="B2616" t="n">
        <v>8025736</v>
      </c>
      <c r="C2616" t="n">
        <v>17955220</v>
      </c>
      <c r="D2616" t="n">
        <v>24799490</v>
      </c>
      <c r="E2616">
        <f>sum(B2616:D2616)</f>
        <v/>
      </c>
      <c r="F2616">
        <f>B2616/E2616</f>
        <v/>
      </c>
      <c r="G2616">
        <f>C2616/E2616</f>
        <v/>
      </c>
      <c r="H2616">
        <f>D2616/E2616</f>
        <v/>
      </c>
      <c r="I2616">
        <f>G2616+H2616*2</f>
        <v/>
      </c>
      <c r="J2616">
        <f>I2616-J2612</f>
        <v/>
      </c>
      <c r="K2616" t="n">
        <v>5</v>
      </c>
      <c r="L2616">
        <f>J2616/K2616*100/70.51/24</f>
        <v/>
      </c>
    </row>
    <row r="2617" spans="1:12">
      <c r="A2617" t="s">
        <v>21</v>
      </c>
      <c r="B2617" t="n">
        <v>8357793</v>
      </c>
      <c r="C2617" t="n">
        <v>16415850</v>
      </c>
      <c r="D2617" t="n">
        <v>23807990</v>
      </c>
      <c r="E2617">
        <f>sum(B2617:D2617)</f>
        <v/>
      </c>
      <c r="F2617">
        <f>B2617/E2617</f>
        <v/>
      </c>
      <c r="G2617">
        <f>C2617/E2617</f>
        <v/>
      </c>
      <c r="H2617">
        <f>D2617/E2617</f>
        <v/>
      </c>
      <c r="I2617">
        <f>G2617+H2617*2</f>
        <v/>
      </c>
      <c r="J2617">
        <f>I2617-J2612</f>
        <v/>
      </c>
      <c r="K2617" t="n">
        <v>5</v>
      </c>
      <c r="L2617">
        <f>J2617/K2617*100/70.51/24</f>
        <v/>
      </c>
    </row>
    <row r="2618" spans="1:12">
      <c r="A2618" t="s">
        <v>22</v>
      </c>
      <c r="B2618" t="n">
        <v>3666997</v>
      </c>
      <c r="C2618" t="n">
        <v>10342110</v>
      </c>
      <c r="D2618" t="n">
        <v>15043270</v>
      </c>
      <c r="E2618">
        <f>sum(B2618:D2618)</f>
        <v/>
      </c>
      <c r="F2618">
        <f>B2618/E2618</f>
        <v/>
      </c>
      <c r="G2618">
        <f>C2618/E2618</f>
        <v/>
      </c>
      <c r="H2618">
        <f>D2618/E2618</f>
        <v/>
      </c>
      <c r="I2618">
        <f>G2618+H2618*2</f>
        <v/>
      </c>
      <c r="J2618">
        <f>I2618-J2612</f>
        <v/>
      </c>
      <c r="K2618" t="n">
        <v>5</v>
      </c>
      <c r="L2618">
        <f>J2618/K2618*100/70.51/48</f>
        <v/>
      </c>
    </row>
    <row r="2619" spans="1:12">
      <c r="A2619" t="s">
        <v>23</v>
      </c>
      <c r="B2619" t="n">
        <v>2291348</v>
      </c>
      <c r="C2619" t="n">
        <v>5534892</v>
      </c>
      <c r="D2619" t="n">
        <v>9654884</v>
      </c>
      <c r="E2619">
        <f>sum(B2619:D2619)</f>
        <v/>
      </c>
      <c r="F2619">
        <f>B2619/E2619</f>
        <v/>
      </c>
      <c r="G2619">
        <f>C2619/E2619</f>
        <v/>
      </c>
      <c r="H2619">
        <f>D2619/E2619</f>
        <v/>
      </c>
      <c r="I2619">
        <f>G2619+H2619*2</f>
        <v/>
      </c>
      <c r="J2619">
        <f>I2619-J2612</f>
        <v/>
      </c>
      <c r="K2619" t="n">
        <v>5</v>
      </c>
      <c r="L2619">
        <f>J2619/K2619*100/70.51/48</f>
        <v/>
      </c>
    </row>
    <row r="2620" spans="1:12">
      <c r="A2620" t="s">
        <v>24</v>
      </c>
      <c r="B2620" t="n">
        <v>8679017</v>
      </c>
      <c r="C2620" t="n">
        <v>10046330</v>
      </c>
      <c r="D2620" t="n">
        <v>17002340</v>
      </c>
      <c r="E2620">
        <f>sum(B2620:D2620)</f>
        <v/>
      </c>
      <c r="F2620">
        <f>B2620/E2620</f>
        <v/>
      </c>
      <c r="G2620">
        <f>C2620/E2620</f>
        <v/>
      </c>
      <c r="H2620">
        <f>D2620/E2620</f>
        <v/>
      </c>
      <c r="I2620">
        <f>G2620+H2620*2</f>
        <v/>
      </c>
      <c r="J2620">
        <f>I2620-J2612</f>
        <v/>
      </c>
      <c r="K2620" t="n">
        <v>5</v>
      </c>
      <c r="L2620">
        <f>J2620/K2620*100/70.51/96</f>
        <v/>
      </c>
    </row>
    <row r="2621" spans="1:12">
      <c r="A2621" t="s">
        <v>25</v>
      </c>
      <c r="B2621" t="n">
        <v>7400983</v>
      </c>
      <c r="C2621" t="n">
        <v>6998955</v>
      </c>
      <c r="D2621" t="n">
        <v>11544310</v>
      </c>
      <c r="E2621">
        <f>sum(B2621:D2621)</f>
        <v/>
      </c>
      <c r="F2621">
        <f>B2621/E2621</f>
        <v/>
      </c>
      <c r="G2621">
        <f>C2621/E2621</f>
        <v/>
      </c>
      <c r="H2621">
        <f>D2621/E2621</f>
        <v/>
      </c>
      <c r="I2621">
        <f>G2621+H2621*2</f>
        <v/>
      </c>
      <c r="J2621">
        <f>I2621-J2612</f>
        <v/>
      </c>
      <c r="K2621" t="n">
        <v>5</v>
      </c>
      <c r="L2621">
        <f>J2621/K2621*100/70.51/96</f>
        <v/>
      </c>
    </row>
    <row r="2622" spans="1:12">
      <c r="A2622" t="s">
        <v>26</v>
      </c>
      <c r="B2622" t="n">
        <v>6861132</v>
      </c>
      <c r="C2622" t="n">
        <v>5769069</v>
      </c>
      <c r="D2622" t="n">
        <v>10800540</v>
      </c>
      <c r="E2622">
        <f>sum(B2622:D2622)</f>
        <v/>
      </c>
      <c r="F2622">
        <f>B2622/E2622</f>
        <v/>
      </c>
      <c r="G2622">
        <f>C2622/E2622</f>
        <v/>
      </c>
      <c r="H2622">
        <f>D2622/E2622</f>
        <v/>
      </c>
      <c r="I2622">
        <f>G2622+H2622*2</f>
        <v/>
      </c>
      <c r="J2622">
        <f>I2622-J2612</f>
        <v/>
      </c>
      <c r="K2622" t="n">
        <v>5</v>
      </c>
      <c r="L2622">
        <f>J2622/K2622*100/70.51/168</f>
        <v/>
      </c>
    </row>
    <row r="2623" spans="1:12">
      <c r="A2623" t="s">
        <v>27</v>
      </c>
      <c r="B2623" t="n">
        <v>448385</v>
      </c>
      <c r="C2623" t="n">
        <v>226170</v>
      </c>
      <c r="D2623" t="n">
        <v>150139</v>
      </c>
      <c r="E2623">
        <f>sum(B2623:D2623)</f>
        <v/>
      </c>
      <c r="F2623">
        <f>B2623/E2623</f>
        <v/>
      </c>
      <c r="G2623">
        <f>C2623/E2623</f>
        <v/>
      </c>
      <c r="H2623">
        <f>D2623/E2623</f>
        <v/>
      </c>
      <c r="I2623">
        <f>G2623+H2623*2</f>
        <v/>
      </c>
      <c r="J2623">
        <f>I2623-J2612</f>
        <v/>
      </c>
      <c r="K2623" t="n">
        <v>5</v>
      </c>
      <c r="L2623">
        <f>J2623/K2623*100/70.51/168</f>
        <v/>
      </c>
    </row>
    <row r="2624" spans="1:12">
      <c r="A2624" t="s"/>
    </row>
    <row r="2625" spans="1:12">
      <c r="A2625" t="s">
        <v>0</v>
      </c>
      <c r="B2625" t="s">
        <v>1</v>
      </c>
      <c r="C2625" t="s">
        <v>2</v>
      </c>
      <c r="D2625" t="s">
        <v>3</v>
      </c>
    </row>
    <row r="2626" spans="1:12">
      <c r="A2626" t="s">
        <v>448</v>
      </c>
      <c r="B2626" t="s">
        <v>165</v>
      </c>
      <c r="C2626" t="s">
        <v>449</v>
      </c>
      <c r="D2626" t="s">
        <v>443</v>
      </c>
    </row>
    <row r="2627" spans="1:12">
      <c r="A2627" t="s"/>
      <c r="B2627" t="s">
        <v>8</v>
      </c>
      <c r="C2627" t="s">
        <v>9</v>
      </c>
      <c r="D2627" t="s">
        <v>10</v>
      </c>
      <c r="E2627" t="s">
        <v>11</v>
      </c>
      <c r="F2627" t="s">
        <v>8</v>
      </c>
      <c r="G2627" t="s">
        <v>9</v>
      </c>
      <c r="H2627" t="s">
        <v>10</v>
      </c>
      <c r="I2627" t="s">
        <v>12</v>
      </c>
      <c r="J2627" t="s">
        <v>13</v>
      </c>
      <c r="K2627" t="s">
        <v>14</v>
      </c>
      <c r="L2627" t="s">
        <v>15</v>
      </c>
    </row>
    <row r="2628" spans="1:12">
      <c r="A2628" t="s">
        <v>16</v>
      </c>
      <c r="B2628" t="n">
        <v>18975710</v>
      </c>
      <c r="C2628" t="n">
        <v>23236370</v>
      </c>
      <c r="D2628" t="n">
        <v>33885040</v>
      </c>
      <c r="E2628">
        <f>sum(B2628:D2628)</f>
        <v/>
      </c>
      <c r="F2628">
        <f>B2628/E2628</f>
        <v/>
      </c>
      <c r="G2628">
        <f>C2628/E2628</f>
        <v/>
      </c>
      <c r="H2628">
        <f>D2628/E2628</f>
        <v/>
      </c>
      <c r="I2628">
        <f>G2628+H2628*2</f>
        <v/>
      </c>
      <c r="J2628">
        <f>average(I2628:I2629)</f>
        <v/>
      </c>
    </row>
    <row r="2629" spans="1:12">
      <c r="A2629" t="s">
        <v>17</v>
      </c>
      <c r="B2629" t="n">
        <v>24508370</v>
      </c>
      <c r="C2629" t="n">
        <v>43501230</v>
      </c>
      <c r="D2629" t="n">
        <v>63300370</v>
      </c>
      <c r="E2629">
        <f>sum(B2629:D2629)</f>
        <v/>
      </c>
      <c r="F2629">
        <f>B2629/E2629</f>
        <v/>
      </c>
      <c r="G2629">
        <f>C2629/E2629</f>
        <v/>
      </c>
      <c r="H2629">
        <f>D2629/E2629</f>
        <v/>
      </c>
      <c r="I2629">
        <f>G2629+H2629*2</f>
        <v/>
      </c>
    </row>
    <row r="2630" spans="1:12">
      <c r="A2630" t="s">
        <v>18</v>
      </c>
      <c r="B2630" t="n">
        <v>23266330</v>
      </c>
      <c r="C2630" t="n">
        <v>46108530</v>
      </c>
      <c r="D2630" t="n">
        <v>64396380</v>
      </c>
      <c r="E2630">
        <f>sum(B2630:D2630)</f>
        <v/>
      </c>
      <c r="F2630">
        <f>B2630/E2630</f>
        <v/>
      </c>
      <c r="G2630">
        <f>C2630/E2630</f>
        <v/>
      </c>
      <c r="H2630">
        <f>D2630/E2630</f>
        <v/>
      </c>
      <c r="I2630">
        <f>G2630+H2630*2</f>
        <v/>
      </c>
      <c r="J2630">
        <f>I2630-J2628</f>
        <v/>
      </c>
      <c r="K2630" t="n">
        <v>5</v>
      </c>
      <c r="L2630">
        <f>J2630/K2630*100/70.51/8</f>
        <v/>
      </c>
    </row>
    <row r="2631" spans="1:12">
      <c r="A2631" t="s">
        <v>19</v>
      </c>
      <c r="B2631" t="n">
        <v>22785450</v>
      </c>
      <c r="C2631" t="n">
        <v>42426460</v>
      </c>
      <c r="D2631" t="n">
        <v>59419400</v>
      </c>
      <c r="E2631">
        <f>sum(B2631:D2631)</f>
        <v/>
      </c>
      <c r="F2631">
        <f>B2631/E2631</f>
        <v/>
      </c>
      <c r="G2631">
        <f>C2631/E2631</f>
        <v/>
      </c>
      <c r="H2631">
        <f>D2631/E2631</f>
        <v/>
      </c>
      <c r="I2631">
        <f>G2631+H2631*2</f>
        <v/>
      </c>
      <c r="J2631">
        <f>I2631-J2628</f>
        <v/>
      </c>
      <c r="K2631" t="n">
        <v>5</v>
      </c>
      <c r="L2631">
        <f>J2631/K2631*100/70.51/8</f>
        <v/>
      </c>
    </row>
    <row r="2632" spans="1:12">
      <c r="A2632" t="s">
        <v>20</v>
      </c>
      <c r="B2632" t="n">
        <v>24957430</v>
      </c>
      <c r="C2632" t="n">
        <v>32070790</v>
      </c>
      <c r="D2632" t="n">
        <v>45140050</v>
      </c>
      <c r="E2632">
        <f>sum(B2632:D2632)</f>
        <v/>
      </c>
      <c r="F2632">
        <f>B2632/E2632</f>
        <v/>
      </c>
      <c r="G2632">
        <f>C2632/E2632</f>
        <v/>
      </c>
      <c r="H2632">
        <f>D2632/E2632</f>
        <v/>
      </c>
      <c r="I2632">
        <f>G2632+H2632*2</f>
        <v/>
      </c>
      <c r="J2632">
        <f>I2632-J2628</f>
        <v/>
      </c>
      <c r="K2632" t="n">
        <v>5</v>
      </c>
      <c r="L2632">
        <f>J2632/K2632*100/70.51/24</f>
        <v/>
      </c>
    </row>
    <row r="2633" spans="1:12">
      <c r="A2633" t="s">
        <v>21</v>
      </c>
      <c r="B2633" t="n">
        <v>7139597</v>
      </c>
      <c r="C2633" t="n">
        <v>17611760</v>
      </c>
      <c r="D2633" t="n">
        <v>24827000</v>
      </c>
      <c r="E2633">
        <f>sum(B2633:D2633)</f>
        <v/>
      </c>
      <c r="F2633">
        <f>B2633/E2633</f>
        <v/>
      </c>
      <c r="G2633">
        <f>C2633/E2633</f>
        <v/>
      </c>
      <c r="H2633">
        <f>D2633/E2633</f>
        <v/>
      </c>
      <c r="I2633">
        <f>G2633+H2633*2</f>
        <v/>
      </c>
      <c r="J2633">
        <f>I2633-J2628</f>
        <v/>
      </c>
      <c r="K2633" t="n">
        <v>5</v>
      </c>
      <c r="L2633">
        <f>J2633/K2633*100/70.51/24</f>
        <v/>
      </c>
    </row>
    <row r="2634" spans="1:12">
      <c r="A2634" t="s">
        <v>22</v>
      </c>
      <c r="B2634" t="n">
        <v>10553610</v>
      </c>
      <c r="C2634" t="n">
        <v>26328210</v>
      </c>
      <c r="D2634" t="n">
        <v>36859440</v>
      </c>
      <c r="E2634">
        <f>sum(B2634:D2634)</f>
        <v/>
      </c>
      <c r="F2634">
        <f>B2634/E2634</f>
        <v/>
      </c>
      <c r="G2634">
        <f>C2634/E2634</f>
        <v/>
      </c>
      <c r="H2634">
        <f>D2634/E2634</f>
        <v/>
      </c>
      <c r="I2634">
        <f>G2634+H2634*2</f>
        <v/>
      </c>
      <c r="J2634">
        <f>I2634-J2628</f>
        <v/>
      </c>
      <c r="K2634" t="n">
        <v>5</v>
      </c>
      <c r="L2634">
        <f>J2634/K2634*100/70.51/48</f>
        <v/>
      </c>
    </row>
    <row r="2635" spans="1:12">
      <c r="A2635" t="s">
        <v>23</v>
      </c>
      <c r="B2635" t="n">
        <v>12417900</v>
      </c>
      <c r="C2635" t="n">
        <v>32647690</v>
      </c>
      <c r="D2635" t="n">
        <v>45333440</v>
      </c>
      <c r="E2635">
        <f>sum(B2635:D2635)</f>
        <v/>
      </c>
      <c r="F2635">
        <f>B2635/E2635</f>
        <v/>
      </c>
      <c r="G2635">
        <f>C2635/E2635</f>
        <v/>
      </c>
      <c r="H2635">
        <f>D2635/E2635</f>
        <v/>
      </c>
      <c r="I2635">
        <f>G2635+H2635*2</f>
        <v/>
      </c>
      <c r="J2635">
        <f>I2635-J2628</f>
        <v/>
      </c>
      <c r="K2635" t="n">
        <v>5</v>
      </c>
      <c r="L2635">
        <f>J2635/K2635*100/70.51/48</f>
        <v/>
      </c>
    </row>
    <row r="2636" spans="1:12">
      <c r="A2636" t="s">
        <v>24</v>
      </c>
      <c r="B2636" t="n">
        <v>2546726</v>
      </c>
      <c r="C2636" t="n">
        <v>9822290</v>
      </c>
      <c r="D2636" t="n">
        <v>14996200</v>
      </c>
      <c r="E2636">
        <f>sum(B2636:D2636)</f>
        <v/>
      </c>
      <c r="F2636">
        <f>B2636/E2636</f>
        <v/>
      </c>
      <c r="G2636">
        <f>C2636/E2636</f>
        <v/>
      </c>
      <c r="H2636">
        <f>D2636/E2636</f>
        <v/>
      </c>
      <c r="I2636">
        <f>G2636+H2636*2</f>
        <v/>
      </c>
      <c r="J2636">
        <f>I2636-J2628</f>
        <v/>
      </c>
      <c r="K2636" t="n">
        <v>5</v>
      </c>
      <c r="L2636">
        <f>J2636/K2636*100/70.51/96</f>
        <v/>
      </c>
    </row>
    <row r="2637" spans="1:12">
      <c r="A2637" t="s">
        <v>25</v>
      </c>
      <c r="B2637" t="n">
        <v>556887</v>
      </c>
      <c r="C2637" t="n">
        <v>1895546</v>
      </c>
      <c r="D2637" t="n">
        <v>2960053</v>
      </c>
      <c r="E2637">
        <f>sum(B2637:D2637)</f>
        <v/>
      </c>
      <c r="F2637">
        <f>B2637/E2637</f>
        <v/>
      </c>
      <c r="G2637">
        <f>C2637/E2637</f>
        <v/>
      </c>
      <c r="H2637">
        <f>D2637/E2637</f>
        <v/>
      </c>
      <c r="I2637">
        <f>G2637+H2637*2</f>
        <v/>
      </c>
      <c r="J2637">
        <f>I2637-J2628</f>
        <v/>
      </c>
      <c r="K2637" t="n">
        <v>5</v>
      </c>
      <c r="L2637">
        <f>J2637/K2637*100/70.51/96</f>
        <v/>
      </c>
    </row>
    <row r="2638" spans="1:12">
      <c r="A2638" t="s">
        <v>26</v>
      </c>
      <c r="B2638" t="n">
        <v>1581619</v>
      </c>
      <c r="C2638" t="n">
        <v>4878558</v>
      </c>
      <c r="D2638" t="n">
        <v>9082368</v>
      </c>
      <c r="E2638">
        <f>sum(B2638:D2638)</f>
        <v/>
      </c>
      <c r="F2638">
        <f>B2638/E2638</f>
        <v/>
      </c>
      <c r="G2638">
        <f>C2638/E2638</f>
        <v/>
      </c>
      <c r="H2638">
        <f>D2638/E2638</f>
        <v/>
      </c>
      <c r="I2638">
        <f>G2638+H2638*2</f>
        <v/>
      </c>
      <c r="J2638">
        <f>I2638-J2628</f>
        <v/>
      </c>
      <c r="K2638" t="n">
        <v>5</v>
      </c>
      <c r="L2638">
        <f>J2638/K2638*100/70.51/168</f>
        <v/>
      </c>
    </row>
    <row r="2639" spans="1:12">
      <c r="A2639" t="s">
        <v>27</v>
      </c>
      <c r="B2639" t="n">
        <v>4001663</v>
      </c>
      <c r="C2639" t="n">
        <v>11731340</v>
      </c>
      <c r="D2639" t="n">
        <v>21579960</v>
      </c>
      <c r="E2639">
        <f>sum(B2639:D2639)</f>
        <v/>
      </c>
      <c r="F2639">
        <f>B2639/E2639</f>
        <v/>
      </c>
      <c r="G2639">
        <f>C2639/E2639</f>
        <v/>
      </c>
      <c r="H2639">
        <f>D2639/E2639</f>
        <v/>
      </c>
      <c r="I2639">
        <f>G2639+H2639*2</f>
        <v/>
      </c>
      <c r="J2639">
        <f>I2639-J2628</f>
        <v/>
      </c>
      <c r="K2639" t="n">
        <v>5</v>
      </c>
      <c r="L2639">
        <f>J2639/K2639*100/70.51/168</f>
        <v/>
      </c>
    </row>
    <row r="2640" spans="1:12">
      <c r="A2640" t="s"/>
    </row>
    <row r="2641" spans="1:12">
      <c r="A2641" t="s">
        <v>0</v>
      </c>
      <c r="B2641" t="s">
        <v>1</v>
      </c>
      <c r="C2641" t="s">
        <v>2</v>
      </c>
      <c r="D2641" t="s">
        <v>3</v>
      </c>
    </row>
    <row r="2642" spans="1:12">
      <c r="A2642" t="s">
        <v>450</v>
      </c>
      <c r="B2642" t="s">
        <v>165</v>
      </c>
      <c r="C2642" t="s">
        <v>451</v>
      </c>
      <c r="D2642" t="s">
        <v>452</v>
      </c>
    </row>
    <row r="2643" spans="1:12">
      <c r="A2643" t="s"/>
      <c r="B2643" t="s">
        <v>8</v>
      </c>
      <c r="C2643" t="s">
        <v>9</v>
      </c>
      <c r="D2643" t="s">
        <v>10</v>
      </c>
      <c r="E2643" t="s">
        <v>11</v>
      </c>
      <c r="F2643" t="s">
        <v>8</v>
      </c>
      <c r="G2643" t="s">
        <v>9</v>
      </c>
      <c r="H2643" t="s">
        <v>10</v>
      </c>
      <c r="I2643" t="s">
        <v>12</v>
      </c>
      <c r="J2643" t="s">
        <v>13</v>
      </c>
      <c r="K2643" t="s">
        <v>14</v>
      </c>
      <c r="L2643" t="s">
        <v>15</v>
      </c>
    </row>
    <row r="2644" spans="1:12">
      <c r="A2644" t="s">
        <v>16</v>
      </c>
      <c r="B2644" t="n">
        <v>44095180</v>
      </c>
      <c r="C2644" t="n">
        <v>100617600</v>
      </c>
      <c r="D2644" t="n">
        <v>134625400</v>
      </c>
      <c r="E2644">
        <f>sum(B2644:D2644)</f>
        <v/>
      </c>
      <c r="F2644">
        <f>B2644/E2644</f>
        <v/>
      </c>
      <c r="G2644">
        <f>C2644/E2644</f>
        <v/>
      </c>
      <c r="H2644">
        <f>D2644/E2644</f>
        <v/>
      </c>
      <c r="I2644">
        <f>G2644+H2644*2</f>
        <v/>
      </c>
      <c r="J2644">
        <f>average(I2644:I2645)</f>
        <v/>
      </c>
    </row>
    <row r="2645" spans="1:12">
      <c r="A2645" t="s">
        <v>17</v>
      </c>
      <c r="B2645" t="n">
        <v>42630930</v>
      </c>
      <c r="C2645" t="n">
        <v>99909020</v>
      </c>
      <c r="D2645" t="n">
        <v>135178600</v>
      </c>
      <c r="E2645">
        <f>sum(B2645:D2645)</f>
        <v/>
      </c>
      <c r="F2645">
        <f>B2645/E2645</f>
        <v/>
      </c>
      <c r="G2645">
        <f>C2645/E2645</f>
        <v/>
      </c>
      <c r="H2645">
        <f>D2645/E2645</f>
        <v/>
      </c>
      <c r="I2645">
        <f>G2645+H2645*2</f>
        <v/>
      </c>
    </row>
    <row r="2646" spans="1:12">
      <c r="A2646" t="s">
        <v>18</v>
      </c>
      <c r="B2646" t="n">
        <v>35779010</v>
      </c>
      <c r="C2646" t="n">
        <v>82792810</v>
      </c>
      <c r="D2646" t="n">
        <v>110609000</v>
      </c>
      <c r="E2646">
        <f>sum(B2646:D2646)</f>
        <v/>
      </c>
      <c r="F2646">
        <f>B2646/E2646</f>
        <v/>
      </c>
      <c r="G2646">
        <f>C2646/E2646</f>
        <v/>
      </c>
      <c r="H2646">
        <f>D2646/E2646</f>
        <v/>
      </c>
      <c r="I2646">
        <f>G2646+H2646*2</f>
        <v/>
      </c>
      <c r="J2646">
        <f>I2646-J2644</f>
        <v/>
      </c>
      <c r="K2646" t="n">
        <v>5</v>
      </c>
      <c r="L2646">
        <f>J2646/K2646*100/76.28/8</f>
        <v/>
      </c>
    </row>
    <row r="2647" spans="1:12">
      <c r="A2647" t="s">
        <v>19</v>
      </c>
      <c r="B2647" t="n">
        <v>34540780</v>
      </c>
      <c r="C2647" t="n">
        <v>80795230</v>
      </c>
      <c r="D2647" t="n">
        <v>112356000</v>
      </c>
      <c r="E2647">
        <f>sum(B2647:D2647)</f>
        <v/>
      </c>
      <c r="F2647">
        <f>B2647/E2647</f>
        <v/>
      </c>
      <c r="G2647">
        <f>C2647/E2647</f>
        <v/>
      </c>
      <c r="H2647">
        <f>D2647/E2647</f>
        <v/>
      </c>
      <c r="I2647">
        <f>G2647+H2647*2</f>
        <v/>
      </c>
      <c r="J2647">
        <f>I2647-J2644</f>
        <v/>
      </c>
      <c r="K2647" t="n">
        <v>5</v>
      </c>
      <c r="L2647">
        <f>J2647/K2647*100/76.28/8</f>
        <v/>
      </c>
    </row>
    <row r="2648" spans="1:12">
      <c r="A2648" t="s">
        <v>20</v>
      </c>
      <c r="B2648" t="n">
        <v>49805790</v>
      </c>
      <c r="C2648" t="n">
        <v>121529900</v>
      </c>
      <c r="D2648" t="n">
        <v>168020500</v>
      </c>
      <c r="E2648">
        <f>sum(B2648:D2648)</f>
        <v/>
      </c>
      <c r="F2648">
        <f>B2648/E2648</f>
        <v/>
      </c>
      <c r="G2648">
        <f>C2648/E2648</f>
        <v/>
      </c>
      <c r="H2648">
        <f>D2648/E2648</f>
        <v/>
      </c>
      <c r="I2648">
        <f>G2648+H2648*2</f>
        <v/>
      </c>
      <c r="J2648">
        <f>I2648-J2644</f>
        <v/>
      </c>
      <c r="K2648" t="n">
        <v>5</v>
      </c>
      <c r="L2648">
        <f>J2648/K2648*100/76.28/24</f>
        <v/>
      </c>
    </row>
    <row r="2649" spans="1:12">
      <c r="A2649" t="s">
        <v>21</v>
      </c>
      <c r="B2649" t="n">
        <v>47541080</v>
      </c>
      <c r="C2649" t="n">
        <v>110554900</v>
      </c>
      <c r="D2649" t="n">
        <v>160887300</v>
      </c>
      <c r="E2649">
        <f>sum(B2649:D2649)</f>
        <v/>
      </c>
      <c r="F2649">
        <f>B2649/E2649</f>
        <v/>
      </c>
      <c r="G2649">
        <f>C2649/E2649</f>
        <v/>
      </c>
      <c r="H2649">
        <f>D2649/E2649</f>
        <v/>
      </c>
      <c r="I2649">
        <f>G2649+H2649*2</f>
        <v/>
      </c>
      <c r="J2649">
        <f>I2649-J2644</f>
        <v/>
      </c>
      <c r="K2649" t="n">
        <v>5</v>
      </c>
      <c r="L2649">
        <f>J2649/K2649*100/76.28/24</f>
        <v/>
      </c>
    </row>
    <row r="2650" spans="1:12">
      <c r="A2650" t="s">
        <v>22</v>
      </c>
      <c r="B2650" t="n">
        <v>35701010</v>
      </c>
      <c r="C2650" t="n">
        <v>82870570</v>
      </c>
      <c r="D2650" t="n">
        <v>123918900</v>
      </c>
      <c r="E2650">
        <f>sum(B2650:D2650)</f>
        <v/>
      </c>
      <c r="F2650">
        <f>B2650/E2650</f>
        <v/>
      </c>
      <c r="G2650">
        <f>C2650/E2650</f>
        <v/>
      </c>
      <c r="H2650">
        <f>D2650/E2650</f>
        <v/>
      </c>
      <c r="I2650">
        <f>G2650+H2650*2</f>
        <v/>
      </c>
      <c r="J2650">
        <f>I2650-J2644</f>
        <v/>
      </c>
      <c r="K2650" t="n">
        <v>5</v>
      </c>
      <c r="L2650">
        <f>J2650/K2650*100/76.28/48</f>
        <v/>
      </c>
    </row>
    <row r="2651" spans="1:12">
      <c r="A2651" t="s">
        <v>23</v>
      </c>
      <c r="B2651" t="n">
        <v>30984130</v>
      </c>
      <c r="C2651" t="n">
        <v>74282630</v>
      </c>
      <c r="D2651" t="n">
        <v>109900800</v>
      </c>
      <c r="E2651">
        <f>sum(B2651:D2651)</f>
        <v/>
      </c>
      <c r="F2651">
        <f>B2651/E2651</f>
        <v/>
      </c>
      <c r="G2651">
        <f>C2651/E2651</f>
        <v/>
      </c>
      <c r="H2651">
        <f>D2651/E2651</f>
        <v/>
      </c>
      <c r="I2651">
        <f>G2651+H2651*2</f>
        <v/>
      </c>
      <c r="J2651">
        <f>I2651-J2644</f>
        <v/>
      </c>
      <c r="K2651" t="n">
        <v>5</v>
      </c>
      <c r="L2651">
        <f>J2651/K2651*100/76.28/48</f>
        <v/>
      </c>
    </row>
    <row r="2652" spans="1:12">
      <c r="A2652" t="s">
        <v>24</v>
      </c>
      <c r="B2652" t="n">
        <v>28730330</v>
      </c>
      <c r="C2652" t="n">
        <v>78726370</v>
      </c>
      <c r="D2652" t="n">
        <v>130202500</v>
      </c>
      <c r="E2652">
        <f>sum(B2652:D2652)</f>
        <v/>
      </c>
      <c r="F2652">
        <f>B2652/E2652</f>
        <v/>
      </c>
      <c r="G2652">
        <f>C2652/E2652</f>
        <v/>
      </c>
      <c r="H2652">
        <f>D2652/E2652</f>
        <v/>
      </c>
      <c r="I2652">
        <f>G2652+H2652*2</f>
        <v/>
      </c>
      <c r="J2652">
        <f>I2652-J2644</f>
        <v/>
      </c>
      <c r="K2652" t="n">
        <v>5</v>
      </c>
      <c r="L2652">
        <f>J2652/K2652*100/76.28/96</f>
        <v/>
      </c>
    </row>
    <row r="2653" spans="1:12">
      <c r="A2653" t="s">
        <v>25</v>
      </c>
      <c r="B2653" t="n">
        <v>29134320</v>
      </c>
      <c r="C2653" t="n">
        <v>75546650</v>
      </c>
      <c r="D2653" t="n">
        <v>125458500</v>
      </c>
      <c r="E2653">
        <f>sum(B2653:D2653)</f>
        <v/>
      </c>
      <c r="F2653">
        <f>B2653/E2653</f>
        <v/>
      </c>
      <c r="G2653">
        <f>C2653/E2653</f>
        <v/>
      </c>
      <c r="H2653">
        <f>D2653/E2653</f>
        <v/>
      </c>
      <c r="I2653">
        <f>G2653+H2653*2</f>
        <v/>
      </c>
      <c r="J2653">
        <f>I2653-J2644</f>
        <v/>
      </c>
      <c r="K2653" t="n">
        <v>5</v>
      </c>
      <c r="L2653">
        <f>J2653/K2653*100/76.28/96</f>
        <v/>
      </c>
    </row>
    <row r="2654" spans="1:12">
      <c r="A2654" t="s">
        <v>26</v>
      </c>
      <c r="B2654" t="n">
        <v>13329750</v>
      </c>
      <c r="C2654" t="n">
        <v>38986760</v>
      </c>
      <c r="D2654" t="n">
        <v>77451660</v>
      </c>
      <c r="E2654">
        <f>sum(B2654:D2654)</f>
        <v/>
      </c>
      <c r="F2654">
        <f>B2654/E2654</f>
        <v/>
      </c>
      <c r="G2654">
        <f>C2654/E2654</f>
        <v/>
      </c>
      <c r="H2654">
        <f>D2654/E2654</f>
        <v/>
      </c>
      <c r="I2654">
        <f>G2654+H2654*2</f>
        <v/>
      </c>
      <c r="J2654">
        <f>I2654-J2644</f>
        <v/>
      </c>
      <c r="K2654" t="n">
        <v>5</v>
      </c>
      <c r="L2654">
        <f>J2654/K2654*100/76.28/168</f>
        <v/>
      </c>
    </row>
    <row r="2655" spans="1:12">
      <c r="A2655" t="s">
        <v>27</v>
      </c>
      <c r="B2655" t="n">
        <v>14743010</v>
      </c>
      <c r="C2655" t="n">
        <v>45007540</v>
      </c>
      <c r="D2655" t="n">
        <v>85895120</v>
      </c>
      <c r="E2655">
        <f>sum(B2655:D2655)</f>
        <v/>
      </c>
      <c r="F2655">
        <f>B2655/E2655</f>
        <v/>
      </c>
      <c r="G2655">
        <f>C2655/E2655</f>
        <v/>
      </c>
      <c r="H2655">
        <f>D2655/E2655</f>
        <v/>
      </c>
      <c r="I2655">
        <f>G2655+H2655*2</f>
        <v/>
      </c>
      <c r="J2655">
        <f>I2655-J2644</f>
        <v/>
      </c>
      <c r="K2655" t="n">
        <v>5</v>
      </c>
      <c r="L2655">
        <f>J2655/K2655*100/76.28/168</f>
        <v/>
      </c>
    </row>
    <row r="2656" spans="1:12">
      <c r="A2656" t="s"/>
    </row>
    <row r="2657" spans="1:12">
      <c r="A2657" t="s">
        <v>0</v>
      </c>
      <c r="B2657" t="s">
        <v>1</v>
      </c>
      <c r="C2657" t="s">
        <v>2</v>
      </c>
      <c r="D2657" t="s">
        <v>3</v>
      </c>
    </row>
    <row r="2658" spans="1:12">
      <c r="A2658" t="s">
        <v>453</v>
      </c>
      <c r="B2658" t="s">
        <v>294</v>
      </c>
      <c r="C2658" t="s">
        <v>454</v>
      </c>
      <c r="D2658" t="s">
        <v>452</v>
      </c>
    </row>
    <row r="2659" spans="1:12">
      <c r="A2659" t="s"/>
      <c r="B2659" t="s">
        <v>8</v>
      </c>
      <c r="C2659" t="s">
        <v>9</v>
      </c>
      <c r="D2659" t="s">
        <v>10</v>
      </c>
      <c r="E2659" t="s">
        <v>11</v>
      </c>
      <c r="F2659" t="s">
        <v>8</v>
      </c>
      <c r="G2659" t="s">
        <v>9</v>
      </c>
      <c r="H2659" t="s">
        <v>10</v>
      </c>
      <c r="I2659" t="s">
        <v>12</v>
      </c>
      <c r="J2659" t="s">
        <v>13</v>
      </c>
      <c r="K2659" t="s">
        <v>14</v>
      </c>
      <c r="L2659" t="s">
        <v>15</v>
      </c>
    </row>
    <row r="2660" spans="1:12">
      <c r="A2660" t="s">
        <v>16</v>
      </c>
      <c r="B2660" t="n">
        <v>45918610</v>
      </c>
      <c r="C2660" t="n">
        <v>110672100</v>
      </c>
      <c r="D2660" t="n">
        <v>150336900</v>
      </c>
      <c r="E2660">
        <f>sum(B2660:D2660)</f>
        <v/>
      </c>
      <c r="F2660">
        <f>B2660/E2660</f>
        <v/>
      </c>
      <c r="G2660">
        <f>C2660/E2660</f>
        <v/>
      </c>
      <c r="H2660">
        <f>D2660/E2660</f>
        <v/>
      </c>
      <c r="I2660">
        <f>G2660+H2660*2</f>
        <v/>
      </c>
      <c r="J2660">
        <f>average(I2660:I2661)</f>
        <v/>
      </c>
    </row>
    <row r="2661" spans="1:12">
      <c r="A2661" t="s">
        <v>17</v>
      </c>
      <c r="B2661" t="n">
        <v>57460200</v>
      </c>
      <c r="C2661" t="n">
        <v>144502400</v>
      </c>
      <c r="D2661" t="n">
        <v>196994000</v>
      </c>
      <c r="E2661">
        <f>sum(B2661:D2661)</f>
        <v/>
      </c>
      <c r="F2661">
        <f>B2661/E2661</f>
        <v/>
      </c>
      <c r="G2661">
        <f>C2661/E2661</f>
        <v/>
      </c>
      <c r="H2661">
        <f>D2661/E2661</f>
        <v/>
      </c>
      <c r="I2661">
        <f>G2661+H2661*2</f>
        <v/>
      </c>
    </row>
    <row r="2662" spans="1:12">
      <c r="A2662" t="s">
        <v>18</v>
      </c>
      <c r="B2662" t="n">
        <v>43194470</v>
      </c>
      <c r="C2662" t="n">
        <v>107017600</v>
      </c>
      <c r="D2662" t="n">
        <v>143100900</v>
      </c>
      <c r="E2662">
        <f>sum(B2662:D2662)</f>
        <v/>
      </c>
      <c r="F2662">
        <f>B2662/E2662</f>
        <v/>
      </c>
      <c r="G2662">
        <f>C2662/E2662</f>
        <v/>
      </c>
      <c r="H2662">
        <f>D2662/E2662</f>
        <v/>
      </c>
      <c r="I2662">
        <f>G2662+H2662*2</f>
        <v/>
      </c>
      <c r="J2662">
        <f>I2662-J2660</f>
        <v/>
      </c>
      <c r="K2662" t="n">
        <v>5</v>
      </c>
      <c r="L2662">
        <f>J2662/K2662*100/76.28/8</f>
        <v/>
      </c>
    </row>
    <row r="2663" spans="1:12">
      <c r="A2663" t="s">
        <v>19</v>
      </c>
      <c r="B2663" t="n">
        <v>38570570</v>
      </c>
      <c r="C2663" t="n">
        <v>101301000</v>
      </c>
      <c r="D2663" t="n">
        <v>139813000</v>
      </c>
      <c r="E2663">
        <f>sum(B2663:D2663)</f>
        <v/>
      </c>
      <c r="F2663">
        <f>B2663/E2663</f>
        <v/>
      </c>
      <c r="G2663">
        <f>C2663/E2663</f>
        <v/>
      </c>
      <c r="H2663">
        <f>D2663/E2663</f>
        <v/>
      </c>
      <c r="I2663">
        <f>G2663+H2663*2</f>
        <v/>
      </c>
      <c r="J2663">
        <f>I2663-J2660</f>
        <v/>
      </c>
      <c r="K2663" t="n">
        <v>5</v>
      </c>
      <c r="L2663">
        <f>J2663/K2663*100/76.28/8</f>
        <v/>
      </c>
    </row>
    <row r="2664" spans="1:12">
      <c r="A2664" t="s">
        <v>20</v>
      </c>
      <c r="B2664" t="n">
        <v>67797710</v>
      </c>
      <c r="C2664" t="n">
        <v>176380000</v>
      </c>
      <c r="D2664" t="n">
        <v>244399100</v>
      </c>
      <c r="E2664">
        <f>sum(B2664:D2664)</f>
        <v/>
      </c>
      <c r="F2664">
        <f>B2664/E2664</f>
        <v/>
      </c>
      <c r="G2664">
        <f>C2664/E2664</f>
        <v/>
      </c>
      <c r="H2664">
        <f>D2664/E2664</f>
        <v/>
      </c>
      <c r="I2664">
        <f>G2664+H2664*2</f>
        <v/>
      </c>
      <c r="J2664">
        <f>I2664-J2660</f>
        <v/>
      </c>
      <c r="K2664" t="n">
        <v>5</v>
      </c>
      <c r="L2664">
        <f>J2664/K2664*100/76.28/24</f>
        <v/>
      </c>
    </row>
    <row r="2665" spans="1:12">
      <c r="A2665" t="s">
        <v>21</v>
      </c>
      <c r="B2665" t="n">
        <v>70268820</v>
      </c>
      <c r="C2665" t="n">
        <v>179153800</v>
      </c>
      <c r="D2665" t="n">
        <v>250945100</v>
      </c>
      <c r="E2665">
        <f>sum(B2665:D2665)</f>
        <v/>
      </c>
      <c r="F2665">
        <f>B2665/E2665</f>
        <v/>
      </c>
      <c r="G2665">
        <f>C2665/E2665</f>
        <v/>
      </c>
      <c r="H2665">
        <f>D2665/E2665</f>
        <v/>
      </c>
      <c r="I2665">
        <f>G2665+H2665*2</f>
        <v/>
      </c>
      <c r="J2665">
        <f>I2665-J2660</f>
        <v/>
      </c>
      <c r="K2665" t="n">
        <v>5</v>
      </c>
      <c r="L2665">
        <f>J2665/K2665*100/76.28/24</f>
        <v/>
      </c>
    </row>
    <row r="2666" spans="1:12">
      <c r="A2666" t="s">
        <v>22</v>
      </c>
      <c r="B2666" t="n">
        <v>47065420</v>
      </c>
      <c r="C2666" t="n">
        <v>122297300</v>
      </c>
      <c r="D2666" t="n">
        <v>180235200</v>
      </c>
      <c r="E2666">
        <f>sum(B2666:D2666)</f>
        <v/>
      </c>
      <c r="F2666">
        <f>B2666/E2666</f>
        <v/>
      </c>
      <c r="G2666">
        <f>C2666/E2666</f>
        <v/>
      </c>
      <c r="H2666">
        <f>D2666/E2666</f>
        <v/>
      </c>
      <c r="I2666">
        <f>G2666+H2666*2</f>
        <v/>
      </c>
      <c r="J2666">
        <f>I2666-J2660</f>
        <v/>
      </c>
      <c r="K2666" t="n">
        <v>5</v>
      </c>
      <c r="L2666">
        <f>J2666/K2666*100/76.28/48</f>
        <v/>
      </c>
    </row>
    <row r="2667" spans="1:12">
      <c r="A2667" t="s">
        <v>23</v>
      </c>
      <c r="B2667" t="n">
        <v>41024480</v>
      </c>
      <c r="C2667" t="n">
        <v>104171200</v>
      </c>
      <c r="D2667" t="n">
        <v>158496000</v>
      </c>
      <c r="E2667">
        <f>sum(B2667:D2667)</f>
        <v/>
      </c>
      <c r="F2667">
        <f>B2667/E2667</f>
        <v/>
      </c>
      <c r="G2667">
        <f>C2667/E2667</f>
        <v/>
      </c>
      <c r="H2667">
        <f>D2667/E2667</f>
        <v/>
      </c>
      <c r="I2667">
        <f>G2667+H2667*2</f>
        <v/>
      </c>
      <c r="J2667">
        <f>I2667-J2660</f>
        <v/>
      </c>
      <c r="K2667" t="n">
        <v>5</v>
      </c>
      <c r="L2667">
        <f>J2667/K2667*100/76.28/48</f>
        <v/>
      </c>
    </row>
    <row r="2668" spans="1:12">
      <c r="A2668" t="s">
        <v>24</v>
      </c>
      <c r="B2668" t="n">
        <v>37781390</v>
      </c>
      <c r="C2668" t="n">
        <v>103655600</v>
      </c>
      <c r="D2668" t="n">
        <v>168641900</v>
      </c>
      <c r="E2668">
        <f>sum(B2668:D2668)</f>
        <v/>
      </c>
      <c r="F2668">
        <f>B2668/E2668</f>
        <v/>
      </c>
      <c r="G2668">
        <f>C2668/E2668</f>
        <v/>
      </c>
      <c r="H2668">
        <f>D2668/E2668</f>
        <v/>
      </c>
      <c r="I2668">
        <f>G2668+H2668*2</f>
        <v/>
      </c>
      <c r="J2668">
        <f>I2668-J2660</f>
        <v/>
      </c>
      <c r="K2668" t="n">
        <v>5</v>
      </c>
      <c r="L2668">
        <f>J2668/K2668*100/76.28/96</f>
        <v/>
      </c>
    </row>
    <row r="2669" spans="1:12">
      <c r="A2669" t="s">
        <v>25</v>
      </c>
      <c r="B2669" t="n">
        <v>42793730</v>
      </c>
      <c r="C2669" t="n">
        <v>116374500</v>
      </c>
      <c r="D2669" t="n">
        <v>193654800</v>
      </c>
      <c r="E2669">
        <f>sum(B2669:D2669)</f>
        <v/>
      </c>
      <c r="F2669">
        <f>B2669/E2669</f>
        <v/>
      </c>
      <c r="G2669">
        <f>C2669/E2669</f>
        <v/>
      </c>
      <c r="H2669">
        <f>D2669/E2669</f>
        <v/>
      </c>
      <c r="I2669">
        <f>G2669+H2669*2</f>
        <v/>
      </c>
      <c r="J2669">
        <f>I2669-J2660</f>
        <v/>
      </c>
      <c r="K2669" t="n">
        <v>5</v>
      </c>
      <c r="L2669">
        <f>J2669/K2669*100/76.28/96</f>
        <v/>
      </c>
    </row>
    <row r="2670" spans="1:12">
      <c r="A2670" t="s">
        <v>26</v>
      </c>
      <c r="B2670" t="n">
        <v>16232500</v>
      </c>
      <c r="C2670" t="n">
        <v>48758960</v>
      </c>
      <c r="D2670" t="n">
        <v>91728910</v>
      </c>
      <c r="E2670">
        <f>sum(B2670:D2670)</f>
        <v/>
      </c>
      <c r="F2670">
        <f>B2670/E2670</f>
        <v/>
      </c>
      <c r="G2670">
        <f>C2670/E2670</f>
        <v/>
      </c>
      <c r="H2670">
        <f>D2670/E2670</f>
        <v/>
      </c>
      <c r="I2670">
        <f>G2670+H2670*2</f>
        <v/>
      </c>
      <c r="J2670">
        <f>I2670-J2660</f>
        <v/>
      </c>
      <c r="K2670" t="n">
        <v>5</v>
      </c>
      <c r="L2670">
        <f>J2670/K2670*100/76.28/168</f>
        <v/>
      </c>
    </row>
    <row r="2671" spans="1:12">
      <c r="A2671" t="s">
        <v>27</v>
      </c>
      <c r="B2671" t="n">
        <v>18353910</v>
      </c>
      <c r="C2671" t="n">
        <v>58088560</v>
      </c>
      <c r="D2671" t="n">
        <v>109839200</v>
      </c>
      <c r="E2671">
        <f>sum(B2671:D2671)</f>
        <v/>
      </c>
      <c r="F2671">
        <f>B2671/E2671</f>
        <v/>
      </c>
      <c r="G2671">
        <f>C2671/E2671</f>
        <v/>
      </c>
      <c r="H2671">
        <f>D2671/E2671</f>
        <v/>
      </c>
      <c r="I2671">
        <f>G2671+H2671*2</f>
        <v/>
      </c>
      <c r="J2671">
        <f>I2671-J2660</f>
        <v/>
      </c>
      <c r="K2671" t="n">
        <v>5</v>
      </c>
      <c r="L2671">
        <f>J2671/K2671*100/76.28/168</f>
        <v/>
      </c>
    </row>
    <row r="2672" spans="1:12">
      <c r="A2672" t="s"/>
    </row>
    <row r="2673" spans="1:12">
      <c r="A2673" t="s">
        <v>0</v>
      </c>
      <c r="B2673" t="s">
        <v>1</v>
      </c>
      <c r="C2673" t="s">
        <v>2</v>
      </c>
      <c r="D2673" t="s">
        <v>3</v>
      </c>
    </row>
    <row r="2674" spans="1:12">
      <c r="A2674" t="s">
        <v>455</v>
      </c>
      <c r="B2674" t="s">
        <v>294</v>
      </c>
      <c r="C2674" t="s">
        <v>456</v>
      </c>
      <c r="D2674" t="s">
        <v>457</v>
      </c>
    </row>
    <row r="2675" spans="1:12">
      <c r="A2675" t="s"/>
      <c r="B2675" t="s">
        <v>8</v>
      </c>
      <c r="C2675" t="s">
        <v>9</v>
      </c>
      <c r="D2675" t="s">
        <v>10</v>
      </c>
      <c r="E2675" t="s">
        <v>11</v>
      </c>
      <c r="F2675" t="s">
        <v>8</v>
      </c>
      <c r="G2675" t="s">
        <v>9</v>
      </c>
      <c r="H2675" t="s">
        <v>10</v>
      </c>
      <c r="I2675" t="s">
        <v>12</v>
      </c>
      <c r="J2675" t="s">
        <v>13</v>
      </c>
      <c r="K2675" t="s">
        <v>14</v>
      </c>
      <c r="L2675" t="s">
        <v>15</v>
      </c>
    </row>
    <row r="2676" spans="1:12">
      <c r="A2676" t="s">
        <v>16</v>
      </c>
      <c r="B2676" t="n">
        <v>70321190</v>
      </c>
      <c r="C2676" t="n">
        <v>192295000</v>
      </c>
      <c r="D2676" t="n">
        <v>266458200</v>
      </c>
      <c r="E2676">
        <f>sum(B2676:D2676)</f>
        <v/>
      </c>
      <c r="F2676">
        <f>B2676/E2676</f>
        <v/>
      </c>
      <c r="G2676">
        <f>C2676/E2676</f>
        <v/>
      </c>
      <c r="H2676">
        <f>D2676/E2676</f>
        <v/>
      </c>
      <c r="I2676">
        <f>G2676+H2676*2</f>
        <v/>
      </c>
      <c r="J2676">
        <f>average(I2676:I2677)</f>
        <v/>
      </c>
    </row>
    <row r="2677" spans="1:12">
      <c r="A2677" t="s">
        <v>17</v>
      </c>
      <c r="B2677" t="n">
        <v>64624330</v>
      </c>
      <c r="C2677" t="n">
        <v>173407800</v>
      </c>
      <c r="D2677" t="n">
        <v>242539300</v>
      </c>
      <c r="E2677">
        <f>sum(B2677:D2677)</f>
        <v/>
      </c>
      <c r="F2677">
        <f>B2677/E2677</f>
        <v/>
      </c>
      <c r="G2677">
        <f>C2677/E2677</f>
        <v/>
      </c>
      <c r="H2677">
        <f>D2677/E2677</f>
        <v/>
      </c>
      <c r="I2677">
        <f>G2677+H2677*2</f>
        <v/>
      </c>
    </row>
    <row r="2678" spans="1:12">
      <c r="A2678" t="s">
        <v>18</v>
      </c>
      <c r="B2678" t="n">
        <v>62453740</v>
      </c>
      <c r="C2678" t="n">
        <v>163007700</v>
      </c>
      <c r="D2678" t="n">
        <v>228504400</v>
      </c>
      <c r="E2678">
        <f>sum(B2678:D2678)</f>
        <v/>
      </c>
      <c r="F2678">
        <f>B2678/E2678</f>
        <v/>
      </c>
      <c r="G2678">
        <f>C2678/E2678</f>
        <v/>
      </c>
      <c r="H2678">
        <f>D2678/E2678</f>
        <v/>
      </c>
      <c r="I2678">
        <f>G2678+H2678*2</f>
        <v/>
      </c>
      <c r="J2678">
        <f>I2678-J2676</f>
        <v/>
      </c>
      <c r="K2678" t="n">
        <v>5</v>
      </c>
      <c r="L2678">
        <f>J2678/K2678*100/74.19/8</f>
        <v/>
      </c>
    </row>
    <row r="2679" spans="1:12">
      <c r="A2679" t="s">
        <v>19</v>
      </c>
      <c r="B2679" t="n">
        <v>62708850</v>
      </c>
      <c r="C2679" t="n">
        <v>167643400</v>
      </c>
      <c r="D2679" t="n">
        <v>234857400</v>
      </c>
      <c r="E2679">
        <f>sum(B2679:D2679)</f>
        <v/>
      </c>
      <c r="F2679">
        <f>B2679/E2679</f>
        <v/>
      </c>
      <c r="G2679">
        <f>C2679/E2679</f>
        <v/>
      </c>
      <c r="H2679">
        <f>D2679/E2679</f>
        <v/>
      </c>
      <c r="I2679">
        <f>G2679+H2679*2</f>
        <v/>
      </c>
      <c r="J2679">
        <f>I2679-J2676</f>
        <v/>
      </c>
      <c r="K2679" t="n">
        <v>5</v>
      </c>
      <c r="L2679">
        <f>J2679/K2679*100/74.19/8</f>
        <v/>
      </c>
    </row>
    <row r="2680" spans="1:12">
      <c r="A2680" t="s">
        <v>20</v>
      </c>
      <c r="B2680" t="n">
        <v>63499940</v>
      </c>
      <c r="C2680" t="n">
        <v>169842400</v>
      </c>
      <c r="D2680" t="n">
        <v>242530000</v>
      </c>
      <c r="E2680">
        <f>sum(B2680:D2680)</f>
        <v/>
      </c>
      <c r="F2680">
        <f>B2680/E2680</f>
        <v/>
      </c>
      <c r="G2680">
        <f>C2680/E2680</f>
        <v/>
      </c>
      <c r="H2680">
        <f>D2680/E2680</f>
        <v/>
      </c>
      <c r="I2680">
        <f>G2680+H2680*2</f>
        <v/>
      </c>
      <c r="J2680">
        <f>I2680-J2676</f>
        <v/>
      </c>
      <c r="K2680" t="n">
        <v>5</v>
      </c>
      <c r="L2680">
        <f>J2680/K2680*100/74.19/24</f>
        <v/>
      </c>
    </row>
    <row r="2681" spans="1:12">
      <c r="A2681" t="s">
        <v>21</v>
      </c>
      <c r="B2681" t="n">
        <v>70881950</v>
      </c>
      <c r="C2681" t="n">
        <v>189264700</v>
      </c>
      <c r="D2681" t="n">
        <v>273503700</v>
      </c>
      <c r="E2681">
        <f>sum(B2681:D2681)</f>
        <v/>
      </c>
      <c r="F2681">
        <f>B2681/E2681</f>
        <v/>
      </c>
      <c r="G2681">
        <f>C2681/E2681</f>
        <v/>
      </c>
      <c r="H2681">
        <f>D2681/E2681</f>
        <v/>
      </c>
      <c r="I2681">
        <f>G2681+H2681*2</f>
        <v/>
      </c>
      <c r="J2681">
        <f>I2681-J2676</f>
        <v/>
      </c>
      <c r="K2681" t="n">
        <v>5</v>
      </c>
      <c r="L2681">
        <f>J2681/K2681*100/74.19/24</f>
        <v/>
      </c>
    </row>
    <row r="2682" spans="1:12">
      <c r="A2682" t="s">
        <v>22</v>
      </c>
      <c r="B2682" t="n">
        <v>40984040</v>
      </c>
      <c r="C2682" t="n">
        <v>107236600</v>
      </c>
      <c r="D2682" t="n">
        <v>161957400</v>
      </c>
      <c r="E2682">
        <f>sum(B2682:D2682)</f>
        <v/>
      </c>
      <c r="F2682">
        <f>B2682/E2682</f>
        <v/>
      </c>
      <c r="G2682">
        <f>C2682/E2682</f>
        <v/>
      </c>
      <c r="H2682">
        <f>D2682/E2682</f>
        <v/>
      </c>
      <c r="I2682">
        <f>G2682+H2682*2</f>
        <v/>
      </c>
      <c r="J2682">
        <f>I2682-J2676</f>
        <v/>
      </c>
      <c r="K2682" t="n">
        <v>5</v>
      </c>
      <c r="L2682">
        <f>J2682/K2682*100/74.19/48</f>
        <v/>
      </c>
    </row>
    <row r="2683" spans="1:12">
      <c r="A2683" t="s">
        <v>23</v>
      </c>
      <c r="B2683" t="n">
        <v>46940650</v>
      </c>
      <c r="C2683" t="n">
        <v>121859100</v>
      </c>
      <c r="D2683" t="n">
        <v>180761400</v>
      </c>
      <c r="E2683">
        <f>sum(B2683:D2683)</f>
        <v/>
      </c>
      <c r="F2683">
        <f>B2683/E2683</f>
        <v/>
      </c>
      <c r="G2683">
        <f>C2683/E2683</f>
        <v/>
      </c>
      <c r="H2683">
        <f>D2683/E2683</f>
        <v/>
      </c>
      <c r="I2683">
        <f>G2683+H2683*2</f>
        <v/>
      </c>
      <c r="J2683">
        <f>I2683-J2676</f>
        <v/>
      </c>
      <c r="K2683" t="n">
        <v>5</v>
      </c>
      <c r="L2683">
        <f>J2683/K2683*100/74.19/48</f>
        <v/>
      </c>
    </row>
    <row r="2684" spans="1:12">
      <c r="A2684" t="s">
        <v>24</v>
      </c>
      <c r="B2684" t="n">
        <v>26228350</v>
      </c>
      <c r="C2684" t="n">
        <v>73804420</v>
      </c>
      <c r="D2684" t="n">
        <v>116035100</v>
      </c>
      <c r="E2684">
        <f>sum(B2684:D2684)</f>
        <v/>
      </c>
      <c r="F2684">
        <f>B2684/E2684</f>
        <v/>
      </c>
      <c r="G2684">
        <f>C2684/E2684</f>
        <v/>
      </c>
      <c r="H2684">
        <f>D2684/E2684</f>
        <v/>
      </c>
      <c r="I2684">
        <f>G2684+H2684*2</f>
        <v/>
      </c>
      <c r="J2684">
        <f>I2684-J2676</f>
        <v/>
      </c>
      <c r="K2684" t="n">
        <v>5</v>
      </c>
      <c r="L2684">
        <f>J2684/K2684*100/74.19/96</f>
        <v/>
      </c>
    </row>
    <row r="2685" spans="1:12">
      <c r="A2685" t="s">
        <v>25</v>
      </c>
      <c r="B2685" t="n">
        <v>27879060</v>
      </c>
      <c r="C2685" t="n">
        <v>76756950</v>
      </c>
      <c r="D2685" t="n">
        <v>127900400</v>
      </c>
      <c r="E2685">
        <f>sum(B2685:D2685)</f>
        <v/>
      </c>
      <c r="F2685">
        <f>B2685/E2685</f>
        <v/>
      </c>
      <c r="G2685">
        <f>C2685/E2685</f>
        <v/>
      </c>
      <c r="H2685">
        <f>D2685/E2685</f>
        <v/>
      </c>
      <c r="I2685">
        <f>G2685+H2685*2</f>
        <v/>
      </c>
      <c r="J2685">
        <f>I2685-J2676</f>
        <v/>
      </c>
      <c r="K2685" t="n">
        <v>5</v>
      </c>
      <c r="L2685">
        <f>J2685/K2685*100/74.19/96</f>
        <v/>
      </c>
    </row>
    <row r="2686" spans="1:12">
      <c r="A2686" t="s">
        <v>26</v>
      </c>
      <c r="B2686" t="n">
        <v>28706960</v>
      </c>
      <c r="C2686" t="n">
        <v>81984900</v>
      </c>
      <c r="D2686" t="n">
        <v>155857800</v>
      </c>
      <c r="E2686">
        <f>sum(B2686:D2686)</f>
        <v/>
      </c>
      <c r="F2686">
        <f>B2686/E2686</f>
        <v/>
      </c>
      <c r="G2686">
        <f>C2686/E2686</f>
        <v/>
      </c>
      <c r="H2686">
        <f>D2686/E2686</f>
        <v/>
      </c>
      <c r="I2686">
        <f>G2686+H2686*2</f>
        <v/>
      </c>
      <c r="J2686">
        <f>I2686-J2676</f>
        <v/>
      </c>
      <c r="K2686" t="n">
        <v>5</v>
      </c>
      <c r="L2686">
        <f>J2686/K2686*100/74.19/168</f>
        <v/>
      </c>
    </row>
    <row r="2687" spans="1:12">
      <c r="A2687" t="s">
        <v>27</v>
      </c>
      <c r="B2687" t="n">
        <v>23836580</v>
      </c>
      <c r="C2687" t="n">
        <v>72173140</v>
      </c>
      <c r="D2687" t="n">
        <v>131401400</v>
      </c>
      <c r="E2687">
        <f>sum(B2687:D2687)</f>
        <v/>
      </c>
      <c r="F2687">
        <f>B2687/E2687</f>
        <v/>
      </c>
      <c r="G2687">
        <f>C2687/E2687</f>
        <v/>
      </c>
      <c r="H2687">
        <f>D2687/E2687</f>
        <v/>
      </c>
      <c r="I2687">
        <f>G2687+H2687*2</f>
        <v/>
      </c>
      <c r="J2687">
        <f>I2687-J2676</f>
        <v/>
      </c>
      <c r="K2687" t="n">
        <v>5</v>
      </c>
      <c r="L2687">
        <f>J2687/K2687*100/74.19/168</f>
        <v/>
      </c>
    </row>
    <row r="2688" spans="1:12">
      <c r="A2688" t="s"/>
    </row>
    <row r="2689" spans="1:12">
      <c r="A2689" t="s">
        <v>0</v>
      </c>
      <c r="B2689" t="s">
        <v>1</v>
      </c>
      <c r="C2689" t="s">
        <v>2</v>
      </c>
      <c r="D2689" t="s">
        <v>3</v>
      </c>
    </row>
    <row r="2690" spans="1:12">
      <c r="A2690" t="s">
        <v>458</v>
      </c>
      <c r="B2690" t="s">
        <v>165</v>
      </c>
      <c r="C2690" t="s">
        <v>459</v>
      </c>
      <c r="D2690" t="s">
        <v>460</v>
      </c>
    </row>
    <row r="2691" spans="1:12">
      <c r="A2691" t="s"/>
      <c r="B2691" t="s">
        <v>8</v>
      </c>
      <c r="C2691" t="s">
        <v>9</v>
      </c>
      <c r="D2691" t="s">
        <v>10</v>
      </c>
      <c r="E2691" t="s">
        <v>11</v>
      </c>
      <c r="F2691" t="s">
        <v>8</v>
      </c>
      <c r="G2691" t="s">
        <v>9</v>
      </c>
      <c r="H2691" t="s">
        <v>10</v>
      </c>
      <c r="I2691" t="s">
        <v>12</v>
      </c>
      <c r="J2691" t="s">
        <v>13</v>
      </c>
      <c r="K2691" t="s">
        <v>14</v>
      </c>
      <c r="L2691" t="s">
        <v>15</v>
      </c>
    </row>
    <row r="2692" spans="1:12">
      <c r="A2692" t="s">
        <v>16</v>
      </c>
      <c r="B2692" t="n">
        <v>142741200</v>
      </c>
      <c r="C2692" t="n">
        <v>134085300</v>
      </c>
      <c r="D2692" t="n">
        <v>68791460</v>
      </c>
      <c r="E2692">
        <f>sum(B2692:D2692)</f>
        <v/>
      </c>
      <c r="F2692">
        <f>B2692/E2692</f>
        <v/>
      </c>
      <c r="G2692">
        <f>C2692/E2692</f>
        <v/>
      </c>
      <c r="H2692">
        <f>D2692/E2692</f>
        <v/>
      </c>
      <c r="I2692">
        <f>G2692+H2692*2</f>
        <v/>
      </c>
      <c r="J2692">
        <f>average(I2692:I2693)</f>
        <v/>
      </c>
    </row>
    <row r="2693" spans="1:12">
      <c r="A2693" t="s">
        <v>17</v>
      </c>
      <c r="B2693" t="n">
        <v>147304800</v>
      </c>
      <c r="C2693" t="n">
        <v>137877300</v>
      </c>
      <c r="D2693" t="n">
        <v>72108240</v>
      </c>
      <c r="E2693">
        <f>sum(B2693:D2693)</f>
        <v/>
      </c>
      <c r="F2693">
        <f>B2693/E2693</f>
        <v/>
      </c>
      <c r="G2693">
        <f>C2693/E2693</f>
        <v/>
      </c>
      <c r="H2693">
        <f>D2693/E2693</f>
        <v/>
      </c>
      <c r="I2693">
        <f>G2693+H2693*2</f>
        <v/>
      </c>
    </row>
    <row r="2694" spans="1:12">
      <c r="A2694" t="s">
        <v>18</v>
      </c>
      <c r="B2694" t="n">
        <v>173635200</v>
      </c>
      <c r="C2694" t="n">
        <v>168494500</v>
      </c>
      <c r="D2694" t="n">
        <v>94648720</v>
      </c>
      <c r="E2694">
        <f>sum(B2694:D2694)</f>
        <v/>
      </c>
      <c r="F2694">
        <f>B2694/E2694</f>
        <v/>
      </c>
      <c r="G2694">
        <f>C2694/E2694</f>
        <v/>
      </c>
      <c r="H2694">
        <f>D2694/E2694</f>
        <v/>
      </c>
      <c r="I2694">
        <f>G2694+H2694*2</f>
        <v/>
      </c>
      <c r="J2694">
        <f>I2694-J2692</f>
        <v/>
      </c>
      <c r="K2694" t="n">
        <v>5</v>
      </c>
      <c r="L2694">
        <f>J2694/K2694*100/31.89/8</f>
        <v/>
      </c>
    </row>
    <row r="2695" spans="1:12">
      <c r="A2695" t="s">
        <v>19</v>
      </c>
      <c r="B2695" t="n">
        <v>131989200</v>
      </c>
      <c r="C2695" t="n">
        <v>127693000</v>
      </c>
      <c r="D2695" t="n">
        <v>71504700</v>
      </c>
      <c r="E2695">
        <f>sum(B2695:D2695)</f>
        <v/>
      </c>
      <c r="F2695">
        <f>B2695/E2695</f>
        <v/>
      </c>
      <c r="G2695">
        <f>C2695/E2695</f>
        <v/>
      </c>
      <c r="H2695">
        <f>D2695/E2695</f>
        <v/>
      </c>
      <c r="I2695">
        <f>G2695+H2695*2</f>
        <v/>
      </c>
      <c r="J2695">
        <f>I2695-J2692</f>
        <v/>
      </c>
      <c r="K2695" t="n">
        <v>5</v>
      </c>
      <c r="L2695">
        <f>J2695/K2695*100/31.89/8</f>
        <v/>
      </c>
    </row>
    <row r="2696" spans="1:12">
      <c r="A2696" t="s">
        <v>20</v>
      </c>
      <c r="B2696" t="n">
        <v>138504900</v>
      </c>
      <c r="C2696" t="n">
        <v>142313500</v>
      </c>
      <c r="D2696" t="n">
        <v>90000550</v>
      </c>
      <c r="E2696">
        <f>sum(B2696:D2696)</f>
        <v/>
      </c>
      <c r="F2696">
        <f>B2696/E2696</f>
        <v/>
      </c>
      <c r="G2696">
        <f>C2696/E2696</f>
        <v/>
      </c>
      <c r="H2696">
        <f>D2696/E2696</f>
        <v/>
      </c>
      <c r="I2696">
        <f>G2696+H2696*2</f>
        <v/>
      </c>
      <c r="J2696">
        <f>I2696-J2692</f>
        <v/>
      </c>
      <c r="K2696" t="n">
        <v>5</v>
      </c>
      <c r="L2696">
        <f>J2696/K2696*100/31.89/24</f>
        <v/>
      </c>
    </row>
    <row r="2697" spans="1:12">
      <c r="A2697" t="s">
        <v>21</v>
      </c>
      <c r="B2697" t="n">
        <v>151323600</v>
      </c>
      <c r="C2697" t="n">
        <v>157284200</v>
      </c>
      <c r="D2697" t="n">
        <v>98889530</v>
      </c>
      <c r="E2697">
        <f>sum(B2697:D2697)</f>
        <v/>
      </c>
      <c r="F2697">
        <f>B2697/E2697</f>
        <v/>
      </c>
      <c r="G2697">
        <f>C2697/E2697</f>
        <v/>
      </c>
      <c r="H2697">
        <f>D2697/E2697</f>
        <v/>
      </c>
      <c r="I2697">
        <f>G2697+H2697*2</f>
        <v/>
      </c>
      <c r="J2697">
        <f>I2697-J2692</f>
        <v/>
      </c>
      <c r="K2697" t="n">
        <v>5</v>
      </c>
      <c r="L2697">
        <f>J2697/K2697*100/31.89/24</f>
        <v/>
      </c>
    </row>
    <row r="2698" spans="1:12">
      <c r="A2698" t="s">
        <v>22</v>
      </c>
      <c r="B2698" t="n">
        <v>116497700</v>
      </c>
      <c r="C2698" t="n">
        <v>134958300</v>
      </c>
      <c r="D2698" t="n">
        <v>95257610</v>
      </c>
      <c r="E2698">
        <f>sum(B2698:D2698)</f>
        <v/>
      </c>
      <c r="F2698">
        <f>B2698/E2698</f>
        <v/>
      </c>
      <c r="G2698">
        <f>C2698/E2698</f>
        <v/>
      </c>
      <c r="H2698">
        <f>D2698/E2698</f>
        <v/>
      </c>
      <c r="I2698">
        <f>G2698+H2698*2</f>
        <v/>
      </c>
      <c r="J2698">
        <f>I2698-J2692</f>
        <v/>
      </c>
      <c r="K2698" t="n">
        <v>5</v>
      </c>
      <c r="L2698">
        <f>J2698/K2698*100/31.89/48</f>
        <v/>
      </c>
    </row>
    <row r="2699" spans="1:12">
      <c r="A2699" t="s">
        <v>23</v>
      </c>
      <c r="B2699" t="n">
        <v>118919000</v>
      </c>
      <c r="C2699" t="n">
        <v>138815900</v>
      </c>
      <c r="D2699" t="n">
        <v>98355910</v>
      </c>
      <c r="E2699">
        <f>sum(B2699:D2699)</f>
        <v/>
      </c>
      <c r="F2699">
        <f>B2699/E2699</f>
        <v/>
      </c>
      <c r="G2699">
        <f>C2699/E2699</f>
        <v/>
      </c>
      <c r="H2699">
        <f>D2699/E2699</f>
        <v/>
      </c>
      <c r="I2699">
        <f>G2699+H2699*2</f>
        <v/>
      </c>
      <c r="J2699">
        <f>I2699-J2692</f>
        <v/>
      </c>
      <c r="K2699" t="n">
        <v>5</v>
      </c>
      <c r="L2699">
        <f>J2699/K2699*100/31.89/48</f>
        <v/>
      </c>
    </row>
    <row r="2700" spans="1:12">
      <c r="A2700" t="s">
        <v>24</v>
      </c>
      <c r="B2700" t="n">
        <v>131958400</v>
      </c>
      <c r="C2700" t="n">
        <v>187241100</v>
      </c>
      <c r="D2700" t="n">
        <v>162104700</v>
      </c>
      <c r="E2700">
        <f>sum(B2700:D2700)</f>
        <v/>
      </c>
      <c r="F2700">
        <f>B2700/E2700</f>
        <v/>
      </c>
      <c r="G2700">
        <f>C2700/E2700</f>
        <v/>
      </c>
      <c r="H2700">
        <f>D2700/E2700</f>
        <v/>
      </c>
      <c r="I2700">
        <f>G2700+H2700*2</f>
        <v/>
      </c>
      <c r="J2700">
        <f>I2700-J2692</f>
        <v/>
      </c>
      <c r="K2700" t="n">
        <v>5</v>
      </c>
      <c r="L2700">
        <f>J2700/K2700*100/31.89/96</f>
        <v/>
      </c>
    </row>
    <row r="2701" spans="1:12">
      <c r="A2701" t="s">
        <v>25</v>
      </c>
      <c r="B2701" t="n">
        <v>128912200</v>
      </c>
      <c r="C2701" t="n">
        <v>181411800</v>
      </c>
      <c r="D2701" t="n">
        <v>153222700</v>
      </c>
      <c r="E2701">
        <f>sum(B2701:D2701)</f>
        <v/>
      </c>
      <c r="F2701">
        <f>B2701/E2701</f>
        <v/>
      </c>
      <c r="G2701">
        <f>C2701/E2701</f>
        <v/>
      </c>
      <c r="H2701">
        <f>D2701/E2701</f>
        <v/>
      </c>
      <c r="I2701">
        <f>G2701+H2701*2</f>
        <v/>
      </c>
      <c r="J2701">
        <f>I2701-J2692</f>
        <v/>
      </c>
      <c r="K2701" t="n">
        <v>5</v>
      </c>
      <c r="L2701">
        <f>J2701/K2701*100/31.89/96</f>
        <v/>
      </c>
    </row>
    <row r="2702" spans="1:12">
      <c r="A2702" t="s">
        <v>26</v>
      </c>
      <c r="B2702" t="n">
        <v>238614800</v>
      </c>
      <c r="C2702" t="n">
        <v>408664500</v>
      </c>
      <c r="D2702" t="n">
        <v>397932700</v>
      </c>
      <c r="E2702">
        <f>sum(B2702:D2702)</f>
        <v/>
      </c>
      <c r="F2702">
        <f>B2702/E2702</f>
        <v/>
      </c>
      <c r="G2702">
        <f>C2702/E2702</f>
        <v/>
      </c>
      <c r="H2702">
        <f>D2702/E2702</f>
        <v/>
      </c>
      <c r="I2702">
        <f>G2702+H2702*2</f>
        <v/>
      </c>
      <c r="J2702">
        <f>I2702-J2692</f>
        <v/>
      </c>
      <c r="K2702" t="n">
        <v>5</v>
      </c>
      <c r="L2702">
        <f>J2702/K2702*100/31.89/168</f>
        <v/>
      </c>
    </row>
    <row r="2703" spans="1:12">
      <c r="A2703" t="s">
        <v>27</v>
      </c>
      <c r="B2703" t="n">
        <v>115479300</v>
      </c>
      <c r="C2703" t="n">
        <v>197660000</v>
      </c>
      <c r="D2703" t="n">
        <v>194881400</v>
      </c>
      <c r="E2703">
        <f>sum(B2703:D2703)</f>
        <v/>
      </c>
      <c r="F2703">
        <f>B2703/E2703</f>
        <v/>
      </c>
      <c r="G2703">
        <f>C2703/E2703</f>
        <v/>
      </c>
      <c r="H2703">
        <f>D2703/E2703</f>
        <v/>
      </c>
      <c r="I2703">
        <f>G2703+H2703*2</f>
        <v/>
      </c>
      <c r="J2703">
        <f>I2703-J2692</f>
        <v/>
      </c>
      <c r="K2703" t="n">
        <v>5</v>
      </c>
      <c r="L2703">
        <f>J2703/K2703*100/31.89/168</f>
        <v/>
      </c>
    </row>
    <row r="2704" spans="1:12">
      <c r="A2704" t="s"/>
    </row>
    <row r="2705" spans="1:12">
      <c r="A2705" t="s">
        <v>0</v>
      </c>
      <c r="B2705" t="s">
        <v>1</v>
      </c>
      <c r="C2705" t="s">
        <v>2</v>
      </c>
      <c r="D2705" t="s">
        <v>3</v>
      </c>
    </row>
    <row r="2706" spans="1:12">
      <c r="A2706" t="s">
        <v>461</v>
      </c>
      <c r="B2706" t="s">
        <v>5</v>
      </c>
      <c r="C2706" t="s">
        <v>462</v>
      </c>
      <c r="D2706" t="s">
        <v>214</v>
      </c>
    </row>
    <row r="2707" spans="1:12">
      <c r="A2707" t="s"/>
      <c r="B2707" t="s">
        <v>8</v>
      </c>
      <c r="C2707" t="s">
        <v>9</v>
      </c>
      <c r="D2707" t="s">
        <v>10</v>
      </c>
      <c r="E2707" t="s">
        <v>11</v>
      </c>
      <c r="F2707" t="s">
        <v>8</v>
      </c>
      <c r="G2707" t="s">
        <v>9</v>
      </c>
      <c r="H2707" t="s">
        <v>10</v>
      </c>
      <c r="I2707" t="s">
        <v>12</v>
      </c>
      <c r="J2707" t="s">
        <v>13</v>
      </c>
      <c r="K2707" t="s">
        <v>14</v>
      </c>
      <c r="L2707" t="s">
        <v>15</v>
      </c>
    </row>
    <row r="2708" spans="1:12">
      <c r="A2708" t="s">
        <v>16</v>
      </c>
      <c r="B2708" t="n">
        <v>6075220</v>
      </c>
      <c r="C2708" t="n">
        <v>5821003</v>
      </c>
      <c r="D2708" t="n">
        <v>5191441</v>
      </c>
      <c r="E2708">
        <f>sum(B2708:D2708)</f>
        <v/>
      </c>
      <c r="F2708">
        <f>B2708/E2708</f>
        <v/>
      </c>
      <c r="G2708">
        <f>C2708/E2708</f>
        <v/>
      </c>
      <c r="H2708">
        <f>D2708/E2708</f>
        <v/>
      </c>
      <c r="I2708">
        <f>G2708+H2708*2</f>
        <v/>
      </c>
      <c r="J2708">
        <f>average(I2708:I2709)</f>
        <v/>
      </c>
    </row>
    <row r="2709" spans="1:12">
      <c r="A2709" t="s">
        <v>17</v>
      </c>
      <c r="B2709" t="n">
        <v>13117940</v>
      </c>
      <c r="C2709" t="n">
        <v>8647502</v>
      </c>
      <c r="D2709" t="n">
        <v>126630700</v>
      </c>
      <c r="E2709">
        <f>sum(B2709:D2709)</f>
        <v/>
      </c>
      <c r="F2709">
        <f>B2709/E2709</f>
        <v/>
      </c>
      <c r="G2709">
        <f>C2709/E2709</f>
        <v/>
      </c>
      <c r="H2709">
        <f>D2709/E2709</f>
        <v/>
      </c>
      <c r="I2709">
        <f>G2709+H2709*2</f>
        <v/>
      </c>
    </row>
    <row r="2710" spans="1:12">
      <c r="A2710" t="s">
        <v>18</v>
      </c>
      <c r="B2710" t="n">
        <v>5049171</v>
      </c>
      <c r="C2710" t="n">
        <v>2049792</v>
      </c>
      <c r="D2710" t="n">
        <v>43813200</v>
      </c>
      <c r="E2710">
        <f>sum(B2710:D2710)</f>
        <v/>
      </c>
      <c r="F2710">
        <f>B2710/E2710</f>
        <v/>
      </c>
      <c r="G2710">
        <f>C2710/E2710</f>
        <v/>
      </c>
      <c r="H2710">
        <f>D2710/E2710</f>
        <v/>
      </c>
      <c r="I2710">
        <f>G2710+H2710*2</f>
        <v/>
      </c>
      <c r="J2710">
        <f>I2710-J2708</f>
        <v/>
      </c>
      <c r="K2710" t="n">
        <v>5</v>
      </c>
      <c r="L2710">
        <f>J2710/K2710*100/37.00/8</f>
        <v/>
      </c>
    </row>
    <row r="2711" spans="1:12">
      <c r="A2711" t="s">
        <v>19</v>
      </c>
      <c r="B2711" t="n">
        <v>10809200</v>
      </c>
      <c r="C2711" t="n">
        <v>9114512</v>
      </c>
      <c r="D2711" t="n">
        <v>59045400</v>
      </c>
      <c r="E2711">
        <f>sum(B2711:D2711)</f>
        <v/>
      </c>
      <c r="F2711">
        <f>B2711/E2711</f>
        <v/>
      </c>
      <c r="G2711">
        <f>C2711/E2711</f>
        <v/>
      </c>
      <c r="H2711">
        <f>D2711/E2711</f>
        <v/>
      </c>
      <c r="I2711">
        <f>G2711+H2711*2</f>
        <v/>
      </c>
      <c r="J2711">
        <f>I2711-J2708</f>
        <v/>
      </c>
      <c r="K2711" t="n">
        <v>5</v>
      </c>
      <c r="L2711">
        <f>J2711/K2711*100/37.00/8</f>
        <v/>
      </c>
    </row>
    <row r="2712" spans="1:12">
      <c r="A2712" t="s">
        <v>20</v>
      </c>
      <c r="B2712" t="n">
        <v>18343140</v>
      </c>
      <c r="C2712" t="n">
        <v>12851930</v>
      </c>
      <c r="D2712" t="n">
        <v>221474300</v>
      </c>
      <c r="E2712">
        <f>sum(B2712:D2712)</f>
        <v/>
      </c>
      <c r="F2712">
        <f>B2712/E2712</f>
        <v/>
      </c>
      <c r="G2712">
        <f>C2712/E2712</f>
        <v/>
      </c>
      <c r="H2712">
        <f>D2712/E2712</f>
        <v/>
      </c>
      <c r="I2712">
        <f>G2712+H2712*2</f>
        <v/>
      </c>
      <c r="J2712">
        <f>I2712-J2708</f>
        <v/>
      </c>
      <c r="K2712" t="n">
        <v>5</v>
      </c>
      <c r="L2712">
        <f>J2712/K2712*100/37.00/24</f>
        <v/>
      </c>
    </row>
    <row r="2713" spans="1:12">
      <c r="A2713" t="s">
        <v>21</v>
      </c>
      <c r="B2713" t="n">
        <v>21817480</v>
      </c>
      <c r="C2713" t="n">
        <v>12461880</v>
      </c>
      <c r="D2713" t="n">
        <v>308280700</v>
      </c>
      <c r="E2713">
        <f>sum(B2713:D2713)</f>
        <v/>
      </c>
      <c r="F2713">
        <f>B2713/E2713</f>
        <v/>
      </c>
      <c r="G2713">
        <f>C2713/E2713</f>
        <v/>
      </c>
      <c r="H2713">
        <f>D2713/E2713</f>
        <v/>
      </c>
      <c r="I2713">
        <f>G2713+H2713*2</f>
        <v/>
      </c>
      <c r="J2713">
        <f>I2713-J2708</f>
        <v/>
      </c>
      <c r="K2713" t="n">
        <v>5</v>
      </c>
      <c r="L2713">
        <f>J2713/K2713*100/37.00/24</f>
        <v/>
      </c>
    </row>
    <row r="2714" spans="1:12">
      <c r="A2714" t="s">
        <v>22</v>
      </c>
      <c r="B2714" t="n">
        <v>2995918</v>
      </c>
      <c r="C2714" t="n">
        <v>3913529</v>
      </c>
      <c r="D2714" t="n">
        <v>3659080</v>
      </c>
      <c r="E2714">
        <f>sum(B2714:D2714)</f>
        <v/>
      </c>
      <c r="F2714">
        <f>B2714/E2714</f>
        <v/>
      </c>
      <c r="G2714">
        <f>C2714/E2714</f>
        <v/>
      </c>
      <c r="H2714">
        <f>D2714/E2714</f>
        <v/>
      </c>
      <c r="I2714">
        <f>G2714+H2714*2</f>
        <v/>
      </c>
      <c r="J2714">
        <f>I2714-J2708</f>
        <v/>
      </c>
      <c r="K2714" t="n">
        <v>5</v>
      </c>
      <c r="L2714">
        <f>J2714/K2714*100/37.00/48</f>
        <v/>
      </c>
    </row>
    <row r="2715" spans="1:12">
      <c r="A2715" t="s">
        <v>23</v>
      </c>
      <c r="B2715" t="n">
        <v>3134665</v>
      </c>
      <c r="C2715" t="n">
        <v>3873904</v>
      </c>
      <c r="D2715" t="n">
        <v>4239662</v>
      </c>
      <c r="E2715">
        <f>sum(B2715:D2715)</f>
        <v/>
      </c>
      <c r="F2715">
        <f>B2715/E2715</f>
        <v/>
      </c>
      <c r="G2715">
        <f>C2715/E2715</f>
        <v/>
      </c>
      <c r="H2715">
        <f>D2715/E2715</f>
        <v/>
      </c>
      <c r="I2715">
        <f>G2715+H2715*2</f>
        <v/>
      </c>
      <c r="J2715">
        <f>I2715-J2708</f>
        <v/>
      </c>
      <c r="K2715" t="n">
        <v>5</v>
      </c>
      <c r="L2715">
        <f>J2715/K2715*100/37.00/48</f>
        <v/>
      </c>
    </row>
    <row r="2716" spans="1:12">
      <c r="A2716" t="s">
        <v>24</v>
      </c>
      <c r="B2716" t="n">
        <v>19004170</v>
      </c>
      <c r="C2716" t="n">
        <v>7766386</v>
      </c>
      <c r="D2716" t="n">
        <v>308544100</v>
      </c>
      <c r="E2716">
        <f>sum(B2716:D2716)</f>
        <v/>
      </c>
      <c r="F2716">
        <f>B2716/E2716</f>
        <v/>
      </c>
      <c r="G2716">
        <f>C2716/E2716</f>
        <v/>
      </c>
      <c r="H2716">
        <f>D2716/E2716</f>
        <v/>
      </c>
      <c r="I2716">
        <f>G2716+H2716*2</f>
        <v/>
      </c>
      <c r="J2716">
        <f>I2716-J2708</f>
        <v/>
      </c>
      <c r="K2716" t="n">
        <v>5</v>
      </c>
      <c r="L2716">
        <f>J2716/K2716*100/37.00/96</f>
        <v/>
      </c>
    </row>
    <row r="2717" spans="1:12">
      <c r="A2717" t="s">
        <v>25</v>
      </c>
      <c r="B2717" t="n">
        <v>14727030</v>
      </c>
      <c r="C2717" t="n">
        <v>7139517</v>
      </c>
      <c r="D2717" t="n">
        <v>261955800</v>
      </c>
      <c r="E2717">
        <f>sum(B2717:D2717)</f>
        <v/>
      </c>
      <c r="F2717">
        <f>B2717/E2717</f>
        <v/>
      </c>
      <c r="G2717">
        <f>C2717/E2717</f>
        <v/>
      </c>
      <c r="H2717">
        <f>D2717/E2717</f>
        <v/>
      </c>
      <c r="I2717">
        <f>G2717+H2717*2</f>
        <v/>
      </c>
      <c r="J2717">
        <f>I2717-J2708</f>
        <v/>
      </c>
      <c r="K2717" t="n">
        <v>5</v>
      </c>
      <c r="L2717">
        <f>J2717/K2717*100/37.00/96</f>
        <v/>
      </c>
    </row>
    <row r="2718" spans="1:12">
      <c r="A2718" t="s">
        <v>26</v>
      </c>
      <c r="B2718" t="n">
        <v>26940980</v>
      </c>
      <c r="C2718" t="n">
        <v>12847940</v>
      </c>
      <c r="D2718" t="n">
        <v>284897600</v>
      </c>
      <c r="E2718">
        <f>sum(B2718:D2718)</f>
        <v/>
      </c>
      <c r="F2718">
        <f>B2718/E2718</f>
        <v/>
      </c>
      <c r="G2718">
        <f>C2718/E2718</f>
        <v/>
      </c>
      <c r="H2718">
        <f>D2718/E2718</f>
        <v/>
      </c>
      <c r="I2718">
        <f>G2718+H2718*2</f>
        <v/>
      </c>
      <c r="J2718">
        <f>I2718-J2708</f>
        <v/>
      </c>
      <c r="K2718" t="n">
        <v>5</v>
      </c>
      <c r="L2718">
        <f>J2718/K2718*100/37.00/168</f>
        <v/>
      </c>
    </row>
    <row r="2719" spans="1:12">
      <c r="A2719" t="s">
        <v>27</v>
      </c>
      <c r="B2719" t="n">
        <v>20667870</v>
      </c>
      <c r="C2719" t="n">
        <v>11029170</v>
      </c>
      <c r="D2719" t="n">
        <v>317445400</v>
      </c>
      <c r="E2719">
        <f>sum(B2719:D2719)</f>
        <v/>
      </c>
      <c r="F2719">
        <f>B2719/E2719</f>
        <v/>
      </c>
      <c r="G2719">
        <f>C2719/E2719</f>
        <v/>
      </c>
      <c r="H2719">
        <f>D2719/E2719</f>
        <v/>
      </c>
      <c r="I2719">
        <f>G2719+H2719*2</f>
        <v/>
      </c>
      <c r="J2719">
        <f>I2719-J2708</f>
        <v/>
      </c>
      <c r="K2719" t="n">
        <v>5</v>
      </c>
      <c r="L2719">
        <f>J2719/K2719*100/37.00/168</f>
        <v/>
      </c>
    </row>
    <row r="2720" spans="1:12">
      <c r="A2720" t="s"/>
    </row>
    <row r="2721" spans="1:12">
      <c r="A2721" t="s">
        <v>0</v>
      </c>
      <c r="B2721" t="s">
        <v>1</v>
      </c>
      <c r="C2721" t="s">
        <v>2</v>
      </c>
      <c r="D2721" t="s">
        <v>3</v>
      </c>
    </row>
    <row r="2722" spans="1:12">
      <c r="A2722" t="s">
        <v>463</v>
      </c>
      <c r="B2722" t="s">
        <v>56</v>
      </c>
      <c r="C2722" t="s">
        <v>464</v>
      </c>
      <c r="D2722" t="s">
        <v>274</v>
      </c>
    </row>
    <row r="2723" spans="1:12">
      <c r="A2723" t="s"/>
      <c r="B2723" t="s">
        <v>8</v>
      </c>
      <c r="C2723" t="s">
        <v>9</v>
      </c>
      <c r="D2723" t="s">
        <v>10</v>
      </c>
      <c r="E2723" t="s">
        <v>11</v>
      </c>
      <c r="F2723" t="s">
        <v>8</v>
      </c>
      <c r="G2723" t="s">
        <v>9</v>
      </c>
      <c r="H2723" t="s">
        <v>10</v>
      </c>
      <c r="I2723" t="s">
        <v>12</v>
      </c>
      <c r="J2723" t="s">
        <v>13</v>
      </c>
      <c r="K2723" t="s">
        <v>14</v>
      </c>
      <c r="L2723" t="s">
        <v>15</v>
      </c>
    </row>
    <row r="2724" spans="1:12">
      <c r="A2724" t="s">
        <v>16</v>
      </c>
      <c r="B2724" t="n">
        <v>1260710000</v>
      </c>
      <c r="C2724" t="n">
        <v>1615867000</v>
      </c>
      <c r="D2724" t="n">
        <v>1120602000</v>
      </c>
      <c r="E2724">
        <f>sum(B2724:D2724)</f>
        <v/>
      </c>
      <c r="F2724">
        <f>B2724/E2724</f>
        <v/>
      </c>
      <c r="G2724">
        <f>C2724/E2724</f>
        <v/>
      </c>
      <c r="H2724">
        <f>D2724/E2724</f>
        <v/>
      </c>
      <c r="I2724">
        <f>G2724+H2724*2</f>
        <v/>
      </c>
      <c r="J2724">
        <f>average(I2724:I2725)</f>
        <v/>
      </c>
    </row>
    <row r="2725" spans="1:12">
      <c r="A2725" t="s">
        <v>17</v>
      </c>
      <c r="B2725" t="n">
        <v>1160189000</v>
      </c>
      <c r="C2725" t="n">
        <v>1474321000</v>
      </c>
      <c r="D2725" t="n">
        <v>1016588000</v>
      </c>
      <c r="E2725">
        <f>sum(B2725:D2725)</f>
        <v/>
      </c>
      <c r="F2725">
        <f>B2725/E2725</f>
        <v/>
      </c>
      <c r="G2725">
        <f>C2725/E2725</f>
        <v/>
      </c>
      <c r="H2725">
        <f>D2725/E2725</f>
        <v/>
      </c>
      <c r="I2725">
        <f>G2725+H2725*2</f>
        <v/>
      </c>
    </row>
    <row r="2726" spans="1:12">
      <c r="A2726" t="s">
        <v>18</v>
      </c>
      <c r="B2726" t="n">
        <v>1344118000</v>
      </c>
      <c r="C2726" t="n">
        <v>1775254000</v>
      </c>
      <c r="D2726" t="n">
        <v>1305250000</v>
      </c>
      <c r="E2726">
        <f>sum(B2726:D2726)</f>
        <v/>
      </c>
      <c r="F2726">
        <f>B2726/E2726</f>
        <v/>
      </c>
      <c r="G2726">
        <f>C2726/E2726</f>
        <v/>
      </c>
      <c r="H2726">
        <f>D2726/E2726</f>
        <v/>
      </c>
      <c r="I2726">
        <f>G2726+H2726*2</f>
        <v/>
      </c>
      <c r="J2726">
        <f>I2726-J2724</f>
        <v/>
      </c>
      <c r="K2726" t="n">
        <v>5</v>
      </c>
      <c r="L2726">
        <f>J2726/K2726*100/46.33/8</f>
        <v/>
      </c>
    </row>
    <row r="2727" spans="1:12">
      <c r="A2727" t="s">
        <v>19</v>
      </c>
      <c r="B2727" t="n">
        <v>1283028000</v>
      </c>
      <c r="C2727" t="n">
        <v>1684691000</v>
      </c>
      <c r="D2727" t="n">
        <v>1233955000</v>
      </c>
      <c r="E2727">
        <f>sum(B2727:D2727)</f>
        <v/>
      </c>
      <c r="F2727">
        <f>B2727/E2727</f>
        <v/>
      </c>
      <c r="G2727">
        <f>C2727/E2727</f>
        <v/>
      </c>
      <c r="H2727">
        <f>D2727/E2727</f>
        <v/>
      </c>
      <c r="I2727">
        <f>G2727+H2727*2</f>
        <v/>
      </c>
      <c r="J2727">
        <f>I2727-J2724</f>
        <v/>
      </c>
      <c r="K2727" t="n">
        <v>5</v>
      </c>
      <c r="L2727">
        <f>J2727/K2727*100/46.33/8</f>
        <v/>
      </c>
    </row>
    <row r="2728" spans="1:12">
      <c r="A2728" t="s">
        <v>20</v>
      </c>
      <c r="B2728" t="n">
        <v>1033204000</v>
      </c>
      <c r="C2728" t="n">
        <v>1418162000</v>
      </c>
      <c r="D2728" t="n">
        <v>1118360000</v>
      </c>
      <c r="E2728">
        <f>sum(B2728:D2728)</f>
        <v/>
      </c>
      <c r="F2728">
        <f>B2728/E2728</f>
        <v/>
      </c>
      <c r="G2728">
        <f>C2728/E2728</f>
        <v/>
      </c>
      <c r="H2728">
        <f>D2728/E2728</f>
        <v/>
      </c>
      <c r="I2728">
        <f>G2728+H2728*2</f>
        <v/>
      </c>
      <c r="J2728">
        <f>I2728-J2724</f>
        <v/>
      </c>
      <c r="K2728" t="n">
        <v>5</v>
      </c>
      <c r="L2728">
        <f>J2728/K2728*100/46.33/24</f>
        <v/>
      </c>
    </row>
    <row r="2729" spans="1:12">
      <c r="A2729" t="s">
        <v>21</v>
      </c>
      <c r="B2729" t="n">
        <v>1183562000</v>
      </c>
      <c r="C2729" t="n">
        <v>1637292000</v>
      </c>
      <c r="D2729" t="n">
        <v>1302184000</v>
      </c>
      <c r="E2729">
        <f>sum(B2729:D2729)</f>
        <v/>
      </c>
      <c r="F2729">
        <f>B2729/E2729</f>
        <v/>
      </c>
      <c r="G2729">
        <f>C2729/E2729</f>
        <v/>
      </c>
      <c r="H2729">
        <f>D2729/E2729</f>
        <v/>
      </c>
      <c r="I2729">
        <f>G2729+H2729*2</f>
        <v/>
      </c>
      <c r="J2729">
        <f>I2729-J2724</f>
        <v/>
      </c>
      <c r="K2729" t="n">
        <v>5</v>
      </c>
      <c r="L2729">
        <f>J2729/K2729*100/46.33/24</f>
        <v/>
      </c>
    </row>
    <row r="2730" spans="1:12">
      <c r="A2730" t="s">
        <v>22</v>
      </c>
      <c r="B2730" t="n">
        <v>586944900</v>
      </c>
      <c r="C2730" t="n">
        <v>886396900</v>
      </c>
      <c r="D2730" t="n">
        <v>778487200</v>
      </c>
      <c r="E2730">
        <f>sum(B2730:D2730)</f>
        <v/>
      </c>
      <c r="F2730">
        <f>B2730/E2730</f>
        <v/>
      </c>
      <c r="G2730">
        <f>C2730/E2730</f>
        <v/>
      </c>
      <c r="H2730">
        <f>D2730/E2730</f>
        <v/>
      </c>
      <c r="I2730">
        <f>G2730+H2730*2</f>
        <v/>
      </c>
      <c r="J2730">
        <f>I2730-J2724</f>
        <v/>
      </c>
      <c r="K2730" t="n">
        <v>5</v>
      </c>
      <c r="L2730">
        <f>J2730/K2730*100/46.33/48</f>
        <v/>
      </c>
    </row>
    <row r="2731" spans="1:12">
      <c r="A2731" t="s">
        <v>23</v>
      </c>
      <c r="B2731" t="n">
        <v>498768500</v>
      </c>
      <c r="C2731" t="n">
        <v>743444100</v>
      </c>
      <c r="D2731" t="n">
        <v>657547900</v>
      </c>
      <c r="E2731">
        <f>sum(B2731:D2731)</f>
        <v/>
      </c>
      <c r="F2731">
        <f>B2731/E2731</f>
        <v/>
      </c>
      <c r="G2731">
        <f>C2731/E2731</f>
        <v/>
      </c>
      <c r="H2731">
        <f>D2731/E2731</f>
        <v/>
      </c>
      <c r="I2731">
        <f>G2731+H2731*2</f>
        <v/>
      </c>
      <c r="J2731">
        <f>I2731-J2724</f>
        <v/>
      </c>
      <c r="K2731" t="n">
        <v>5</v>
      </c>
      <c r="L2731">
        <f>J2731/K2731*100/46.33/48</f>
        <v/>
      </c>
    </row>
    <row r="2732" spans="1:12">
      <c r="A2732" t="s">
        <v>24</v>
      </c>
      <c r="B2732" t="n">
        <v>582132400</v>
      </c>
      <c r="C2732" t="n">
        <v>1025368000</v>
      </c>
      <c r="D2732" t="n">
        <v>1100208000</v>
      </c>
      <c r="E2732">
        <f>sum(B2732:D2732)</f>
        <v/>
      </c>
      <c r="F2732">
        <f>B2732/E2732</f>
        <v/>
      </c>
      <c r="G2732">
        <f>C2732/E2732</f>
        <v/>
      </c>
      <c r="H2732">
        <f>D2732/E2732</f>
        <v/>
      </c>
      <c r="I2732">
        <f>G2732+H2732*2</f>
        <v/>
      </c>
      <c r="J2732">
        <f>I2732-J2724</f>
        <v/>
      </c>
      <c r="K2732" t="n">
        <v>5</v>
      </c>
      <c r="L2732">
        <f>J2732/K2732*100/46.33/96</f>
        <v/>
      </c>
    </row>
    <row r="2733" spans="1:12">
      <c r="A2733" t="s">
        <v>25</v>
      </c>
      <c r="B2733" t="n">
        <v>614612300</v>
      </c>
      <c r="C2733" t="n">
        <v>1090277000</v>
      </c>
      <c r="D2733" t="n">
        <v>1171388000</v>
      </c>
      <c r="E2733">
        <f>sum(B2733:D2733)</f>
        <v/>
      </c>
      <c r="F2733">
        <f>B2733/E2733</f>
        <v/>
      </c>
      <c r="G2733">
        <f>C2733/E2733</f>
        <v/>
      </c>
      <c r="H2733">
        <f>D2733/E2733</f>
        <v/>
      </c>
      <c r="I2733">
        <f>G2733+H2733*2</f>
        <v/>
      </c>
      <c r="J2733">
        <f>I2733-J2724</f>
        <v/>
      </c>
      <c r="K2733" t="n">
        <v>5</v>
      </c>
      <c r="L2733">
        <f>J2733/K2733*100/46.33/96</f>
        <v/>
      </c>
    </row>
    <row r="2734" spans="1:12">
      <c r="A2734" t="s">
        <v>26</v>
      </c>
      <c r="B2734" t="n">
        <v>660425800</v>
      </c>
      <c r="C2734" t="n">
        <v>1403058000</v>
      </c>
      <c r="D2734" t="n">
        <v>1743675000</v>
      </c>
      <c r="E2734">
        <f>sum(B2734:D2734)</f>
        <v/>
      </c>
      <c r="F2734">
        <f>B2734/E2734</f>
        <v/>
      </c>
      <c r="G2734">
        <f>C2734/E2734</f>
        <v/>
      </c>
      <c r="H2734">
        <f>D2734/E2734</f>
        <v/>
      </c>
      <c r="I2734">
        <f>G2734+H2734*2</f>
        <v/>
      </c>
      <c r="J2734">
        <f>I2734-J2724</f>
        <v/>
      </c>
      <c r="K2734" t="n">
        <v>5</v>
      </c>
      <c r="L2734">
        <f>J2734/K2734*100/46.33/168</f>
        <v/>
      </c>
    </row>
    <row r="2735" spans="1:12">
      <c r="A2735" t="s">
        <v>27</v>
      </c>
      <c r="B2735" t="n">
        <v>649589100</v>
      </c>
      <c r="C2735" t="n">
        <v>1364711000</v>
      </c>
      <c r="D2735" t="n">
        <v>1690196000</v>
      </c>
      <c r="E2735">
        <f>sum(B2735:D2735)</f>
        <v/>
      </c>
      <c r="F2735">
        <f>B2735/E2735</f>
        <v/>
      </c>
      <c r="G2735">
        <f>C2735/E2735</f>
        <v/>
      </c>
      <c r="H2735">
        <f>D2735/E2735</f>
        <v/>
      </c>
      <c r="I2735">
        <f>G2735+H2735*2</f>
        <v/>
      </c>
      <c r="J2735">
        <f>I2735-J2724</f>
        <v/>
      </c>
      <c r="K2735" t="n">
        <v>5</v>
      </c>
      <c r="L2735">
        <f>J2735/K2735*100/46.33/168</f>
        <v/>
      </c>
    </row>
    <row r="2736" spans="1:12">
      <c r="A2736" t="s"/>
    </row>
    <row r="2737" spans="1:12">
      <c r="A2737" t="s">
        <v>0</v>
      </c>
      <c r="B2737" t="s">
        <v>1</v>
      </c>
      <c r="C2737" t="s">
        <v>2</v>
      </c>
      <c r="D2737" t="s">
        <v>3</v>
      </c>
    </row>
    <row r="2738" spans="1:12">
      <c r="A2738" t="s">
        <v>465</v>
      </c>
      <c r="B2738" t="s">
        <v>56</v>
      </c>
      <c r="C2738" t="s">
        <v>466</v>
      </c>
      <c r="D2738" t="s">
        <v>309</v>
      </c>
    </row>
    <row r="2739" spans="1:12">
      <c r="A2739" t="s"/>
      <c r="B2739" t="s">
        <v>8</v>
      </c>
      <c r="C2739" t="s">
        <v>9</v>
      </c>
      <c r="D2739" t="s">
        <v>10</v>
      </c>
      <c r="E2739" t="s">
        <v>11</v>
      </c>
      <c r="F2739" t="s">
        <v>8</v>
      </c>
      <c r="G2739" t="s">
        <v>9</v>
      </c>
      <c r="H2739" t="s">
        <v>10</v>
      </c>
      <c r="I2739" t="s">
        <v>12</v>
      </c>
      <c r="J2739" t="s">
        <v>13</v>
      </c>
      <c r="K2739" t="s">
        <v>14</v>
      </c>
      <c r="L2739" t="s">
        <v>15</v>
      </c>
    </row>
    <row r="2740" spans="1:12">
      <c r="A2740" t="s">
        <v>16</v>
      </c>
      <c r="B2740" t="n">
        <v>14707370</v>
      </c>
      <c r="C2740" t="n">
        <v>11240290</v>
      </c>
      <c r="D2740" t="n">
        <v>11208790</v>
      </c>
      <c r="E2740">
        <f>sum(B2740:D2740)</f>
        <v/>
      </c>
      <c r="F2740">
        <f>B2740/E2740</f>
        <v/>
      </c>
      <c r="G2740">
        <f>C2740/E2740</f>
        <v/>
      </c>
      <c r="H2740">
        <f>D2740/E2740</f>
        <v/>
      </c>
      <c r="I2740">
        <f>G2740+H2740*2</f>
        <v/>
      </c>
      <c r="J2740">
        <f>average(I2740:I2741)</f>
        <v/>
      </c>
    </row>
    <row r="2741" spans="1:12">
      <c r="A2741" t="s">
        <v>17</v>
      </c>
      <c r="B2741" t="n">
        <v>12466420</v>
      </c>
      <c r="C2741" t="n">
        <v>9053535</v>
      </c>
      <c r="D2741" t="n">
        <v>10072630</v>
      </c>
      <c r="E2741">
        <f>sum(B2741:D2741)</f>
        <v/>
      </c>
      <c r="F2741">
        <f>B2741/E2741</f>
        <v/>
      </c>
      <c r="G2741">
        <f>C2741/E2741</f>
        <v/>
      </c>
      <c r="H2741">
        <f>D2741/E2741</f>
        <v/>
      </c>
      <c r="I2741">
        <f>G2741+H2741*2</f>
        <v/>
      </c>
    </row>
    <row r="2742" spans="1:12">
      <c r="A2742" t="s">
        <v>18</v>
      </c>
      <c r="B2742" t="n">
        <v>12990130</v>
      </c>
      <c r="C2742" t="n">
        <v>19366670</v>
      </c>
      <c r="D2742" t="n">
        <v>15295910</v>
      </c>
      <c r="E2742">
        <f>sum(B2742:D2742)</f>
        <v/>
      </c>
      <c r="F2742">
        <f>B2742/E2742</f>
        <v/>
      </c>
      <c r="G2742">
        <f>C2742/E2742</f>
        <v/>
      </c>
      <c r="H2742">
        <f>D2742/E2742</f>
        <v/>
      </c>
      <c r="I2742">
        <f>G2742+H2742*2</f>
        <v/>
      </c>
      <c r="J2742">
        <f>I2742-J2740</f>
        <v/>
      </c>
      <c r="K2742" t="n">
        <v>5</v>
      </c>
      <c r="L2742">
        <f>J2742/K2742*100/37.96/8</f>
        <v/>
      </c>
    </row>
    <row r="2743" spans="1:12">
      <c r="A2743" t="s">
        <v>19</v>
      </c>
      <c r="B2743" t="n">
        <v>12617610</v>
      </c>
      <c r="C2743" t="n">
        <v>17752490</v>
      </c>
      <c r="D2743" t="n">
        <v>15172000</v>
      </c>
      <c r="E2743">
        <f>sum(B2743:D2743)</f>
        <v/>
      </c>
      <c r="F2743">
        <f>B2743/E2743</f>
        <v/>
      </c>
      <c r="G2743">
        <f>C2743/E2743</f>
        <v/>
      </c>
      <c r="H2743">
        <f>D2743/E2743</f>
        <v/>
      </c>
      <c r="I2743">
        <f>G2743+H2743*2</f>
        <v/>
      </c>
      <c r="J2743">
        <f>I2743-J2740</f>
        <v/>
      </c>
      <c r="K2743" t="n">
        <v>5</v>
      </c>
      <c r="L2743">
        <f>J2743/K2743*100/37.96/8</f>
        <v/>
      </c>
    </row>
    <row r="2744" spans="1:12">
      <c r="A2744" t="s">
        <v>20</v>
      </c>
      <c r="B2744" t="n">
        <v>10649610</v>
      </c>
      <c r="C2744" t="n">
        <v>17426390</v>
      </c>
      <c r="D2744" t="n">
        <v>15945370</v>
      </c>
      <c r="E2744">
        <f>sum(B2744:D2744)</f>
        <v/>
      </c>
      <c r="F2744">
        <f>B2744/E2744</f>
        <v/>
      </c>
      <c r="G2744">
        <f>C2744/E2744</f>
        <v/>
      </c>
      <c r="H2744">
        <f>D2744/E2744</f>
        <v/>
      </c>
      <c r="I2744">
        <f>G2744+H2744*2</f>
        <v/>
      </c>
      <c r="J2744">
        <f>I2744-J2740</f>
        <v/>
      </c>
      <c r="K2744" t="n">
        <v>5</v>
      </c>
      <c r="L2744">
        <f>J2744/K2744*100/37.96/24</f>
        <v/>
      </c>
    </row>
    <row r="2745" spans="1:12">
      <c r="A2745" t="s">
        <v>21</v>
      </c>
      <c r="B2745" t="n">
        <v>10307880</v>
      </c>
      <c r="C2745" t="n">
        <v>16584220</v>
      </c>
      <c r="D2745" t="n">
        <v>15610770</v>
      </c>
      <c r="E2745">
        <f>sum(B2745:D2745)</f>
        <v/>
      </c>
      <c r="F2745">
        <f>B2745/E2745</f>
        <v/>
      </c>
      <c r="G2745">
        <f>C2745/E2745</f>
        <v/>
      </c>
      <c r="H2745">
        <f>D2745/E2745</f>
        <v/>
      </c>
      <c r="I2745">
        <f>G2745+H2745*2</f>
        <v/>
      </c>
      <c r="J2745">
        <f>I2745-J2740</f>
        <v/>
      </c>
      <c r="K2745" t="n">
        <v>5</v>
      </c>
      <c r="L2745">
        <f>J2745/K2745*100/37.96/24</f>
        <v/>
      </c>
    </row>
    <row r="2746" spans="1:12">
      <c r="A2746" t="s">
        <v>22</v>
      </c>
      <c r="B2746" t="n">
        <v>16108910</v>
      </c>
      <c r="C2746" t="n">
        <v>26151400</v>
      </c>
      <c r="D2746" t="n">
        <v>26111750</v>
      </c>
      <c r="E2746">
        <f>sum(B2746:D2746)</f>
        <v/>
      </c>
      <c r="F2746">
        <f>B2746/E2746</f>
        <v/>
      </c>
      <c r="G2746">
        <f>C2746/E2746</f>
        <v/>
      </c>
      <c r="H2746">
        <f>D2746/E2746</f>
        <v/>
      </c>
      <c r="I2746">
        <f>G2746+H2746*2</f>
        <v/>
      </c>
      <c r="J2746">
        <f>I2746-J2740</f>
        <v/>
      </c>
      <c r="K2746" t="n">
        <v>5</v>
      </c>
      <c r="L2746">
        <f>J2746/K2746*100/37.96/48</f>
        <v/>
      </c>
    </row>
    <row r="2747" spans="1:12">
      <c r="A2747" t="s">
        <v>23</v>
      </c>
      <c r="B2747" t="n">
        <v>17727490</v>
      </c>
      <c r="C2747" t="n">
        <v>27995330</v>
      </c>
      <c r="D2747" t="n">
        <v>27880260</v>
      </c>
      <c r="E2747">
        <f>sum(B2747:D2747)</f>
        <v/>
      </c>
      <c r="F2747">
        <f>B2747/E2747</f>
        <v/>
      </c>
      <c r="G2747">
        <f>C2747/E2747</f>
        <v/>
      </c>
      <c r="H2747">
        <f>D2747/E2747</f>
        <v/>
      </c>
      <c r="I2747">
        <f>G2747+H2747*2</f>
        <v/>
      </c>
      <c r="J2747">
        <f>I2747-J2740</f>
        <v/>
      </c>
      <c r="K2747" t="n">
        <v>5</v>
      </c>
      <c r="L2747">
        <f>J2747/K2747*100/37.96/48</f>
        <v/>
      </c>
    </row>
    <row r="2748" spans="1:12">
      <c r="A2748" t="s">
        <v>24</v>
      </c>
      <c r="B2748" t="n">
        <v>6540219</v>
      </c>
      <c r="C2748" t="n">
        <v>13037570</v>
      </c>
      <c r="D2748" t="n">
        <v>14285390</v>
      </c>
      <c r="E2748">
        <f>sum(B2748:D2748)</f>
        <v/>
      </c>
      <c r="F2748">
        <f>B2748/E2748</f>
        <v/>
      </c>
      <c r="G2748">
        <f>C2748/E2748</f>
        <v/>
      </c>
      <c r="H2748">
        <f>D2748/E2748</f>
        <v/>
      </c>
      <c r="I2748">
        <f>G2748+H2748*2</f>
        <v/>
      </c>
      <c r="J2748">
        <f>I2748-J2740</f>
        <v/>
      </c>
      <c r="K2748" t="n">
        <v>5</v>
      </c>
      <c r="L2748">
        <f>J2748/K2748*100/37.96/96</f>
        <v/>
      </c>
    </row>
    <row r="2749" spans="1:12">
      <c r="A2749" t="s">
        <v>25</v>
      </c>
      <c r="B2749" t="n">
        <v>7901938</v>
      </c>
      <c r="C2749" t="n">
        <v>12452570</v>
      </c>
      <c r="D2749" t="n">
        <v>16319130</v>
      </c>
      <c r="E2749">
        <f>sum(B2749:D2749)</f>
        <v/>
      </c>
      <c r="F2749">
        <f>B2749/E2749</f>
        <v/>
      </c>
      <c r="G2749">
        <f>C2749/E2749</f>
        <v/>
      </c>
      <c r="H2749">
        <f>D2749/E2749</f>
        <v/>
      </c>
      <c r="I2749">
        <f>G2749+H2749*2</f>
        <v/>
      </c>
      <c r="J2749">
        <f>I2749-J2740</f>
        <v/>
      </c>
      <c r="K2749" t="n">
        <v>5</v>
      </c>
      <c r="L2749">
        <f>J2749/K2749*100/37.96/96</f>
        <v/>
      </c>
    </row>
    <row r="2750" spans="1:12">
      <c r="A2750" t="s">
        <v>26</v>
      </c>
      <c r="B2750" t="n">
        <v>16323080</v>
      </c>
      <c r="C2750" t="n">
        <v>21281120</v>
      </c>
      <c r="D2750" t="n">
        <v>37268710</v>
      </c>
      <c r="E2750">
        <f>sum(B2750:D2750)</f>
        <v/>
      </c>
      <c r="F2750">
        <f>B2750/E2750</f>
        <v/>
      </c>
      <c r="G2750">
        <f>C2750/E2750</f>
        <v/>
      </c>
      <c r="H2750">
        <f>D2750/E2750</f>
        <v/>
      </c>
      <c r="I2750">
        <f>G2750+H2750*2</f>
        <v/>
      </c>
      <c r="J2750">
        <f>I2750-J2740</f>
        <v/>
      </c>
      <c r="K2750" t="n">
        <v>5</v>
      </c>
      <c r="L2750">
        <f>J2750/K2750*100/37.96/168</f>
        <v/>
      </c>
    </row>
    <row r="2751" spans="1:12">
      <c r="A2751" t="s">
        <v>27</v>
      </c>
      <c r="B2751" t="n">
        <v>3563901</v>
      </c>
      <c r="C2751" t="n">
        <v>7302695</v>
      </c>
      <c r="D2751" t="n">
        <v>11046430</v>
      </c>
      <c r="E2751">
        <f>sum(B2751:D2751)</f>
        <v/>
      </c>
      <c r="F2751">
        <f>B2751/E2751</f>
        <v/>
      </c>
      <c r="G2751">
        <f>C2751/E2751</f>
        <v/>
      </c>
      <c r="H2751">
        <f>D2751/E2751</f>
        <v/>
      </c>
      <c r="I2751">
        <f>G2751+H2751*2</f>
        <v/>
      </c>
      <c r="J2751">
        <f>I2751-J2740</f>
        <v/>
      </c>
      <c r="K2751" t="n">
        <v>5</v>
      </c>
      <c r="L2751">
        <f>J2751/K2751*100/37.96/168</f>
        <v/>
      </c>
    </row>
    <row r="2752" spans="1:12">
      <c r="A2752" t="s"/>
    </row>
    <row r="2753" spans="1:12">
      <c r="A2753" t="s">
        <v>0</v>
      </c>
      <c r="B2753" t="s">
        <v>1</v>
      </c>
      <c r="C2753" t="s">
        <v>2</v>
      </c>
      <c r="D2753" t="s">
        <v>3</v>
      </c>
    </row>
    <row r="2754" spans="1:12">
      <c r="A2754" t="s">
        <v>467</v>
      </c>
      <c r="B2754" t="s">
        <v>56</v>
      </c>
      <c r="C2754" t="s">
        <v>468</v>
      </c>
      <c r="D2754" t="s">
        <v>469</v>
      </c>
    </row>
    <row r="2755" spans="1:12">
      <c r="A2755" t="s"/>
      <c r="B2755" t="s">
        <v>8</v>
      </c>
      <c r="C2755" t="s">
        <v>9</v>
      </c>
      <c r="D2755" t="s">
        <v>10</v>
      </c>
      <c r="E2755" t="s">
        <v>11</v>
      </c>
      <c r="F2755" t="s">
        <v>8</v>
      </c>
      <c r="G2755" t="s">
        <v>9</v>
      </c>
      <c r="H2755" t="s">
        <v>10</v>
      </c>
      <c r="I2755" t="s">
        <v>12</v>
      </c>
      <c r="J2755" t="s">
        <v>13</v>
      </c>
      <c r="K2755" t="s">
        <v>14</v>
      </c>
      <c r="L2755" t="s">
        <v>15</v>
      </c>
    </row>
    <row r="2756" spans="1:12">
      <c r="A2756" t="s">
        <v>16</v>
      </c>
      <c r="B2756" t="n">
        <v>12072510</v>
      </c>
      <c r="C2756" t="n">
        <v>18307810</v>
      </c>
      <c r="D2756" t="n">
        <v>16901370</v>
      </c>
      <c r="E2756">
        <f>sum(B2756:D2756)</f>
        <v/>
      </c>
      <c r="F2756">
        <f>B2756/E2756</f>
        <v/>
      </c>
      <c r="G2756">
        <f>C2756/E2756</f>
        <v/>
      </c>
      <c r="H2756">
        <f>D2756/E2756</f>
        <v/>
      </c>
      <c r="I2756">
        <f>G2756+H2756*2</f>
        <v/>
      </c>
      <c r="J2756">
        <f>average(I2756:I2757)</f>
        <v/>
      </c>
    </row>
    <row r="2757" spans="1:12">
      <c r="A2757" t="s">
        <v>17</v>
      </c>
      <c r="B2757" t="n">
        <v>9738180</v>
      </c>
      <c r="C2757" t="n">
        <v>15092380</v>
      </c>
      <c r="D2757" t="n">
        <v>13476110</v>
      </c>
      <c r="E2757">
        <f>sum(B2757:D2757)</f>
        <v/>
      </c>
      <c r="F2757">
        <f>B2757/E2757</f>
        <v/>
      </c>
      <c r="G2757">
        <f>C2757/E2757</f>
        <v/>
      </c>
      <c r="H2757">
        <f>D2757/E2757</f>
        <v/>
      </c>
      <c r="I2757">
        <f>G2757+H2757*2</f>
        <v/>
      </c>
    </row>
    <row r="2758" spans="1:12">
      <c r="A2758" t="s">
        <v>18</v>
      </c>
      <c r="B2758" t="n">
        <v>9001405</v>
      </c>
      <c r="C2758" t="n">
        <v>15047400</v>
      </c>
      <c r="D2758" t="n">
        <v>14456110</v>
      </c>
      <c r="E2758">
        <f>sum(B2758:D2758)</f>
        <v/>
      </c>
      <c r="F2758">
        <f>B2758/E2758</f>
        <v/>
      </c>
      <c r="G2758">
        <f>C2758/E2758</f>
        <v/>
      </c>
      <c r="H2758">
        <f>D2758/E2758</f>
        <v/>
      </c>
      <c r="I2758">
        <f>G2758+H2758*2</f>
        <v/>
      </c>
      <c r="J2758">
        <f>I2758-J2756</f>
        <v/>
      </c>
      <c r="K2758" t="n">
        <v>5</v>
      </c>
      <c r="L2758">
        <f>J2758/K2758*100/41.06/8</f>
        <v/>
      </c>
    </row>
    <row r="2759" spans="1:12">
      <c r="A2759" t="s">
        <v>19</v>
      </c>
      <c r="B2759" t="n">
        <v>10233970</v>
      </c>
      <c r="C2759" t="n">
        <v>16867790</v>
      </c>
      <c r="D2759" t="n">
        <v>15518930</v>
      </c>
      <c r="E2759">
        <f>sum(B2759:D2759)</f>
        <v/>
      </c>
      <c r="F2759">
        <f>B2759/E2759</f>
        <v/>
      </c>
      <c r="G2759">
        <f>C2759/E2759</f>
        <v/>
      </c>
      <c r="H2759">
        <f>D2759/E2759</f>
        <v/>
      </c>
      <c r="I2759">
        <f>G2759+H2759*2</f>
        <v/>
      </c>
      <c r="J2759">
        <f>I2759-J2756</f>
        <v/>
      </c>
      <c r="K2759" t="n">
        <v>5</v>
      </c>
      <c r="L2759">
        <f>J2759/K2759*100/41.06/8</f>
        <v/>
      </c>
    </row>
    <row r="2760" spans="1:12">
      <c r="A2760" t="s">
        <v>20</v>
      </c>
      <c r="B2760" t="n">
        <v>8900036</v>
      </c>
      <c r="C2760" t="n">
        <v>15381350</v>
      </c>
      <c r="D2760" t="n">
        <v>14644880</v>
      </c>
      <c r="E2760">
        <f>sum(B2760:D2760)</f>
        <v/>
      </c>
      <c r="F2760">
        <f>B2760/E2760</f>
        <v/>
      </c>
      <c r="G2760">
        <f>C2760/E2760</f>
        <v/>
      </c>
      <c r="H2760">
        <f>D2760/E2760</f>
        <v/>
      </c>
      <c r="I2760">
        <f>G2760+H2760*2</f>
        <v/>
      </c>
      <c r="J2760">
        <f>I2760-J2756</f>
        <v/>
      </c>
      <c r="K2760" t="n">
        <v>5</v>
      </c>
      <c r="L2760">
        <f>J2760/K2760*100/41.06/24</f>
        <v/>
      </c>
    </row>
    <row r="2761" spans="1:12">
      <c r="A2761" t="s">
        <v>21</v>
      </c>
      <c r="B2761" t="n">
        <v>10064860</v>
      </c>
      <c r="C2761" t="n">
        <v>16421930</v>
      </c>
      <c r="D2761" t="n">
        <v>17541170</v>
      </c>
      <c r="E2761">
        <f>sum(B2761:D2761)</f>
        <v/>
      </c>
      <c r="F2761">
        <f>B2761/E2761</f>
        <v/>
      </c>
      <c r="G2761">
        <f>C2761/E2761</f>
        <v/>
      </c>
      <c r="H2761">
        <f>D2761/E2761</f>
        <v/>
      </c>
      <c r="I2761">
        <f>G2761+H2761*2</f>
        <v/>
      </c>
      <c r="J2761">
        <f>I2761-J2756</f>
        <v/>
      </c>
      <c r="K2761" t="n">
        <v>5</v>
      </c>
      <c r="L2761">
        <f>J2761/K2761*100/41.06/24</f>
        <v/>
      </c>
    </row>
    <row r="2762" spans="1:12">
      <c r="A2762" t="s">
        <v>22</v>
      </c>
      <c r="B2762" t="n">
        <v>6549422</v>
      </c>
      <c r="C2762" t="n">
        <v>11733800</v>
      </c>
      <c r="D2762" t="n">
        <v>12319960</v>
      </c>
      <c r="E2762">
        <f>sum(B2762:D2762)</f>
        <v/>
      </c>
      <c r="F2762">
        <f>B2762/E2762</f>
        <v/>
      </c>
      <c r="G2762">
        <f>C2762/E2762</f>
        <v/>
      </c>
      <c r="H2762">
        <f>D2762/E2762</f>
        <v/>
      </c>
      <c r="I2762">
        <f>G2762+H2762*2</f>
        <v/>
      </c>
      <c r="J2762">
        <f>I2762-J2756</f>
        <v/>
      </c>
      <c r="K2762" t="n">
        <v>5</v>
      </c>
      <c r="L2762">
        <f>J2762/K2762*100/41.06/48</f>
        <v/>
      </c>
    </row>
    <row r="2763" spans="1:12">
      <c r="A2763" t="s">
        <v>23</v>
      </c>
      <c r="B2763" t="n">
        <v>7265544</v>
      </c>
      <c r="C2763" t="n">
        <v>13563400</v>
      </c>
      <c r="D2763" t="n">
        <v>14893250</v>
      </c>
      <c r="E2763">
        <f>sum(B2763:D2763)</f>
        <v/>
      </c>
      <c r="F2763">
        <f>B2763/E2763</f>
        <v/>
      </c>
      <c r="G2763">
        <f>C2763/E2763</f>
        <v/>
      </c>
      <c r="H2763">
        <f>D2763/E2763</f>
        <v/>
      </c>
      <c r="I2763">
        <f>G2763+H2763*2</f>
        <v/>
      </c>
      <c r="J2763">
        <f>I2763-J2756</f>
        <v/>
      </c>
      <c r="K2763" t="n">
        <v>5</v>
      </c>
      <c r="L2763">
        <f>J2763/K2763*100/41.06/48</f>
        <v/>
      </c>
    </row>
    <row r="2764" spans="1:12">
      <c r="A2764" t="s">
        <v>24</v>
      </c>
      <c r="B2764" t="n">
        <v>5022969</v>
      </c>
      <c r="C2764" t="n">
        <v>11471010</v>
      </c>
      <c r="D2764" t="n">
        <v>13824190</v>
      </c>
      <c r="E2764">
        <f>sum(B2764:D2764)</f>
        <v/>
      </c>
      <c r="F2764">
        <f>B2764/E2764</f>
        <v/>
      </c>
      <c r="G2764">
        <f>C2764/E2764</f>
        <v/>
      </c>
      <c r="H2764">
        <f>D2764/E2764</f>
        <v/>
      </c>
      <c r="I2764">
        <f>G2764+H2764*2</f>
        <v/>
      </c>
      <c r="J2764">
        <f>I2764-J2756</f>
        <v/>
      </c>
      <c r="K2764" t="n">
        <v>5</v>
      </c>
      <c r="L2764">
        <f>J2764/K2764*100/41.06/96</f>
        <v/>
      </c>
    </row>
    <row r="2765" spans="1:12">
      <c r="A2765" t="s">
        <v>25</v>
      </c>
      <c r="B2765" t="n">
        <v>6144429</v>
      </c>
      <c r="C2765" t="n">
        <v>11322120</v>
      </c>
      <c r="D2765" t="n">
        <v>13754740</v>
      </c>
      <c r="E2765">
        <f>sum(B2765:D2765)</f>
        <v/>
      </c>
      <c r="F2765">
        <f>B2765/E2765</f>
        <v/>
      </c>
      <c r="G2765">
        <f>C2765/E2765</f>
        <v/>
      </c>
      <c r="H2765">
        <f>D2765/E2765</f>
        <v/>
      </c>
      <c r="I2765">
        <f>G2765+H2765*2</f>
        <v/>
      </c>
      <c r="J2765">
        <f>I2765-J2756</f>
        <v/>
      </c>
      <c r="K2765" t="n">
        <v>5</v>
      </c>
      <c r="L2765">
        <f>J2765/K2765*100/41.06/96</f>
        <v/>
      </c>
    </row>
    <row r="2766" spans="1:12">
      <c r="A2766" t="s">
        <v>26</v>
      </c>
      <c r="B2766" t="n">
        <v>4087202</v>
      </c>
      <c r="C2766" t="n">
        <v>10184690</v>
      </c>
      <c r="D2766" t="n">
        <v>13656640</v>
      </c>
      <c r="E2766">
        <f>sum(B2766:D2766)</f>
        <v/>
      </c>
      <c r="F2766">
        <f>B2766/E2766</f>
        <v/>
      </c>
      <c r="G2766">
        <f>C2766/E2766</f>
        <v/>
      </c>
      <c r="H2766">
        <f>D2766/E2766</f>
        <v/>
      </c>
      <c r="I2766">
        <f>G2766+H2766*2</f>
        <v/>
      </c>
      <c r="J2766">
        <f>I2766-J2756</f>
        <v/>
      </c>
      <c r="K2766" t="n">
        <v>5</v>
      </c>
      <c r="L2766">
        <f>J2766/K2766*100/41.06/168</f>
        <v/>
      </c>
    </row>
    <row r="2767" spans="1:12">
      <c r="A2767" t="s">
        <v>27</v>
      </c>
      <c r="B2767" t="n">
        <v>4435614</v>
      </c>
      <c r="C2767" t="n">
        <v>11002340</v>
      </c>
      <c r="D2767" t="n">
        <v>15331310</v>
      </c>
      <c r="E2767">
        <f>sum(B2767:D2767)</f>
        <v/>
      </c>
      <c r="F2767">
        <f>B2767/E2767</f>
        <v/>
      </c>
      <c r="G2767">
        <f>C2767/E2767</f>
        <v/>
      </c>
      <c r="H2767">
        <f>D2767/E2767</f>
        <v/>
      </c>
      <c r="I2767">
        <f>G2767+H2767*2</f>
        <v/>
      </c>
      <c r="J2767">
        <f>I2767-J2756</f>
        <v/>
      </c>
      <c r="K2767" t="n">
        <v>5</v>
      </c>
      <c r="L2767">
        <f>J2767/K2767*100/41.06/168</f>
        <v/>
      </c>
    </row>
    <row r="2768" spans="1:12">
      <c r="A2768" t="s"/>
    </row>
    <row r="2769" spans="1:12">
      <c r="A2769" t="s">
        <v>0</v>
      </c>
      <c r="B2769" t="s">
        <v>1</v>
      </c>
      <c r="C2769" t="s">
        <v>2</v>
      </c>
      <c r="D2769" t="s">
        <v>3</v>
      </c>
    </row>
    <row r="2770" spans="1:12">
      <c r="A2770" t="s">
        <v>470</v>
      </c>
      <c r="B2770" t="s">
        <v>165</v>
      </c>
      <c r="C2770" t="s">
        <v>471</v>
      </c>
      <c r="D2770" t="s">
        <v>472</v>
      </c>
    </row>
    <row r="2771" spans="1:12">
      <c r="A2771" t="s"/>
      <c r="B2771" t="s">
        <v>8</v>
      </c>
      <c r="C2771" t="s">
        <v>9</v>
      </c>
      <c r="D2771" t="s">
        <v>10</v>
      </c>
      <c r="E2771" t="s">
        <v>11</v>
      </c>
      <c r="F2771" t="s">
        <v>8</v>
      </c>
      <c r="G2771" t="s">
        <v>9</v>
      </c>
      <c r="H2771" t="s">
        <v>10</v>
      </c>
      <c r="I2771" t="s">
        <v>12</v>
      </c>
      <c r="J2771" t="s">
        <v>13</v>
      </c>
      <c r="K2771" t="s">
        <v>14</v>
      </c>
      <c r="L2771" t="s">
        <v>15</v>
      </c>
    </row>
    <row r="2772" spans="1:12">
      <c r="A2772" t="s">
        <v>16</v>
      </c>
      <c r="B2772" t="n">
        <v>4886511</v>
      </c>
      <c r="C2772" t="n">
        <v>8965868</v>
      </c>
      <c r="D2772" t="n">
        <v>11145440</v>
      </c>
      <c r="E2772">
        <f>sum(B2772:D2772)</f>
        <v/>
      </c>
      <c r="F2772">
        <f>B2772/E2772</f>
        <v/>
      </c>
      <c r="G2772">
        <f>C2772/E2772</f>
        <v/>
      </c>
      <c r="H2772">
        <f>D2772/E2772</f>
        <v/>
      </c>
      <c r="I2772">
        <f>G2772+H2772*2</f>
        <v/>
      </c>
      <c r="J2772">
        <f>average(I2772:I2773)</f>
        <v/>
      </c>
    </row>
    <row r="2773" spans="1:12">
      <c r="A2773" t="s">
        <v>17</v>
      </c>
      <c r="B2773" t="n">
        <v>4948483</v>
      </c>
      <c r="C2773" t="n">
        <v>9247512</v>
      </c>
      <c r="D2773" t="n">
        <v>10916550</v>
      </c>
      <c r="E2773">
        <f>sum(B2773:D2773)</f>
        <v/>
      </c>
      <c r="F2773">
        <f>B2773/E2773</f>
        <v/>
      </c>
      <c r="G2773">
        <f>C2773/E2773</f>
        <v/>
      </c>
      <c r="H2773">
        <f>D2773/E2773</f>
        <v/>
      </c>
      <c r="I2773">
        <f>G2773+H2773*2</f>
        <v/>
      </c>
    </row>
    <row r="2774" spans="1:12">
      <c r="A2774" t="s">
        <v>18</v>
      </c>
      <c r="B2774" t="n">
        <v>5422988</v>
      </c>
      <c r="C2774" t="n">
        <v>9370865</v>
      </c>
      <c r="D2774" t="n">
        <v>11704690</v>
      </c>
      <c r="E2774">
        <f>sum(B2774:D2774)</f>
        <v/>
      </c>
      <c r="F2774">
        <f>B2774/E2774</f>
        <v/>
      </c>
      <c r="G2774">
        <f>C2774/E2774</f>
        <v/>
      </c>
      <c r="H2774">
        <f>D2774/E2774</f>
        <v/>
      </c>
      <c r="I2774">
        <f>G2774+H2774*2</f>
        <v/>
      </c>
      <c r="J2774">
        <f>I2774-J2772</f>
        <v/>
      </c>
      <c r="K2774" t="n">
        <v>5</v>
      </c>
      <c r="L2774">
        <f>J2774/K2774*100/69.00/8</f>
        <v/>
      </c>
    </row>
    <row r="2775" spans="1:12">
      <c r="A2775" t="s">
        <v>19</v>
      </c>
      <c r="B2775" t="n">
        <v>4905256</v>
      </c>
      <c r="C2775" t="n">
        <v>8925523</v>
      </c>
      <c r="D2775" t="n">
        <v>11715300</v>
      </c>
      <c r="E2775">
        <f>sum(B2775:D2775)</f>
        <v/>
      </c>
      <c r="F2775">
        <f>B2775/E2775</f>
        <v/>
      </c>
      <c r="G2775">
        <f>C2775/E2775</f>
        <v/>
      </c>
      <c r="H2775">
        <f>D2775/E2775</f>
        <v/>
      </c>
      <c r="I2775">
        <f>G2775+H2775*2</f>
        <v/>
      </c>
      <c r="J2775">
        <f>I2775-J2772</f>
        <v/>
      </c>
      <c r="K2775" t="n">
        <v>5</v>
      </c>
      <c r="L2775">
        <f>J2775/K2775*100/69.00/8</f>
        <v/>
      </c>
    </row>
    <row r="2776" spans="1:12">
      <c r="A2776" t="s">
        <v>20</v>
      </c>
      <c r="B2776" t="n">
        <v>4672605</v>
      </c>
      <c r="C2776" t="n">
        <v>8705959</v>
      </c>
      <c r="D2776" t="n">
        <v>11596800</v>
      </c>
      <c r="E2776">
        <f>sum(B2776:D2776)</f>
        <v/>
      </c>
      <c r="F2776">
        <f>B2776/E2776</f>
        <v/>
      </c>
      <c r="G2776">
        <f>C2776/E2776</f>
        <v/>
      </c>
      <c r="H2776">
        <f>D2776/E2776</f>
        <v/>
      </c>
      <c r="I2776">
        <f>G2776+H2776*2</f>
        <v/>
      </c>
      <c r="J2776">
        <f>I2776-J2772</f>
        <v/>
      </c>
      <c r="K2776" t="n">
        <v>5</v>
      </c>
      <c r="L2776">
        <f>J2776/K2776*100/69.00/24</f>
        <v/>
      </c>
    </row>
    <row r="2777" spans="1:12">
      <c r="A2777" t="s">
        <v>21</v>
      </c>
      <c r="B2777" t="n">
        <v>5340036</v>
      </c>
      <c r="C2777" t="n">
        <v>9735601</v>
      </c>
      <c r="D2777" t="n">
        <v>13063430</v>
      </c>
      <c r="E2777">
        <f>sum(B2777:D2777)</f>
        <v/>
      </c>
      <c r="F2777">
        <f>B2777/E2777</f>
        <v/>
      </c>
      <c r="G2777">
        <f>C2777/E2777</f>
        <v/>
      </c>
      <c r="H2777">
        <f>D2777/E2777</f>
        <v/>
      </c>
      <c r="I2777">
        <f>G2777+H2777*2</f>
        <v/>
      </c>
      <c r="J2777">
        <f>I2777-J2772</f>
        <v/>
      </c>
      <c r="K2777" t="n">
        <v>5</v>
      </c>
      <c r="L2777">
        <f>J2777/K2777*100/69.00/24</f>
        <v/>
      </c>
    </row>
    <row r="2778" spans="1:12">
      <c r="A2778" t="s">
        <v>22</v>
      </c>
      <c r="B2778" t="n">
        <v>2409981</v>
      </c>
      <c r="C2778" t="n">
        <v>5358124</v>
      </c>
      <c r="D2778" t="n">
        <v>7252321</v>
      </c>
      <c r="E2778">
        <f>sum(B2778:D2778)</f>
        <v/>
      </c>
      <c r="F2778">
        <f>B2778/E2778</f>
        <v/>
      </c>
      <c r="G2778">
        <f>C2778/E2778</f>
        <v/>
      </c>
      <c r="H2778">
        <f>D2778/E2778</f>
        <v/>
      </c>
      <c r="I2778">
        <f>G2778+H2778*2</f>
        <v/>
      </c>
      <c r="J2778">
        <f>I2778-J2772</f>
        <v/>
      </c>
      <c r="K2778" t="n">
        <v>5</v>
      </c>
      <c r="L2778">
        <f>J2778/K2778*100/69.00/48</f>
        <v/>
      </c>
    </row>
    <row r="2779" spans="1:12">
      <c r="A2779" t="s">
        <v>23</v>
      </c>
      <c r="B2779" t="n">
        <v>2091135</v>
      </c>
      <c r="C2779" t="n">
        <v>4663537</v>
      </c>
      <c r="D2779" t="n">
        <v>6596304</v>
      </c>
      <c r="E2779">
        <f>sum(B2779:D2779)</f>
        <v/>
      </c>
      <c r="F2779">
        <f>B2779/E2779</f>
        <v/>
      </c>
      <c r="G2779">
        <f>C2779/E2779</f>
        <v/>
      </c>
      <c r="H2779">
        <f>D2779/E2779</f>
        <v/>
      </c>
      <c r="I2779">
        <f>G2779+H2779*2</f>
        <v/>
      </c>
      <c r="J2779">
        <f>I2779-J2772</f>
        <v/>
      </c>
      <c r="K2779" t="n">
        <v>5</v>
      </c>
      <c r="L2779">
        <f>J2779/K2779*100/69.00/48</f>
        <v/>
      </c>
    </row>
    <row r="2780" spans="1:12">
      <c r="A2780" t="s">
        <v>24</v>
      </c>
      <c r="B2780" t="n">
        <v>3192179</v>
      </c>
      <c r="C2780" t="n">
        <v>7869346</v>
      </c>
      <c r="D2780" t="n">
        <v>12278430</v>
      </c>
      <c r="E2780">
        <f>sum(B2780:D2780)</f>
        <v/>
      </c>
      <c r="F2780">
        <f>B2780/E2780</f>
        <v/>
      </c>
      <c r="G2780">
        <f>C2780/E2780</f>
        <v/>
      </c>
      <c r="H2780">
        <f>D2780/E2780</f>
        <v/>
      </c>
      <c r="I2780">
        <f>G2780+H2780*2</f>
        <v/>
      </c>
      <c r="J2780">
        <f>I2780-J2772</f>
        <v/>
      </c>
      <c r="K2780" t="n">
        <v>5</v>
      </c>
      <c r="L2780">
        <f>J2780/K2780*100/69.00/96</f>
        <v/>
      </c>
    </row>
    <row r="2781" spans="1:12">
      <c r="A2781" t="s">
        <v>25</v>
      </c>
      <c r="B2781" t="n">
        <v>2722546</v>
      </c>
      <c r="C2781" t="n">
        <v>6123161</v>
      </c>
      <c r="D2781" t="n">
        <v>9710082</v>
      </c>
      <c r="E2781">
        <f>sum(B2781:D2781)</f>
        <v/>
      </c>
      <c r="F2781">
        <f>B2781/E2781</f>
        <v/>
      </c>
      <c r="G2781">
        <f>C2781/E2781</f>
        <v/>
      </c>
      <c r="H2781">
        <f>D2781/E2781</f>
        <v/>
      </c>
      <c r="I2781">
        <f>G2781+H2781*2</f>
        <v/>
      </c>
      <c r="J2781">
        <f>I2781-J2772</f>
        <v/>
      </c>
      <c r="K2781" t="n">
        <v>5</v>
      </c>
      <c r="L2781">
        <f>J2781/K2781*100/69.00/96</f>
        <v/>
      </c>
    </row>
    <row r="2782" spans="1:12">
      <c r="A2782" t="s">
        <v>26</v>
      </c>
      <c r="B2782" t="n">
        <v>1595935</v>
      </c>
      <c r="C2782" t="n">
        <v>5084166</v>
      </c>
      <c r="D2782" t="n">
        <v>9581496</v>
      </c>
      <c r="E2782">
        <f>sum(B2782:D2782)</f>
        <v/>
      </c>
      <c r="F2782">
        <f>B2782/E2782</f>
        <v/>
      </c>
      <c r="G2782">
        <f>C2782/E2782</f>
        <v/>
      </c>
      <c r="H2782">
        <f>D2782/E2782</f>
        <v/>
      </c>
      <c r="I2782">
        <f>G2782+H2782*2</f>
        <v/>
      </c>
      <c r="J2782">
        <f>I2782-J2772</f>
        <v/>
      </c>
      <c r="K2782" t="n">
        <v>5</v>
      </c>
      <c r="L2782">
        <f>J2782/K2782*100/69.00/168</f>
        <v/>
      </c>
    </row>
    <row r="2783" spans="1:12">
      <c r="A2783" t="s">
        <v>27</v>
      </c>
      <c r="B2783" t="n">
        <v>490406</v>
      </c>
      <c r="C2783" t="n">
        <v>1969818</v>
      </c>
      <c r="D2783" t="n">
        <v>3303583</v>
      </c>
      <c r="E2783">
        <f>sum(B2783:D2783)</f>
        <v/>
      </c>
      <c r="F2783">
        <f>B2783/E2783</f>
        <v/>
      </c>
      <c r="G2783">
        <f>C2783/E2783</f>
        <v/>
      </c>
      <c r="H2783">
        <f>D2783/E2783</f>
        <v/>
      </c>
      <c r="I2783">
        <f>G2783+H2783*2</f>
        <v/>
      </c>
      <c r="J2783">
        <f>I2783-J2772</f>
        <v/>
      </c>
      <c r="K2783" t="n">
        <v>5</v>
      </c>
      <c r="L2783">
        <f>J2783/K2783*100/69.00/168</f>
        <v/>
      </c>
    </row>
    <row r="2784" spans="1:12">
      <c r="A2784" t="s"/>
    </row>
    <row r="2785" spans="1:12">
      <c r="A2785" t="s">
        <v>0</v>
      </c>
      <c r="B2785" t="s">
        <v>1</v>
      </c>
      <c r="C2785" t="s">
        <v>2</v>
      </c>
      <c r="D2785" t="s">
        <v>3</v>
      </c>
    </row>
    <row r="2786" spans="1:12">
      <c r="A2786" t="s">
        <v>473</v>
      </c>
      <c r="B2786" t="s">
        <v>165</v>
      </c>
      <c r="C2786" t="s">
        <v>474</v>
      </c>
      <c r="D2786" t="s">
        <v>401</v>
      </c>
    </row>
    <row r="2787" spans="1:12">
      <c r="A2787" t="s"/>
      <c r="B2787" t="s">
        <v>8</v>
      </c>
      <c r="C2787" t="s">
        <v>9</v>
      </c>
      <c r="D2787" t="s">
        <v>10</v>
      </c>
      <c r="E2787" t="s">
        <v>11</v>
      </c>
      <c r="F2787" t="s">
        <v>8</v>
      </c>
      <c r="G2787" t="s">
        <v>9</v>
      </c>
      <c r="H2787" t="s">
        <v>10</v>
      </c>
      <c r="I2787" t="s">
        <v>12</v>
      </c>
      <c r="J2787" t="s">
        <v>13</v>
      </c>
      <c r="K2787" t="s">
        <v>14</v>
      </c>
      <c r="L2787" t="s">
        <v>15</v>
      </c>
    </row>
    <row r="2788" spans="1:12">
      <c r="A2788" t="s">
        <v>16</v>
      </c>
      <c r="B2788" t="n">
        <v>10361130</v>
      </c>
      <c r="C2788" t="n">
        <v>27951810</v>
      </c>
      <c r="D2788" t="n">
        <v>24918840</v>
      </c>
      <c r="E2788">
        <f>sum(B2788:D2788)</f>
        <v/>
      </c>
      <c r="F2788">
        <f>B2788/E2788</f>
        <v/>
      </c>
      <c r="G2788">
        <f>C2788/E2788</f>
        <v/>
      </c>
      <c r="H2788">
        <f>D2788/E2788</f>
        <v/>
      </c>
      <c r="I2788">
        <f>G2788+H2788*2</f>
        <v/>
      </c>
      <c r="J2788">
        <f>average(I2788:I2789)</f>
        <v/>
      </c>
    </row>
    <row r="2789" spans="1:12">
      <c r="A2789" t="s">
        <v>17</v>
      </c>
      <c r="B2789" t="n">
        <v>12336350</v>
      </c>
      <c r="C2789" t="n">
        <v>24690290</v>
      </c>
      <c r="D2789" t="n">
        <v>28675070</v>
      </c>
      <c r="E2789">
        <f>sum(B2789:D2789)</f>
        <v/>
      </c>
      <c r="F2789">
        <f>B2789/E2789</f>
        <v/>
      </c>
      <c r="G2789">
        <f>C2789/E2789</f>
        <v/>
      </c>
      <c r="H2789">
        <f>D2789/E2789</f>
        <v/>
      </c>
      <c r="I2789">
        <f>G2789+H2789*2</f>
        <v/>
      </c>
    </row>
    <row r="2790" spans="1:12">
      <c r="A2790" t="s">
        <v>18</v>
      </c>
      <c r="B2790" t="n">
        <v>19655730</v>
      </c>
      <c r="C2790" t="n">
        <v>45414930</v>
      </c>
      <c r="D2790" t="n">
        <v>46031180</v>
      </c>
      <c r="E2790">
        <f>sum(B2790:D2790)</f>
        <v/>
      </c>
      <c r="F2790">
        <f>B2790/E2790</f>
        <v/>
      </c>
      <c r="G2790">
        <f>C2790/E2790</f>
        <v/>
      </c>
      <c r="H2790">
        <f>D2790/E2790</f>
        <v/>
      </c>
      <c r="I2790">
        <f>G2790+H2790*2</f>
        <v/>
      </c>
      <c r="J2790">
        <f>I2790-J2788</f>
        <v/>
      </c>
      <c r="K2790" t="n">
        <v>5</v>
      </c>
      <c r="L2790">
        <f>J2790/K2790*100/53.27/8</f>
        <v/>
      </c>
    </row>
    <row r="2791" spans="1:12">
      <c r="A2791" t="s">
        <v>19</v>
      </c>
      <c r="B2791" t="n">
        <v>19546430</v>
      </c>
      <c r="C2791" t="n">
        <v>38459570</v>
      </c>
      <c r="D2791" t="n">
        <v>46345040</v>
      </c>
      <c r="E2791">
        <f>sum(B2791:D2791)</f>
        <v/>
      </c>
      <c r="F2791">
        <f>B2791/E2791</f>
        <v/>
      </c>
      <c r="G2791">
        <f>C2791/E2791</f>
        <v/>
      </c>
      <c r="H2791">
        <f>D2791/E2791</f>
        <v/>
      </c>
      <c r="I2791">
        <f>G2791+H2791*2</f>
        <v/>
      </c>
      <c r="J2791">
        <f>I2791-J2788</f>
        <v/>
      </c>
      <c r="K2791" t="n">
        <v>5</v>
      </c>
      <c r="L2791">
        <f>J2791/K2791*100/53.27/8</f>
        <v/>
      </c>
    </row>
    <row r="2792" spans="1:12">
      <c r="A2792" t="s">
        <v>20</v>
      </c>
      <c r="B2792" t="n">
        <v>9965986</v>
      </c>
      <c r="C2792" t="n">
        <v>25634280</v>
      </c>
      <c r="D2792" t="n">
        <v>25837700</v>
      </c>
      <c r="E2792">
        <f>sum(B2792:D2792)</f>
        <v/>
      </c>
      <c r="F2792">
        <f>B2792/E2792</f>
        <v/>
      </c>
      <c r="G2792">
        <f>C2792/E2792</f>
        <v/>
      </c>
      <c r="H2792">
        <f>D2792/E2792</f>
        <v/>
      </c>
      <c r="I2792">
        <f>G2792+H2792*2</f>
        <v/>
      </c>
      <c r="J2792">
        <f>I2792-J2788</f>
        <v/>
      </c>
      <c r="K2792" t="n">
        <v>5</v>
      </c>
      <c r="L2792">
        <f>J2792/K2792*100/53.27/24</f>
        <v/>
      </c>
    </row>
    <row r="2793" spans="1:12">
      <c r="A2793" t="s">
        <v>21</v>
      </c>
      <c r="B2793" t="n">
        <v>11055470</v>
      </c>
      <c r="C2793" t="n">
        <v>27970590</v>
      </c>
      <c r="D2793" t="n">
        <v>28318950</v>
      </c>
      <c r="E2793">
        <f>sum(B2793:D2793)</f>
        <v/>
      </c>
      <c r="F2793">
        <f>B2793/E2793</f>
        <v/>
      </c>
      <c r="G2793">
        <f>C2793/E2793</f>
        <v/>
      </c>
      <c r="H2793">
        <f>D2793/E2793</f>
        <v/>
      </c>
      <c r="I2793">
        <f>G2793+H2793*2</f>
        <v/>
      </c>
      <c r="J2793">
        <f>I2793-J2788</f>
        <v/>
      </c>
      <c r="K2793" t="n">
        <v>5</v>
      </c>
      <c r="L2793">
        <f>J2793/K2793*100/53.27/24</f>
        <v/>
      </c>
    </row>
    <row r="2794" spans="1:12">
      <c r="A2794" t="s">
        <v>22</v>
      </c>
      <c r="B2794" t="n">
        <v>15345460</v>
      </c>
      <c r="C2794" t="n">
        <v>34734000</v>
      </c>
      <c r="D2794" t="n">
        <v>44625090</v>
      </c>
      <c r="E2794">
        <f>sum(B2794:D2794)</f>
        <v/>
      </c>
      <c r="F2794">
        <f>B2794/E2794</f>
        <v/>
      </c>
      <c r="G2794">
        <f>C2794/E2794</f>
        <v/>
      </c>
      <c r="H2794">
        <f>D2794/E2794</f>
        <v/>
      </c>
      <c r="I2794">
        <f>G2794+H2794*2</f>
        <v/>
      </c>
      <c r="J2794">
        <f>I2794-J2788</f>
        <v/>
      </c>
      <c r="K2794" t="n">
        <v>5</v>
      </c>
      <c r="L2794">
        <f>J2794/K2794*100/53.27/48</f>
        <v/>
      </c>
    </row>
    <row r="2795" spans="1:12">
      <c r="A2795" t="s">
        <v>23</v>
      </c>
      <c r="B2795" t="n">
        <v>13304480</v>
      </c>
      <c r="C2795" t="n">
        <v>29104430</v>
      </c>
      <c r="D2795" t="n">
        <v>38522620</v>
      </c>
      <c r="E2795">
        <f>sum(B2795:D2795)</f>
        <v/>
      </c>
      <c r="F2795">
        <f>B2795/E2795</f>
        <v/>
      </c>
      <c r="G2795">
        <f>C2795/E2795</f>
        <v/>
      </c>
      <c r="H2795">
        <f>D2795/E2795</f>
        <v/>
      </c>
      <c r="I2795">
        <f>G2795+H2795*2</f>
        <v/>
      </c>
      <c r="J2795">
        <f>I2795-J2788</f>
        <v/>
      </c>
      <c r="K2795" t="n">
        <v>5</v>
      </c>
      <c r="L2795">
        <f>J2795/K2795*100/53.27/48</f>
        <v/>
      </c>
    </row>
    <row r="2796" spans="1:12">
      <c r="A2796" t="s">
        <v>24</v>
      </c>
      <c r="B2796" t="n">
        <v>5121980</v>
      </c>
      <c r="C2796" t="n">
        <v>15982990</v>
      </c>
      <c r="D2796" t="n">
        <v>19023950</v>
      </c>
      <c r="E2796">
        <f>sum(B2796:D2796)</f>
        <v/>
      </c>
      <c r="F2796">
        <f>B2796/E2796</f>
        <v/>
      </c>
      <c r="G2796">
        <f>C2796/E2796</f>
        <v/>
      </c>
      <c r="H2796">
        <f>D2796/E2796</f>
        <v/>
      </c>
      <c r="I2796">
        <f>G2796+H2796*2</f>
        <v/>
      </c>
      <c r="J2796">
        <f>I2796-J2788</f>
        <v/>
      </c>
      <c r="K2796" t="n">
        <v>5</v>
      </c>
      <c r="L2796">
        <f>J2796/K2796*100/53.27/96</f>
        <v/>
      </c>
    </row>
    <row r="2797" spans="1:12">
      <c r="A2797" t="s">
        <v>25</v>
      </c>
      <c r="B2797" t="n">
        <v>6328975</v>
      </c>
      <c r="C2797" t="n">
        <v>20718470</v>
      </c>
      <c r="D2797" t="n">
        <v>24551970</v>
      </c>
      <c r="E2797">
        <f>sum(B2797:D2797)</f>
        <v/>
      </c>
      <c r="F2797">
        <f>B2797/E2797</f>
        <v/>
      </c>
      <c r="G2797">
        <f>C2797/E2797</f>
        <v/>
      </c>
      <c r="H2797">
        <f>D2797/E2797</f>
        <v/>
      </c>
      <c r="I2797">
        <f>G2797+H2797*2</f>
        <v/>
      </c>
      <c r="J2797">
        <f>I2797-J2788</f>
        <v/>
      </c>
      <c r="K2797" t="n">
        <v>5</v>
      </c>
      <c r="L2797">
        <f>J2797/K2797*100/53.27/96</f>
        <v/>
      </c>
    </row>
    <row r="2798" spans="1:12">
      <c r="A2798" t="s">
        <v>26</v>
      </c>
      <c r="B2798" t="n">
        <v>8208891</v>
      </c>
      <c r="C2798" t="n">
        <v>25110190</v>
      </c>
      <c r="D2798" t="n">
        <v>42176910</v>
      </c>
      <c r="E2798">
        <f>sum(B2798:D2798)</f>
        <v/>
      </c>
      <c r="F2798">
        <f>B2798/E2798</f>
        <v/>
      </c>
      <c r="G2798">
        <f>C2798/E2798</f>
        <v/>
      </c>
      <c r="H2798">
        <f>D2798/E2798</f>
        <v/>
      </c>
      <c r="I2798">
        <f>G2798+H2798*2</f>
        <v/>
      </c>
      <c r="J2798">
        <f>I2798-J2788</f>
        <v/>
      </c>
      <c r="K2798" t="n">
        <v>5</v>
      </c>
      <c r="L2798">
        <f>J2798/K2798*100/53.27/168</f>
        <v/>
      </c>
    </row>
    <row r="2799" spans="1:12">
      <c r="A2799" t="s">
        <v>27</v>
      </c>
      <c r="B2799" t="n">
        <v>8164381</v>
      </c>
      <c r="C2799" t="n">
        <v>24450250</v>
      </c>
      <c r="D2799" t="n">
        <v>42813280</v>
      </c>
      <c r="E2799">
        <f>sum(B2799:D2799)</f>
        <v/>
      </c>
      <c r="F2799">
        <f>B2799/E2799</f>
        <v/>
      </c>
      <c r="G2799">
        <f>C2799/E2799</f>
        <v/>
      </c>
      <c r="H2799">
        <f>D2799/E2799</f>
        <v/>
      </c>
      <c r="I2799">
        <f>G2799+H2799*2</f>
        <v/>
      </c>
      <c r="J2799">
        <f>I2799-J2788</f>
        <v/>
      </c>
      <c r="K2799" t="n">
        <v>5</v>
      </c>
      <c r="L2799">
        <f>J2799/K2799*100/53.27/168</f>
        <v/>
      </c>
    </row>
    <row r="2800" spans="1:12">
      <c r="A2800" t="s"/>
    </row>
    <row r="2801" spans="1:12">
      <c r="A2801" t="s">
        <v>0</v>
      </c>
      <c r="B2801" t="s">
        <v>1</v>
      </c>
      <c r="C2801" t="s">
        <v>2</v>
      </c>
      <c r="D2801" t="s">
        <v>3</v>
      </c>
    </row>
    <row r="2802" spans="1:12">
      <c r="A2802" t="s">
        <v>475</v>
      </c>
      <c r="B2802" t="s">
        <v>165</v>
      </c>
      <c r="C2802" t="s">
        <v>476</v>
      </c>
      <c r="D2802" t="s">
        <v>457</v>
      </c>
    </row>
    <row r="2803" spans="1:12">
      <c r="A2803" t="s"/>
      <c r="B2803" t="s">
        <v>8</v>
      </c>
      <c r="C2803" t="s">
        <v>9</v>
      </c>
      <c r="D2803" t="s">
        <v>10</v>
      </c>
      <c r="E2803" t="s">
        <v>11</v>
      </c>
      <c r="F2803" t="s">
        <v>8</v>
      </c>
      <c r="G2803" t="s">
        <v>9</v>
      </c>
      <c r="H2803" t="s">
        <v>10</v>
      </c>
      <c r="I2803" t="s">
        <v>12</v>
      </c>
      <c r="J2803" t="s">
        <v>13</v>
      </c>
      <c r="K2803" t="s">
        <v>14</v>
      </c>
      <c r="L2803" t="s">
        <v>15</v>
      </c>
    </row>
    <row r="2804" spans="1:12">
      <c r="A2804" t="s">
        <v>16</v>
      </c>
      <c r="B2804" t="n">
        <v>11337170</v>
      </c>
      <c r="C2804" t="n">
        <v>34420000</v>
      </c>
      <c r="D2804" t="n">
        <v>48914540</v>
      </c>
      <c r="E2804">
        <f>sum(B2804:D2804)</f>
        <v/>
      </c>
      <c r="F2804">
        <f>B2804/E2804</f>
        <v/>
      </c>
      <c r="G2804">
        <f>C2804/E2804</f>
        <v/>
      </c>
      <c r="H2804">
        <f>D2804/E2804</f>
        <v/>
      </c>
      <c r="I2804">
        <f>G2804+H2804*2</f>
        <v/>
      </c>
      <c r="J2804">
        <f>average(I2804:I2805)</f>
        <v/>
      </c>
    </row>
    <row r="2805" spans="1:12">
      <c r="A2805" t="s">
        <v>17</v>
      </c>
      <c r="B2805" t="n">
        <v>11183540</v>
      </c>
      <c r="C2805" t="n">
        <v>32100950</v>
      </c>
      <c r="D2805" t="n">
        <v>46190320</v>
      </c>
      <c r="E2805">
        <f>sum(B2805:D2805)</f>
        <v/>
      </c>
      <c r="F2805">
        <f>B2805/E2805</f>
        <v/>
      </c>
      <c r="G2805">
        <f>C2805/E2805</f>
        <v/>
      </c>
      <c r="H2805">
        <f>D2805/E2805</f>
        <v/>
      </c>
      <c r="I2805">
        <f>G2805+H2805*2</f>
        <v/>
      </c>
    </row>
    <row r="2806" spans="1:12">
      <c r="A2806" t="s">
        <v>18</v>
      </c>
      <c r="B2806" t="n">
        <v>7924209</v>
      </c>
      <c r="C2806" t="n">
        <v>26959110</v>
      </c>
      <c r="D2806" t="n">
        <v>39562840</v>
      </c>
      <c r="E2806">
        <f>sum(B2806:D2806)</f>
        <v/>
      </c>
      <c r="F2806">
        <f>B2806/E2806</f>
        <v/>
      </c>
      <c r="G2806">
        <f>C2806/E2806</f>
        <v/>
      </c>
      <c r="H2806">
        <f>D2806/E2806</f>
        <v/>
      </c>
      <c r="I2806">
        <f>G2806+H2806*2</f>
        <v/>
      </c>
      <c r="J2806">
        <f>I2806-J2804</f>
        <v/>
      </c>
      <c r="K2806" t="n">
        <v>5</v>
      </c>
      <c r="L2806">
        <f>J2806/K2806*100/74.19/8</f>
        <v/>
      </c>
    </row>
    <row r="2807" spans="1:12">
      <c r="A2807" t="s">
        <v>19</v>
      </c>
      <c r="B2807" t="n">
        <v>9849331</v>
      </c>
      <c r="C2807" t="n">
        <v>27402640</v>
      </c>
      <c r="D2807" t="n">
        <v>37011390</v>
      </c>
      <c r="E2807">
        <f>sum(B2807:D2807)</f>
        <v/>
      </c>
      <c r="F2807">
        <f>B2807/E2807</f>
        <v/>
      </c>
      <c r="G2807">
        <f>C2807/E2807</f>
        <v/>
      </c>
      <c r="H2807">
        <f>D2807/E2807</f>
        <v/>
      </c>
      <c r="I2807">
        <f>G2807+H2807*2</f>
        <v/>
      </c>
      <c r="J2807">
        <f>I2807-J2804</f>
        <v/>
      </c>
      <c r="K2807" t="n">
        <v>5</v>
      </c>
      <c r="L2807">
        <f>J2807/K2807*100/74.19/8</f>
        <v/>
      </c>
    </row>
    <row r="2808" spans="1:12">
      <c r="A2808" t="s">
        <v>20</v>
      </c>
      <c r="B2808" t="n">
        <v>9109373</v>
      </c>
      <c r="C2808" t="n">
        <v>27901640</v>
      </c>
      <c r="D2808" t="n">
        <v>40411270</v>
      </c>
      <c r="E2808">
        <f>sum(B2808:D2808)</f>
        <v/>
      </c>
      <c r="F2808">
        <f>B2808/E2808</f>
        <v/>
      </c>
      <c r="G2808">
        <f>C2808/E2808</f>
        <v/>
      </c>
      <c r="H2808">
        <f>D2808/E2808</f>
        <v/>
      </c>
      <c r="I2808">
        <f>G2808+H2808*2</f>
        <v/>
      </c>
      <c r="J2808">
        <f>I2808-J2804</f>
        <v/>
      </c>
      <c r="K2808" t="n">
        <v>5</v>
      </c>
      <c r="L2808">
        <f>J2808/K2808*100/74.19/24</f>
        <v/>
      </c>
    </row>
    <row r="2809" spans="1:12">
      <c r="A2809" t="s">
        <v>21</v>
      </c>
      <c r="B2809" t="n">
        <v>10436940</v>
      </c>
      <c r="C2809" t="n">
        <v>31768990</v>
      </c>
      <c r="D2809" t="n">
        <v>44544020</v>
      </c>
      <c r="E2809">
        <f>sum(B2809:D2809)</f>
        <v/>
      </c>
      <c r="F2809">
        <f>B2809/E2809</f>
        <v/>
      </c>
      <c r="G2809">
        <f>C2809/E2809</f>
        <v/>
      </c>
      <c r="H2809">
        <f>D2809/E2809</f>
        <v/>
      </c>
      <c r="I2809">
        <f>G2809+H2809*2</f>
        <v/>
      </c>
      <c r="J2809">
        <f>I2809-J2804</f>
        <v/>
      </c>
      <c r="K2809" t="n">
        <v>5</v>
      </c>
      <c r="L2809">
        <f>J2809/K2809*100/74.19/24</f>
        <v/>
      </c>
    </row>
    <row r="2810" spans="1:12">
      <c r="A2810" t="s">
        <v>22</v>
      </c>
      <c r="B2810" t="n">
        <v>5370435</v>
      </c>
      <c r="C2810" t="n">
        <v>15817530</v>
      </c>
      <c r="D2810" t="n">
        <v>25099720</v>
      </c>
      <c r="E2810">
        <f>sum(B2810:D2810)</f>
        <v/>
      </c>
      <c r="F2810">
        <f>B2810/E2810</f>
        <v/>
      </c>
      <c r="G2810">
        <f>C2810/E2810</f>
        <v/>
      </c>
      <c r="H2810">
        <f>D2810/E2810</f>
        <v/>
      </c>
      <c r="I2810">
        <f>G2810+H2810*2</f>
        <v/>
      </c>
      <c r="J2810">
        <f>I2810-J2804</f>
        <v/>
      </c>
      <c r="K2810" t="n">
        <v>5</v>
      </c>
      <c r="L2810">
        <f>J2810/K2810*100/74.19/48</f>
        <v/>
      </c>
    </row>
    <row r="2811" spans="1:12">
      <c r="A2811" t="s">
        <v>23</v>
      </c>
      <c r="B2811" t="n">
        <v>6083286</v>
      </c>
      <c r="C2811" t="n">
        <v>16887110</v>
      </c>
      <c r="D2811" t="n">
        <v>25229710</v>
      </c>
      <c r="E2811">
        <f>sum(B2811:D2811)</f>
        <v/>
      </c>
      <c r="F2811">
        <f>B2811/E2811</f>
        <v/>
      </c>
      <c r="G2811">
        <f>C2811/E2811</f>
        <v/>
      </c>
      <c r="H2811">
        <f>D2811/E2811</f>
        <v/>
      </c>
      <c r="I2811">
        <f>G2811+H2811*2</f>
        <v/>
      </c>
      <c r="J2811">
        <f>I2811-J2804</f>
        <v/>
      </c>
      <c r="K2811" t="n">
        <v>5</v>
      </c>
      <c r="L2811">
        <f>J2811/K2811*100/74.19/48</f>
        <v/>
      </c>
    </row>
    <row r="2812" spans="1:12">
      <c r="A2812" t="s">
        <v>24</v>
      </c>
      <c r="B2812" t="n">
        <v>316694</v>
      </c>
      <c r="C2812" t="n">
        <v>1394695</v>
      </c>
      <c r="D2812" t="n">
        <v>2285360</v>
      </c>
      <c r="E2812">
        <f>sum(B2812:D2812)</f>
        <v/>
      </c>
      <c r="F2812">
        <f>B2812/E2812</f>
        <v/>
      </c>
      <c r="G2812">
        <f>C2812/E2812</f>
        <v/>
      </c>
      <c r="H2812">
        <f>D2812/E2812</f>
        <v/>
      </c>
      <c r="I2812">
        <f>G2812+H2812*2</f>
        <v/>
      </c>
      <c r="J2812">
        <f>I2812-J2804</f>
        <v/>
      </c>
      <c r="K2812" t="n">
        <v>5</v>
      </c>
      <c r="L2812">
        <f>J2812/K2812*100/74.19/96</f>
        <v/>
      </c>
    </row>
    <row r="2813" spans="1:12">
      <c r="A2813" t="s">
        <v>25</v>
      </c>
      <c r="B2813" t="n">
        <v>3024541</v>
      </c>
      <c r="C2813" t="n">
        <v>9484023</v>
      </c>
      <c r="D2813" t="n">
        <v>16379290</v>
      </c>
      <c r="E2813">
        <f>sum(B2813:D2813)</f>
        <v/>
      </c>
      <c r="F2813">
        <f>B2813/E2813</f>
        <v/>
      </c>
      <c r="G2813">
        <f>C2813/E2813</f>
        <v/>
      </c>
      <c r="H2813">
        <f>D2813/E2813</f>
        <v/>
      </c>
      <c r="I2813">
        <f>G2813+H2813*2</f>
        <v/>
      </c>
      <c r="J2813">
        <f>I2813-J2804</f>
        <v/>
      </c>
      <c r="K2813" t="n">
        <v>5</v>
      </c>
      <c r="L2813">
        <f>J2813/K2813*100/74.19/96</f>
        <v/>
      </c>
    </row>
    <row r="2814" spans="1:12">
      <c r="A2814" t="s">
        <v>26</v>
      </c>
      <c r="B2814" t="n">
        <v>354797</v>
      </c>
      <c r="C2814" t="n">
        <v>1200141</v>
      </c>
      <c r="D2814" t="n">
        <v>2261929</v>
      </c>
      <c r="E2814">
        <f>sum(B2814:D2814)</f>
        <v/>
      </c>
      <c r="F2814">
        <f>B2814/E2814</f>
        <v/>
      </c>
      <c r="G2814">
        <f>C2814/E2814</f>
        <v/>
      </c>
      <c r="H2814">
        <f>D2814/E2814</f>
        <v/>
      </c>
      <c r="I2814">
        <f>G2814+H2814*2</f>
        <v/>
      </c>
      <c r="J2814">
        <f>I2814-J2804</f>
        <v/>
      </c>
      <c r="K2814" t="n">
        <v>5</v>
      </c>
      <c r="L2814">
        <f>J2814/K2814*100/74.19/168</f>
        <v/>
      </c>
    </row>
    <row r="2815" spans="1:12">
      <c r="A2815" t="s">
        <v>27</v>
      </c>
      <c r="B2815" t="n">
        <v>718886</v>
      </c>
      <c r="C2815" t="n">
        <v>1741930</v>
      </c>
      <c r="D2815" t="n">
        <v>4090745</v>
      </c>
      <c r="E2815">
        <f>sum(B2815:D2815)</f>
        <v/>
      </c>
      <c r="F2815">
        <f>B2815/E2815</f>
        <v/>
      </c>
      <c r="G2815">
        <f>C2815/E2815</f>
        <v/>
      </c>
      <c r="H2815">
        <f>D2815/E2815</f>
        <v/>
      </c>
      <c r="I2815">
        <f>G2815+H2815*2</f>
        <v/>
      </c>
      <c r="J2815">
        <f>I2815-J2804</f>
        <v/>
      </c>
      <c r="K2815" t="n">
        <v>5</v>
      </c>
      <c r="L2815">
        <f>J2815/K2815*100/74.19/168</f>
        <v/>
      </c>
    </row>
    <row r="2816" spans="1:12">
      <c r="A281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