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<sst xmlns="http://schemas.openxmlformats.org/spreadsheetml/2006/main" uniqueCount="62">
  <si>
    <t>Peptide</t>
  </si>
  <si>
    <t>Charge</t>
  </si>
  <si>
    <t>m/z</t>
  </si>
  <si>
    <t>N</t>
  </si>
  <si>
    <t>LPEcLEVK5</t>
  </si>
  <si>
    <t>2</t>
  </si>
  <si>
    <t>494.26260</t>
  </si>
  <si>
    <t>14.41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</si>
  <si>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</si>
  <si>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</si>
  <si>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</si>
  <si>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</si>
  <si>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</si>
  <si>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</si>
  <si>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</si>
  <si>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</si>
  <si>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</si>
  <si>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</si>
  <si>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</si>
  <si>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</si>
  <si>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</si>
  <si>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</si>
  <si>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</si>
  <si>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</si>
  <si>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</si>
  <si>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</si>
  <si>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ITcPPPPVPK6</t>
  </si>
  <si>
    <t>553.30737</t>
  </si>
  <si>
    <t>16.87</t>
  </si>
  <si>
    <t>WSPDIPAcAR7</t>
  </si>
  <si>
    <t>586.77948</t>
  </si>
  <si>
    <t>23.81</t>
  </si>
  <si>
    <t>TGTWSFLPTcR8</t>
  </si>
  <si>
    <t>663.31897</t>
  </si>
  <si>
    <t>13.91</t>
  </si>
  <si>
    <t>VcPFAGILENGIVR9</t>
  </si>
  <si>
    <t>772.91632</t>
  </si>
  <si>
    <t>25.64</t>
  </si>
  <si>
    <t>VcPFAGILENGIVR10</t>
  </si>
  <si>
    <t>3</t>
  </si>
  <si>
    <t>515.61328</t>
  </si>
  <si>
    <t>FTcPLTGMWPINTLR11</t>
  </si>
  <si>
    <t>903.95514</t>
  </si>
  <si>
    <t>18.50</t>
  </si>
  <si>
    <t>cTEEGKWSPDIPAcAR12</t>
  </si>
  <si>
    <t>938.91943</t>
  </si>
  <si>
    <t>36.13</t>
  </si>
  <si>
    <t>cTEEGKWSPDIPAcAR13</t>
  </si>
  <si>
    <t>626.28204</t>
  </si>
  <si>
    <t>RFTcPLTGMWPINTLR14</t>
  </si>
  <si>
    <t>655.00623</t>
  </si>
  <si>
    <t>21.93</t>
  </si>
  <si>
    <t>TSYDPGEQIVYScKPGYVSR15</t>
  </si>
  <si>
    <t>769.36346</t>
  </si>
  <si>
    <t>36.09</t>
  </si>
  <si>
    <t>ATFGcHETYKLDGPEEAEcTK16</t>
  </si>
  <si>
    <t>4</t>
  </si>
  <si>
    <t>611.51898</t>
  </si>
  <si>
    <t>41.54</t>
  </si>
  <si>
    <t>DKATFGcHETYKLDGPEEAEcTK17</t>
  </si>
  <si>
    <t>672.29944</t>
  </si>
  <si>
    <t>43.97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</si>
</sst>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12573010</v>
      </c>
      <c r="C4" t="n">
        <v>77375970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9823990</v>
      </c>
      <c r="C5" t="n">
        <v>35187310</v>
      </c>
      <c r="D5">
        <f>if(and(B5&gt;0,C5&gt;0),C5/(B5+C5),"")</f>
        <v/>
      </c>
    </row>
    <row r="6" spans="1:7">
      <c r="A6" t="s">
        <v>16</v>
      </c>
      <c r="B6" t="n">
        <v>8333738</v>
      </c>
      <c r="C6" t="n">
        <v>38795240</v>
      </c>
      <c r="D6">
        <f>if(and(B6&gt;0,C6&gt;0),C6/(B6+C6),"")</f>
        <v/>
      </c>
      <c r="E6">
        <f>D6-E4</f>
        <v/>
      </c>
      <c r="F6" t="n">
        <v>0.05</v>
      </c>
      <c r="G6">
        <f>E6/F6*100/14.41/8</f>
        <v/>
      </c>
    </row>
    <row r="7" spans="1:7">
      <c r="A7" t="s">
        <v>17</v>
      </c>
      <c r="B7" t="n">
        <v>8936039</v>
      </c>
      <c r="C7" t="n">
        <v>91383660</v>
      </c>
      <c r="D7">
        <f>if(and(B7&gt;0,C7&gt;0),C7/(B7+C7),"")</f>
        <v/>
      </c>
      <c r="E7">
        <f>D7-E4</f>
        <v/>
      </c>
      <c r="F7" t="n">
        <v>0.05</v>
      </c>
      <c r="G7">
        <f>E7/F7*100/14.41/8</f>
        <v/>
      </c>
    </row>
    <row r="8" spans="1:7">
      <c r="A8" t="s">
        <v>18</v>
      </c>
      <c r="B8" t="n">
        <v>8584996</v>
      </c>
      <c r="C8" t="n">
        <v>29140890</v>
      </c>
      <c r="D8">
        <f>if(and(B8&gt;0,C8&gt;0),C8/(B8+C8),"")</f>
        <v/>
      </c>
      <c r="E8">
        <f>D8-E4</f>
        <v/>
      </c>
      <c r="F8" t="n">
        <v>0.05</v>
      </c>
      <c r="G8">
        <f>E8/F8*100/14.41/24</f>
        <v/>
      </c>
    </row>
    <row r="9" spans="1:7">
      <c r="A9" t="s">
        <v>19</v>
      </c>
      <c r="B9" t="n">
        <v>9008069</v>
      </c>
      <c r="C9" t="n">
        <v>38670060</v>
      </c>
      <c r="D9">
        <f>if(and(B9&gt;0,C9&gt;0),C9/(B9+C9),"")</f>
        <v/>
      </c>
      <c r="E9">
        <f>D9-E4</f>
        <v/>
      </c>
      <c r="F9" t="n">
        <v>0.05</v>
      </c>
      <c r="G9">
        <f>E9/F9*100/14.41/24</f>
        <v/>
      </c>
    </row>
    <row r="10" spans="1:7">
      <c r="A10" t="s">
        <v>20</v>
      </c>
      <c r="B10" t="n">
        <v>4826761</v>
      </c>
      <c r="C10" t="n">
        <v>19992370</v>
      </c>
      <c r="D10">
        <f>if(and(B10&gt;0,C10&gt;0),C10/(B10+C10),"")</f>
        <v/>
      </c>
      <c r="E10">
        <f>D10-E4</f>
        <v/>
      </c>
      <c r="F10" t="n">
        <v>0.05</v>
      </c>
      <c r="G10">
        <f>E10/F10*100/14.41/48</f>
        <v/>
      </c>
    </row>
    <row r="11" spans="1:7">
      <c r="A11" t="s">
        <v>21</v>
      </c>
      <c r="B11" t="n">
        <v>4809062</v>
      </c>
      <c r="C11" t="n">
        <v>22667890</v>
      </c>
      <c r="D11">
        <f>if(and(B11&gt;0,C11&gt;0),C11/(B11+C11),"")</f>
        <v/>
      </c>
      <c r="E11">
        <f>D11-E4</f>
        <v/>
      </c>
      <c r="F11" t="n">
        <v>0.05</v>
      </c>
      <c r="G11">
        <f>E11/F11*100/14.41/48</f>
        <v/>
      </c>
    </row>
    <row r="12" spans="1:7">
      <c r="A12" t="s">
        <v>22</v>
      </c>
      <c r="B12" t="n">
        <v>10239830</v>
      </c>
      <c r="C12" t="n">
        <v>68083810</v>
      </c>
      <c r="D12">
        <f>if(and(B12&gt;0,C12&gt;0),C12/(B12+C12),"")</f>
        <v/>
      </c>
      <c r="E12">
        <f>D12-E4</f>
        <v/>
      </c>
      <c r="F12" t="n">
        <v>0.05</v>
      </c>
      <c r="G12">
        <f>E12/F12*100/14.41/96</f>
        <v/>
      </c>
    </row>
    <row r="13" spans="1:7">
      <c r="A13" t="s">
        <v>23</v>
      </c>
      <c r="B13" t="n">
        <v>8807787</v>
      </c>
      <c r="C13" t="n">
        <v>92665410</v>
      </c>
      <c r="D13">
        <f>if(and(B13&gt;0,C13&gt;0),C13/(B13+C13),"")</f>
        <v/>
      </c>
      <c r="E13">
        <f>D13-E4</f>
        <v/>
      </c>
      <c r="F13" t="n">
        <v>0.05</v>
      </c>
      <c r="G13">
        <f>E13/F13*100/14.41/96</f>
        <v/>
      </c>
    </row>
    <row r="14" spans="1:7">
      <c r="A14" t="s">
        <v>24</v>
      </c>
      <c r="B14" t="n">
        <v>10295100</v>
      </c>
      <c r="C14" t="n">
        <v>82507090</v>
      </c>
      <c r="D14">
        <f>if(and(B14&gt;0,C14&gt;0),C14/(B14+C14),"")</f>
        <v/>
      </c>
      <c r="E14">
        <f>D14-E4</f>
        <v/>
      </c>
      <c r="F14" t="n">
        <v>0.05</v>
      </c>
      <c r="G14">
        <f>E14/F14*100/14.41/168</f>
        <v/>
      </c>
    </row>
    <row r="15" spans="1:7">
      <c r="A15" t="s">
        <v>25</v>
      </c>
      <c r="B15" t="n">
        <v>12039160</v>
      </c>
      <c r="C15" t="n">
        <v>98004240</v>
      </c>
      <c r="D15">
        <f>if(and(B15&gt;0,C15&gt;0),C15/(B15+C15),"")</f>
        <v/>
      </c>
      <c r="E15">
        <f>D15-E4</f>
        <v/>
      </c>
      <c r="F15" t="n">
        <v>0.05</v>
      </c>
      <c r="G15">
        <f>E15/F15*100/14.41/168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675997400</v>
      </c>
      <c r="C20" t="n">
        <v>419663700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693551800</v>
      </c>
      <c r="C21" t="n">
        <v>426512200</v>
      </c>
      <c r="D21">
        <f>if(and(B21&gt;0,C21&gt;0),C21/(B21+C21),"")</f>
        <v/>
      </c>
    </row>
    <row r="22" spans="1:7">
      <c r="A22" t="s">
        <v>16</v>
      </c>
      <c r="B22" t="n">
        <v>855155800</v>
      </c>
      <c r="C22" t="n">
        <v>602140300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E22/F22*100/16.87/8</f>
        <v/>
      </c>
    </row>
    <row r="23" spans="1:7">
      <c r="A23" t="s">
        <v>17</v>
      </c>
      <c r="B23" t="n">
        <v>730580000</v>
      </c>
      <c r="C23" t="n">
        <v>514631300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E23/F23*100/16.87/8</f>
        <v/>
      </c>
    </row>
    <row r="24" spans="1:7">
      <c r="A24" t="s">
        <v>18</v>
      </c>
      <c r="B24" t="n">
        <v>673842400</v>
      </c>
      <c r="C24" t="n">
        <v>534608900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E24/F24*100/16.87/24</f>
        <v/>
      </c>
    </row>
    <row r="25" spans="1:7">
      <c r="A25" t="s">
        <v>19</v>
      </c>
      <c r="B25" t="n">
        <v>648656000</v>
      </c>
      <c r="C25" t="n">
        <v>516455400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E25/F25*100/16.87/24</f>
        <v/>
      </c>
    </row>
    <row r="26" spans="1:7">
      <c r="A26" t="s">
        <v>20</v>
      </c>
      <c r="B26" t="n">
        <v>741134700</v>
      </c>
      <c r="C26" t="n">
        <v>637900200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E26/F26*100/16.87/48</f>
        <v/>
      </c>
    </row>
    <row r="27" spans="1:7">
      <c r="A27" t="s">
        <v>21</v>
      </c>
      <c r="B27" t="n">
        <v>745421800</v>
      </c>
      <c r="C27" t="n">
        <v>643670100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E27/F27*100/16.87/48</f>
        <v/>
      </c>
    </row>
    <row r="28" spans="1:7">
      <c r="A28" t="s">
        <v>22</v>
      </c>
      <c r="B28" t="n">
        <v>794884700</v>
      </c>
      <c r="C28" t="n">
        <v>712789800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E28/F28*100/16.87/96</f>
        <v/>
      </c>
    </row>
    <row r="29" spans="1:7">
      <c r="A29" t="s">
        <v>23</v>
      </c>
      <c r="B29" t="n">
        <v>747654400</v>
      </c>
      <c r="C29" t="n">
        <v>670898400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E29/F29*100/16.87/96</f>
        <v/>
      </c>
    </row>
    <row r="30" spans="1:7">
      <c r="A30" t="s">
        <v>24</v>
      </c>
      <c r="B30" t="n">
        <v>346712500</v>
      </c>
      <c r="C30" t="n">
        <v>334396100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E30/F30*100/16.87/168</f>
        <v/>
      </c>
    </row>
    <row r="31" spans="1:7">
      <c r="A31" t="s">
        <v>25</v>
      </c>
      <c r="B31" t="n">
        <v>741717400</v>
      </c>
      <c r="C31" t="n">
        <v>722704700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E31/F31*100/16.87/168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3584287</v>
      </c>
      <c r="C36" t="n">
        <v>2951281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3852791</v>
      </c>
      <c r="C37" t="n">
        <v>3310207</v>
      </c>
      <c r="D37">
        <f>if(and(B37&gt;0,C37&gt;0),C37/(B37+C37),"")</f>
        <v/>
      </c>
    </row>
    <row r="38" spans="1:7">
      <c r="A38" t="s">
        <v>16</v>
      </c>
      <c r="B38" t="n">
        <v>3042569</v>
      </c>
      <c r="C38" t="n">
        <v>10024390</v>
      </c>
      <c r="D38">
        <f>if(and(B38&gt;0,C38&gt;0),C38/(B38+C38),"")</f>
        <v/>
      </c>
      <c r="E38">
        <f>D38-E36</f>
        <v/>
      </c>
      <c r="F38" t="n">
        <v>0.05</v>
      </c>
      <c r="G38">
        <f>E38/F38*100/23.81/8</f>
        <v/>
      </c>
    </row>
    <row r="39" spans="1:7">
      <c r="A39" t="s">
        <v>17</v>
      </c>
      <c r="B39" t="n">
        <v>3113798</v>
      </c>
      <c r="C39" t="n">
        <v>4002975</v>
      </c>
      <c r="D39">
        <f>if(and(B39&gt;0,C39&gt;0),C39/(B39+C39),"")</f>
        <v/>
      </c>
      <c r="E39">
        <f>D39-E36</f>
        <v/>
      </c>
      <c r="F39" t="n">
        <v>0.05</v>
      </c>
      <c r="G39">
        <f>E39/F39*100/23.81/8</f>
        <v/>
      </c>
    </row>
    <row r="40" spans="1:7">
      <c r="A40" t="s">
        <v>18</v>
      </c>
      <c r="B40" t="n">
        <v>2273724</v>
      </c>
      <c r="C40" t="n">
        <v>3593119</v>
      </c>
      <c r="D40">
        <f>if(and(B40&gt;0,C40&gt;0),C40/(B40+C40),"")</f>
        <v/>
      </c>
      <c r="E40">
        <f>D40-E36</f>
        <v/>
      </c>
      <c r="F40" t="n">
        <v>0.05</v>
      </c>
      <c r="G40">
        <f>E40/F40*100/23.81/24</f>
        <v/>
      </c>
    </row>
    <row r="41" spans="1:7">
      <c r="A41" t="s">
        <v>19</v>
      </c>
      <c r="B41" t="n">
        <v>2093047</v>
      </c>
      <c r="C41" t="n">
        <v>3290220</v>
      </c>
      <c r="D41">
        <f>if(and(B41&gt;0,C41&gt;0),C41/(B41+C41),"")</f>
        <v/>
      </c>
      <c r="E41">
        <f>D41-E36</f>
        <v/>
      </c>
      <c r="F41" t="n">
        <v>0.05</v>
      </c>
      <c r="G41">
        <f>E41/F41*100/23.81/24</f>
        <v/>
      </c>
    </row>
    <row r="42" spans="1:7">
      <c r="A42" t="s">
        <v>20</v>
      </c>
      <c r="B42" t="n">
        <v>1725662</v>
      </c>
      <c r="C42" t="n">
        <v>3129941</v>
      </c>
      <c r="D42">
        <f>if(and(B42&gt;0,C42&gt;0),C42/(B42+C42),"")</f>
        <v/>
      </c>
      <c r="E42">
        <f>D42-E36</f>
        <v/>
      </c>
      <c r="F42" t="n">
        <v>0.05</v>
      </c>
      <c r="G42">
        <f>E42/F42*100/23.81/48</f>
        <v/>
      </c>
    </row>
    <row r="43" spans="1:7">
      <c r="A43" t="s">
        <v>21</v>
      </c>
      <c r="B43" t="n">
        <v>2295582</v>
      </c>
      <c r="C43" t="n">
        <v>10695340</v>
      </c>
      <c r="D43">
        <f>if(and(B43&gt;0,C43&gt;0),C43/(B43+C43),"")</f>
        <v/>
      </c>
      <c r="E43">
        <f>D43-E36</f>
        <v/>
      </c>
      <c r="F43" t="n">
        <v>0.05</v>
      </c>
      <c r="G43">
        <f>E43/F43*100/23.81/48</f>
        <v/>
      </c>
    </row>
    <row r="44" spans="1:7">
      <c r="A44" t="s">
        <v>22</v>
      </c>
      <c r="B44" t="n">
        <v>3246605</v>
      </c>
      <c r="C44" t="n">
        <v>13375370</v>
      </c>
      <c r="D44">
        <f>if(and(B44&gt;0,C44&gt;0),C44/(B44+C44),"")</f>
        <v/>
      </c>
      <c r="E44">
        <f>D44-E36</f>
        <v/>
      </c>
      <c r="F44" t="n">
        <v>0.05</v>
      </c>
      <c r="G44">
        <f>E44/F44*100/23.81/96</f>
        <v/>
      </c>
    </row>
    <row r="45" spans="1:7">
      <c r="A45" t="s">
        <v>23</v>
      </c>
      <c r="B45" t="n">
        <v>2046506</v>
      </c>
      <c r="C45" t="n">
        <v>3743388</v>
      </c>
      <c r="D45">
        <f>if(and(B45&gt;0,C45&gt;0),C45/(B45+C45),"")</f>
        <v/>
      </c>
      <c r="E45">
        <f>D45-E36</f>
        <v/>
      </c>
      <c r="F45" t="n">
        <v>0.05</v>
      </c>
      <c r="G45">
        <f>E45/F45*100/23.81/96</f>
        <v/>
      </c>
    </row>
    <row r="46" spans="1:7">
      <c r="A46" t="s">
        <v>24</v>
      </c>
      <c r="B46" t="n">
        <v>1770069</v>
      </c>
      <c r="C46" t="n">
        <v>10932560</v>
      </c>
      <c r="D46">
        <f>if(and(B46&gt;0,C46&gt;0),C46/(B46+C46),"")</f>
        <v/>
      </c>
      <c r="E46">
        <f>D46-E36</f>
        <v/>
      </c>
      <c r="F46" t="n">
        <v>0.05</v>
      </c>
      <c r="G46">
        <f>E46/F46*100/23.81/168</f>
        <v/>
      </c>
    </row>
    <row r="47" spans="1:7">
      <c r="A47" t="s">
        <v>25</v>
      </c>
      <c r="B47" t="n">
        <v>1661936</v>
      </c>
      <c r="C47" t="n">
        <v>8301521</v>
      </c>
      <c r="D47">
        <f>if(and(B47&gt;0,C47&gt;0),C47/(B47+C47),"")</f>
        <v/>
      </c>
      <c r="E47">
        <f>D47-E36</f>
        <v/>
      </c>
      <c r="F47" t="n">
        <v>0.05</v>
      </c>
      <c r="G47">
        <f>E47/F47*100/23.81/168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23744810</v>
      </c>
      <c r="C52" t="n">
        <v>16990760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27913170</v>
      </c>
      <c r="C53" t="n">
        <v>19137200</v>
      </c>
      <c r="D53">
        <f>if(and(B53&gt;0,C53&gt;0),C53/(B53+C53),"")</f>
        <v/>
      </c>
    </row>
    <row r="54" spans="1:7">
      <c r="A54" t="s">
        <v>16</v>
      </c>
      <c r="B54" t="n">
        <v>25783630</v>
      </c>
      <c r="C54" t="n">
        <v>21997560</v>
      </c>
      <c r="D54">
        <f>if(and(B54&gt;0,C54&gt;0),C54/(B54+C54),"")</f>
        <v/>
      </c>
      <c r="E54">
        <f>D54-E52</f>
        <v/>
      </c>
      <c r="F54" t="n">
        <v>0.05</v>
      </c>
      <c r="G54">
        <f>E54/F54*100/13.91/8</f>
        <v/>
      </c>
    </row>
    <row r="55" spans="1:7">
      <c r="A55" t="s">
        <v>17</v>
      </c>
      <c r="B55" t="n">
        <v>27345830</v>
      </c>
      <c r="C55" t="n">
        <v>22774930</v>
      </c>
      <c r="D55">
        <f>if(and(B55&gt;0,C55&gt;0),C55/(B55+C55),"")</f>
        <v/>
      </c>
      <c r="E55">
        <f>D55-E52</f>
        <v/>
      </c>
      <c r="F55" t="n">
        <v>0.05</v>
      </c>
      <c r="G55">
        <f>E55/F55*100/13.91/8</f>
        <v/>
      </c>
    </row>
    <row r="56" spans="1:7">
      <c r="A56" t="s">
        <v>18</v>
      </c>
      <c r="B56" t="n">
        <v>33455430</v>
      </c>
      <c r="C56" t="n">
        <v>33430020</v>
      </c>
      <c r="D56">
        <f>if(and(B56&gt;0,C56&gt;0),C56/(B56+C56),"")</f>
        <v/>
      </c>
      <c r="E56">
        <f>D56-E52</f>
        <v/>
      </c>
      <c r="F56" t="n">
        <v>0.05</v>
      </c>
      <c r="G56">
        <f>E56/F56*100/13.91/24</f>
        <v/>
      </c>
    </row>
    <row r="57" spans="1:7">
      <c r="A57" t="s">
        <v>19</v>
      </c>
      <c r="B57" t="n">
        <v>29646190</v>
      </c>
      <c r="C57" t="n">
        <v>29872890</v>
      </c>
      <c r="D57">
        <f>if(and(B57&gt;0,C57&gt;0),C57/(B57+C57),"")</f>
        <v/>
      </c>
      <c r="E57">
        <f>D57-E52</f>
        <v/>
      </c>
      <c r="F57" t="n">
        <v>0.05</v>
      </c>
      <c r="G57">
        <f>E57/F57*100/13.91/24</f>
        <v/>
      </c>
    </row>
    <row r="58" spans="1:7">
      <c r="A58" t="s">
        <v>20</v>
      </c>
      <c r="B58" t="n">
        <v>17665310</v>
      </c>
      <c r="C58" t="n">
        <v>18422550</v>
      </c>
      <c r="D58">
        <f>if(and(B58&gt;0,C58&gt;0),C58/(B58+C58),"")</f>
        <v/>
      </c>
      <c r="E58">
        <f>D58-E52</f>
        <v/>
      </c>
      <c r="F58" t="n">
        <v>0.05</v>
      </c>
      <c r="G58">
        <f>E58/F58*100/13.91/48</f>
        <v/>
      </c>
    </row>
    <row r="59" spans="1:7">
      <c r="A59" t="s">
        <v>21</v>
      </c>
      <c r="B59" t="n">
        <v>17419530</v>
      </c>
      <c r="C59" t="n">
        <v>17728080</v>
      </c>
      <c r="D59">
        <f>if(and(B59&gt;0,C59&gt;0),C59/(B59+C59),"")</f>
        <v/>
      </c>
      <c r="E59">
        <f>D59-E52</f>
        <v/>
      </c>
      <c r="F59" t="n">
        <v>0.05</v>
      </c>
      <c r="G59">
        <f>E59/F59*100/13.91/48</f>
        <v/>
      </c>
    </row>
    <row r="60" spans="1:7">
      <c r="A60" t="s">
        <v>22</v>
      </c>
      <c r="B60" t="n">
        <v>33289420</v>
      </c>
      <c r="C60" t="n">
        <v>34111430</v>
      </c>
      <c r="D60">
        <f>if(and(B60&gt;0,C60&gt;0),C60/(B60+C60),"")</f>
        <v/>
      </c>
      <c r="E60">
        <f>D60-E52</f>
        <v/>
      </c>
      <c r="F60" t="n">
        <v>0.05</v>
      </c>
      <c r="G60">
        <f>E60/F60*100/13.91/96</f>
        <v/>
      </c>
    </row>
    <row r="61" spans="1:7">
      <c r="A61" t="s">
        <v>23</v>
      </c>
      <c r="B61" t="n">
        <v>32871660</v>
      </c>
      <c r="C61" t="n">
        <v>34622780</v>
      </c>
      <c r="D61">
        <f>if(and(B61&gt;0,C61&gt;0),C61/(B61+C61),"")</f>
        <v/>
      </c>
      <c r="E61">
        <f>D61-E52</f>
        <v/>
      </c>
      <c r="F61" t="n">
        <v>0.05</v>
      </c>
      <c r="G61">
        <f>E61/F61*100/13.91/96</f>
        <v/>
      </c>
    </row>
    <row r="62" spans="1:7">
      <c r="A62" t="s">
        <v>24</v>
      </c>
      <c r="B62" t="n">
        <v>26822540</v>
      </c>
      <c r="C62" t="n">
        <v>29313640</v>
      </c>
      <c r="D62">
        <f>if(and(B62&gt;0,C62&gt;0),C62/(B62+C62),"")</f>
        <v/>
      </c>
      <c r="E62">
        <f>D62-E52</f>
        <v/>
      </c>
      <c r="F62" t="n">
        <v>0.05</v>
      </c>
      <c r="G62">
        <f>E62/F62*100/13.91/168</f>
        <v/>
      </c>
    </row>
    <row r="63" spans="1:7">
      <c r="A63" t="s">
        <v>25</v>
      </c>
      <c r="B63" t="n">
        <v>26922600</v>
      </c>
      <c r="C63" t="n">
        <v>29115950</v>
      </c>
      <c r="D63">
        <f>if(and(B63&gt;0,C63&gt;0),C63/(B63+C63),"")</f>
        <v/>
      </c>
      <c r="E63">
        <f>D63-E52</f>
        <v/>
      </c>
      <c r="F63" t="n">
        <v>0.05</v>
      </c>
      <c r="G63">
        <f>E63/F63*100/13.91/168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5</v>
      </c>
      <c r="C66" t="s">
        <v>36</v>
      </c>
      <c r="D66" t="s">
        <v>37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19247420</v>
      </c>
      <c r="C68" t="n">
        <v>46005550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11262980</v>
      </c>
      <c r="C69" t="n">
        <v>16750170</v>
      </c>
      <c r="D69">
        <f>if(and(B69&gt;0,C69&gt;0),C69/(B69+C69),"")</f>
        <v/>
      </c>
    </row>
    <row r="70" spans="1:7">
      <c r="A70" t="s">
        <v>16</v>
      </c>
      <c r="B70" t="n">
        <v>13880380</v>
      </c>
      <c r="C70" t="n">
        <v>36856990</v>
      </c>
      <c r="D70">
        <f>if(and(B70&gt;0,C70&gt;0),C70/(B70+C70),"")</f>
        <v/>
      </c>
      <c r="E70">
        <f>D70-E68</f>
        <v/>
      </c>
      <c r="F70" t="n">
        <v>0.05</v>
      </c>
      <c r="G70">
        <f>E70/F70*100/25.64/8</f>
        <v/>
      </c>
    </row>
    <row r="71" spans="1:7">
      <c r="A71" t="s">
        <v>17</v>
      </c>
      <c r="B71" t="n">
        <v>13745730</v>
      </c>
      <c r="C71" t="n">
        <v>39474390</v>
      </c>
      <c r="D71">
        <f>if(and(B71&gt;0,C71&gt;0),C71/(B71+C71),"")</f>
        <v/>
      </c>
      <c r="E71">
        <f>D71-E68</f>
        <v/>
      </c>
      <c r="F71" t="n">
        <v>0.05</v>
      </c>
      <c r="G71">
        <f>E71/F71*100/25.64/8</f>
        <v/>
      </c>
    </row>
    <row r="72" spans="1:7">
      <c r="A72" t="s">
        <v>18</v>
      </c>
      <c r="B72" t="n">
        <v>8067200</v>
      </c>
      <c r="C72" t="n">
        <v>29885740</v>
      </c>
      <c r="D72">
        <f>if(and(B72&gt;0,C72&gt;0),C72/(B72+C72),"")</f>
        <v/>
      </c>
      <c r="E72">
        <f>D72-E68</f>
        <v/>
      </c>
      <c r="F72" t="n">
        <v>0.05</v>
      </c>
      <c r="G72">
        <f>E72/F72*100/25.64/24</f>
        <v/>
      </c>
    </row>
    <row r="73" spans="1:7">
      <c r="A73" t="s">
        <v>19</v>
      </c>
      <c r="B73" t="n">
        <v>8239115</v>
      </c>
      <c r="C73" t="n">
        <v>27657590</v>
      </c>
      <c r="D73">
        <f>if(and(B73&gt;0,C73&gt;0),C73/(B73+C73),"")</f>
        <v/>
      </c>
      <c r="E73">
        <f>D73-E68</f>
        <v/>
      </c>
      <c r="F73" t="n">
        <v>0.05</v>
      </c>
      <c r="G73">
        <f>E73/F73*100/25.64/24</f>
        <v/>
      </c>
    </row>
    <row r="74" spans="1:7">
      <c r="A74" t="s">
        <v>20</v>
      </c>
      <c r="B74" t="n">
        <v>10296060</v>
      </c>
      <c r="C74" t="n">
        <v>36546080</v>
      </c>
      <c r="D74">
        <f>if(and(B74&gt;0,C74&gt;0),C74/(B74+C74),"")</f>
        <v/>
      </c>
      <c r="E74">
        <f>D74-E68</f>
        <v/>
      </c>
      <c r="F74" t="n">
        <v>0.05</v>
      </c>
      <c r="G74">
        <f>E74/F74*100/25.64/48</f>
        <v/>
      </c>
    </row>
    <row r="75" spans="1:7">
      <c r="A75" t="s">
        <v>21</v>
      </c>
      <c r="B75" t="n">
        <v>10628410</v>
      </c>
      <c r="C75" t="n">
        <v>41256060</v>
      </c>
      <c r="D75">
        <f>if(and(B75&gt;0,C75&gt;0),C75/(B75+C75),"")</f>
        <v/>
      </c>
      <c r="E75">
        <f>D75-E68</f>
        <v/>
      </c>
      <c r="F75" t="n">
        <v>0.05</v>
      </c>
      <c r="G75">
        <f>E75/F75*100/25.64/48</f>
        <v/>
      </c>
    </row>
    <row r="76" spans="1:7">
      <c r="A76" t="s">
        <v>22</v>
      </c>
      <c r="B76" t="n">
        <v>15200980</v>
      </c>
      <c r="C76" t="n">
        <v>50076940</v>
      </c>
      <c r="D76">
        <f>if(and(B76&gt;0,C76&gt;0),C76/(B76+C76),"")</f>
        <v/>
      </c>
      <c r="E76">
        <f>D76-E68</f>
        <v/>
      </c>
      <c r="F76" t="n">
        <v>0.05</v>
      </c>
      <c r="G76">
        <f>E76/F76*100/25.64/96</f>
        <v/>
      </c>
    </row>
    <row r="77" spans="1:7">
      <c r="A77" t="s">
        <v>23</v>
      </c>
      <c r="B77" t="n">
        <v>9471997</v>
      </c>
      <c r="C77" t="n">
        <v>22562890</v>
      </c>
      <c r="D77">
        <f>if(and(B77&gt;0,C77&gt;0),C77/(B77+C77),"")</f>
        <v/>
      </c>
      <c r="E77">
        <f>D77-E68</f>
        <v/>
      </c>
      <c r="F77" t="n">
        <v>0.05</v>
      </c>
      <c r="G77">
        <f>E77/F77*100/25.64/96</f>
        <v/>
      </c>
    </row>
    <row r="78" spans="1:7">
      <c r="A78" t="s">
        <v>24</v>
      </c>
      <c r="B78" t="n">
        <v>21054420</v>
      </c>
      <c r="C78" t="n">
        <v>213224500</v>
      </c>
      <c r="D78">
        <f>if(and(B78&gt;0,C78&gt;0),C78/(B78+C78),"")</f>
        <v/>
      </c>
      <c r="E78">
        <f>D78-E68</f>
        <v/>
      </c>
      <c r="F78" t="n">
        <v>0.05</v>
      </c>
      <c r="G78">
        <f>E78/F78*100/25.64/168</f>
        <v/>
      </c>
    </row>
    <row r="79" spans="1:7">
      <c r="A79" t="s">
        <v>25</v>
      </c>
      <c r="B79" t="n">
        <v>9800047</v>
      </c>
      <c r="C79" t="n">
        <v>25678900</v>
      </c>
      <c r="D79">
        <f>if(and(B79&gt;0,C79&gt;0),C79/(B79+C79),"")</f>
        <v/>
      </c>
      <c r="E79">
        <f>D79-E68</f>
        <v/>
      </c>
      <c r="F79" t="n">
        <v>0.05</v>
      </c>
      <c r="G79">
        <f>E79/F79*100/25.64/168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39</v>
      </c>
      <c r="C82" t="s">
        <v>40</v>
      </c>
      <c r="D82" t="s">
        <v>37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9456450</v>
      </c>
      <c r="C84" t="n">
        <v>8765292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8899392</v>
      </c>
      <c r="C85" t="n">
        <v>8894147</v>
      </c>
      <c r="D85">
        <f>if(and(B85&gt;0,C85&gt;0),C85/(B85+C85),"")</f>
        <v/>
      </c>
    </row>
    <row r="86" spans="1:7">
      <c r="A86" t="s">
        <v>16</v>
      </c>
      <c r="B86" t="n">
        <v>9183343</v>
      </c>
      <c r="C86" t="n">
        <v>11460540</v>
      </c>
      <c r="D86">
        <f>if(and(B86&gt;0,C86&gt;0),C86/(B86+C86),"")</f>
        <v/>
      </c>
      <c r="E86">
        <f>D86-E84</f>
        <v/>
      </c>
      <c r="F86" t="n">
        <v>0.05</v>
      </c>
      <c r="G86">
        <f>E86/F86*100/25.64/8</f>
        <v/>
      </c>
    </row>
    <row r="87" spans="1:7">
      <c r="A87" t="s">
        <v>17</v>
      </c>
      <c r="B87" t="n">
        <v>8059913</v>
      </c>
      <c r="C87" t="n">
        <v>10207890</v>
      </c>
      <c r="D87">
        <f>if(and(B87&gt;0,C87&gt;0),C87/(B87+C87),"")</f>
        <v/>
      </c>
      <c r="E87">
        <f>D87-E84</f>
        <v/>
      </c>
      <c r="F87" t="n">
        <v>0.05</v>
      </c>
      <c r="G87">
        <f>E87/F87*100/25.64/8</f>
        <v/>
      </c>
    </row>
    <row r="88" spans="1:7">
      <c r="A88" t="s">
        <v>18</v>
      </c>
      <c r="B88" t="n">
        <v>5289372</v>
      </c>
      <c r="C88" t="n">
        <v>8675138</v>
      </c>
      <c r="D88">
        <f>if(and(B88&gt;0,C88&gt;0),C88/(B88+C88),"")</f>
        <v/>
      </c>
      <c r="E88">
        <f>D88-E84</f>
        <v/>
      </c>
      <c r="F88" t="n">
        <v>0.05</v>
      </c>
      <c r="G88">
        <f>E88/F88*100/25.64/24</f>
        <v/>
      </c>
    </row>
    <row r="89" spans="1:7">
      <c r="A89" t="s">
        <v>19</v>
      </c>
      <c r="B89" t="n">
        <v>5314675</v>
      </c>
      <c r="C89" t="n">
        <v>9069857</v>
      </c>
      <c r="D89">
        <f>if(and(B89&gt;0,C89&gt;0),C89/(B89+C89),"")</f>
        <v/>
      </c>
      <c r="E89">
        <f>D89-E84</f>
        <v/>
      </c>
      <c r="F89" t="n">
        <v>0.05</v>
      </c>
      <c r="G89">
        <f>E89/F89*100/25.64/24</f>
        <v/>
      </c>
    </row>
    <row r="90" spans="1:7">
      <c r="A90" t="s">
        <v>20</v>
      </c>
      <c r="B90" t="n">
        <v>6444047</v>
      </c>
      <c r="C90" t="n">
        <v>12249910</v>
      </c>
      <c r="D90">
        <f>if(and(B90&gt;0,C90&gt;0),C90/(B90+C90),"")</f>
        <v/>
      </c>
      <c r="E90">
        <f>D90-E84</f>
        <v/>
      </c>
      <c r="F90" t="n">
        <v>0.05</v>
      </c>
      <c r="G90">
        <f>E90/F90*100/25.64/48</f>
        <v/>
      </c>
    </row>
    <row r="91" spans="1:7">
      <c r="A91" t="s">
        <v>21</v>
      </c>
      <c r="B91" t="n">
        <v>6116839</v>
      </c>
      <c r="C91" t="n">
        <v>10381950</v>
      </c>
      <c r="D91">
        <f>if(and(B91&gt;0,C91&gt;0),C91/(B91+C91),"")</f>
        <v/>
      </c>
      <c r="E91">
        <f>D91-E84</f>
        <v/>
      </c>
      <c r="F91" t="n">
        <v>0.05</v>
      </c>
      <c r="G91">
        <f>E91/F91*100/25.64/48</f>
        <v/>
      </c>
    </row>
    <row r="92" spans="1:7">
      <c r="A92" t="s">
        <v>22</v>
      </c>
      <c r="B92" t="n">
        <v>7878625</v>
      </c>
      <c r="C92" t="n">
        <v>14661220</v>
      </c>
      <c r="D92">
        <f>if(and(B92&gt;0,C92&gt;0),C92/(B92+C92),"")</f>
        <v/>
      </c>
      <c r="E92">
        <f>D92-E84</f>
        <v/>
      </c>
      <c r="F92" t="n">
        <v>0.05</v>
      </c>
      <c r="G92">
        <f>E92/F92*100/25.64/96</f>
        <v/>
      </c>
    </row>
    <row r="93" spans="1:7">
      <c r="A93" t="s">
        <v>23</v>
      </c>
      <c r="B93" t="n">
        <v>7296063</v>
      </c>
      <c r="C93" t="n">
        <v>13713390</v>
      </c>
      <c r="D93">
        <f>if(and(B93&gt;0,C93&gt;0),C93/(B93+C93),"")</f>
        <v/>
      </c>
      <c r="E93">
        <f>D93-E84</f>
        <v/>
      </c>
      <c r="F93" t="n">
        <v>0.05</v>
      </c>
      <c r="G93">
        <f>E93/F93*100/25.64/96</f>
        <v/>
      </c>
    </row>
    <row r="94" spans="1:7">
      <c r="A94" t="s">
        <v>24</v>
      </c>
      <c r="B94" t="n">
        <v>6565318</v>
      </c>
      <c r="C94" t="n">
        <v>12627450</v>
      </c>
      <c r="D94">
        <f>if(and(B94&gt;0,C94&gt;0),C94/(B94+C94),"")</f>
        <v/>
      </c>
      <c r="E94">
        <f>D94-E84</f>
        <v/>
      </c>
      <c r="F94" t="n">
        <v>0.05</v>
      </c>
      <c r="G94">
        <f>E94/F94*100/25.64/168</f>
        <v/>
      </c>
    </row>
    <row r="95" spans="1:7">
      <c r="A95" t="s">
        <v>25</v>
      </c>
      <c r="B95" t="n">
        <v>6865315</v>
      </c>
      <c r="C95" t="n">
        <v>13049540</v>
      </c>
      <c r="D95">
        <f>if(and(B95&gt;0,C95&gt;0),C95/(B95+C95),"")</f>
        <v/>
      </c>
      <c r="E95">
        <f>D95-E84</f>
        <v/>
      </c>
      <c r="F95" t="n">
        <v>0.05</v>
      </c>
      <c r="G95">
        <f>E95/F95*100/25.64/168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41</v>
      </c>
      <c r="B98" t="s">
        <v>5</v>
      </c>
      <c r="C98" t="s">
        <v>42</v>
      </c>
      <c r="D98" t="s">
        <v>43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53823610</v>
      </c>
      <c r="C100" t="n">
        <v>58482890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54886280</v>
      </c>
      <c r="C101" t="n">
        <v>58289430</v>
      </c>
      <c r="D101">
        <f>if(and(B101&gt;0,C101&gt;0),C101/(B101+C101),"")</f>
        <v/>
      </c>
    </row>
    <row r="102" spans="1:7">
      <c r="A102" t="s">
        <v>16</v>
      </c>
      <c r="B102" t="n">
        <v>56943530</v>
      </c>
      <c r="C102" t="n">
        <v>71564630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E102/F102*100/18.50/8</f>
        <v/>
      </c>
    </row>
    <row r="103" spans="1:7">
      <c r="A103" t="s">
        <v>17</v>
      </c>
      <c r="B103" t="n">
        <v>60373150</v>
      </c>
      <c r="C103" t="n">
        <v>78922080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E103/F103*100/18.50/8</f>
        <v/>
      </c>
    </row>
    <row r="104" spans="1:7">
      <c r="A104" t="s">
        <v>18</v>
      </c>
      <c r="B104" t="n">
        <v>55011820</v>
      </c>
      <c r="C104" t="n">
        <v>79083000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E104/F104*100/18.50/24</f>
        <v/>
      </c>
    </row>
    <row r="105" spans="1:7">
      <c r="A105" t="s">
        <v>19</v>
      </c>
      <c r="B105" t="n">
        <v>53512530</v>
      </c>
      <c r="C105" t="n">
        <v>77326830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E105/F105*100/18.50/24</f>
        <v/>
      </c>
    </row>
    <row r="106" spans="1:7">
      <c r="A106" t="s">
        <v>20</v>
      </c>
      <c r="B106" t="n">
        <v>75921860</v>
      </c>
      <c r="C106" t="n">
        <v>115107200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E106/F106*100/18.50/48</f>
        <v/>
      </c>
    </row>
    <row r="107" spans="1:7">
      <c r="A107" t="s">
        <v>21</v>
      </c>
      <c r="B107" t="n">
        <v>79131760</v>
      </c>
      <c r="C107" t="n">
        <v>124371600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E107/F107*100/18.50/48</f>
        <v/>
      </c>
    </row>
    <row r="108" spans="1:7">
      <c r="A108" t="s">
        <v>22</v>
      </c>
      <c r="B108" t="n">
        <v>70558370</v>
      </c>
      <c r="C108" t="n">
        <v>111439300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E108/F108*100/18.50/96</f>
        <v/>
      </c>
    </row>
    <row r="109" spans="1:7">
      <c r="A109" t="s">
        <v>23</v>
      </c>
      <c r="B109" t="n">
        <v>72303270</v>
      </c>
      <c r="C109" t="n">
        <v>113868200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E109/F109*100/18.50/96</f>
        <v/>
      </c>
    </row>
    <row r="110" spans="1:7">
      <c r="A110" t="s">
        <v>24</v>
      </c>
      <c r="B110" t="n">
        <v>24175750</v>
      </c>
      <c r="C110" t="n">
        <v>46041590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E110/F110*100/18.50/168</f>
        <v/>
      </c>
    </row>
    <row r="111" spans="1:7">
      <c r="A111" t="s">
        <v>25</v>
      </c>
      <c r="B111" t="n">
        <v>26556550</v>
      </c>
      <c r="C111" t="n">
        <v>48928780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E111/F111*100/18.50/168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44</v>
      </c>
      <c r="B114" t="s">
        <v>5</v>
      </c>
      <c r="C114" t="s">
        <v>45</v>
      </c>
      <c r="D114" t="s">
        <v>46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652608</v>
      </c>
      <c r="C116" t="n">
        <v>681369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1838467</v>
      </c>
      <c r="C117" t="n">
        <v>1990843</v>
      </c>
      <c r="D117">
        <f>if(and(B117&gt;0,C117&gt;0),C117/(B117+C117),"")</f>
        <v/>
      </c>
    </row>
    <row r="118" spans="1:7">
      <c r="A118" t="s">
        <v>16</v>
      </c>
      <c r="B118" t="n">
        <v>680469</v>
      </c>
      <c r="C118" t="n">
        <v>1328101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E118/F118*100/36.13/8</f>
        <v/>
      </c>
    </row>
    <row r="119" spans="1:7">
      <c r="A119" t="s">
        <v>17</v>
      </c>
      <c r="B119" t="n">
        <v>560302</v>
      </c>
      <c r="C119" t="n">
        <v>2230270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E119/F119*100/36.13/8</f>
        <v/>
      </c>
    </row>
    <row r="120" spans="1:7">
      <c r="A120" t="s">
        <v>18</v>
      </c>
      <c r="B120" t="n">
        <v>564811</v>
      </c>
      <c r="C120" t="n">
        <v>1285696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E120/F120*100/36.13/24</f>
        <v/>
      </c>
    </row>
    <row r="121" spans="1:7">
      <c r="A121" t="s">
        <v>19</v>
      </c>
      <c r="B121" t="n">
        <v>436294</v>
      </c>
      <c r="C121" t="n">
        <v>790239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E121/F121*100/36.13/24</f>
        <v/>
      </c>
    </row>
    <row r="122" spans="1:7">
      <c r="A122" t="s">
        <v>20</v>
      </c>
      <c r="B122" t="n">
        <v>0</v>
      </c>
      <c r="C122" t="n">
        <v>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E122/F122*100/36.13/48</f>
        <v/>
      </c>
    </row>
    <row r="123" spans="1:7">
      <c r="A123" t="s">
        <v>21</v>
      </c>
      <c r="B123" t="n">
        <v>0</v>
      </c>
      <c r="C123" t="n">
        <v>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E123/F123*100/36.13/48</f>
        <v/>
      </c>
    </row>
    <row r="124" spans="1:7">
      <c r="A124" t="s">
        <v>22</v>
      </c>
      <c r="B124" t="n">
        <v>271832</v>
      </c>
      <c r="C124" t="n">
        <v>972936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E124/F124*100/36.13/96</f>
        <v/>
      </c>
    </row>
    <row r="125" spans="1:7">
      <c r="A125" t="s">
        <v>23</v>
      </c>
      <c r="B125" t="n">
        <v>166631</v>
      </c>
      <c r="C125" t="n">
        <v>692814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E125/F125*100/36.13/96</f>
        <v/>
      </c>
    </row>
    <row r="126" spans="1:7">
      <c r="A126" t="s">
        <v>24</v>
      </c>
      <c r="B126" t="n">
        <v>0</v>
      </c>
      <c r="C126" t="n">
        <v>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E126/F126*100/36.13/168</f>
        <v/>
      </c>
    </row>
    <row r="127" spans="1:7">
      <c r="A127" t="s">
        <v>25</v>
      </c>
      <c r="B127" t="n">
        <v>0</v>
      </c>
      <c r="C127" t="n">
        <v>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E127/F127*100/36.13/168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47</v>
      </c>
      <c r="B130" t="s">
        <v>39</v>
      </c>
      <c r="C130" t="s">
        <v>48</v>
      </c>
      <c r="D130" t="s">
        <v>46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35061400</v>
      </c>
      <c r="C132" t="n">
        <v>36316200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28416270</v>
      </c>
      <c r="C133" t="n">
        <v>26347200</v>
      </c>
      <c r="D133">
        <f>if(and(B133&gt;0,C133&gt;0),C133/(B133+C133),"")</f>
        <v/>
      </c>
    </row>
    <row r="134" spans="1:7">
      <c r="A134" t="s">
        <v>16</v>
      </c>
      <c r="B134" t="n">
        <v>14773040</v>
      </c>
      <c r="C134" t="n">
        <v>21229130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E134/F134*100/36.13/8</f>
        <v/>
      </c>
    </row>
    <row r="135" spans="1:7">
      <c r="A135" t="s">
        <v>17</v>
      </c>
      <c r="B135" t="n">
        <v>18713670</v>
      </c>
      <c r="C135" t="n">
        <v>23672270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E135/F135*100/36.13/8</f>
        <v/>
      </c>
    </row>
    <row r="136" spans="1:7">
      <c r="A136" t="s">
        <v>18</v>
      </c>
      <c r="B136" t="n">
        <v>8373121</v>
      </c>
      <c r="C136" t="n">
        <v>19215630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E136/F136*100/36.13/24</f>
        <v/>
      </c>
    </row>
    <row r="137" spans="1:7">
      <c r="A137" t="s">
        <v>19</v>
      </c>
      <c r="B137" t="n">
        <v>11336000</v>
      </c>
      <c r="C137" t="n">
        <v>23566850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E137/F137*100/36.13/24</f>
        <v/>
      </c>
    </row>
    <row r="138" spans="1:7">
      <c r="A138" t="s">
        <v>20</v>
      </c>
      <c r="B138" t="n">
        <v>7553166</v>
      </c>
      <c r="C138" t="n">
        <v>16742380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E138/F138*100/36.13/48</f>
        <v/>
      </c>
    </row>
    <row r="139" spans="1:7">
      <c r="A139" t="s">
        <v>21</v>
      </c>
      <c r="B139" t="n">
        <v>7358602</v>
      </c>
      <c r="C139" t="n">
        <v>19491410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E139/F139*100/36.13/48</f>
        <v/>
      </c>
    </row>
    <row r="140" spans="1:7">
      <c r="A140" t="s">
        <v>22</v>
      </c>
      <c r="B140" t="n">
        <v>7261681</v>
      </c>
      <c r="C140" t="n">
        <v>20984680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E140/F140*100/36.13/96</f>
        <v/>
      </c>
    </row>
    <row r="141" spans="1:7">
      <c r="A141" t="s">
        <v>23</v>
      </c>
      <c r="B141" t="n">
        <v>8533454</v>
      </c>
      <c r="C141" t="n">
        <v>22133110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E141/F141*100/36.13/96</f>
        <v/>
      </c>
    </row>
    <row r="142" spans="1:7">
      <c r="A142" t="s">
        <v>24</v>
      </c>
      <c r="B142" t="n">
        <v>4331371</v>
      </c>
      <c r="C142" t="n">
        <v>9479973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E142/F142*100/36.13/168</f>
        <v/>
      </c>
    </row>
    <row r="143" spans="1:7">
      <c r="A143" t="s">
        <v>25</v>
      </c>
      <c r="B143" t="n">
        <v>5598024</v>
      </c>
      <c r="C143" t="n">
        <v>13407870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E143/F143*100/36.13/168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49</v>
      </c>
      <c r="B146" t="s">
        <v>39</v>
      </c>
      <c r="C146" t="s">
        <v>50</v>
      </c>
      <c r="D146" t="s">
        <v>51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72961190</v>
      </c>
      <c r="C148" t="n">
        <v>81101400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72832370</v>
      </c>
      <c r="C149" t="n">
        <v>79550480</v>
      </c>
      <c r="D149">
        <f>if(and(B149&gt;0,C149&gt;0),C149/(B149+C149),"")</f>
        <v/>
      </c>
    </row>
    <row r="150" spans="1:7">
      <c r="A150" t="s">
        <v>16</v>
      </c>
      <c r="B150" t="n">
        <v>65242890</v>
      </c>
      <c r="C150" t="n">
        <v>85993320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E150/F150*100/21.93/8</f>
        <v/>
      </c>
    </row>
    <row r="151" spans="1:7">
      <c r="A151" t="s">
        <v>17</v>
      </c>
      <c r="B151" t="n">
        <v>63836660</v>
      </c>
      <c r="C151" t="n">
        <v>85135710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E151/F151*100/21.93/8</f>
        <v/>
      </c>
    </row>
    <row r="152" spans="1:7">
      <c r="A152" t="s">
        <v>18</v>
      </c>
      <c r="B152" t="n">
        <v>68657000</v>
      </c>
      <c r="C152" t="n">
        <v>106172100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E152/F152*100/21.93/24</f>
        <v/>
      </c>
    </row>
    <row r="153" spans="1:7">
      <c r="A153" t="s">
        <v>19</v>
      </c>
      <c r="B153" t="n">
        <v>65048270</v>
      </c>
      <c r="C153" t="n">
        <v>99938780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E153/F153*100/21.93/24</f>
        <v/>
      </c>
    </row>
    <row r="154" spans="1:7">
      <c r="A154" t="s">
        <v>20</v>
      </c>
      <c r="B154" t="n">
        <v>62843840</v>
      </c>
      <c r="C154" t="n">
        <v>101475000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E154/F154*100/21.93/48</f>
        <v/>
      </c>
    </row>
    <row r="155" spans="1:7">
      <c r="A155" t="s">
        <v>21</v>
      </c>
      <c r="B155" t="n">
        <v>56452290</v>
      </c>
      <c r="C155" t="n">
        <v>91506630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E155/F155*100/21.93/48</f>
        <v/>
      </c>
    </row>
    <row r="156" spans="1:7">
      <c r="A156" t="s">
        <v>22</v>
      </c>
      <c r="B156" t="n">
        <v>89277000</v>
      </c>
      <c r="C156" t="n">
        <v>152094100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E156/F156*100/21.93/96</f>
        <v/>
      </c>
    </row>
    <row r="157" spans="1:7">
      <c r="A157" t="s">
        <v>23</v>
      </c>
      <c r="B157" t="n">
        <v>82399060</v>
      </c>
      <c r="C157" t="n">
        <v>140041700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E157/F157*100/21.93/96</f>
        <v/>
      </c>
    </row>
    <row r="158" spans="1:7">
      <c r="A158" t="s">
        <v>24</v>
      </c>
      <c r="B158" t="n">
        <v>64446720</v>
      </c>
      <c r="C158" t="n">
        <v>116055200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E158/F158*100/21.93/168</f>
        <v/>
      </c>
    </row>
    <row r="159" spans="1:7">
      <c r="A159" t="s">
        <v>25</v>
      </c>
      <c r="B159" t="n">
        <v>64182990</v>
      </c>
      <c r="C159" t="n">
        <v>115916300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E159/F159*100/21.93/168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52</v>
      </c>
      <c r="B162" t="s">
        <v>39</v>
      </c>
      <c r="C162" t="s">
        <v>53</v>
      </c>
      <c r="D162" t="s">
        <v>54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27939140</v>
      </c>
      <c r="C164" t="n">
        <v>26608940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24439750</v>
      </c>
      <c r="C165" t="n">
        <v>24224560</v>
      </c>
      <c r="D165">
        <f>if(and(B165&gt;0,C165&gt;0),C165/(B165+C165),"")</f>
        <v/>
      </c>
    </row>
    <row r="166" spans="1:7">
      <c r="A166" t="s">
        <v>16</v>
      </c>
      <c r="B166" t="n">
        <v>0</v>
      </c>
      <c r="C166" t="n">
        <v>0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E166/F166*100/36.09/8</f>
        <v/>
      </c>
    </row>
    <row r="167" spans="1:7">
      <c r="A167" t="s">
        <v>17</v>
      </c>
      <c r="B167" t="n">
        <v>29083180</v>
      </c>
      <c r="C167" t="n">
        <v>32517500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E167/F167*100/36.09/8</f>
        <v/>
      </c>
    </row>
    <row r="168" spans="1:7">
      <c r="A168" t="s">
        <v>18</v>
      </c>
      <c r="B168" t="n">
        <v>152901</v>
      </c>
      <c r="C168" t="n">
        <v>212714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E168/F168*100/36.09/24</f>
        <v/>
      </c>
    </row>
    <row r="169" spans="1:7">
      <c r="A169" t="s">
        <v>19</v>
      </c>
      <c r="B169" t="n">
        <v>0</v>
      </c>
      <c r="C169" t="n">
        <v>0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E169/F169*100/36.09/24</f>
        <v/>
      </c>
    </row>
    <row r="170" spans="1:7">
      <c r="A170" t="s">
        <v>20</v>
      </c>
      <c r="B170" t="n">
        <v>10282960</v>
      </c>
      <c r="C170" t="n">
        <v>23938650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E170/F170*100/36.09/48</f>
        <v/>
      </c>
    </row>
    <row r="171" spans="1:7">
      <c r="A171" t="s">
        <v>21</v>
      </c>
      <c r="B171" t="n">
        <v>19007850</v>
      </c>
      <c r="C171" t="n">
        <v>26840800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E171/F171*100/36.09/48</f>
        <v/>
      </c>
    </row>
    <row r="172" spans="1:7">
      <c r="A172" t="s">
        <v>22</v>
      </c>
      <c r="B172" t="n">
        <v>0</v>
      </c>
      <c r="C172" t="n">
        <v>0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E172/F172*100/36.09/96</f>
        <v/>
      </c>
    </row>
    <row r="173" spans="1:7">
      <c r="A173" t="s">
        <v>23</v>
      </c>
      <c r="B173" t="n">
        <v>0</v>
      </c>
      <c r="C173" t="n">
        <v>0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E173/F173*100/36.09/96</f>
        <v/>
      </c>
    </row>
    <row r="174" spans="1:7">
      <c r="A174" t="s">
        <v>24</v>
      </c>
      <c r="B174" t="n">
        <v>10926840</v>
      </c>
      <c r="C174" t="n">
        <v>18044490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E174/F174*100/36.09/168</f>
        <v/>
      </c>
    </row>
    <row r="175" spans="1:7">
      <c r="A175" t="s">
        <v>25</v>
      </c>
      <c r="B175" t="n">
        <v>10105250</v>
      </c>
      <c r="C175" t="n">
        <v>17408400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E175/F175*100/36.09/168</f>
        <v/>
      </c>
    </row>
    <row r="176" spans="1:7">
      <c r="A176" t="s"/>
    </row>
    <row r="177" spans="1:7">
      <c r="A177" t="s">
        <v>0</v>
      </c>
      <c r="B177" t="s">
        <v>1</v>
      </c>
      <c r="C177" t="s">
        <v>2</v>
      </c>
      <c r="D177" t="s">
        <v>3</v>
      </c>
    </row>
    <row r="178" spans="1:7">
      <c r="A178" t="s">
        <v>55</v>
      </c>
      <c r="B178" t="s">
        <v>56</v>
      </c>
      <c r="C178" t="s">
        <v>57</v>
      </c>
      <c r="D178" t="s">
        <v>58</v>
      </c>
    </row>
    <row r="179" spans="1:7">
      <c r="A179" t="s"/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</row>
    <row r="180" spans="1:7">
      <c r="A180" t="s">
        <v>14</v>
      </c>
      <c r="B180" t="n">
        <v>11664100</v>
      </c>
      <c r="C180" t="n">
        <v>15450470</v>
      </c>
      <c r="D180">
        <f>if(and(B180&gt;0,C180&gt;0),C180/(B180+C180),"")</f>
        <v/>
      </c>
      <c r="E180">
        <f>average(D180:D181)</f>
        <v/>
      </c>
    </row>
    <row r="181" spans="1:7">
      <c r="A181" t="s">
        <v>15</v>
      </c>
      <c r="B181" t="n">
        <v>6779529</v>
      </c>
      <c r="C181" t="n">
        <v>9130746</v>
      </c>
      <c r="D181">
        <f>if(and(B181&gt;0,C181&gt;0),C181/(B181+C181),"")</f>
        <v/>
      </c>
    </row>
    <row r="182" spans="1:7">
      <c r="A182" t="s">
        <v>16</v>
      </c>
      <c r="B182" t="n">
        <v>2828322</v>
      </c>
      <c r="C182" t="n">
        <v>4104707</v>
      </c>
      <c r="D182">
        <f>if(and(B182&gt;0,C182&gt;0),C182/(B182+C182),"")</f>
        <v/>
      </c>
      <c r="E182">
        <f>D182-E180</f>
        <v/>
      </c>
      <c r="F182" t="n">
        <v>0.05</v>
      </c>
      <c r="G182">
        <f>E182/F182*100/41.54/8</f>
        <v/>
      </c>
    </row>
    <row r="183" spans="1:7">
      <c r="A183" t="s">
        <v>17</v>
      </c>
      <c r="B183" t="n">
        <v>3886844</v>
      </c>
      <c r="C183" t="n">
        <v>5930490</v>
      </c>
      <c r="D183">
        <f>if(and(B183&gt;0,C183&gt;0),C183/(B183+C183),"")</f>
        <v/>
      </c>
      <c r="E183">
        <f>D183-E180</f>
        <v/>
      </c>
      <c r="F183" t="n">
        <v>0.05</v>
      </c>
      <c r="G183">
        <f>E183/F183*100/41.54/8</f>
        <v/>
      </c>
    </row>
    <row r="184" spans="1:7">
      <c r="A184" t="s">
        <v>18</v>
      </c>
      <c r="B184" t="n">
        <v>1596144</v>
      </c>
      <c r="C184" t="n">
        <v>4107389</v>
      </c>
      <c r="D184">
        <f>if(and(B184&gt;0,C184&gt;0),C184/(B184+C184),"")</f>
        <v/>
      </c>
      <c r="E184">
        <f>D184-E180</f>
        <v/>
      </c>
      <c r="F184" t="n">
        <v>0.05</v>
      </c>
      <c r="G184">
        <f>E184/F184*100/41.54/24</f>
        <v/>
      </c>
    </row>
    <row r="185" spans="1:7">
      <c r="A185" t="s">
        <v>19</v>
      </c>
      <c r="B185" t="n">
        <v>2006453</v>
      </c>
      <c r="C185" t="n">
        <v>4539970</v>
      </c>
      <c r="D185">
        <f>if(and(B185&gt;0,C185&gt;0),C185/(B185+C185),"")</f>
        <v/>
      </c>
      <c r="E185">
        <f>D185-E180</f>
        <v/>
      </c>
      <c r="F185" t="n">
        <v>0.05</v>
      </c>
      <c r="G185">
        <f>E185/F185*100/41.54/24</f>
        <v/>
      </c>
    </row>
    <row r="186" spans="1:7">
      <c r="A186" t="s">
        <v>20</v>
      </c>
      <c r="B186" t="n">
        <v>570836</v>
      </c>
      <c r="C186" t="n">
        <v>1905300</v>
      </c>
      <c r="D186">
        <f>if(and(B186&gt;0,C186&gt;0),C186/(B186+C186),"")</f>
        <v/>
      </c>
      <c r="E186">
        <f>D186-E180</f>
        <v/>
      </c>
      <c r="F186" t="n">
        <v>0.05</v>
      </c>
      <c r="G186">
        <f>E186/F186*100/41.54/48</f>
        <v/>
      </c>
    </row>
    <row r="187" spans="1:7">
      <c r="A187" t="s">
        <v>21</v>
      </c>
      <c r="B187" t="n">
        <v>861645</v>
      </c>
      <c r="C187" t="n">
        <v>3219606</v>
      </c>
      <c r="D187">
        <f>if(and(B187&gt;0,C187&gt;0),C187/(B187+C187),"")</f>
        <v/>
      </c>
      <c r="E187">
        <f>D187-E180</f>
        <v/>
      </c>
      <c r="F187" t="n">
        <v>0.05</v>
      </c>
      <c r="G187">
        <f>E187/F187*100/41.54/48</f>
        <v/>
      </c>
    </row>
    <row r="188" spans="1:7">
      <c r="A188" t="s">
        <v>22</v>
      </c>
      <c r="B188" t="n">
        <v>2454085</v>
      </c>
      <c r="C188" t="n">
        <v>7609162</v>
      </c>
      <c r="D188">
        <f>if(and(B188&gt;0,C188&gt;0),C188/(B188+C188),"")</f>
        <v/>
      </c>
      <c r="E188">
        <f>D188-E180</f>
        <v/>
      </c>
      <c r="F188" t="n">
        <v>0.05</v>
      </c>
      <c r="G188">
        <f>E188/F188*100/41.54/96</f>
        <v/>
      </c>
    </row>
    <row r="189" spans="1:7">
      <c r="A189" t="s">
        <v>23</v>
      </c>
      <c r="B189" t="n">
        <v>828166</v>
      </c>
      <c r="C189" t="n">
        <v>2620247</v>
      </c>
      <c r="D189">
        <f>if(and(B189&gt;0,C189&gt;0),C189/(B189+C189),"")</f>
        <v/>
      </c>
      <c r="E189">
        <f>D189-E180</f>
        <v/>
      </c>
      <c r="F189" t="n">
        <v>0.05</v>
      </c>
      <c r="G189">
        <f>E189/F189*100/41.54/96</f>
        <v/>
      </c>
    </row>
    <row r="190" spans="1:7">
      <c r="A190" t="s">
        <v>24</v>
      </c>
      <c r="B190" t="n">
        <v>3439094</v>
      </c>
      <c r="C190" t="n">
        <v>10330770</v>
      </c>
      <c r="D190">
        <f>if(and(B190&gt;0,C190&gt;0),C190/(B190+C190),"")</f>
        <v/>
      </c>
      <c r="E190">
        <f>D190-E180</f>
        <v/>
      </c>
      <c r="F190" t="n">
        <v>0.05</v>
      </c>
      <c r="G190">
        <f>E190/F190*100/41.54/168</f>
        <v/>
      </c>
    </row>
    <row r="191" spans="1:7">
      <c r="A191" t="s">
        <v>25</v>
      </c>
      <c r="B191" t="n">
        <v>974945</v>
      </c>
      <c r="C191" t="n">
        <v>3029139</v>
      </c>
      <c r="D191">
        <f>if(and(B191&gt;0,C191&gt;0),C191/(B191+C191),"")</f>
        <v/>
      </c>
      <c r="E191">
        <f>D191-E180</f>
        <v/>
      </c>
      <c r="F191" t="n">
        <v>0.05</v>
      </c>
      <c r="G191">
        <f>E191/F191*100/41.54/168</f>
        <v/>
      </c>
    </row>
    <row r="192" spans="1:7">
      <c r="A192" t="s"/>
    </row>
    <row r="193" spans="1:7">
      <c r="A193" t="s">
        <v>0</v>
      </c>
      <c r="B193" t="s">
        <v>1</v>
      </c>
      <c r="C193" t="s">
        <v>2</v>
      </c>
      <c r="D193" t="s">
        <v>3</v>
      </c>
    </row>
    <row r="194" spans="1:7">
      <c r="A194" t="s">
        <v>59</v>
      </c>
      <c r="B194" t="s">
        <v>56</v>
      </c>
      <c r="C194" t="s">
        <v>60</v>
      </c>
      <c r="D194" t="s">
        <v>61</v>
      </c>
    </row>
    <row r="195" spans="1:7">
      <c r="A195" t="s"/>
      <c r="B195" t="s">
        <v>8</v>
      </c>
      <c r="C195" t="s">
        <v>9</v>
      </c>
      <c r="D195" t="s">
        <v>10</v>
      </c>
      <c r="E195" t="s">
        <v>11</v>
      </c>
      <c r="F195" t="s">
        <v>12</v>
      </c>
      <c r="G195" t="s">
        <v>13</v>
      </c>
    </row>
    <row r="196" spans="1:7">
      <c r="A196" t="s">
        <v>14</v>
      </c>
      <c r="B196" t="n">
        <v>11422940</v>
      </c>
      <c r="C196" t="n">
        <v>16671070</v>
      </c>
      <c r="D196">
        <f>if(and(B196&gt;0,C196&gt;0),C196/(B196+C196),"")</f>
        <v/>
      </c>
      <c r="E196">
        <f>average(D196:D197)</f>
        <v/>
      </c>
    </row>
    <row r="197" spans="1:7">
      <c r="A197" t="s">
        <v>15</v>
      </c>
      <c r="B197" t="n">
        <v>9425413</v>
      </c>
      <c r="C197" t="n">
        <v>8433587</v>
      </c>
      <c r="D197">
        <f>if(and(B197&gt;0,C197&gt;0),C197/(B197+C197),"")</f>
        <v/>
      </c>
    </row>
    <row r="198" spans="1:7">
      <c r="A198" t="s">
        <v>16</v>
      </c>
      <c r="B198" t="n">
        <v>4976642</v>
      </c>
      <c r="C198" t="n">
        <v>8781573</v>
      </c>
      <c r="D198">
        <f>if(and(B198&gt;0,C198&gt;0),C198/(B198+C198),"")</f>
        <v/>
      </c>
      <c r="E198">
        <f>D198-E196</f>
        <v/>
      </c>
      <c r="F198" t="n">
        <v>0.05</v>
      </c>
      <c r="G198">
        <f>E198/F198*100/43.97/8</f>
        <v/>
      </c>
    </row>
    <row r="199" spans="1:7">
      <c r="A199" t="s">
        <v>17</v>
      </c>
      <c r="B199" t="n">
        <v>5234777</v>
      </c>
      <c r="C199" t="n">
        <v>5501370</v>
      </c>
      <c r="D199">
        <f>if(and(B199&gt;0,C199&gt;0),C199/(B199+C199),"")</f>
        <v/>
      </c>
      <c r="E199">
        <f>D199-E196</f>
        <v/>
      </c>
      <c r="F199" t="n">
        <v>0.05</v>
      </c>
      <c r="G199">
        <f>E199/F199*100/43.97/8</f>
        <v/>
      </c>
    </row>
    <row r="200" spans="1:7">
      <c r="A200" t="s">
        <v>18</v>
      </c>
      <c r="B200" t="n">
        <v>16065510</v>
      </c>
      <c r="C200" t="n">
        <v>5797814</v>
      </c>
      <c r="D200">
        <f>if(and(B200&gt;0,C200&gt;0),C200/(B200+C200),"")</f>
        <v/>
      </c>
      <c r="E200">
        <f>D200-E196</f>
        <v/>
      </c>
      <c r="F200" t="n">
        <v>0.05</v>
      </c>
      <c r="G200">
        <f>E200/F200*100/43.97/24</f>
        <v/>
      </c>
    </row>
    <row r="201" spans="1:7">
      <c r="A201" t="s">
        <v>19</v>
      </c>
      <c r="B201" t="n">
        <v>14474370</v>
      </c>
      <c r="C201" t="n">
        <v>6142313</v>
      </c>
      <c r="D201">
        <f>if(and(B201&gt;0,C201&gt;0),C201/(B201+C201),"")</f>
        <v/>
      </c>
      <c r="E201">
        <f>D201-E196</f>
        <v/>
      </c>
      <c r="F201" t="n">
        <v>0.05</v>
      </c>
      <c r="G201">
        <f>E201/F201*100/43.97/24</f>
        <v/>
      </c>
    </row>
    <row r="202" spans="1:7">
      <c r="A202" t="s">
        <v>20</v>
      </c>
      <c r="B202" t="n">
        <v>0</v>
      </c>
      <c r="C202" t="n">
        <v>0</v>
      </c>
      <c r="D202">
        <f>if(and(B202&gt;0,C202&gt;0),C202/(B202+C202),"")</f>
        <v/>
      </c>
      <c r="E202">
        <f>D202-E196</f>
        <v/>
      </c>
      <c r="F202" t="n">
        <v>0.05</v>
      </c>
      <c r="G202">
        <f>E202/F202*100/43.97/48</f>
        <v/>
      </c>
    </row>
    <row r="203" spans="1:7">
      <c r="A203" t="s">
        <v>21</v>
      </c>
      <c r="B203" t="n">
        <v>0</v>
      </c>
      <c r="C203" t="n">
        <v>0</v>
      </c>
      <c r="D203">
        <f>if(and(B203&gt;0,C203&gt;0),C203/(B203+C203),"")</f>
        <v/>
      </c>
      <c r="E203">
        <f>D203-E196</f>
        <v/>
      </c>
      <c r="F203" t="n">
        <v>0.05</v>
      </c>
      <c r="G203">
        <f>E203/F203*100/43.97/48</f>
        <v/>
      </c>
    </row>
    <row r="204" spans="1:7">
      <c r="A204" t="s">
        <v>22</v>
      </c>
      <c r="B204" t="n">
        <v>27604040</v>
      </c>
      <c r="C204" t="n">
        <v>8467855</v>
      </c>
      <c r="D204">
        <f>if(and(B204&gt;0,C204&gt;0),C204/(B204+C204),"")</f>
        <v/>
      </c>
      <c r="E204">
        <f>D204-E196</f>
        <v/>
      </c>
      <c r="F204" t="n">
        <v>0.05</v>
      </c>
      <c r="G204">
        <f>E204/F204*100/43.97/96</f>
        <v/>
      </c>
    </row>
    <row r="205" spans="1:7">
      <c r="A205" t="s">
        <v>23</v>
      </c>
      <c r="B205" t="n">
        <v>0</v>
      </c>
      <c r="C205" t="n">
        <v>0</v>
      </c>
      <c r="D205">
        <f>if(and(B205&gt;0,C205&gt;0),C205/(B205+C205),"")</f>
        <v/>
      </c>
      <c r="E205">
        <f>D205-E196</f>
        <v/>
      </c>
      <c r="F205" t="n">
        <v>0.05</v>
      </c>
      <c r="G205">
        <f>E205/F205*100/43.97/96</f>
        <v/>
      </c>
    </row>
    <row r="206" spans="1:7">
      <c r="A206" t="s">
        <v>24</v>
      </c>
      <c r="B206" t="n">
        <v>26853120</v>
      </c>
      <c r="C206" t="n">
        <v>11837720</v>
      </c>
      <c r="D206">
        <f>if(and(B206&gt;0,C206&gt;0),C206/(B206+C206),"")</f>
        <v/>
      </c>
      <c r="E206">
        <f>D206-E196</f>
        <v/>
      </c>
      <c r="F206" t="n">
        <v>0.05</v>
      </c>
      <c r="G206">
        <f>E206/F206*100/43.97/168</f>
        <v/>
      </c>
    </row>
    <row r="207" spans="1:7">
      <c r="A207" t="s">
        <v>25</v>
      </c>
      <c r="B207" t="n">
        <v>11841140</v>
      </c>
      <c r="C207" t="n">
        <v>8525333</v>
      </c>
      <c r="D207">
        <f>if(and(B207&gt;0,C207&gt;0),C207/(B207+C207),"")</f>
        <v/>
      </c>
      <c r="E207">
        <f>D207-E196</f>
        <v/>
      </c>
      <c r="F207" t="n">
        <v>0.05</v>
      </c>
      <c r="G207">
        <f>E207/F207*100/43.97/168</f>
        <v/>
      </c>
    </row>
    <row r="208" spans="1:7">
      <c r="A20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