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<sst xmlns="http://schemas.openxmlformats.org/spreadsheetml/2006/main" uniqueCount="57">
  <si>
    <t>Peptide</t>
  </si>
  <si>
    <t>Charge</t>
  </si>
  <si>
    <t>m/z</t>
  </si>
  <si>
    <t>N</t>
  </si>
  <si>
    <t>YGAVTFSR5</t>
  </si>
  <si>
    <t>2</t>
  </si>
  <si>
    <t>450.73233</t>
  </si>
  <si>
    <t>13.60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</si>
  <si>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</si>
  <si>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</si>
  <si>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</si>
  <si>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</si>
  <si>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</si>
  <si>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</si>
  <si>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</si>
  <si>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</si>
  <si>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</si>
  <si>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</si>
  <si>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</si>
  <si>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</si>
  <si>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</si>
  <si>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</si>
  <si>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</si>
  <si>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</si>
  <si>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</si>
  <si>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</si>
  <si>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HTSSWLVTPK6</t>
  </si>
  <si>
    <t>578.31146</t>
  </si>
  <si>
    <t>12.87</t>
  </si>
  <si>
    <t>YTYGKPVPGHVK7</t>
  </si>
  <si>
    <t>673.36676</t>
  </si>
  <si>
    <t>15.42</t>
  </si>
  <si>
    <t>FSTSQSLPASQTR8</t>
  </si>
  <si>
    <t>705.35461</t>
  </si>
  <si>
    <t>29.68</t>
  </si>
  <si>
    <t>LQVTASPQSLcGLR9</t>
  </si>
  <si>
    <t>765.40887</t>
  </si>
  <si>
    <t>29.38</t>
  </si>
  <si>
    <t>AHFSVMGDILSSAIR10</t>
  </si>
  <si>
    <t>3</t>
  </si>
  <si>
    <t>535.28021</t>
  </si>
  <si>
    <t>30.69</t>
  </si>
  <si>
    <t>AHFSVMGDILSSAIR11</t>
  </si>
  <si>
    <t>802.41669</t>
  </si>
  <si>
    <t>MSLVLPPTVVKDSAR12</t>
  </si>
  <si>
    <t>538.30786</t>
  </si>
  <si>
    <t>24.46</t>
  </si>
  <si>
    <t>LSSSDEEDFLYVDIKGPTHEFSK13</t>
  </si>
  <si>
    <t>4</t>
  </si>
  <si>
    <t>661.56696</t>
  </si>
  <si>
    <t>40.59</t>
  </si>
  <si>
    <t>LSSSDEEDFLYVDIKGPTHEFSKR14</t>
  </si>
  <si>
    <t>700.59222</t>
  </si>
  <si>
    <t>44.02</t>
  </si>
  <si>
    <t>AVDQSVLLLKPESELSPSWIYNLPGMQQNKFVPSSR15</t>
  </si>
  <si>
    <t>1015.28186</t>
  </si>
  <si>
    <t>69.63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</si>
</sst>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6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29177700</v>
      </c>
      <c r="C4" t="n">
        <v>14446290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34100380</v>
      </c>
      <c r="C5" t="n">
        <v>16392250</v>
      </c>
      <c r="D5">
        <f>if(and(B5&gt;0,C5&gt;0),C5/(B5+C5),"")</f>
        <v/>
      </c>
    </row>
    <row r="6" spans="1:7">
      <c r="A6" t="s">
        <v>16</v>
      </c>
      <c r="B6" t="n">
        <v>27641930</v>
      </c>
      <c r="C6" t="n">
        <v>13707460</v>
      </c>
      <c r="D6">
        <f>if(and(B6&gt;0,C6&gt;0),C6/(B6+C6),"")</f>
        <v/>
      </c>
      <c r="E6">
        <f>D6-E4</f>
        <v/>
      </c>
      <c r="F6" t="n">
        <v>0.05</v>
      </c>
      <c r="G6">
        <f>E6/F6*100/13.60/8</f>
        <v/>
      </c>
    </row>
    <row r="7" spans="1:7">
      <c r="A7" t="s">
        <v>17</v>
      </c>
      <c r="B7" t="n">
        <v>30499190</v>
      </c>
      <c r="C7" t="n">
        <v>14957580</v>
      </c>
      <c r="D7">
        <f>if(and(B7&gt;0,C7&gt;0),C7/(B7+C7),"")</f>
        <v/>
      </c>
      <c r="E7">
        <f>D7-E4</f>
        <v/>
      </c>
      <c r="F7" t="n">
        <v>0.05</v>
      </c>
      <c r="G7">
        <f>E7/F7*100/13.60/8</f>
        <v/>
      </c>
    </row>
    <row r="8" spans="1:7">
      <c r="A8" t="s">
        <v>18</v>
      </c>
      <c r="B8" t="n">
        <v>28668080</v>
      </c>
      <c r="C8" t="n">
        <v>18527730</v>
      </c>
      <c r="D8">
        <f>if(and(B8&gt;0,C8&gt;0),C8/(B8+C8),"")</f>
        <v/>
      </c>
      <c r="E8">
        <f>D8-E4</f>
        <v/>
      </c>
      <c r="F8" t="n">
        <v>0.05</v>
      </c>
      <c r="G8">
        <f>E8/F8*100/13.60/24</f>
        <v/>
      </c>
    </row>
    <row r="9" spans="1:7">
      <c r="A9" t="s">
        <v>19</v>
      </c>
      <c r="B9" t="n">
        <v>27812950</v>
      </c>
      <c r="C9" t="n">
        <v>18412360</v>
      </c>
      <c r="D9">
        <f>if(and(B9&gt;0,C9&gt;0),C9/(B9+C9),"")</f>
        <v/>
      </c>
      <c r="E9">
        <f>D9-E4</f>
        <v/>
      </c>
      <c r="F9" t="n">
        <v>0.05</v>
      </c>
      <c r="G9">
        <f>E9/F9*100/13.60/24</f>
        <v/>
      </c>
    </row>
    <row r="10" spans="1:7">
      <c r="A10" t="s">
        <v>20</v>
      </c>
      <c r="B10" t="n">
        <v>19219120</v>
      </c>
      <c r="C10" t="n">
        <v>14135100</v>
      </c>
      <c r="D10">
        <f>if(and(B10&gt;0,C10&gt;0),C10/(B10+C10),"")</f>
        <v/>
      </c>
      <c r="E10">
        <f>D10-E4</f>
        <v/>
      </c>
      <c r="F10" t="n">
        <v>0.05</v>
      </c>
      <c r="G10">
        <f>E10/F10*100/13.60/48</f>
        <v/>
      </c>
    </row>
    <row r="11" spans="1:7">
      <c r="A11" t="s">
        <v>21</v>
      </c>
      <c r="B11" t="n">
        <v>19891830</v>
      </c>
      <c r="C11" t="n">
        <v>15399900</v>
      </c>
      <c r="D11">
        <f>if(and(B11&gt;0,C11&gt;0),C11/(B11+C11),"")</f>
        <v/>
      </c>
      <c r="E11">
        <f>D11-E4</f>
        <v/>
      </c>
      <c r="F11" t="n">
        <v>0.05</v>
      </c>
      <c r="G11">
        <f>E11/F11*100/13.60/48</f>
        <v/>
      </c>
    </row>
    <row r="12" spans="1:7">
      <c r="A12" t="s">
        <v>22</v>
      </c>
      <c r="B12" t="n">
        <v>21414310</v>
      </c>
      <c r="C12" t="n">
        <v>19950510</v>
      </c>
      <c r="D12">
        <f>if(and(B12&gt;0,C12&gt;0),C12/(B12+C12),"")</f>
        <v/>
      </c>
      <c r="E12">
        <f>D12-E4</f>
        <v/>
      </c>
      <c r="F12" t="n">
        <v>0.05</v>
      </c>
      <c r="G12">
        <f>E12/F12*100/13.60/96</f>
        <v/>
      </c>
    </row>
    <row r="13" spans="1:7">
      <c r="A13" t="s">
        <v>23</v>
      </c>
      <c r="B13" t="n">
        <v>23150900</v>
      </c>
      <c r="C13" t="n">
        <v>19441280</v>
      </c>
      <c r="D13">
        <f>if(and(B13&gt;0,C13&gt;0),C13/(B13+C13),"")</f>
        <v/>
      </c>
      <c r="E13">
        <f>D13-E4</f>
        <v/>
      </c>
      <c r="F13" t="n">
        <v>0.05</v>
      </c>
      <c r="G13">
        <f>E13/F13*100/13.60/96</f>
        <v/>
      </c>
    </row>
    <row r="14" spans="1:7">
      <c r="A14" t="s">
        <v>24</v>
      </c>
      <c r="B14" t="n">
        <v>13470</v>
      </c>
      <c r="C14" t="n">
        <v>19452</v>
      </c>
      <c r="D14">
        <f>if(and(B14&gt;0,C14&gt;0),C14/(B14+C14),"")</f>
        <v/>
      </c>
      <c r="E14">
        <f>D14-E4</f>
        <v/>
      </c>
      <c r="F14" t="n">
        <v>0.05</v>
      </c>
      <c r="G14">
        <f>E14/F14*100/13.60/168</f>
        <v/>
      </c>
    </row>
    <row r="15" spans="1:7">
      <c r="A15" t="s">
        <v>25</v>
      </c>
      <c r="B15" t="n">
        <v>18748190</v>
      </c>
      <c r="C15" t="n">
        <v>17584000</v>
      </c>
      <c r="D15">
        <f>if(and(B15&gt;0,C15&gt;0),C15/(B15+C15),"")</f>
        <v/>
      </c>
      <c r="E15">
        <f>D15-E4</f>
        <v/>
      </c>
      <c r="F15" t="n">
        <v>0.05</v>
      </c>
      <c r="G15">
        <f>E15/F15*100/13.60/168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215331200</v>
      </c>
      <c r="C20" t="n">
        <v>145806700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244132700</v>
      </c>
      <c r="C21" t="n">
        <v>160323700</v>
      </c>
      <c r="D21">
        <f>if(and(B21&gt;0,C21&gt;0),C21/(B21+C21),"")</f>
        <v/>
      </c>
    </row>
    <row r="22" spans="1:7">
      <c r="A22" t="s">
        <v>16</v>
      </c>
      <c r="B22" t="n">
        <v>222018400</v>
      </c>
      <c r="C22" t="n">
        <v>151069300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E22/F22*100/12.87/8</f>
        <v/>
      </c>
    </row>
    <row r="23" spans="1:7">
      <c r="A23" t="s">
        <v>17</v>
      </c>
      <c r="B23" t="n">
        <v>228864600</v>
      </c>
      <c r="C23" t="n">
        <v>154025800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E23/F23*100/12.87/8</f>
        <v/>
      </c>
    </row>
    <row r="24" spans="1:7">
      <c r="A24" t="s">
        <v>18</v>
      </c>
      <c r="B24" t="n">
        <v>225498000</v>
      </c>
      <c r="C24" t="n">
        <v>176322200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E24/F24*100/12.87/24</f>
        <v/>
      </c>
    </row>
    <row r="25" spans="1:7">
      <c r="A25" t="s">
        <v>19</v>
      </c>
      <c r="B25" t="n">
        <v>221802100</v>
      </c>
      <c r="C25" t="n">
        <v>166532300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E25/F25*100/12.87/24</f>
        <v/>
      </c>
    </row>
    <row r="26" spans="1:7">
      <c r="A26" t="s">
        <v>20</v>
      </c>
      <c r="B26" t="n">
        <v>167485300</v>
      </c>
      <c r="C26" t="n">
        <v>145039700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E26/F26*100/12.87/48</f>
        <v/>
      </c>
    </row>
    <row r="27" spans="1:7">
      <c r="A27" t="s">
        <v>21</v>
      </c>
      <c r="B27" t="n">
        <v>165618200</v>
      </c>
      <c r="C27" t="n">
        <v>140513300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E27/F27*100/12.87/48</f>
        <v/>
      </c>
    </row>
    <row r="28" spans="1:7">
      <c r="A28" t="s">
        <v>22</v>
      </c>
      <c r="B28" t="n">
        <v>216430500</v>
      </c>
      <c r="C28" t="n">
        <v>206178300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E28/F28*100/12.87/96</f>
        <v/>
      </c>
    </row>
    <row r="29" spans="1:7">
      <c r="A29" t="s">
        <v>23</v>
      </c>
      <c r="B29" t="n">
        <v>211212200</v>
      </c>
      <c r="C29" t="n">
        <v>198765100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E29/F29*100/12.87/96</f>
        <v/>
      </c>
    </row>
    <row r="30" spans="1:7">
      <c r="A30" t="s">
        <v>24</v>
      </c>
      <c r="B30" t="n">
        <v>44698940</v>
      </c>
      <c r="C30" t="n">
        <v>41848170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E30/F30*100/12.87/168</f>
        <v/>
      </c>
    </row>
    <row r="31" spans="1:7">
      <c r="A31" t="s">
        <v>25</v>
      </c>
      <c r="B31" t="n">
        <v>167328700</v>
      </c>
      <c r="C31" t="n">
        <v>162901100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E31/F31*100/12.87/168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7007077</v>
      </c>
      <c r="C36" t="n">
        <v>5317120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5397994</v>
      </c>
      <c r="C37" t="n">
        <v>4138456</v>
      </c>
      <c r="D37">
        <f>if(and(B37&gt;0,C37&gt;0),C37/(B37+C37),"")</f>
        <v/>
      </c>
    </row>
    <row r="38" spans="1:7">
      <c r="A38" t="s">
        <v>16</v>
      </c>
      <c r="B38" t="n">
        <v>2929106</v>
      </c>
      <c r="C38" t="n">
        <v>2282379</v>
      </c>
      <c r="D38">
        <f>if(and(B38&gt;0,C38&gt;0),C38/(B38+C38),"")</f>
        <v/>
      </c>
      <c r="E38">
        <f>D38-E36</f>
        <v/>
      </c>
      <c r="F38" t="n">
        <v>0.05</v>
      </c>
      <c r="G38">
        <f>E38/F38*100/15.42/8</f>
        <v/>
      </c>
    </row>
    <row r="39" spans="1:7">
      <c r="A39" t="s">
        <v>17</v>
      </c>
      <c r="B39" t="n">
        <v>5287001</v>
      </c>
      <c r="C39" t="n">
        <v>4196590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E39/F39*100/15.42/8</f>
        <v/>
      </c>
    </row>
    <row r="40" spans="1:7">
      <c r="A40" t="s">
        <v>18</v>
      </c>
      <c r="B40" t="n">
        <v>5153526</v>
      </c>
      <c r="C40" t="n">
        <v>4547404</v>
      </c>
      <c r="D40">
        <f>if(and(B40&gt;0,C40&gt;0),C40/(B40+C40),"")</f>
        <v/>
      </c>
      <c r="E40">
        <f>D40-E36</f>
        <v/>
      </c>
      <c r="F40" t="n">
        <v>0.05</v>
      </c>
      <c r="G40">
        <f>E40/F40*100/15.42/24</f>
        <v/>
      </c>
    </row>
    <row r="41" spans="1:7">
      <c r="A41" t="s">
        <v>19</v>
      </c>
      <c r="B41" t="n">
        <v>5017098</v>
      </c>
      <c r="C41" t="n">
        <v>4918393</v>
      </c>
      <c r="D41">
        <f>if(and(B41&gt;0,C41&gt;0),C41/(B41+C41),"")</f>
        <v/>
      </c>
      <c r="E41">
        <f>D41-E36</f>
        <v/>
      </c>
      <c r="F41" t="n">
        <v>0.05</v>
      </c>
      <c r="G41">
        <f>E41/F41*100/15.42/24</f>
        <v/>
      </c>
    </row>
    <row r="42" spans="1:7">
      <c r="A42" t="s">
        <v>20</v>
      </c>
      <c r="B42" t="n">
        <v>2146997</v>
      </c>
      <c r="C42" t="n">
        <v>1984502</v>
      </c>
      <c r="D42">
        <f>if(and(B42&gt;0,C42&gt;0),C42/(B42+C42),"")</f>
        <v/>
      </c>
      <c r="E42">
        <f>D42-E36</f>
        <v/>
      </c>
      <c r="F42" t="n">
        <v>0.05</v>
      </c>
      <c r="G42">
        <f>E42/F42*100/15.42/48</f>
        <v/>
      </c>
    </row>
    <row r="43" spans="1:7">
      <c r="A43" t="s">
        <v>21</v>
      </c>
      <c r="B43" t="n">
        <v>1829769</v>
      </c>
      <c r="C43" t="n">
        <v>1807356</v>
      </c>
      <c r="D43">
        <f>if(and(B43&gt;0,C43&gt;0),C43/(B43+C43),"")</f>
        <v/>
      </c>
      <c r="E43">
        <f>D43-E36</f>
        <v/>
      </c>
      <c r="F43" t="n">
        <v>0.05</v>
      </c>
      <c r="G43">
        <f>E43/F43*100/15.42/48</f>
        <v/>
      </c>
    </row>
    <row r="44" spans="1:7">
      <c r="A44" t="s">
        <v>22</v>
      </c>
      <c r="B44" t="n">
        <v>2592876</v>
      </c>
      <c r="C44" t="n">
        <v>2799969</v>
      </c>
      <c r="D44">
        <f>if(and(B44&gt;0,C44&gt;0),C44/(B44+C44),"")</f>
        <v/>
      </c>
      <c r="E44">
        <f>D44-E36</f>
        <v/>
      </c>
      <c r="F44" t="n">
        <v>0.05</v>
      </c>
      <c r="G44">
        <f>E44/F44*100/15.42/96</f>
        <v/>
      </c>
    </row>
    <row r="45" spans="1:7">
      <c r="A45" t="s">
        <v>23</v>
      </c>
      <c r="B45" t="n">
        <v>4540010</v>
      </c>
      <c r="C45" t="n">
        <v>5329649</v>
      </c>
      <c r="D45">
        <f>if(and(B45&gt;0,C45&gt;0),C45/(B45+C45),"")</f>
        <v/>
      </c>
      <c r="E45">
        <f>D45-E36</f>
        <v/>
      </c>
      <c r="F45" t="n">
        <v>0.05</v>
      </c>
      <c r="G45">
        <f>E45/F45*100/15.42/96</f>
        <v/>
      </c>
    </row>
    <row r="46" spans="1:7">
      <c r="A46" t="s">
        <v>24</v>
      </c>
      <c r="B46" t="n">
        <v>0</v>
      </c>
      <c r="C46" t="n">
        <v>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E46/F46*100/15.42/168</f>
        <v/>
      </c>
    </row>
    <row r="47" spans="1:7">
      <c r="A47" t="s">
        <v>25</v>
      </c>
      <c r="B47" t="n">
        <v>1325527</v>
      </c>
      <c r="C47" t="n">
        <v>1665240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E47/F47*100/15.42/168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200433300</v>
      </c>
      <c r="C52" t="n">
        <v>144671900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196519100</v>
      </c>
      <c r="C53" t="n">
        <v>142844000</v>
      </c>
      <c r="D53">
        <f>if(and(B53&gt;0,C53&gt;0),C53/(B53+C53),"")</f>
        <v/>
      </c>
    </row>
    <row r="54" spans="1:7">
      <c r="A54" t="s">
        <v>16</v>
      </c>
      <c r="B54" t="n">
        <v>183373000</v>
      </c>
      <c r="C54" t="n">
        <v>144555500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E54/F54*100/29.68/8</f>
        <v/>
      </c>
    </row>
    <row r="55" spans="1:7">
      <c r="A55" t="s">
        <v>17</v>
      </c>
      <c r="B55" t="n">
        <v>143176500</v>
      </c>
      <c r="C55" t="n">
        <v>114226600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E55/F55*100/29.68/8</f>
        <v/>
      </c>
    </row>
    <row r="56" spans="1:7">
      <c r="A56" t="s">
        <v>18</v>
      </c>
      <c r="B56" t="n">
        <v>142065300</v>
      </c>
      <c r="C56" t="n">
        <v>138586500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E56/F56*100/29.68/24</f>
        <v/>
      </c>
    </row>
    <row r="57" spans="1:7">
      <c r="A57" t="s">
        <v>19</v>
      </c>
      <c r="B57" t="n">
        <v>135282300</v>
      </c>
      <c r="C57" t="n">
        <v>131885800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E57/F57*100/29.68/24</f>
        <v/>
      </c>
    </row>
    <row r="58" spans="1:7">
      <c r="A58" t="s">
        <v>20</v>
      </c>
      <c r="B58" t="n">
        <v>100828200</v>
      </c>
      <c r="C58" t="n">
        <v>126108600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E58/F58*100/29.68/48</f>
        <v/>
      </c>
    </row>
    <row r="59" spans="1:7">
      <c r="A59" t="s">
        <v>21</v>
      </c>
      <c r="B59" t="n">
        <v>102369400</v>
      </c>
      <c r="C59" t="n">
        <v>128406700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E59/F59*100/29.68/48</f>
        <v/>
      </c>
    </row>
    <row r="60" spans="1:7">
      <c r="A60" t="s">
        <v>22</v>
      </c>
      <c r="B60" t="n">
        <v>109795000</v>
      </c>
      <c r="C60" t="n">
        <v>169908100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E60/F60*100/29.68/96</f>
        <v/>
      </c>
    </row>
    <row r="61" spans="1:7">
      <c r="A61" t="s">
        <v>23</v>
      </c>
      <c r="B61" t="n">
        <v>95702820</v>
      </c>
      <c r="C61" t="n">
        <v>148103600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E61/F61*100/29.68/96</f>
        <v/>
      </c>
    </row>
    <row r="62" spans="1:7">
      <c r="A62" t="s">
        <v>24</v>
      </c>
      <c r="B62" t="n">
        <v>42284410</v>
      </c>
      <c r="C62" t="n">
        <v>71828750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E62/F62*100/29.68/168</f>
        <v/>
      </c>
    </row>
    <row r="63" spans="1:7">
      <c r="A63" t="s">
        <v>25</v>
      </c>
      <c r="B63" t="n">
        <v>73473020</v>
      </c>
      <c r="C63" t="n">
        <v>125439400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E63/F63*100/29.68/168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146716300</v>
      </c>
      <c r="C68" t="n">
        <v>116687700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146116900</v>
      </c>
      <c r="C69" t="n">
        <v>114841000</v>
      </c>
      <c r="D69">
        <f>if(and(B69&gt;0,C69&gt;0),C69/(B69+C69),"")</f>
        <v/>
      </c>
    </row>
    <row r="70" spans="1:7">
      <c r="A70" t="s">
        <v>16</v>
      </c>
      <c r="B70" t="n">
        <v>112128200</v>
      </c>
      <c r="C70" t="n">
        <v>95824510</v>
      </c>
      <c r="D70">
        <f>if(and(B70&gt;0,C70&gt;0),C70/(B70+C70),"")</f>
        <v/>
      </c>
      <c r="E70">
        <f>D70-E68</f>
        <v/>
      </c>
      <c r="F70" t="n">
        <v>0.05</v>
      </c>
      <c r="G70">
        <f>E70/F70*100/29.38/8</f>
        <v/>
      </c>
    </row>
    <row r="71" spans="1:7">
      <c r="A71" t="s">
        <v>17</v>
      </c>
      <c r="B71" t="n">
        <v>108770200</v>
      </c>
      <c r="C71" t="n">
        <v>94741140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E71/F71*100/29.38/8</f>
        <v/>
      </c>
    </row>
    <row r="72" spans="1:7">
      <c r="A72" t="s">
        <v>18</v>
      </c>
      <c r="B72" t="n">
        <v>132205700</v>
      </c>
      <c r="C72" t="n">
        <v>140127600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E72/F72*100/29.38/24</f>
        <v/>
      </c>
    </row>
    <row r="73" spans="1:7">
      <c r="A73" t="s">
        <v>19</v>
      </c>
      <c r="B73" t="n">
        <v>122148700</v>
      </c>
      <c r="C73" t="n">
        <v>128685300</v>
      </c>
      <c r="D73">
        <f>if(and(B73&gt;0,C73&gt;0),C73/(B73+C73),"")</f>
        <v/>
      </c>
      <c r="E73">
        <f>D73-E68</f>
        <v/>
      </c>
      <c r="F73" t="n">
        <v>0.05</v>
      </c>
      <c r="G73">
        <f>E73/F73*100/29.38/24</f>
        <v/>
      </c>
    </row>
    <row r="74" spans="1:7">
      <c r="A74" t="s">
        <v>20</v>
      </c>
      <c r="B74" t="n">
        <v>64058990</v>
      </c>
      <c r="C74" t="n">
        <v>85813250</v>
      </c>
      <c r="D74">
        <f>if(and(B74&gt;0,C74&gt;0),C74/(B74+C74),"")</f>
        <v/>
      </c>
      <c r="E74">
        <f>D74-E68</f>
        <v/>
      </c>
      <c r="F74" t="n">
        <v>0.05</v>
      </c>
      <c r="G74">
        <f>E74/F74*100/29.38/48</f>
        <v/>
      </c>
    </row>
    <row r="75" spans="1:7">
      <c r="A75" t="s">
        <v>21</v>
      </c>
      <c r="B75" t="n">
        <v>62749800</v>
      </c>
      <c r="C75" t="n">
        <v>84210610</v>
      </c>
      <c r="D75">
        <f>if(and(B75&gt;0,C75&gt;0),C75/(B75+C75),"")</f>
        <v/>
      </c>
      <c r="E75">
        <f>D75-E68</f>
        <v/>
      </c>
      <c r="F75" t="n">
        <v>0.05</v>
      </c>
      <c r="G75">
        <f>E75/F75*100/29.38/48</f>
        <v/>
      </c>
    </row>
    <row r="76" spans="1:7">
      <c r="A76" t="s">
        <v>22</v>
      </c>
      <c r="B76" t="n">
        <v>75677240</v>
      </c>
      <c r="C76" t="n">
        <v>125613900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E76/F76*100/29.38/96</f>
        <v/>
      </c>
    </row>
    <row r="77" spans="1:7">
      <c r="A77" t="s">
        <v>23</v>
      </c>
      <c r="B77" t="n">
        <v>72698670</v>
      </c>
      <c r="C77" t="n">
        <v>119416500</v>
      </c>
      <c r="D77">
        <f>if(and(B77&gt;0,C77&gt;0),C77/(B77+C77),"")</f>
        <v/>
      </c>
      <c r="E77">
        <f>D77-E68</f>
        <v/>
      </c>
      <c r="F77" t="n">
        <v>0.05</v>
      </c>
      <c r="G77">
        <f>E77/F77*100/29.38/96</f>
        <v/>
      </c>
    </row>
    <row r="78" spans="1:7">
      <c r="A78" t="s">
        <v>24</v>
      </c>
      <c r="B78" t="n">
        <v>47848520</v>
      </c>
      <c r="C78" t="n">
        <v>89805910</v>
      </c>
      <c r="D78">
        <f>if(and(B78&gt;0,C78&gt;0),C78/(B78+C78),"")</f>
        <v/>
      </c>
      <c r="E78">
        <f>D78-E68</f>
        <v/>
      </c>
      <c r="F78" t="n">
        <v>0.05</v>
      </c>
      <c r="G78">
        <f>E78/F78*100/29.38/168</f>
        <v/>
      </c>
    </row>
    <row r="79" spans="1:7">
      <c r="A79" t="s">
        <v>25</v>
      </c>
      <c r="B79" t="n">
        <v>46709070</v>
      </c>
      <c r="C79" t="n">
        <v>85294540</v>
      </c>
      <c r="D79">
        <f>if(and(B79&gt;0,C79&gt;0),C79/(B79+C79),"")</f>
        <v/>
      </c>
      <c r="E79">
        <f>D79-E68</f>
        <v/>
      </c>
      <c r="F79" t="n">
        <v>0.05</v>
      </c>
      <c r="G79">
        <f>E79/F79*100/29.38/168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39</v>
      </c>
      <c r="C82" t="s">
        <v>40</v>
      </c>
      <c r="D82" t="s">
        <v>41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23483810</v>
      </c>
      <c r="C84" t="n">
        <v>19615540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21772570</v>
      </c>
      <c r="C85" t="n">
        <v>18820400</v>
      </c>
      <c r="D85">
        <f>if(and(B85&gt;0,C85&gt;0),C85/(B85+C85),"")</f>
        <v/>
      </c>
    </row>
    <row r="86" spans="1:7">
      <c r="A86" t="s">
        <v>16</v>
      </c>
      <c r="B86" t="n">
        <v>19671330</v>
      </c>
      <c r="C86" t="n">
        <v>18037020</v>
      </c>
      <c r="D86">
        <f>if(and(B86&gt;0,C86&gt;0),C86/(B86+C86),"")</f>
        <v/>
      </c>
      <c r="E86">
        <f>D86-E84</f>
        <v/>
      </c>
      <c r="F86" t="n">
        <v>0.05</v>
      </c>
      <c r="G86">
        <f>E86/F86*100/30.69/8</f>
        <v/>
      </c>
    </row>
    <row r="87" spans="1:7">
      <c r="A87" t="s">
        <v>17</v>
      </c>
      <c r="B87" t="n">
        <v>19899220</v>
      </c>
      <c r="C87" t="n">
        <v>17804950</v>
      </c>
      <c r="D87">
        <f>if(and(B87&gt;0,C87&gt;0),C87/(B87+C87),"")</f>
        <v/>
      </c>
      <c r="E87">
        <f>D87-E84</f>
        <v/>
      </c>
      <c r="F87" t="n">
        <v>0.05</v>
      </c>
      <c r="G87">
        <f>E87/F87*100/30.69/8</f>
        <v/>
      </c>
    </row>
    <row r="88" spans="1:7">
      <c r="A88" t="s">
        <v>18</v>
      </c>
      <c r="B88" t="n">
        <v>15578280</v>
      </c>
      <c r="C88" t="n">
        <v>17818820</v>
      </c>
      <c r="D88">
        <f>if(and(B88&gt;0,C88&gt;0),C88/(B88+C88),"")</f>
        <v/>
      </c>
      <c r="E88">
        <f>D88-E84</f>
        <v/>
      </c>
      <c r="F88" t="n">
        <v>0.05</v>
      </c>
      <c r="G88">
        <f>E88/F88*100/30.69/24</f>
        <v/>
      </c>
    </row>
    <row r="89" spans="1:7">
      <c r="A89" t="s">
        <v>19</v>
      </c>
      <c r="B89" t="n">
        <v>16798970</v>
      </c>
      <c r="C89" t="n">
        <v>18893640</v>
      </c>
      <c r="D89">
        <f>if(and(B89&gt;0,C89&gt;0),C89/(B89+C89),"")</f>
        <v/>
      </c>
      <c r="E89">
        <f>D89-E84</f>
        <v/>
      </c>
      <c r="F89" t="n">
        <v>0.05</v>
      </c>
      <c r="G89">
        <f>E89/F89*100/30.69/24</f>
        <v/>
      </c>
    </row>
    <row r="90" spans="1:7">
      <c r="A90" t="s">
        <v>20</v>
      </c>
      <c r="B90" t="n">
        <v>8455863</v>
      </c>
      <c r="C90" t="n">
        <v>11578000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E90/F90*100/30.69/48</f>
        <v/>
      </c>
    </row>
    <row r="91" spans="1:7">
      <c r="A91" t="s">
        <v>21</v>
      </c>
      <c r="B91" t="n">
        <v>9022216</v>
      </c>
      <c r="C91" t="n">
        <v>12582680</v>
      </c>
      <c r="D91">
        <f>if(and(B91&gt;0,C91&gt;0),C91/(B91+C91),"")</f>
        <v/>
      </c>
      <c r="E91">
        <f>D91-E84</f>
        <v/>
      </c>
      <c r="F91" t="n">
        <v>0.05</v>
      </c>
      <c r="G91">
        <f>E91/F91*100/30.69/48</f>
        <v/>
      </c>
    </row>
    <row r="92" spans="1:7">
      <c r="A92" t="s">
        <v>22</v>
      </c>
      <c r="B92" t="n">
        <v>9921192</v>
      </c>
      <c r="C92" t="n">
        <v>18008170</v>
      </c>
      <c r="D92">
        <f>if(and(B92&gt;0,C92&gt;0),C92/(B92+C92),"")</f>
        <v/>
      </c>
      <c r="E92">
        <f>D92-E84</f>
        <v/>
      </c>
      <c r="F92" t="n">
        <v>0.05</v>
      </c>
      <c r="G92">
        <f>E92/F92*100/30.69/96</f>
        <v/>
      </c>
    </row>
    <row r="93" spans="1:7">
      <c r="A93" t="s">
        <v>23</v>
      </c>
      <c r="B93" t="n">
        <v>8644427</v>
      </c>
      <c r="C93" t="n">
        <v>15816800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E93/F93*100/30.69/96</f>
        <v/>
      </c>
    </row>
    <row r="94" spans="1:7">
      <c r="A94" t="s">
        <v>24</v>
      </c>
      <c r="B94" t="n">
        <v>7463185</v>
      </c>
      <c r="C94" t="n">
        <v>14832230</v>
      </c>
      <c r="D94">
        <f>if(and(B94&gt;0,C94&gt;0),C94/(B94+C94),"")</f>
        <v/>
      </c>
      <c r="E94">
        <f>D94-E84</f>
        <v/>
      </c>
      <c r="F94" t="n">
        <v>0.05</v>
      </c>
      <c r="G94">
        <f>E94/F94*100/30.69/168</f>
        <v/>
      </c>
    </row>
    <row r="95" spans="1:7">
      <c r="A95" t="s">
        <v>25</v>
      </c>
      <c r="B95" t="n">
        <v>8025027</v>
      </c>
      <c r="C95" t="n">
        <v>15341360</v>
      </c>
      <c r="D95">
        <f>if(and(B95&gt;0,C95&gt;0),C95/(B95+C95),"")</f>
        <v/>
      </c>
      <c r="E95">
        <f>D95-E84</f>
        <v/>
      </c>
      <c r="F95" t="n">
        <v>0.05</v>
      </c>
      <c r="G95">
        <f>E95/F95*100/30.69/168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42</v>
      </c>
      <c r="B98" t="s">
        <v>5</v>
      </c>
      <c r="C98" t="s">
        <v>43</v>
      </c>
      <c r="D98" t="s">
        <v>41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6541952</v>
      </c>
      <c r="C100" t="n">
        <v>5551936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6145910</v>
      </c>
      <c r="C101" t="n">
        <v>5333839</v>
      </c>
      <c r="D101">
        <f>if(and(B101&gt;0,C101&gt;0),C101/(B101+C101),"")</f>
        <v/>
      </c>
    </row>
    <row r="102" spans="1:7">
      <c r="A102" t="s">
        <v>16</v>
      </c>
      <c r="B102" t="n">
        <v>5215246</v>
      </c>
      <c r="C102" t="n">
        <v>4278833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E102/F102*100/30.69/8</f>
        <v/>
      </c>
    </row>
    <row r="103" spans="1:7">
      <c r="A103" t="s">
        <v>17</v>
      </c>
      <c r="B103" t="n">
        <v>5817463</v>
      </c>
      <c r="C103" t="n">
        <v>4697105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E103/F103*100/30.69/8</f>
        <v/>
      </c>
    </row>
    <row r="104" spans="1:7">
      <c r="A104" t="s">
        <v>18</v>
      </c>
      <c r="B104" t="n">
        <v>4575573</v>
      </c>
      <c r="C104" t="n">
        <v>4732101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E104/F104*100/30.69/24</f>
        <v/>
      </c>
    </row>
    <row r="105" spans="1:7">
      <c r="A105" t="s">
        <v>19</v>
      </c>
      <c r="B105" t="n">
        <v>4253894</v>
      </c>
      <c r="C105" t="n">
        <v>4518463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E105/F105*100/30.69/24</f>
        <v/>
      </c>
    </row>
    <row r="106" spans="1:7">
      <c r="A106" t="s">
        <v>20</v>
      </c>
      <c r="B106" t="n">
        <v>1988504</v>
      </c>
      <c r="C106" t="n">
        <v>2568535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E106/F106*100/30.69/48</f>
        <v/>
      </c>
    </row>
    <row r="107" spans="1:7">
      <c r="A107" t="s">
        <v>21</v>
      </c>
      <c r="B107" t="n">
        <v>1568417</v>
      </c>
      <c r="C107" t="n">
        <v>2273813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E107/F107*100/30.69/48</f>
        <v/>
      </c>
    </row>
    <row r="108" spans="1:7">
      <c r="A108" t="s">
        <v>22</v>
      </c>
      <c r="B108" t="n">
        <v>2259534</v>
      </c>
      <c r="C108" t="n">
        <v>3960609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E108/F108*100/30.69/96</f>
        <v/>
      </c>
    </row>
    <row r="109" spans="1:7">
      <c r="A109" t="s">
        <v>23</v>
      </c>
      <c r="B109" t="n">
        <v>1520964</v>
      </c>
      <c r="C109" t="n">
        <v>3095747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E109/F109*100/30.69/96</f>
        <v/>
      </c>
    </row>
    <row r="110" spans="1:7">
      <c r="A110" t="s">
        <v>24</v>
      </c>
      <c r="B110" t="n">
        <v>232116</v>
      </c>
      <c r="C110" t="n">
        <v>284531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E110/F110*100/30.69/168</f>
        <v/>
      </c>
    </row>
    <row r="111" spans="1:7">
      <c r="A111" t="s">
        <v>25</v>
      </c>
      <c r="B111" t="n">
        <v>841782</v>
      </c>
      <c r="C111" t="n">
        <v>1706031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E111/F111*100/30.69/168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39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28663200</v>
      </c>
      <c r="C116" t="n">
        <v>25918890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30069920</v>
      </c>
      <c r="C117" t="n">
        <v>27126880</v>
      </c>
      <c r="D117">
        <f>if(and(B117&gt;0,C117&gt;0),C117/(B117+C117),"")</f>
        <v/>
      </c>
    </row>
    <row r="118" spans="1:7">
      <c r="A118" t="s">
        <v>16</v>
      </c>
      <c r="B118" t="n">
        <v>22832080</v>
      </c>
      <c r="C118" t="n">
        <v>21925840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E118/F118*100/24.46/8</f>
        <v/>
      </c>
    </row>
    <row r="119" spans="1:7">
      <c r="A119" t="s">
        <v>17</v>
      </c>
      <c r="B119" t="n">
        <v>22176030</v>
      </c>
      <c r="C119" t="n">
        <v>22267390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E119/F119*100/24.46/8</f>
        <v/>
      </c>
    </row>
    <row r="120" spans="1:7">
      <c r="A120" t="s">
        <v>18</v>
      </c>
      <c r="B120" t="n">
        <v>24723260</v>
      </c>
      <c r="C120" t="n">
        <v>28349110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E120/F120*100/24.46/24</f>
        <v/>
      </c>
    </row>
    <row r="121" spans="1:7">
      <c r="A121" t="s">
        <v>19</v>
      </c>
      <c r="B121" t="n">
        <v>24212530</v>
      </c>
      <c r="C121" t="n">
        <v>27383090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E121/F121*100/24.46/24</f>
        <v/>
      </c>
    </row>
    <row r="122" spans="1:7">
      <c r="A122" t="s">
        <v>20</v>
      </c>
      <c r="B122" t="n">
        <v>12384270</v>
      </c>
      <c r="C122" t="n">
        <v>17376990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E122/F122*100/24.46/48</f>
        <v/>
      </c>
    </row>
    <row r="123" spans="1:7">
      <c r="A123" t="s">
        <v>21</v>
      </c>
      <c r="B123" t="n">
        <v>11728640</v>
      </c>
      <c r="C123" t="n">
        <v>17256310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E123/F123*100/24.46/48</f>
        <v/>
      </c>
    </row>
    <row r="124" spans="1:7">
      <c r="A124" t="s">
        <v>22</v>
      </c>
      <c r="B124" t="n">
        <v>17217590</v>
      </c>
      <c r="C124" t="n">
        <v>27969040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E124/F124*100/24.46/96</f>
        <v/>
      </c>
    </row>
    <row r="125" spans="1:7">
      <c r="A125" t="s">
        <v>23</v>
      </c>
      <c r="B125" t="n">
        <v>15055090</v>
      </c>
      <c r="C125" t="n">
        <v>24760170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E125/F125*100/24.46/96</f>
        <v/>
      </c>
    </row>
    <row r="126" spans="1:7">
      <c r="A126" t="s">
        <v>24</v>
      </c>
      <c r="B126" t="n">
        <v>13117420</v>
      </c>
      <c r="C126" t="n">
        <v>23803430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E126/F126*100/24.46/168</f>
        <v/>
      </c>
    </row>
    <row r="127" spans="1:7">
      <c r="A127" t="s">
        <v>25</v>
      </c>
      <c r="B127" t="n">
        <v>12653790</v>
      </c>
      <c r="C127" t="n">
        <v>23791660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E127/F127*100/24.46/168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48</v>
      </c>
      <c r="C130" t="s">
        <v>49</v>
      </c>
      <c r="D130" t="s">
        <v>50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10165630</v>
      </c>
      <c r="C132" t="n">
        <v>14512830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11154670</v>
      </c>
      <c r="C133" t="n">
        <v>15665580</v>
      </c>
      <c r="D133">
        <f>if(and(B133&gt;0,C133&gt;0),C133/(B133+C133),"")</f>
        <v/>
      </c>
    </row>
    <row r="134" spans="1:7">
      <c r="A134" t="s">
        <v>16</v>
      </c>
      <c r="B134" t="n">
        <v>7932556</v>
      </c>
      <c r="C134" t="n">
        <v>11080220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E134/F134*100/40.59/8</f>
        <v/>
      </c>
    </row>
    <row r="135" spans="1:7">
      <c r="A135" t="s">
        <v>17</v>
      </c>
      <c r="B135" t="n">
        <v>7848954</v>
      </c>
      <c r="C135" t="n">
        <v>11109600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E135/F135*100/40.59/8</f>
        <v/>
      </c>
    </row>
    <row r="136" spans="1:7">
      <c r="A136" t="s">
        <v>18</v>
      </c>
      <c r="B136" t="n">
        <v>6579770</v>
      </c>
      <c r="C136" t="n">
        <v>10848620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E136/F136*100/40.59/24</f>
        <v/>
      </c>
    </row>
    <row r="137" spans="1:7">
      <c r="A137" t="s">
        <v>19</v>
      </c>
      <c r="B137" t="n">
        <v>7442824</v>
      </c>
      <c r="C137" t="n">
        <v>11665160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E137/F137*100/40.59/24</f>
        <v/>
      </c>
    </row>
    <row r="138" spans="1:7">
      <c r="A138" t="s">
        <v>20</v>
      </c>
      <c r="B138" t="n">
        <v>3873444</v>
      </c>
      <c r="C138" t="n">
        <v>7389672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E138/F138*100/40.59/48</f>
        <v/>
      </c>
    </row>
    <row r="139" spans="1:7">
      <c r="A139" t="s">
        <v>21</v>
      </c>
      <c r="B139" t="n">
        <v>4517148</v>
      </c>
      <c r="C139" t="n">
        <v>8060584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E139/F139*100/40.59/48</f>
        <v/>
      </c>
    </row>
    <row r="140" spans="1:7">
      <c r="A140" t="s">
        <v>22</v>
      </c>
      <c r="B140" t="n">
        <v>3736020</v>
      </c>
      <c r="C140" t="n">
        <v>9301607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E140/F140*100/40.59/96</f>
        <v/>
      </c>
    </row>
    <row r="141" spans="1:7">
      <c r="A141" t="s">
        <v>23</v>
      </c>
      <c r="B141" t="n">
        <v>4406766</v>
      </c>
      <c r="C141" t="n">
        <v>9917223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E141/F141*100/40.59/96</f>
        <v/>
      </c>
    </row>
    <row r="142" spans="1:7">
      <c r="A142" t="s">
        <v>24</v>
      </c>
      <c r="B142" t="n">
        <v>4025846</v>
      </c>
      <c r="C142" t="n">
        <v>7999330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E142/F142*100/40.59/168</f>
        <v/>
      </c>
    </row>
    <row r="143" spans="1:7">
      <c r="A143" t="s">
        <v>25</v>
      </c>
      <c r="B143" t="n">
        <v>4428368</v>
      </c>
      <c r="C143" t="n">
        <v>9419618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E143/F143*100/40.59/168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51</v>
      </c>
      <c r="B146" t="s">
        <v>48</v>
      </c>
      <c r="C146" t="s">
        <v>52</v>
      </c>
      <c r="D146" t="s">
        <v>53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6931068</v>
      </c>
      <c r="C148" t="n">
        <v>10679500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6909437</v>
      </c>
      <c r="C149" t="n">
        <v>9616038</v>
      </c>
      <c r="D149">
        <f>if(and(B149&gt;0,C149&gt;0),C149/(B149+C149),"")</f>
        <v/>
      </c>
    </row>
    <row r="150" spans="1:7">
      <c r="A150" t="s">
        <v>16</v>
      </c>
      <c r="B150" t="n">
        <v>4172510</v>
      </c>
      <c r="C150" t="n">
        <v>7098985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E150/F150*100/44.02/8</f>
        <v/>
      </c>
    </row>
    <row r="151" spans="1:7">
      <c r="A151" t="s">
        <v>17</v>
      </c>
      <c r="B151" t="n">
        <v>4296362</v>
      </c>
      <c r="C151" t="n">
        <v>6006607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E151/F151*100/44.02/8</f>
        <v/>
      </c>
    </row>
    <row r="152" spans="1:7">
      <c r="A152" t="s">
        <v>18</v>
      </c>
      <c r="B152" t="n">
        <v>4330535</v>
      </c>
      <c r="C152" t="n">
        <v>8152038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E152/F152*100/44.02/24</f>
        <v/>
      </c>
    </row>
    <row r="153" spans="1:7">
      <c r="A153" t="s">
        <v>19</v>
      </c>
      <c r="B153" t="n">
        <v>5128873</v>
      </c>
      <c r="C153" t="n">
        <v>9387671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E153/F153*100/44.02/24</f>
        <v/>
      </c>
    </row>
    <row r="154" spans="1:7">
      <c r="A154" t="s">
        <v>20</v>
      </c>
      <c r="B154" t="n">
        <v>1331636</v>
      </c>
      <c r="C154" t="n">
        <v>2801120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E154/F154*100/44.02/48</f>
        <v/>
      </c>
    </row>
    <row r="155" spans="1:7">
      <c r="A155" t="s">
        <v>21</v>
      </c>
      <c r="B155" t="n">
        <v>1340377</v>
      </c>
      <c r="C155" t="n">
        <v>3335268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E155/F155*100/44.02/48</f>
        <v/>
      </c>
    </row>
    <row r="156" spans="1:7">
      <c r="A156" t="s">
        <v>22</v>
      </c>
      <c r="B156" t="n">
        <v>1834872</v>
      </c>
      <c r="C156" t="n">
        <v>4978751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E156/F156*100/44.02/96</f>
        <v/>
      </c>
    </row>
    <row r="157" spans="1:7">
      <c r="A157" t="s">
        <v>23</v>
      </c>
      <c r="B157" t="n">
        <v>1186130</v>
      </c>
      <c r="C157" t="n">
        <v>3095418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E157/F157*100/44.02/96</f>
        <v/>
      </c>
    </row>
    <row r="158" spans="1:7">
      <c r="A158" t="s">
        <v>24</v>
      </c>
      <c r="B158" t="n">
        <v>175630</v>
      </c>
      <c r="C158" t="n">
        <v>531558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E158/F158*100/44.02/168</f>
        <v/>
      </c>
    </row>
    <row r="159" spans="1:7">
      <c r="A159" t="s">
        <v>25</v>
      </c>
      <c r="B159" t="n">
        <v>777680</v>
      </c>
      <c r="C159" t="n">
        <v>2342414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E159/F159*100/44.02/168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54</v>
      </c>
      <c r="B162" t="s">
        <v>48</v>
      </c>
      <c r="C162" t="s">
        <v>55</v>
      </c>
      <c r="D162" t="s">
        <v>56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15985470</v>
      </c>
      <c r="C164" t="n">
        <v>39077780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15192740</v>
      </c>
      <c r="C165" t="n">
        <v>35820600</v>
      </c>
      <c r="D165">
        <f>if(and(B165&gt;0,C165&gt;0),C165/(B165+C165),"")</f>
        <v/>
      </c>
    </row>
    <row r="166" spans="1:7">
      <c r="A166" t="s">
        <v>16</v>
      </c>
      <c r="B166" t="n">
        <v>11362360</v>
      </c>
      <c r="C166" t="n">
        <v>27266620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E166/F166*100/69.63/8</f>
        <v/>
      </c>
    </row>
    <row r="167" spans="1:7">
      <c r="A167" t="s">
        <v>17</v>
      </c>
      <c r="B167" t="n">
        <v>11899550</v>
      </c>
      <c r="C167" t="n">
        <v>27625190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E167/F167*100/69.63/8</f>
        <v/>
      </c>
    </row>
    <row r="168" spans="1:7">
      <c r="A168" t="s">
        <v>18</v>
      </c>
      <c r="B168" t="n">
        <v>12246150</v>
      </c>
      <c r="C168" t="n">
        <v>32676320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E168/F168*100/69.63/24</f>
        <v/>
      </c>
    </row>
    <row r="169" spans="1:7">
      <c r="A169" t="s">
        <v>19</v>
      </c>
      <c r="B169" t="n">
        <v>10133700</v>
      </c>
      <c r="C169" t="n">
        <v>26929490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E169/F169*100/69.63/24</f>
        <v/>
      </c>
    </row>
    <row r="170" spans="1:7">
      <c r="A170" t="s">
        <v>20</v>
      </c>
      <c r="B170" t="n">
        <v>1455387</v>
      </c>
      <c r="C170" t="n">
        <v>3466539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E170/F170*100/69.63/48</f>
        <v/>
      </c>
    </row>
    <row r="171" spans="1:7">
      <c r="A171" t="s">
        <v>21</v>
      </c>
      <c r="B171" t="n">
        <v>2758051</v>
      </c>
      <c r="C171" t="n">
        <v>7022295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E171/F171*100/69.63/48</f>
        <v/>
      </c>
    </row>
    <row r="172" spans="1:7">
      <c r="A172" t="s">
        <v>22</v>
      </c>
      <c r="B172" t="n">
        <v>501555</v>
      </c>
      <c r="C172" t="n">
        <v>1544649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E172/F172*100/69.63/96</f>
        <v/>
      </c>
    </row>
    <row r="173" spans="1:7">
      <c r="A173" t="s">
        <v>23</v>
      </c>
      <c r="B173" t="n">
        <v>639997</v>
      </c>
      <c r="C173" t="n">
        <v>4294030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E173/F173*100/69.63/96</f>
        <v/>
      </c>
    </row>
    <row r="174" spans="1:7">
      <c r="A174" t="s">
        <v>24</v>
      </c>
      <c r="B174" t="n">
        <v>1036006</v>
      </c>
      <c r="C174" t="n">
        <v>4828645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E174/F174*100/69.63/168</f>
        <v/>
      </c>
    </row>
    <row r="175" spans="1:7">
      <c r="A175" t="s">
        <v>25</v>
      </c>
      <c r="B175" t="n">
        <v>133555</v>
      </c>
      <c r="C175" t="n">
        <v>434700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E175/F175*100/69.63/168</f>
        <v/>
      </c>
    </row>
    <row r="176" spans="1:7">
      <c r="A17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