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<sst xmlns="http://schemas.openxmlformats.org/spreadsheetml/2006/main" uniqueCount="108">
  <si>
    <t>Peptide</t>
  </si>
  <si>
    <t>Charge</t>
  </si>
  <si>
    <t>m/z</t>
  </si>
  <si>
    <t>N</t>
  </si>
  <si>
    <t>LLLQEVR5</t>
  </si>
  <si>
    <t>2</t>
  </si>
  <si>
    <t>435.77399</t>
  </si>
  <si>
    <t>13.69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</si>
  <si>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</si>
  <si>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</si>
  <si>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</si>
  <si>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</si>
  <si>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</si>
  <si>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</si>
  <si>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</si>
  <si>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</si>
  <si>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</si>
  <si>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</si>
  <si>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</si>
  <si>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</si>
  <si>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</si>
  <si>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</si>
  <si>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</si>
  <si>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</si>
  <si>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</si>
  <si>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</si>
  <si>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IVKWISK6</t>
  </si>
  <si>
    <t>437.28146</t>
  </si>
  <si>
    <t>6.33</t>
  </si>
  <si>
    <t>ALSFYQPR7</t>
  </si>
  <si>
    <t>491.26126</t>
  </si>
  <si>
    <t>17.92</t>
  </si>
  <si>
    <t>TVSWAVTPK8</t>
  </si>
  <si>
    <t>494.77673</t>
  </si>
  <si>
    <t>11.34</t>
  </si>
  <si>
    <t>SELLESLNK9</t>
  </si>
  <si>
    <t>516.78223</t>
  </si>
  <si>
    <t>17.35</t>
  </si>
  <si>
    <t>KTVSWAVTPK10</t>
  </si>
  <si>
    <t>558.82422</t>
  </si>
  <si>
    <t>11.88</t>
  </si>
  <si>
    <t>VKALSFYQPR11</t>
  </si>
  <si>
    <t>3</t>
  </si>
  <si>
    <t>403.56439</t>
  </si>
  <si>
    <t>19.02</t>
  </si>
  <si>
    <t>VKALSFYQPR12</t>
  </si>
  <si>
    <t>604.84296</t>
  </si>
  <si>
    <t>DLSSSDLSTASK13</t>
  </si>
  <si>
    <t>605.79352</t>
  </si>
  <si>
    <t>22.77</t>
  </si>
  <si>
    <t>LPDLPGNYVTK14</t>
  </si>
  <si>
    <t>608.83221</t>
  </si>
  <si>
    <t>13.94</t>
  </si>
  <si>
    <t>KLQDQPNIQR15</t>
  </si>
  <si>
    <t>620.34381</t>
  </si>
  <si>
    <t>23.79</t>
  </si>
  <si>
    <t>AINYLISGYQR16</t>
  </si>
  <si>
    <t>649.34857</t>
  </si>
  <si>
    <t>21.38</t>
  </si>
  <si>
    <t>ALLAYAFALAGNK17</t>
  </si>
  <si>
    <t>661.87695</t>
  </si>
  <si>
    <t>27.03</t>
  </si>
  <si>
    <t>LSPQSIYNLLPGK18</t>
  </si>
  <si>
    <t>715.40607</t>
  </si>
  <si>
    <t>22.06</t>
  </si>
  <si>
    <t>DLSSSDLSTASKIVK19</t>
  </si>
  <si>
    <t>775.91724</t>
  </si>
  <si>
    <t>24.87</t>
  </si>
  <si>
    <t>DLSSSDLSTASKIVK20</t>
  </si>
  <si>
    <t>517.61389</t>
  </si>
  <si>
    <t>SQKEVLVTIESSGTFSK21</t>
  </si>
  <si>
    <t>613.99481</t>
  </si>
  <si>
    <t>28.87</t>
  </si>
  <si>
    <t>DLSSSDLSTASKIVKWISK22</t>
  </si>
  <si>
    <t>689.04401</t>
  </si>
  <si>
    <t>29.10</t>
  </si>
  <si>
    <t>QQNSHGGFSSTQDTVVALQALSK23</t>
  </si>
  <si>
    <t>801.73480</t>
  </si>
  <si>
    <t>48.60</t>
  </si>
  <si>
    <t>AMGVPMMGLDYSDEINQVVEVR24</t>
  </si>
  <si>
    <t>1227.07910</t>
  </si>
  <si>
    <t>41.89</t>
  </si>
  <si>
    <t>AAPLSLcALTAVDQSVLLLKPEAK25</t>
  </si>
  <si>
    <t>836.80835</t>
  </si>
  <si>
    <t>47.81</t>
  </si>
  <si>
    <t>AAPLSLcALTAVDQSVLLLKPEAK26</t>
  </si>
  <si>
    <t>1254.70886</t>
  </si>
  <si>
    <t>HSLGDNDAHSIFQSVGINIFTNSK27</t>
  </si>
  <si>
    <t>4</t>
  </si>
  <si>
    <t>651.07275</t>
  </si>
  <si>
    <t>43.26</t>
  </si>
  <si>
    <t>VKAAPLSLcALTAVDQSVLLLKPEAK28</t>
  </si>
  <si>
    <t>684.64893</t>
  </si>
  <si>
    <t>48.91</t>
  </si>
  <si>
    <t>HSLGDNDAHSIFQSVGINIFTNSKIHKPR29</t>
  </si>
  <si>
    <t>5</t>
  </si>
  <si>
    <t>647.33801</t>
  </si>
  <si>
    <t>53.70</t>
  </si>
  <si>
    <t>FcQEFQHYPAMGGVAPQALAVAASGPGSSFR30</t>
  </si>
  <si>
    <t>1080.17810</t>
  </si>
  <si>
    <t>75.79</t>
  </si>
  <si>
    <t>FcQEFQHYPAMGGVAPQALAVAASGPGSSFR31</t>
  </si>
  <si>
    <t>810.38538</t>
  </si>
  <si>
    <t>FcQEFQHYPAmGGVAPQALAVAASGPGSSFR32</t>
  </si>
  <si>
    <t>1085.50977</t>
  </si>
  <si>
    <t>HSLGDNDAHSIFQSVGINIFTNSKIHKPR33</t>
  </si>
  <si>
    <t>6</t>
  </si>
  <si>
    <t>539.61621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</si>
</sst>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4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47940780</v>
      </c>
      <c r="C4" t="n">
        <v>21377250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82423570</v>
      </c>
      <c r="C5" t="n">
        <v>37245510</v>
      </c>
      <c r="D5">
        <f>if(and(B5&gt;0,C5&gt;0),C5/(B5+C5),"")</f>
        <v/>
      </c>
    </row>
    <row r="6" spans="1:7">
      <c r="A6" t="s">
        <v>16</v>
      </c>
      <c r="B6" t="n">
        <v>43680380</v>
      </c>
      <c r="C6" t="n">
        <v>21328490</v>
      </c>
      <c r="D6">
        <f>if(and(B6&gt;0,C6&gt;0),C6/(B6+C6),"")</f>
        <v/>
      </c>
      <c r="E6">
        <f>D6-E4</f>
        <v/>
      </c>
      <c r="F6" t="n">
        <v>0.05</v>
      </c>
      <c r="G6">
        <f>E6/F6*100/13.69/8</f>
        <v/>
      </c>
    </row>
    <row r="7" spans="1:7">
      <c r="A7" t="s">
        <v>17</v>
      </c>
      <c r="B7" t="n">
        <v>43478410</v>
      </c>
      <c r="C7" t="n">
        <v>20873200</v>
      </c>
      <c r="D7">
        <f>if(and(B7&gt;0,C7&gt;0),C7/(B7+C7),"")</f>
        <v/>
      </c>
      <c r="E7">
        <f>D7-E4</f>
        <v/>
      </c>
      <c r="F7" t="n">
        <v>0.05</v>
      </c>
      <c r="G7">
        <f>E7/F7*100/13.69/8</f>
        <v/>
      </c>
    </row>
    <row r="8" spans="1:7">
      <c r="A8" t="s">
        <v>18</v>
      </c>
      <c r="B8" t="n">
        <v>80419850</v>
      </c>
      <c r="C8" t="n">
        <v>40709820</v>
      </c>
      <c r="D8">
        <f>if(and(B8&gt;0,C8&gt;0),C8/(B8+C8),"")</f>
        <v/>
      </c>
      <c r="E8">
        <f>D8-E4</f>
        <v/>
      </c>
      <c r="F8" t="n">
        <v>0.05</v>
      </c>
      <c r="G8">
        <f>E8/F8*100/13.69/24</f>
        <v/>
      </c>
    </row>
    <row r="9" spans="1:7">
      <c r="A9" t="s">
        <v>19</v>
      </c>
      <c r="B9" t="n">
        <v>99059090</v>
      </c>
      <c r="C9" t="n">
        <v>48663470</v>
      </c>
      <c r="D9">
        <f>if(and(B9&gt;0,C9&gt;0),C9/(B9+C9),"")</f>
        <v/>
      </c>
      <c r="E9">
        <f>D9-E4</f>
        <v/>
      </c>
      <c r="F9" t="n">
        <v>0.05</v>
      </c>
      <c r="G9">
        <f>E9/F9*100/13.69/24</f>
        <v/>
      </c>
    </row>
    <row r="10" spans="1:7">
      <c r="A10" t="s">
        <v>20</v>
      </c>
      <c r="B10" t="n">
        <v>80348560</v>
      </c>
      <c r="C10" t="n">
        <v>42579200</v>
      </c>
      <c r="D10">
        <f>if(and(B10&gt;0,C10&gt;0),C10/(B10+C10),"")</f>
        <v/>
      </c>
      <c r="E10">
        <f>D10-E4</f>
        <v/>
      </c>
      <c r="F10" t="n">
        <v>0.05</v>
      </c>
      <c r="G10">
        <f>E10/F10*100/13.69/48</f>
        <v/>
      </c>
    </row>
    <row r="11" spans="1:7">
      <c r="A11" t="s">
        <v>21</v>
      </c>
      <c r="B11" t="n">
        <v>85438390</v>
      </c>
      <c r="C11" t="n">
        <v>44875050</v>
      </c>
      <c r="D11">
        <f>if(and(B11&gt;0,C11&gt;0),C11/(B11+C11),"")</f>
        <v/>
      </c>
      <c r="E11">
        <f>D11-E4</f>
        <v/>
      </c>
      <c r="F11" t="n">
        <v>0.05</v>
      </c>
      <c r="G11">
        <f>E11/F11*100/13.69/48</f>
        <v/>
      </c>
    </row>
    <row r="12" spans="1:7">
      <c r="A12" t="s">
        <v>22</v>
      </c>
      <c r="B12" t="n">
        <v>95673160</v>
      </c>
      <c r="C12" t="n">
        <v>56775520</v>
      </c>
      <c r="D12">
        <f>if(and(B12&gt;0,C12&gt;0),C12/(B12+C12),"")</f>
        <v/>
      </c>
      <c r="E12">
        <f>D12-E4</f>
        <v/>
      </c>
      <c r="F12" t="n">
        <v>0.05</v>
      </c>
      <c r="G12">
        <f>E12/F12*100/13.69/96</f>
        <v/>
      </c>
    </row>
    <row r="13" spans="1:7">
      <c r="A13" t="s">
        <v>23</v>
      </c>
      <c r="B13" t="n">
        <v>42026670</v>
      </c>
      <c r="C13" t="n">
        <v>29878700</v>
      </c>
      <c r="D13">
        <f>if(and(B13&gt;0,C13&gt;0),C13/(B13+C13),"")</f>
        <v/>
      </c>
      <c r="E13">
        <f>D13-E4</f>
        <v/>
      </c>
      <c r="F13" t="n">
        <v>0.05</v>
      </c>
      <c r="G13">
        <f>E13/F13*100/13.69/96</f>
        <v/>
      </c>
    </row>
    <row r="14" spans="1:7">
      <c r="A14" t="s">
        <v>24</v>
      </c>
      <c r="B14" t="n">
        <v>68426700</v>
      </c>
      <c r="C14" t="n">
        <v>42477020</v>
      </c>
      <c r="D14">
        <f>if(and(B14&gt;0,C14&gt;0),C14/(B14+C14),"")</f>
        <v/>
      </c>
      <c r="E14">
        <f>D14-E4</f>
        <v/>
      </c>
      <c r="F14" t="n">
        <v>0.05</v>
      </c>
      <c r="G14">
        <f>E14/F14*100/13.69/168</f>
        <v/>
      </c>
    </row>
    <row r="15" spans="1:7">
      <c r="A15" t="s">
        <v>25</v>
      </c>
      <c r="B15" t="n">
        <v>92224220</v>
      </c>
      <c r="C15" t="n">
        <v>54686760</v>
      </c>
      <c r="D15">
        <f>if(and(B15&gt;0,C15&gt;0),C15/(B15+C15),"")</f>
        <v/>
      </c>
      <c r="E15">
        <f>D15-E4</f>
        <v/>
      </c>
      <c r="F15" t="n">
        <v>0.05</v>
      </c>
      <c r="G15">
        <f>E15/F15*100/13.69/168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10479600</v>
      </c>
      <c r="C20" t="n">
        <v>5283530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9201647</v>
      </c>
      <c r="C21" t="n">
        <v>4242956</v>
      </c>
      <c r="D21">
        <f>if(and(B21&gt;0,C21&gt;0),C21/(B21+C21),"")</f>
        <v/>
      </c>
    </row>
    <row r="22" spans="1:7">
      <c r="A22" t="s">
        <v>16</v>
      </c>
      <c r="B22" t="n">
        <v>7776807</v>
      </c>
      <c r="C22" t="n">
        <v>3714687</v>
      </c>
      <c r="D22">
        <f>if(and(B22&gt;0,C22&gt;0),C22/(B22+C22),"")</f>
        <v/>
      </c>
      <c r="E22">
        <f>D22-E20</f>
        <v/>
      </c>
      <c r="F22" t="n">
        <v>0.05</v>
      </c>
      <c r="G22">
        <f>E22/F22*100/6.33/8</f>
        <v/>
      </c>
    </row>
    <row r="23" spans="1:7">
      <c r="A23" t="s">
        <v>17</v>
      </c>
      <c r="B23" t="n">
        <v>10033670</v>
      </c>
      <c r="C23" t="n">
        <v>5097853</v>
      </c>
      <c r="D23">
        <f>if(and(B23&gt;0,C23&gt;0),C23/(B23+C23),"")</f>
        <v/>
      </c>
      <c r="E23">
        <f>D23-E20</f>
        <v/>
      </c>
      <c r="F23" t="n">
        <v>0.05</v>
      </c>
      <c r="G23">
        <f>E23/F23*100/6.33/8</f>
        <v/>
      </c>
    </row>
    <row r="24" spans="1:7">
      <c r="A24" t="s">
        <v>18</v>
      </c>
      <c r="B24" t="n">
        <v>8329629</v>
      </c>
      <c r="C24" t="n">
        <v>4265462</v>
      </c>
      <c r="D24">
        <f>if(and(B24&gt;0,C24&gt;0),C24/(B24+C24),"")</f>
        <v/>
      </c>
      <c r="E24">
        <f>D24-E20</f>
        <v/>
      </c>
      <c r="F24" t="n">
        <v>0.05</v>
      </c>
      <c r="G24">
        <f>E24/F24*100/6.33/24</f>
        <v/>
      </c>
    </row>
    <row r="25" spans="1:7">
      <c r="A25" t="s">
        <v>19</v>
      </c>
      <c r="B25" t="n">
        <v>9272829</v>
      </c>
      <c r="C25" t="n">
        <v>4822284</v>
      </c>
      <c r="D25">
        <f>if(and(B25&gt;0,C25&gt;0),C25/(B25+C25),"")</f>
        <v/>
      </c>
      <c r="E25">
        <f>D25-E20</f>
        <v/>
      </c>
      <c r="F25" t="n">
        <v>0.05</v>
      </c>
      <c r="G25">
        <f>E25/F25*100/6.33/24</f>
        <v/>
      </c>
    </row>
    <row r="26" spans="1:7">
      <c r="A26" t="s">
        <v>20</v>
      </c>
      <c r="B26" t="n">
        <v>8251320</v>
      </c>
      <c r="C26" t="n">
        <v>4769830</v>
      </c>
      <c r="D26">
        <f>if(and(B26&gt;0,C26&gt;0),C26/(B26+C26),"")</f>
        <v/>
      </c>
      <c r="E26">
        <f>D26-E20</f>
        <v/>
      </c>
      <c r="F26" t="n">
        <v>0.05</v>
      </c>
      <c r="G26">
        <f>E26/F26*100/6.33/48</f>
        <v/>
      </c>
    </row>
    <row r="27" spans="1:7">
      <c r="A27" t="s">
        <v>21</v>
      </c>
      <c r="B27" t="n">
        <v>8275428</v>
      </c>
      <c r="C27" t="n">
        <v>4585626</v>
      </c>
      <c r="D27">
        <f>if(and(B27&gt;0,C27&gt;0),C27/(B27+C27),"")</f>
        <v/>
      </c>
      <c r="E27">
        <f>D27-E20</f>
        <v/>
      </c>
      <c r="F27" t="n">
        <v>0.05</v>
      </c>
      <c r="G27">
        <f>E27/F27*100/6.33/48</f>
        <v/>
      </c>
    </row>
    <row r="28" spans="1:7">
      <c r="A28" t="s">
        <v>22</v>
      </c>
      <c r="B28" t="n">
        <v>12217870</v>
      </c>
      <c r="C28" t="n">
        <v>7569606</v>
      </c>
      <c r="D28">
        <f>if(and(B28&gt;0,C28&gt;0),C28/(B28+C28),"")</f>
        <v/>
      </c>
      <c r="E28">
        <f>D28-E20</f>
        <v/>
      </c>
      <c r="F28" t="n">
        <v>0.05</v>
      </c>
      <c r="G28">
        <f>E28/F28*100/6.33/96</f>
        <v/>
      </c>
    </row>
    <row r="29" spans="1:7">
      <c r="A29" t="s">
        <v>23</v>
      </c>
      <c r="B29" t="n">
        <v>9883426</v>
      </c>
      <c r="C29" t="n">
        <v>6112674</v>
      </c>
      <c r="D29">
        <f>if(and(B29&gt;0,C29&gt;0),C29/(B29+C29),"")</f>
        <v/>
      </c>
      <c r="E29">
        <f>D29-E20</f>
        <v/>
      </c>
      <c r="F29" t="n">
        <v>0.05</v>
      </c>
      <c r="G29">
        <f>E29/F29*100/6.33/96</f>
        <v/>
      </c>
    </row>
    <row r="30" spans="1:7">
      <c r="A30" t="s">
        <v>24</v>
      </c>
      <c r="B30" t="n">
        <v>0</v>
      </c>
      <c r="C30" t="n">
        <v>0</v>
      </c>
      <c r="D30">
        <f>if(and(B30&gt;0,C30&gt;0),C30/(B30+C30),"")</f>
        <v/>
      </c>
      <c r="E30">
        <f>D30-E20</f>
        <v/>
      </c>
      <c r="F30" t="n">
        <v>0.05</v>
      </c>
      <c r="G30">
        <f>E30/F30*100/6.33/168</f>
        <v/>
      </c>
    </row>
    <row r="31" spans="1:7">
      <c r="A31" t="s">
        <v>25</v>
      </c>
      <c r="B31" t="n">
        <v>9971394</v>
      </c>
      <c r="C31" t="n">
        <v>6418987</v>
      </c>
      <c r="D31">
        <f>if(and(B31&gt;0,C31&gt;0),C31/(B31+C31),"")</f>
        <v/>
      </c>
      <c r="E31">
        <f>D31-E20</f>
        <v/>
      </c>
      <c r="F31" t="n">
        <v>0.05</v>
      </c>
      <c r="G31">
        <f>E31/F31*100/6.33/168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227908800</v>
      </c>
      <c r="C36" t="n">
        <v>125866800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215803900</v>
      </c>
      <c r="C37" t="n">
        <v>122103800</v>
      </c>
      <c r="D37">
        <f>if(and(B37&gt;0,C37&gt;0),C37/(B37+C37),"")</f>
        <v/>
      </c>
    </row>
    <row r="38" spans="1:7">
      <c r="A38" t="s">
        <v>16</v>
      </c>
      <c r="B38" t="n">
        <v>207592800</v>
      </c>
      <c r="C38" t="n">
        <v>120922500</v>
      </c>
      <c r="D38">
        <f>if(and(B38&gt;0,C38&gt;0),C38/(B38+C38),"")</f>
        <v/>
      </c>
      <c r="E38">
        <f>D38-E36</f>
        <v/>
      </c>
      <c r="F38" t="n">
        <v>0.05</v>
      </c>
      <c r="G38">
        <f>E38/F38*100/17.92/8</f>
        <v/>
      </c>
    </row>
    <row r="39" spans="1:7">
      <c r="A39" t="s">
        <v>17</v>
      </c>
      <c r="B39" t="n">
        <v>240104200</v>
      </c>
      <c r="C39" t="n">
        <v>141198000</v>
      </c>
      <c r="D39">
        <f>if(and(B39&gt;0,C39&gt;0),C39/(B39+C39),"")</f>
        <v/>
      </c>
      <c r="E39">
        <f>D39-E36</f>
        <v/>
      </c>
      <c r="F39" t="n">
        <v>0.05</v>
      </c>
      <c r="G39">
        <f>E39/F39*100/17.92/8</f>
        <v/>
      </c>
    </row>
    <row r="40" spans="1:7">
      <c r="A40" t="s">
        <v>18</v>
      </c>
      <c r="B40" t="n">
        <v>169126100</v>
      </c>
      <c r="C40" t="n">
        <v>117357500</v>
      </c>
      <c r="D40">
        <f>if(and(B40&gt;0,C40&gt;0),C40/(B40+C40),"")</f>
        <v/>
      </c>
      <c r="E40">
        <f>D40-E36</f>
        <v/>
      </c>
      <c r="F40" t="n">
        <v>0.05</v>
      </c>
      <c r="G40">
        <f>E40/F40*100/17.92/24</f>
        <v/>
      </c>
    </row>
    <row r="41" spans="1:7">
      <c r="A41" t="s">
        <v>19</v>
      </c>
      <c r="B41" t="n">
        <v>190659200</v>
      </c>
      <c r="C41" t="n">
        <v>132629800</v>
      </c>
      <c r="D41">
        <f>if(and(B41&gt;0,C41&gt;0),C41/(B41+C41),"")</f>
        <v/>
      </c>
      <c r="E41">
        <f>D41-E36</f>
        <v/>
      </c>
      <c r="F41" t="n">
        <v>0.05</v>
      </c>
      <c r="G41">
        <f>E41/F41*100/17.92/24</f>
        <v/>
      </c>
    </row>
    <row r="42" spans="1:7">
      <c r="A42" t="s">
        <v>20</v>
      </c>
      <c r="B42" t="n">
        <v>136801200</v>
      </c>
      <c r="C42" t="n">
        <v>124707900</v>
      </c>
      <c r="D42">
        <f>if(and(B42&gt;0,C42&gt;0),C42/(B42+C42),"")</f>
        <v/>
      </c>
      <c r="E42">
        <f>D42-E36</f>
        <v/>
      </c>
      <c r="F42" t="n">
        <v>0.05</v>
      </c>
      <c r="G42">
        <f>E42/F42*100/17.92/48</f>
        <v/>
      </c>
    </row>
    <row r="43" spans="1:7">
      <c r="A43" t="s">
        <v>21</v>
      </c>
      <c r="B43" t="n">
        <v>149529800</v>
      </c>
      <c r="C43" t="n">
        <v>131532600</v>
      </c>
      <c r="D43">
        <f>if(and(B43&gt;0,C43&gt;0),C43/(B43+C43),"")</f>
        <v/>
      </c>
      <c r="E43">
        <f>D43-E36</f>
        <v/>
      </c>
      <c r="F43" t="n">
        <v>0.05</v>
      </c>
      <c r="G43">
        <f>E43/F43*100/17.92/48</f>
        <v/>
      </c>
    </row>
    <row r="44" spans="1:7">
      <c r="A44" t="s">
        <v>22</v>
      </c>
      <c r="B44" t="n">
        <v>167933200</v>
      </c>
      <c r="C44" t="n">
        <v>173636300</v>
      </c>
      <c r="D44">
        <f>if(and(B44&gt;0,C44&gt;0),C44/(B44+C44),"")</f>
        <v/>
      </c>
      <c r="E44">
        <f>D44-E36</f>
        <v/>
      </c>
      <c r="F44" t="n">
        <v>0.05</v>
      </c>
      <c r="G44">
        <f>E44/F44*100/17.92/96</f>
        <v/>
      </c>
    </row>
    <row r="45" spans="1:7">
      <c r="A45" t="s">
        <v>23</v>
      </c>
      <c r="B45" t="n">
        <v>169428700</v>
      </c>
      <c r="C45" t="n">
        <v>173781000</v>
      </c>
      <c r="D45">
        <f>if(and(B45&gt;0,C45&gt;0),C45/(B45+C45),"")</f>
        <v/>
      </c>
      <c r="E45">
        <f>D45-E36</f>
        <v/>
      </c>
      <c r="F45" t="n">
        <v>0.05</v>
      </c>
      <c r="G45">
        <f>E45/F45*100/17.92/96</f>
        <v/>
      </c>
    </row>
    <row r="46" spans="1:7">
      <c r="A46" t="s">
        <v>24</v>
      </c>
      <c r="B46" t="n">
        <v>149946900</v>
      </c>
      <c r="C46" t="n">
        <v>158611000</v>
      </c>
      <c r="D46">
        <f>if(and(B46&gt;0,C46&gt;0),C46/(B46+C46),"")</f>
        <v/>
      </c>
      <c r="E46">
        <f>D46-E36</f>
        <v/>
      </c>
      <c r="F46" t="n">
        <v>0.05</v>
      </c>
      <c r="G46">
        <f>E46/F46*100/17.92/168</f>
        <v/>
      </c>
    </row>
    <row r="47" spans="1:7">
      <c r="A47" t="s">
        <v>25</v>
      </c>
      <c r="B47" t="n">
        <v>161022300</v>
      </c>
      <c r="C47" t="n">
        <v>180347100</v>
      </c>
      <c r="D47">
        <f>if(and(B47&gt;0,C47&gt;0),C47/(B47+C47),"")</f>
        <v/>
      </c>
      <c r="E47">
        <f>D47-E36</f>
        <v/>
      </c>
      <c r="F47" t="n">
        <v>0.05</v>
      </c>
      <c r="G47">
        <f>E47/F47*100/17.92/168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356968500</v>
      </c>
      <c r="C52" t="n">
        <v>197343200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327067600</v>
      </c>
      <c r="C53" t="n">
        <v>179165100</v>
      </c>
      <c r="D53">
        <f>if(and(B53&gt;0,C53&gt;0),C53/(B53+C53),"")</f>
        <v/>
      </c>
    </row>
    <row r="54" spans="1:7">
      <c r="A54" t="s">
        <v>16</v>
      </c>
      <c r="B54" t="n">
        <v>340641400</v>
      </c>
      <c r="C54" t="n">
        <v>200584300</v>
      </c>
      <c r="D54">
        <f>if(and(B54&gt;0,C54&gt;0),C54/(B54+C54),"")</f>
        <v/>
      </c>
      <c r="E54">
        <f>D54-E52</f>
        <v/>
      </c>
      <c r="F54" t="n">
        <v>0.05</v>
      </c>
      <c r="G54">
        <f>E54/F54*100/11.34/8</f>
        <v/>
      </c>
    </row>
    <row r="55" spans="1:7">
      <c r="A55" t="s">
        <v>17</v>
      </c>
      <c r="B55" t="n">
        <v>393636800</v>
      </c>
      <c r="C55" t="n">
        <v>229820300</v>
      </c>
      <c r="D55">
        <f>if(and(B55&gt;0,C55&gt;0),C55/(B55+C55),"")</f>
        <v/>
      </c>
      <c r="E55">
        <f>D55-E52</f>
        <v/>
      </c>
      <c r="F55" t="n">
        <v>0.05</v>
      </c>
      <c r="G55">
        <f>E55/F55*100/11.34/8</f>
        <v/>
      </c>
    </row>
    <row r="56" spans="1:7">
      <c r="A56" t="s">
        <v>18</v>
      </c>
      <c r="B56" t="n">
        <v>364966300</v>
      </c>
      <c r="C56" t="n">
        <v>240592300</v>
      </c>
      <c r="D56">
        <f>if(and(B56&gt;0,C56&gt;0),C56/(B56+C56),"")</f>
        <v/>
      </c>
      <c r="E56">
        <f>D56-E52</f>
        <v/>
      </c>
      <c r="F56" t="n">
        <v>0.05</v>
      </c>
      <c r="G56">
        <f>E56/F56*100/11.34/24</f>
        <v/>
      </c>
    </row>
    <row r="57" spans="1:7">
      <c r="A57" t="s">
        <v>19</v>
      </c>
      <c r="B57" t="n">
        <v>364517200</v>
      </c>
      <c r="C57" t="n">
        <v>238334000</v>
      </c>
      <c r="D57">
        <f>if(and(B57&gt;0,C57&gt;0),C57/(B57+C57),"")</f>
        <v/>
      </c>
      <c r="E57">
        <f>D57-E52</f>
        <v/>
      </c>
      <c r="F57" t="n">
        <v>0.05</v>
      </c>
      <c r="G57">
        <f>E57/F57*100/11.34/24</f>
        <v/>
      </c>
    </row>
    <row r="58" spans="1:7">
      <c r="A58" t="s">
        <v>20</v>
      </c>
      <c r="B58" t="n">
        <v>314477500</v>
      </c>
      <c r="C58" t="n">
        <v>242928300</v>
      </c>
      <c r="D58">
        <f>if(and(B58&gt;0,C58&gt;0),C58/(B58+C58),"")</f>
        <v/>
      </c>
      <c r="E58">
        <f>D58-E52</f>
        <v/>
      </c>
      <c r="F58" t="n">
        <v>0.05</v>
      </c>
      <c r="G58">
        <f>E58/F58*100/11.34/48</f>
        <v/>
      </c>
    </row>
    <row r="59" spans="1:7">
      <c r="A59" t="s">
        <v>21</v>
      </c>
      <c r="B59" t="n">
        <v>319012800</v>
      </c>
      <c r="C59" t="n">
        <v>247698000</v>
      </c>
      <c r="D59">
        <f>if(and(B59&gt;0,C59&gt;0),C59/(B59+C59),"")</f>
        <v/>
      </c>
      <c r="E59">
        <f>D59-E52</f>
        <v/>
      </c>
      <c r="F59" t="n">
        <v>0.05</v>
      </c>
      <c r="G59">
        <f>E59/F59*100/11.34/48</f>
        <v/>
      </c>
    </row>
    <row r="60" spans="1:7">
      <c r="A60" t="s">
        <v>22</v>
      </c>
      <c r="B60" t="n">
        <v>442467100</v>
      </c>
      <c r="C60" t="n">
        <v>377070000</v>
      </c>
      <c r="D60">
        <f>if(and(B60&gt;0,C60&gt;0),C60/(B60+C60),"")</f>
        <v/>
      </c>
      <c r="E60">
        <f>D60-E52</f>
        <v/>
      </c>
      <c r="F60" t="n">
        <v>0.05</v>
      </c>
      <c r="G60">
        <f>E60/F60*100/11.34/96</f>
        <v/>
      </c>
    </row>
    <row r="61" spans="1:7">
      <c r="A61" t="s">
        <v>23</v>
      </c>
      <c r="B61" t="n">
        <v>473621600</v>
      </c>
      <c r="C61" t="n">
        <v>399989600</v>
      </c>
      <c r="D61">
        <f>if(and(B61&gt;0,C61&gt;0),C61/(B61+C61),"")</f>
        <v/>
      </c>
      <c r="E61">
        <f>D61-E52</f>
        <v/>
      </c>
      <c r="F61" t="n">
        <v>0.05</v>
      </c>
      <c r="G61">
        <f>E61/F61*100/11.34/96</f>
        <v/>
      </c>
    </row>
    <row r="62" spans="1:7">
      <c r="A62" t="s">
        <v>24</v>
      </c>
      <c r="B62" t="n">
        <v>367080500</v>
      </c>
      <c r="C62" t="n">
        <v>325859800</v>
      </c>
      <c r="D62">
        <f>if(and(B62&gt;0,C62&gt;0),C62/(B62+C62),"")</f>
        <v/>
      </c>
      <c r="E62">
        <f>D62-E52</f>
        <v/>
      </c>
      <c r="F62" t="n">
        <v>0.05</v>
      </c>
      <c r="G62">
        <f>E62/F62*100/11.34/168</f>
        <v/>
      </c>
    </row>
    <row r="63" spans="1:7">
      <c r="A63" t="s">
        <v>25</v>
      </c>
      <c r="B63" t="n">
        <v>530439800</v>
      </c>
      <c r="C63" t="n">
        <v>473333100</v>
      </c>
      <c r="D63">
        <f>if(and(B63&gt;0,C63&gt;0),C63/(B63+C63),"")</f>
        <v/>
      </c>
      <c r="E63">
        <f>D63-E52</f>
        <v/>
      </c>
      <c r="F63" t="n">
        <v>0.05</v>
      </c>
      <c r="G63">
        <f>E63/F63*100/11.34/168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5</v>
      </c>
      <c r="C66" t="s">
        <v>36</v>
      </c>
      <c r="D66" t="s">
        <v>37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13500660</v>
      </c>
      <c r="C68" t="n">
        <v>6734308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16129140</v>
      </c>
      <c r="C69" t="n">
        <v>9865637</v>
      </c>
      <c r="D69">
        <f>if(and(B69&gt;0,C69&gt;0),C69/(B69+C69),"")</f>
        <v/>
      </c>
    </row>
    <row r="70" spans="1:7">
      <c r="A70" t="s">
        <v>16</v>
      </c>
      <c r="B70" t="n">
        <v>12393770</v>
      </c>
      <c r="C70" t="n">
        <v>6989755</v>
      </c>
      <c r="D70">
        <f>if(and(B70&gt;0,C70&gt;0),C70/(B70+C70),"")</f>
        <v/>
      </c>
      <c r="E70">
        <f>D70-E68</f>
        <v/>
      </c>
      <c r="F70" t="n">
        <v>0.05</v>
      </c>
      <c r="G70">
        <f>E70/F70*100/17.35/8</f>
        <v/>
      </c>
    </row>
    <row r="71" spans="1:7">
      <c r="A71" t="s">
        <v>17</v>
      </c>
      <c r="B71" t="n">
        <v>11406770</v>
      </c>
      <c r="C71" t="n">
        <v>6565363</v>
      </c>
      <c r="D71">
        <f>if(and(B71&gt;0,C71&gt;0),C71/(B71+C71),"")</f>
        <v/>
      </c>
      <c r="E71">
        <f>D71-E68</f>
        <v/>
      </c>
      <c r="F71" t="n">
        <v>0.05</v>
      </c>
      <c r="G71">
        <f>E71/F71*100/17.35/8</f>
        <v/>
      </c>
    </row>
    <row r="72" spans="1:7">
      <c r="A72" t="s">
        <v>18</v>
      </c>
      <c r="B72" t="n">
        <v>7275058</v>
      </c>
      <c r="C72" t="n">
        <v>5413554</v>
      </c>
      <c r="D72">
        <f>if(and(B72&gt;0,C72&gt;0),C72/(B72+C72),"")</f>
        <v/>
      </c>
      <c r="E72">
        <f>D72-E68</f>
        <v/>
      </c>
      <c r="F72" t="n">
        <v>0.05</v>
      </c>
      <c r="G72">
        <f>E72/F72*100/17.35/24</f>
        <v/>
      </c>
    </row>
    <row r="73" spans="1:7">
      <c r="A73" t="s">
        <v>19</v>
      </c>
      <c r="B73" t="n">
        <v>7858515</v>
      </c>
      <c r="C73" t="n">
        <v>5317980</v>
      </c>
      <c r="D73">
        <f>if(and(B73&gt;0,C73&gt;0),C73/(B73+C73),"")</f>
        <v/>
      </c>
      <c r="E73">
        <f>D73-E68</f>
        <v/>
      </c>
      <c r="F73" t="n">
        <v>0.05</v>
      </c>
      <c r="G73">
        <f>E73/F73*100/17.35/24</f>
        <v/>
      </c>
    </row>
    <row r="74" spans="1:7">
      <c r="A74" t="s">
        <v>20</v>
      </c>
      <c r="B74" t="n">
        <v>6965805</v>
      </c>
      <c r="C74" t="n">
        <v>6353902</v>
      </c>
      <c r="D74">
        <f>if(and(B74&gt;0,C74&gt;0),C74/(B74+C74),"")</f>
        <v/>
      </c>
      <c r="E74">
        <f>D74-E68</f>
        <v/>
      </c>
      <c r="F74" t="n">
        <v>0.05</v>
      </c>
      <c r="G74">
        <f>E74/F74*100/17.35/48</f>
        <v/>
      </c>
    </row>
    <row r="75" spans="1:7">
      <c r="A75" t="s">
        <v>21</v>
      </c>
      <c r="B75" t="n">
        <v>7074776</v>
      </c>
      <c r="C75" t="n">
        <v>6461841</v>
      </c>
      <c r="D75">
        <f>if(and(B75&gt;0,C75&gt;0),C75/(B75+C75),"")</f>
        <v/>
      </c>
      <c r="E75">
        <f>D75-E68</f>
        <v/>
      </c>
      <c r="F75" t="n">
        <v>0.05</v>
      </c>
      <c r="G75">
        <f>E75/F75*100/17.35/48</f>
        <v/>
      </c>
    </row>
    <row r="76" spans="1:7">
      <c r="A76" t="s">
        <v>22</v>
      </c>
      <c r="B76" t="n">
        <v>6163524</v>
      </c>
      <c r="C76" t="n">
        <v>7052795</v>
      </c>
      <c r="D76">
        <f>if(and(B76&gt;0,C76&gt;0),C76/(B76+C76),"")</f>
        <v/>
      </c>
      <c r="E76">
        <f>D76-E68</f>
        <v/>
      </c>
      <c r="F76" t="n">
        <v>0.05</v>
      </c>
      <c r="G76">
        <f>E76/F76*100/17.35/96</f>
        <v/>
      </c>
    </row>
    <row r="77" spans="1:7">
      <c r="A77" t="s">
        <v>23</v>
      </c>
      <c r="B77" t="n">
        <v>7119017</v>
      </c>
      <c r="C77" t="n">
        <v>7777407</v>
      </c>
      <c r="D77">
        <f>if(and(B77&gt;0,C77&gt;0),C77/(B77+C77),"")</f>
        <v/>
      </c>
      <c r="E77">
        <f>D77-E68</f>
        <v/>
      </c>
      <c r="F77" t="n">
        <v>0.05</v>
      </c>
      <c r="G77">
        <f>E77/F77*100/17.35/96</f>
        <v/>
      </c>
    </row>
    <row r="78" spans="1:7">
      <c r="A78" t="s">
        <v>24</v>
      </c>
      <c r="B78" t="n">
        <v>2062585</v>
      </c>
      <c r="C78" t="n">
        <v>2006353</v>
      </c>
      <c r="D78">
        <f>if(and(B78&gt;0,C78&gt;0),C78/(B78+C78),"")</f>
        <v/>
      </c>
      <c r="E78">
        <f>D78-E68</f>
        <v/>
      </c>
      <c r="F78" t="n">
        <v>0.05</v>
      </c>
      <c r="G78">
        <f>E78/F78*100/17.35/168</f>
        <v/>
      </c>
    </row>
    <row r="79" spans="1:7">
      <c r="A79" t="s">
        <v>25</v>
      </c>
      <c r="B79" t="n">
        <v>6336574</v>
      </c>
      <c r="C79" t="n">
        <v>6835611</v>
      </c>
      <c r="D79">
        <f>if(and(B79&gt;0,C79&gt;0),C79/(B79+C79),"")</f>
        <v/>
      </c>
      <c r="E79">
        <f>D79-E68</f>
        <v/>
      </c>
      <c r="F79" t="n">
        <v>0.05</v>
      </c>
      <c r="G79">
        <f>E79/F79*100/17.35/168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5</v>
      </c>
      <c r="C82" t="s">
        <v>39</v>
      </c>
      <c r="D82" t="s">
        <v>40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411132300</v>
      </c>
      <c r="C84" t="n">
        <v>257423000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392304300</v>
      </c>
      <c r="C85" t="n">
        <v>244043000</v>
      </c>
      <c r="D85">
        <f>if(and(B85&gt;0,C85&gt;0),C85/(B85+C85),"")</f>
        <v/>
      </c>
    </row>
    <row r="86" spans="1:7">
      <c r="A86" t="s">
        <v>16</v>
      </c>
      <c r="B86" t="n">
        <v>452648400</v>
      </c>
      <c r="C86" t="n">
        <v>295946300</v>
      </c>
      <c r="D86">
        <f>if(and(B86&gt;0,C86&gt;0),C86/(B86+C86),"")</f>
        <v/>
      </c>
      <c r="E86">
        <f>D86-E84</f>
        <v/>
      </c>
      <c r="F86" t="n">
        <v>0.05</v>
      </c>
      <c r="G86">
        <f>E86/F86*100/11.88/8</f>
        <v/>
      </c>
    </row>
    <row r="87" spans="1:7">
      <c r="A87" t="s">
        <v>17</v>
      </c>
      <c r="B87" t="n">
        <v>488348000</v>
      </c>
      <c r="C87" t="n">
        <v>318301800</v>
      </c>
      <c r="D87">
        <f>if(and(B87&gt;0,C87&gt;0),C87/(B87+C87),"")</f>
        <v/>
      </c>
      <c r="E87">
        <f>D87-E84</f>
        <v/>
      </c>
      <c r="F87" t="n">
        <v>0.05</v>
      </c>
      <c r="G87">
        <f>E87/F87*100/11.88/8</f>
        <v/>
      </c>
    </row>
    <row r="88" spans="1:7">
      <c r="A88" t="s">
        <v>18</v>
      </c>
      <c r="B88" t="n">
        <v>361750700</v>
      </c>
      <c r="C88" t="n">
        <v>264939000</v>
      </c>
      <c r="D88">
        <f>if(and(B88&gt;0,C88&gt;0),C88/(B88+C88),"")</f>
        <v/>
      </c>
      <c r="E88">
        <f>D88-E84</f>
        <v/>
      </c>
      <c r="F88" t="n">
        <v>0.05</v>
      </c>
      <c r="G88">
        <f>E88/F88*100/11.88/24</f>
        <v/>
      </c>
    </row>
    <row r="89" spans="1:7">
      <c r="A89" t="s">
        <v>19</v>
      </c>
      <c r="B89" t="n">
        <v>415618000</v>
      </c>
      <c r="C89" t="n">
        <v>305573100</v>
      </c>
      <c r="D89">
        <f>if(and(B89&gt;0,C89&gt;0),C89/(B89+C89),"")</f>
        <v/>
      </c>
      <c r="E89">
        <f>D89-E84</f>
        <v/>
      </c>
      <c r="F89" t="n">
        <v>0.05</v>
      </c>
      <c r="G89">
        <f>E89/F89*100/11.88/24</f>
        <v/>
      </c>
    </row>
    <row r="90" spans="1:7">
      <c r="A90" t="s">
        <v>20</v>
      </c>
      <c r="B90" t="n">
        <v>351686400</v>
      </c>
      <c r="C90" t="n">
        <v>300049100</v>
      </c>
      <c r="D90">
        <f>if(and(B90&gt;0,C90&gt;0),C90/(B90+C90),"")</f>
        <v/>
      </c>
      <c r="E90">
        <f>D90-E84</f>
        <v/>
      </c>
      <c r="F90" t="n">
        <v>0.05</v>
      </c>
      <c r="G90">
        <f>E90/F90*100/11.88/48</f>
        <v/>
      </c>
    </row>
    <row r="91" spans="1:7">
      <c r="A91" t="s">
        <v>21</v>
      </c>
      <c r="B91" t="n">
        <v>341978700</v>
      </c>
      <c r="C91" t="n">
        <v>290263600</v>
      </c>
      <c r="D91">
        <f>if(and(B91&gt;0,C91&gt;0),C91/(B91+C91),"")</f>
        <v/>
      </c>
      <c r="E91">
        <f>D91-E84</f>
        <v/>
      </c>
      <c r="F91" t="n">
        <v>0.05</v>
      </c>
      <c r="G91">
        <f>E91/F91*100/11.88/48</f>
        <v/>
      </c>
    </row>
    <row r="92" spans="1:7">
      <c r="A92" t="s">
        <v>22</v>
      </c>
      <c r="B92" t="n">
        <v>552004100</v>
      </c>
      <c r="C92" t="n">
        <v>507669500</v>
      </c>
      <c r="D92">
        <f>if(and(B92&gt;0,C92&gt;0),C92/(B92+C92),"")</f>
        <v/>
      </c>
      <c r="E92">
        <f>D92-E84</f>
        <v/>
      </c>
      <c r="F92" t="n">
        <v>0.05</v>
      </c>
      <c r="G92">
        <f>E92/F92*100/11.88/96</f>
        <v/>
      </c>
    </row>
    <row r="93" spans="1:7">
      <c r="A93" t="s">
        <v>23</v>
      </c>
      <c r="B93" t="n">
        <v>465024400</v>
      </c>
      <c r="C93" t="n">
        <v>426900900</v>
      </c>
      <c r="D93">
        <f>if(and(B93&gt;0,C93&gt;0),C93/(B93+C93),"")</f>
        <v/>
      </c>
      <c r="E93">
        <f>D93-E84</f>
        <v/>
      </c>
      <c r="F93" t="n">
        <v>0.05</v>
      </c>
      <c r="G93">
        <f>E93/F93*100/11.88/96</f>
        <v/>
      </c>
    </row>
    <row r="94" spans="1:7">
      <c r="A94" t="s">
        <v>24</v>
      </c>
      <c r="B94" t="n">
        <v>61547100</v>
      </c>
      <c r="C94" t="n">
        <v>58557930</v>
      </c>
      <c r="D94">
        <f>if(and(B94&gt;0,C94&gt;0),C94/(B94+C94),"")</f>
        <v/>
      </c>
      <c r="E94">
        <f>D94-E84</f>
        <v/>
      </c>
      <c r="F94" t="n">
        <v>0.05</v>
      </c>
      <c r="G94">
        <f>E94/F94*100/11.88/168</f>
        <v/>
      </c>
    </row>
    <row r="95" spans="1:7">
      <c r="A95" t="s">
        <v>25</v>
      </c>
      <c r="B95" t="n">
        <v>553634900</v>
      </c>
      <c r="C95" t="n">
        <v>538323300</v>
      </c>
      <c r="D95">
        <f>if(and(B95&gt;0,C95&gt;0),C95/(B95+C95),"")</f>
        <v/>
      </c>
      <c r="E95">
        <f>D95-E84</f>
        <v/>
      </c>
      <c r="F95" t="n">
        <v>0.05</v>
      </c>
      <c r="G95">
        <f>E95/F95*100/11.88/168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41</v>
      </c>
      <c r="B98" t="s">
        <v>42</v>
      </c>
      <c r="C98" t="s">
        <v>43</v>
      </c>
      <c r="D98" t="s">
        <v>44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56204640</v>
      </c>
      <c r="C100" t="n">
        <v>38163520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41063800</v>
      </c>
      <c r="C101" t="n">
        <v>28493390</v>
      </c>
      <c r="D101">
        <f>if(and(B101&gt;0,C101&gt;0),C101/(B101+C101),"")</f>
        <v/>
      </c>
    </row>
    <row r="102" spans="1:7">
      <c r="A102" t="s">
        <v>16</v>
      </c>
      <c r="B102" t="n">
        <v>41176870</v>
      </c>
      <c r="C102" t="n">
        <v>30087000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E102/F102*100/19.02/8</f>
        <v/>
      </c>
    </row>
    <row r="103" spans="1:7">
      <c r="A103" t="s">
        <v>17</v>
      </c>
      <c r="B103" t="n">
        <v>43199200</v>
      </c>
      <c r="C103" t="n">
        <v>31350760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E103/F103*100/19.02/8</f>
        <v/>
      </c>
    </row>
    <row r="104" spans="1:7">
      <c r="A104" t="s">
        <v>18</v>
      </c>
      <c r="B104" t="n">
        <v>36219830</v>
      </c>
      <c r="C104" t="n">
        <v>30610250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E104/F104*100/19.02/24</f>
        <v/>
      </c>
    </row>
    <row r="105" spans="1:7">
      <c r="A105" t="s">
        <v>19</v>
      </c>
      <c r="B105" t="n">
        <v>35527650</v>
      </c>
      <c r="C105" t="n">
        <v>30312050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E105/F105*100/19.02/24</f>
        <v/>
      </c>
    </row>
    <row r="106" spans="1:7">
      <c r="A106" t="s">
        <v>20</v>
      </c>
      <c r="B106" t="n">
        <v>35798020</v>
      </c>
      <c r="C106" t="n">
        <v>37985710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E106/F106*100/19.02/48</f>
        <v/>
      </c>
    </row>
    <row r="107" spans="1:7">
      <c r="A107" t="s">
        <v>21</v>
      </c>
      <c r="B107" t="n">
        <v>34469600</v>
      </c>
      <c r="C107" t="n">
        <v>37834370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E107/F107*100/19.02/48</f>
        <v/>
      </c>
    </row>
    <row r="108" spans="1:7">
      <c r="A108" t="s">
        <v>22</v>
      </c>
      <c r="B108" t="n">
        <v>44005350</v>
      </c>
      <c r="C108" t="n">
        <v>54295010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E108/F108*100/19.02/96</f>
        <v/>
      </c>
    </row>
    <row r="109" spans="1:7">
      <c r="A109" t="s">
        <v>23</v>
      </c>
      <c r="B109" t="n">
        <v>38053570</v>
      </c>
      <c r="C109" t="n">
        <v>45455010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E109/F109*100/19.02/96</f>
        <v/>
      </c>
    </row>
    <row r="110" spans="1:7">
      <c r="A110" t="s">
        <v>24</v>
      </c>
      <c r="B110" t="n">
        <v>51005220</v>
      </c>
      <c r="C110" t="n">
        <v>66309300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E110/F110*100/19.02/168</f>
        <v/>
      </c>
    </row>
    <row r="111" spans="1:7">
      <c r="A111" t="s">
        <v>25</v>
      </c>
      <c r="B111" t="n">
        <v>43346950</v>
      </c>
      <c r="C111" t="n">
        <v>57394630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E111/F111*100/19.02/168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45</v>
      </c>
      <c r="B114" t="s">
        <v>5</v>
      </c>
      <c r="C114" t="s">
        <v>46</v>
      </c>
      <c r="D114" t="s">
        <v>44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16597150</v>
      </c>
      <c r="C116" t="n">
        <v>11608740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20951550</v>
      </c>
      <c r="C117" t="n">
        <v>14166160</v>
      </c>
      <c r="D117">
        <f>if(and(B117&gt;0,C117&gt;0),C117/(B117+C117),"")</f>
        <v/>
      </c>
    </row>
    <row r="118" spans="1:7">
      <c r="A118" t="s">
        <v>16</v>
      </c>
      <c r="B118" t="n">
        <v>20461960</v>
      </c>
      <c r="C118" t="n">
        <v>14883990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E118/F118*100/19.02/8</f>
        <v/>
      </c>
    </row>
    <row r="119" spans="1:7">
      <c r="A119" t="s">
        <v>17</v>
      </c>
      <c r="B119" t="n">
        <v>21471790</v>
      </c>
      <c r="C119" t="n">
        <v>16197280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E119/F119*100/19.02/8</f>
        <v/>
      </c>
    </row>
    <row r="120" spans="1:7">
      <c r="A120" t="s">
        <v>18</v>
      </c>
      <c r="B120" t="n">
        <v>19270580</v>
      </c>
      <c r="C120" t="n">
        <v>16840450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E120/F120*100/19.02/24</f>
        <v/>
      </c>
    </row>
    <row r="121" spans="1:7">
      <c r="A121" t="s">
        <v>19</v>
      </c>
      <c r="B121" t="n">
        <v>18388770</v>
      </c>
      <c r="C121" t="n">
        <v>15808740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E121/F121*100/19.02/24</f>
        <v/>
      </c>
    </row>
    <row r="122" spans="1:7">
      <c r="A122" t="s">
        <v>20</v>
      </c>
      <c r="B122" t="n">
        <v>12368350</v>
      </c>
      <c r="C122" t="n">
        <v>13052060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E122/F122*100/19.02/48</f>
        <v/>
      </c>
    </row>
    <row r="123" spans="1:7">
      <c r="A123" t="s">
        <v>21</v>
      </c>
      <c r="B123" t="n">
        <v>11270270</v>
      </c>
      <c r="C123" t="n">
        <v>11898240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E123/F123*100/19.02/48</f>
        <v/>
      </c>
    </row>
    <row r="124" spans="1:7">
      <c r="A124" t="s">
        <v>22</v>
      </c>
      <c r="B124" t="n">
        <v>15482340</v>
      </c>
      <c r="C124" t="n">
        <v>18451040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E124/F124*100/19.02/96</f>
        <v/>
      </c>
    </row>
    <row r="125" spans="1:7">
      <c r="A125" t="s">
        <v>23</v>
      </c>
      <c r="B125" t="n">
        <v>19258110</v>
      </c>
      <c r="C125" t="n">
        <v>23452750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E125/F125*100/19.02/96</f>
        <v/>
      </c>
    </row>
    <row r="126" spans="1:7">
      <c r="A126" t="s">
        <v>24</v>
      </c>
      <c r="B126" t="n">
        <v>12164580</v>
      </c>
      <c r="C126" t="n">
        <v>14930360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E126/F126*100/19.02/168</f>
        <v/>
      </c>
    </row>
    <row r="127" spans="1:7">
      <c r="A127" t="s">
        <v>25</v>
      </c>
      <c r="B127" t="n">
        <v>13618360</v>
      </c>
      <c r="C127" t="n">
        <v>18381280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E127/F127*100/19.02/168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47</v>
      </c>
      <c r="B130" t="s">
        <v>5</v>
      </c>
      <c r="C130" t="s">
        <v>48</v>
      </c>
      <c r="D130" t="s">
        <v>49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121606600</v>
      </c>
      <c r="C132" t="n">
        <v>70666970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101160300</v>
      </c>
      <c r="C133" t="n">
        <v>58553250</v>
      </c>
      <c r="D133">
        <f>if(and(B133&gt;0,C133&gt;0),C133/(B133+C133),"")</f>
        <v/>
      </c>
    </row>
    <row r="134" spans="1:7">
      <c r="A134" t="s">
        <v>16</v>
      </c>
      <c r="B134" t="n">
        <v>141524500</v>
      </c>
      <c r="C134" t="n">
        <v>90155720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E134/F134*100/22.77/8</f>
        <v/>
      </c>
    </row>
    <row r="135" spans="1:7">
      <c r="A135" t="s">
        <v>17</v>
      </c>
      <c r="B135" t="n">
        <v>106894800</v>
      </c>
      <c r="C135" t="n">
        <v>69147640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E135/F135*100/22.77/8</f>
        <v/>
      </c>
    </row>
    <row r="136" spans="1:7">
      <c r="A136" t="s">
        <v>18</v>
      </c>
      <c r="B136" t="n">
        <v>109768200</v>
      </c>
      <c r="C136" t="n">
        <v>84723540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E136/F136*100/22.77/24</f>
        <v/>
      </c>
    </row>
    <row r="137" spans="1:7">
      <c r="A137" t="s">
        <v>19</v>
      </c>
      <c r="B137" t="n">
        <v>83420090</v>
      </c>
      <c r="C137" t="n">
        <v>65701830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E137/F137*100/22.77/24</f>
        <v/>
      </c>
    </row>
    <row r="138" spans="1:7">
      <c r="A138" t="s">
        <v>20</v>
      </c>
      <c r="B138" t="n">
        <v>78951680</v>
      </c>
      <c r="C138" t="n">
        <v>82881370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E138/F138*100/22.77/48</f>
        <v/>
      </c>
    </row>
    <row r="139" spans="1:7">
      <c r="A139" t="s">
        <v>21</v>
      </c>
      <c r="B139" t="n">
        <v>63895170</v>
      </c>
      <c r="C139" t="n">
        <v>67302650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E139/F139*100/22.77/48</f>
        <v/>
      </c>
    </row>
    <row r="140" spans="1:7">
      <c r="A140" t="s">
        <v>22</v>
      </c>
      <c r="B140" t="n">
        <v>84231140</v>
      </c>
      <c r="C140" t="n">
        <v>111687900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E140/F140*100/22.77/96</f>
        <v/>
      </c>
    </row>
    <row r="141" spans="1:7">
      <c r="A141" t="s">
        <v>23</v>
      </c>
      <c r="B141" t="n">
        <v>72063760</v>
      </c>
      <c r="C141" t="n">
        <v>94855170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E141/F141*100/22.77/96</f>
        <v/>
      </c>
    </row>
    <row r="142" spans="1:7">
      <c r="A142" t="s">
        <v>24</v>
      </c>
      <c r="B142" t="n">
        <v>8391</v>
      </c>
      <c r="C142" t="n">
        <v>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E142/F142*100/22.77/168</f>
        <v/>
      </c>
    </row>
    <row r="143" spans="1:7">
      <c r="A143" t="s">
        <v>25</v>
      </c>
      <c r="B143" t="n">
        <v>34874250</v>
      </c>
      <c r="C143" t="n">
        <v>51045640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E143/F143*100/22.77/168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50</v>
      </c>
      <c r="B146" t="s">
        <v>5</v>
      </c>
      <c r="C146" t="s">
        <v>51</v>
      </c>
      <c r="D146" t="s">
        <v>52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12110270</v>
      </c>
      <c r="C148" t="n">
        <v>7739651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13585810</v>
      </c>
      <c r="C149" t="n">
        <v>9947286</v>
      </c>
      <c r="D149">
        <f>if(and(B149&gt;0,C149&gt;0),C149/(B149+C149),"")</f>
        <v/>
      </c>
    </row>
    <row r="150" spans="1:7">
      <c r="A150" t="s">
        <v>16</v>
      </c>
      <c r="B150" t="n">
        <v>8378905</v>
      </c>
      <c r="C150" t="n">
        <v>5759926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E150/F150*100/13.94/8</f>
        <v/>
      </c>
    </row>
    <row r="151" spans="1:7">
      <c r="A151" t="s">
        <v>17</v>
      </c>
      <c r="B151" t="n">
        <v>13626230</v>
      </c>
      <c r="C151" t="n">
        <v>9674360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E151/F151*100/13.94/8</f>
        <v/>
      </c>
    </row>
    <row r="152" spans="1:7">
      <c r="A152" t="s">
        <v>18</v>
      </c>
      <c r="B152" t="n">
        <v>15014720</v>
      </c>
      <c r="C152" t="n">
        <v>11202430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E152/F152*100/13.94/24</f>
        <v/>
      </c>
    </row>
    <row r="153" spans="1:7">
      <c r="A153" t="s">
        <v>19</v>
      </c>
      <c r="B153" t="n">
        <v>15267350</v>
      </c>
      <c r="C153" t="n">
        <v>11535060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E153/F153*100/13.94/24</f>
        <v/>
      </c>
    </row>
    <row r="154" spans="1:7">
      <c r="A154" t="s">
        <v>20</v>
      </c>
      <c r="B154" t="n">
        <v>12214140</v>
      </c>
      <c r="C154" t="n">
        <v>9621694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E154/F154*100/13.94/48</f>
        <v/>
      </c>
    </row>
    <row r="155" spans="1:7">
      <c r="A155" t="s">
        <v>21</v>
      </c>
      <c r="B155" t="n">
        <v>11494680</v>
      </c>
      <c r="C155" t="n">
        <v>9197111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E155/F155*100/13.94/48</f>
        <v/>
      </c>
    </row>
    <row r="156" spans="1:7">
      <c r="A156" t="s">
        <v>22</v>
      </c>
      <c r="B156" t="n">
        <v>15854970</v>
      </c>
      <c r="C156" t="n">
        <v>13452290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E156/F156*100/13.94/96</f>
        <v/>
      </c>
    </row>
    <row r="157" spans="1:7">
      <c r="A157" t="s">
        <v>23</v>
      </c>
      <c r="B157" t="n">
        <v>15144200</v>
      </c>
      <c r="C157" t="n">
        <v>12380810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E157/F157*100/13.94/96</f>
        <v/>
      </c>
    </row>
    <row r="158" spans="1:7">
      <c r="A158" t="s">
        <v>24</v>
      </c>
      <c r="B158" t="n">
        <v>14744670</v>
      </c>
      <c r="C158" t="n">
        <v>13186830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E158/F158*100/13.94/168</f>
        <v/>
      </c>
    </row>
    <row r="159" spans="1:7">
      <c r="A159" t="s">
        <v>25</v>
      </c>
      <c r="B159" t="n">
        <v>12035360</v>
      </c>
      <c r="C159" t="n">
        <v>10313430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E159/F159*100/13.94/168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53</v>
      </c>
      <c r="B162" t="s">
        <v>5</v>
      </c>
      <c r="C162" t="s">
        <v>54</v>
      </c>
      <c r="D162" t="s">
        <v>55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9710169</v>
      </c>
      <c r="C164" t="n">
        <v>6169634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5295884</v>
      </c>
      <c r="C165" t="n">
        <v>3251902</v>
      </c>
      <c r="D165">
        <f>if(and(B165&gt;0,C165&gt;0),C165/(B165+C165),"")</f>
        <v/>
      </c>
    </row>
    <row r="166" spans="1:7">
      <c r="A166" t="s">
        <v>16</v>
      </c>
      <c r="B166" t="n">
        <v>6986167</v>
      </c>
      <c r="C166" t="n">
        <v>4520881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E166/F166*100/23.79/8</f>
        <v/>
      </c>
    </row>
    <row r="167" spans="1:7">
      <c r="A167" t="s">
        <v>17</v>
      </c>
      <c r="B167" t="n">
        <v>5622452</v>
      </c>
      <c r="C167" t="n">
        <v>3907687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E167/F167*100/23.79/8</f>
        <v/>
      </c>
    </row>
    <row r="168" spans="1:7">
      <c r="A168" t="s">
        <v>18</v>
      </c>
      <c r="B168" t="n">
        <v>5931492</v>
      </c>
      <c r="C168" t="n">
        <v>4442722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E168/F168*100/23.79/24</f>
        <v/>
      </c>
    </row>
    <row r="169" spans="1:7">
      <c r="A169" t="s">
        <v>19</v>
      </c>
      <c r="B169" t="n">
        <v>4313396</v>
      </c>
      <c r="C169" t="n">
        <v>3588832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E169/F169*100/23.79/24</f>
        <v/>
      </c>
    </row>
    <row r="170" spans="1:7">
      <c r="A170" t="s">
        <v>20</v>
      </c>
      <c r="B170" t="n">
        <v>4721261</v>
      </c>
      <c r="C170" t="n">
        <v>4933058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E170/F170*100/23.79/48</f>
        <v/>
      </c>
    </row>
    <row r="171" spans="1:7">
      <c r="A171" t="s">
        <v>21</v>
      </c>
      <c r="B171" t="n">
        <v>3021078</v>
      </c>
      <c r="C171" t="n">
        <v>3200629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E171/F171*100/23.79/48</f>
        <v/>
      </c>
    </row>
    <row r="172" spans="1:7">
      <c r="A172" t="s">
        <v>22</v>
      </c>
      <c r="B172" t="n">
        <v>5444553</v>
      </c>
      <c r="C172" t="n">
        <v>7358959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E172/F172*100/23.79/96</f>
        <v/>
      </c>
    </row>
    <row r="173" spans="1:7">
      <c r="A173" t="s">
        <v>23</v>
      </c>
      <c r="B173" t="n">
        <v>3968160</v>
      </c>
      <c r="C173" t="n">
        <v>5828518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E173/F173*100/23.79/96</f>
        <v/>
      </c>
    </row>
    <row r="174" spans="1:7">
      <c r="A174" t="s">
        <v>24</v>
      </c>
      <c r="B174" t="n">
        <v>0</v>
      </c>
      <c r="C174" t="n">
        <v>0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E174/F174*100/23.79/168</f>
        <v/>
      </c>
    </row>
    <row r="175" spans="1:7">
      <c r="A175" t="s">
        <v>25</v>
      </c>
      <c r="B175" t="n">
        <v>1296252</v>
      </c>
      <c r="C175" t="n">
        <v>2014961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E175/F175*100/23.79/168</f>
        <v/>
      </c>
    </row>
    <row r="176" spans="1:7">
      <c r="A176" t="s"/>
    </row>
    <row r="177" spans="1:7">
      <c r="A177" t="s">
        <v>0</v>
      </c>
      <c r="B177" t="s">
        <v>1</v>
      </c>
      <c r="C177" t="s">
        <v>2</v>
      </c>
      <c r="D177" t="s">
        <v>3</v>
      </c>
    </row>
    <row r="178" spans="1:7">
      <c r="A178" t="s">
        <v>56</v>
      </c>
      <c r="B178" t="s">
        <v>5</v>
      </c>
      <c r="C178" t="s">
        <v>57</v>
      </c>
      <c r="D178" t="s">
        <v>58</v>
      </c>
    </row>
    <row r="179" spans="1:7">
      <c r="A179" t="s"/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</row>
    <row r="180" spans="1:7">
      <c r="A180" t="s">
        <v>14</v>
      </c>
      <c r="B180" t="n">
        <v>117591800</v>
      </c>
      <c r="C180" t="n">
        <v>83408640</v>
      </c>
      <c r="D180">
        <f>if(and(B180&gt;0,C180&gt;0),C180/(B180+C180),"")</f>
        <v/>
      </c>
      <c r="E180">
        <f>average(D180:D181)</f>
        <v/>
      </c>
    </row>
    <row r="181" spans="1:7">
      <c r="A181" t="s">
        <v>15</v>
      </c>
      <c r="B181" t="n">
        <v>129674800</v>
      </c>
      <c r="C181" t="n">
        <v>89784670</v>
      </c>
      <c r="D181">
        <f>if(and(B181&gt;0,C181&gt;0),C181/(B181+C181),"")</f>
        <v/>
      </c>
    </row>
    <row r="182" spans="1:7">
      <c r="A182" t="s">
        <v>16</v>
      </c>
      <c r="B182" t="n">
        <v>102273500</v>
      </c>
      <c r="C182" t="n">
        <v>75564610</v>
      </c>
      <c r="D182">
        <f>if(and(B182&gt;0,C182&gt;0),C182/(B182+C182),"")</f>
        <v/>
      </c>
      <c r="E182">
        <f>D182-E180</f>
        <v/>
      </c>
      <c r="F182" t="n">
        <v>0.05</v>
      </c>
      <c r="G182">
        <f>E182/F182*100/21.38/8</f>
        <v/>
      </c>
    </row>
    <row r="183" spans="1:7">
      <c r="A183" t="s">
        <v>17</v>
      </c>
      <c r="B183" t="n">
        <v>121855300</v>
      </c>
      <c r="C183" t="n">
        <v>91791010</v>
      </c>
      <c r="D183">
        <f>if(and(B183&gt;0,C183&gt;0),C183/(B183+C183),"")</f>
        <v/>
      </c>
      <c r="E183">
        <f>D183-E180</f>
        <v/>
      </c>
      <c r="F183" t="n">
        <v>0.05</v>
      </c>
      <c r="G183">
        <f>E183/F183*100/21.38/8</f>
        <v/>
      </c>
    </row>
    <row r="184" spans="1:7">
      <c r="A184" t="s">
        <v>18</v>
      </c>
      <c r="B184" t="n">
        <v>77861150</v>
      </c>
      <c r="C184" t="n">
        <v>69160960</v>
      </c>
      <c r="D184">
        <f>if(and(B184&gt;0,C184&gt;0),C184/(B184+C184),"")</f>
        <v/>
      </c>
      <c r="E184">
        <f>D184-E180</f>
        <v/>
      </c>
      <c r="F184" t="n">
        <v>0.05</v>
      </c>
      <c r="G184">
        <f>E184/F184*100/21.38/24</f>
        <v/>
      </c>
    </row>
    <row r="185" spans="1:7">
      <c r="A185" t="s">
        <v>19</v>
      </c>
      <c r="B185" t="n">
        <v>81658770</v>
      </c>
      <c r="C185" t="n">
        <v>72734660</v>
      </c>
      <c r="D185">
        <f>if(and(B185&gt;0,C185&gt;0),C185/(B185+C185),"")</f>
        <v/>
      </c>
      <c r="E185">
        <f>D185-E180</f>
        <v/>
      </c>
      <c r="F185" t="n">
        <v>0.05</v>
      </c>
      <c r="G185">
        <f>E185/F185*100/21.38/24</f>
        <v/>
      </c>
    </row>
    <row r="186" spans="1:7">
      <c r="A186" t="s">
        <v>20</v>
      </c>
      <c r="B186" t="n">
        <v>53850080</v>
      </c>
      <c r="C186" t="n">
        <v>59762030</v>
      </c>
      <c r="D186">
        <f>if(and(B186&gt;0,C186&gt;0),C186/(B186+C186),"")</f>
        <v/>
      </c>
      <c r="E186">
        <f>D186-E180</f>
        <v/>
      </c>
      <c r="F186" t="n">
        <v>0.05</v>
      </c>
      <c r="G186">
        <f>E186/F186*100/21.38/48</f>
        <v/>
      </c>
    </row>
    <row r="187" spans="1:7">
      <c r="A187" t="s">
        <v>21</v>
      </c>
      <c r="B187" t="n">
        <v>55982470</v>
      </c>
      <c r="C187" t="n">
        <v>61235460</v>
      </c>
      <c r="D187">
        <f>if(and(B187&gt;0,C187&gt;0),C187/(B187+C187),"")</f>
        <v/>
      </c>
      <c r="E187">
        <f>D187-E180</f>
        <v/>
      </c>
      <c r="F187" t="n">
        <v>0.05</v>
      </c>
      <c r="G187">
        <f>E187/F187*100/21.38/48</f>
        <v/>
      </c>
    </row>
    <row r="188" spans="1:7">
      <c r="A188" t="s">
        <v>22</v>
      </c>
      <c r="B188" t="n">
        <v>74621120</v>
      </c>
      <c r="C188" t="n">
        <v>100553900</v>
      </c>
      <c r="D188">
        <f>if(and(B188&gt;0,C188&gt;0),C188/(B188+C188),"")</f>
        <v/>
      </c>
      <c r="E188">
        <f>D188-E180</f>
        <v/>
      </c>
      <c r="F188" t="n">
        <v>0.05</v>
      </c>
      <c r="G188">
        <f>E188/F188*100/21.38/96</f>
        <v/>
      </c>
    </row>
    <row r="189" spans="1:7">
      <c r="A189" t="s">
        <v>23</v>
      </c>
      <c r="B189" t="n">
        <v>71722530</v>
      </c>
      <c r="C189" t="n">
        <v>97119600</v>
      </c>
      <c r="D189">
        <f>if(and(B189&gt;0,C189&gt;0),C189/(B189+C189),"")</f>
        <v/>
      </c>
      <c r="E189">
        <f>D189-E180</f>
        <v/>
      </c>
      <c r="F189" t="n">
        <v>0.05</v>
      </c>
      <c r="G189">
        <f>E189/F189*100/21.38/96</f>
        <v/>
      </c>
    </row>
    <row r="190" spans="1:7">
      <c r="A190" t="s">
        <v>24</v>
      </c>
      <c r="B190" t="n">
        <v>58635220</v>
      </c>
      <c r="C190" t="n">
        <v>86872440</v>
      </c>
      <c r="D190">
        <f>if(and(B190&gt;0,C190&gt;0),C190/(B190+C190),"")</f>
        <v/>
      </c>
      <c r="E190">
        <f>D190-E180</f>
        <v/>
      </c>
      <c r="F190" t="n">
        <v>0.05</v>
      </c>
      <c r="G190">
        <f>E190/F190*100/21.38/168</f>
        <v/>
      </c>
    </row>
    <row r="191" spans="1:7">
      <c r="A191" t="s">
        <v>25</v>
      </c>
      <c r="B191" t="n">
        <v>58965980</v>
      </c>
      <c r="C191" t="n">
        <v>83598330</v>
      </c>
      <c r="D191">
        <f>if(and(B191&gt;0,C191&gt;0),C191/(B191+C191),"")</f>
        <v/>
      </c>
      <c r="E191">
        <f>D191-E180</f>
        <v/>
      </c>
      <c r="F191" t="n">
        <v>0.05</v>
      </c>
      <c r="G191">
        <f>E191/F191*100/21.38/168</f>
        <v/>
      </c>
    </row>
    <row r="192" spans="1:7">
      <c r="A192" t="s"/>
    </row>
    <row r="193" spans="1:7">
      <c r="A193" t="s">
        <v>0</v>
      </c>
      <c r="B193" t="s">
        <v>1</v>
      </c>
      <c r="C193" t="s">
        <v>2</v>
      </c>
      <c r="D193" t="s">
        <v>3</v>
      </c>
    </row>
    <row r="194" spans="1:7">
      <c r="A194" t="s">
        <v>59</v>
      </c>
      <c r="B194" t="s">
        <v>5</v>
      </c>
      <c r="C194" t="s">
        <v>60</v>
      </c>
      <c r="D194" t="s">
        <v>61</v>
      </c>
    </row>
    <row r="195" spans="1:7">
      <c r="A195" t="s"/>
      <c r="B195" t="s">
        <v>8</v>
      </c>
      <c r="C195" t="s">
        <v>9</v>
      </c>
      <c r="D195" t="s">
        <v>10</v>
      </c>
      <c r="E195" t="s">
        <v>11</v>
      </c>
      <c r="F195" t="s">
        <v>12</v>
      </c>
      <c r="G195" t="s">
        <v>13</v>
      </c>
    </row>
    <row r="196" spans="1:7">
      <c r="A196" t="s">
        <v>14</v>
      </c>
      <c r="B196" t="n">
        <v>3210228</v>
      </c>
      <c r="C196" t="n">
        <v>2335636</v>
      </c>
      <c r="D196">
        <f>if(and(B196&gt;0,C196&gt;0),C196/(B196+C196),"")</f>
        <v/>
      </c>
      <c r="E196">
        <f>average(D196:D197)</f>
        <v/>
      </c>
    </row>
    <row r="197" spans="1:7">
      <c r="A197" t="s">
        <v>15</v>
      </c>
      <c r="B197" t="n">
        <v>0</v>
      </c>
      <c r="C197" t="n">
        <v>0</v>
      </c>
      <c r="D197">
        <f>if(and(B197&gt;0,C197&gt;0),C197/(B197+C197),"")</f>
        <v/>
      </c>
    </row>
    <row r="198" spans="1:7">
      <c r="A198" t="s">
        <v>16</v>
      </c>
      <c r="B198" t="n">
        <v>0</v>
      </c>
      <c r="C198" t="n">
        <v>0</v>
      </c>
      <c r="D198">
        <f>if(and(B198&gt;0,C198&gt;0),C198/(B198+C198),"")</f>
        <v/>
      </c>
      <c r="E198">
        <f>D198-E196</f>
        <v/>
      </c>
      <c r="F198" t="n">
        <v>0.05</v>
      </c>
      <c r="G198">
        <f>E198/F198*100/27.03/8</f>
        <v/>
      </c>
    </row>
    <row r="199" spans="1:7">
      <c r="A199" t="s">
        <v>17</v>
      </c>
      <c r="B199" t="n">
        <v>0</v>
      </c>
      <c r="C199" t="n">
        <v>0</v>
      </c>
      <c r="D199">
        <f>if(and(B199&gt;0,C199&gt;0),C199/(B199+C199),"")</f>
        <v/>
      </c>
      <c r="E199">
        <f>D199-E196</f>
        <v/>
      </c>
      <c r="F199" t="n">
        <v>0.05</v>
      </c>
      <c r="G199">
        <f>E199/F199*100/27.03/8</f>
        <v/>
      </c>
    </row>
    <row r="200" spans="1:7">
      <c r="A200" t="s">
        <v>18</v>
      </c>
      <c r="B200" t="n">
        <v>0</v>
      </c>
      <c r="C200" t="n">
        <v>0</v>
      </c>
      <c r="D200">
        <f>if(and(B200&gt;0,C200&gt;0),C200/(B200+C200),"")</f>
        <v/>
      </c>
      <c r="E200">
        <f>D200-E196</f>
        <v/>
      </c>
      <c r="F200" t="n">
        <v>0.05</v>
      </c>
      <c r="G200">
        <f>E200/F200*100/27.03/24</f>
        <v/>
      </c>
    </row>
    <row r="201" spans="1:7">
      <c r="A201" t="s">
        <v>19</v>
      </c>
      <c r="B201" t="n">
        <v>29059</v>
      </c>
      <c r="C201" t="n">
        <v>15364</v>
      </c>
      <c r="D201">
        <f>if(and(B201&gt;0,C201&gt;0),C201/(B201+C201),"")</f>
        <v/>
      </c>
      <c r="E201">
        <f>D201-E196</f>
        <v/>
      </c>
      <c r="F201" t="n">
        <v>0.05</v>
      </c>
      <c r="G201">
        <f>E201/F201*100/27.03/24</f>
        <v/>
      </c>
    </row>
    <row r="202" spans="1:7">
      <c r="A202" t="s">
        <v>20</v>
      </c>
      <c r="B202" t="n">
        <v>0</v>
      </c>
      <c r="C202" t="n">
        <v>0</v>
      </c>
      <c r="D202">
        <f>if(and(B202&gt;0,C202&gt;0),C202/(B202+C202),"")</f>
        <v/>
      </c>
      <c r="E202">
        <f>D202-E196</f>
        <v/>
      </c>
      <c r="F202" t="n">
        <v>0.05</v>
      </c>
      <c r="G202">
        <f>E202/F202*100/27.03/48</f>
        <v/>
      </c>
    </row>
    <row r="203" spans="1:7">
      <c r="A203" t="s">
        <v>21</v>
      </c>
      <c r="B203" t="n">
        <v>0</v>
      </c>
      <c r="C203" t="n">
        <v>0</v>
      </c>
      <c r="D203">
        <f>if(and(B203&gt;0,C203&gt;0),C203/(B203+C203),"")</f>
        <v/>
      </c>
      <c r="E203">
        <f>D203-E196</f>
        <v/>
      </c>
      <c r="F203" t="n">
        <v>0.05</v>
      </c>
      <c r="G203">
        <f>E203/F203*100/27.03/48</f>
        <v/>
      </c>
    </row>
    <row r="204" spans="1:7">
      <c r="A204" t="s">
        <v>22</v>
      </c>
      <c r="B204" t="n">
        <v>0</v>
      </c>
      <c r="C204" t="n">
        <v>0</v>
      </c>
      <c r="D204">
        <f>if(and(B204&gt;0,C204&gt;0),C204/(B204+C204),"")</f>
        <v/>
      </c>
      <c r="E204">
        <f>D204-E196</f>
        <v/>
      </c>
      <c r="F204" t="n">
        <v>0.05</v>
      </c>
      <c r="G204">
        <f>E204/F204*100/27.03/96</f>
        <v/>
      </c>
    </row>
    <row r="205" spans="1:7">
      <c r="A205" t="s">
        <v>23</v>
      </c>
      <c r="B205" t="n">
        <v>0</v>
      </c>
      <c r="C205" t="n">
        <v>0</v>
      </c>
      <c r="D205">
        <f>if(and(B205&gt;0,C205&gt;0),C205/(B205+C205),"")</f>
        <v/>
      </c>
      <c r="E205">
        <f>D205-E196</f>
        <v/>
      </c>
      <c r="F205" t="n">
        <v>0.05</v>
      </c>
      <c r="G205">
        <f>E205/F205*100/27.03/96</f>
        <v/>
      </c>
    </row>
    <row r="206" spans="1:7">
      <c r="A206" t="s">
        <v>24</v>
      </c>
      <c r="B206" t="n">
        <v>0</v>
      </c>
      <c r="C206" t="n">
        <v>0</v>
      </c>
      <c r="D206">
        <f>if(and(B206&gt;0,C206&gt;0),C206/(B206+C206),"")</f>
        <v/>
      </c>
      <c r="E206">
        <f>D206-E196</f>
        <v/>
      </c>
      <c r="F206" t="n">
        <v>0.05</v>
      </c>
      <c r="G206">
        <f>E206/F206*100/27.03/168</f>
        <v/>
      </c>
    </row>
    <row r="207" spans="1:7">
      <c r="A207" t="s">
        <v>25</v>
      </c>
      <c r="B207" t="n">
        <v>0</v>
      </c>
      <c r="C207" t="n">
        <v>0</v>
      </c>
      <c r="D207">
        <f>if(and(B207&gt;0,C207&gt;0),C207/(B207+C207),"")</f>
        <v/>
      </c>
      <c r="E207">
        <f>D207-E196</f>
        <v/>
      </c>
      <c r="F207" t="n">
        <v>0.05</v>
      </c>
      <c r="G207">
        <f>E207/F207*100/27.03/168</f>
        <v/>
      </c>
    </row>
    <row r="208" spans="1:7">
      <c r="A208" t="s"/>
    </row>
    <row r="209" spans="1:7">
      <c r="A209" t="s">
        <v>0</v>
      </c>
      <c r="B209" t="s">
        <v>1</v>
      </c>
      <c r="C209" t="s">
        <v>2</v>
      </c>
      <c r="D209" t="s">
        <v>3</v>
      </c>
    </row>
    <row r="210" spans="1:7">
      <c r="A210" t="s">
        <v>62</v>
      </c>
      <c r="B210" t="s">
        <v>5</v>
      </c>
      <c r="C210" t="s">
        <v>63</v>
      </c>
      <c r="D210" t="s">
        <v>64</v>
      </c>
    </row>
    <row r="211" spans="1:7">
      <c r="A211" t="s"/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 t="s">
        <v>13</v>
      </c>
    </row>
    <row r="212" spans="1:7">
      <c r="A212" t="s">
        <v>14</v>
      </c>
      <c r="B212" t="n">
        <v>21586980</v>
      </c>
      <c r="C212" t="n">
        <v>17910840</v>
      </c>
      <c r="D212">
        <f>if(and(B212&gt;0,C212&gt;0),C212/(B212+C212),"")</f>
        <v/>
      </c>
      <c r="E212">
        <f>average(D212:D213)</f>
        <v/>
      </c>
    </row>
    <row r="213" spans="1:7">
      <c r="A213" t="s">
        <v>15</v>
      </c>
      <c r="B213" t="n">
        <v>22470710</v>
      </c>
      <c r="C213" t="n">
        <v>18475180</v>
      </c>
      <c r="D213">
        <f>if(and(B213&gt;0,C213&gt;0),C213/(B213+C213),"")</f>
        <v/>
      </c>
    </row>
    <row r="214" spans="1:7">
      <c r="A214" t="s">
        <v>16</v>
      </c>
      <c r="B214" t="n">
        <v>26961120</v>
      </c>
      <c r="C214" t="n">
        <v>23313310</v>
      </c>
      <c r="D214">
        <f>if(and(B214&gt;0,C214&gt;0),C214/(B214+C214),"")</f>
        <v/>
      </c>
      <c r="E214">
        <f>D214-E212</f>
        <v/>
      </c>
      <c r="F214" t="n">
        <v>0.05</v>
      </c>
      <c r="G214">
        <f>E214/F214*100/22.06/8</f>
        <v/>
      </c>
    </row>
    <row r="215" spans="1:7">
      <c r="A215" t="s">
        <v>17</v>
      </c>
      <c r="B215" t="n">
        <v>28065460</v>
      </c>
      <c r="C215" t="n">
        <v>23899330</v>
      </c>
      <c r="D215">
        <f>if(and(B215&gt;0,C215&gt;0),C215/(B215+C215),"")</f>
        <v/>
      </c>
      <c r="E215">
        <f>D215-E212</f>
        <v/>
      </c>
      <c r="F215" t="n">
        <v>0.05</v>
      </c>
      <c r="G215">
        <f>E215/F215*100/22.06/8</f>
        <v/>
      </c>
    </row>
    <row r="216" spans="1:7">
      <c r="A216" t="s">
        <v>18</v>
      </c>
      <c r="B216" t="n">
        <v>24930150</v>
      </c>
      <c r="C216" t="n">
        <v>24057930</v>
      </c>
      <c r="D216">
        <f>if(and(B216&gt;0,C216&gt;0),C216/(B216+C216),"")</f>
        <v/>
      </c>
      <c r="E216">
        <f>D216-E212</f>
        <v/>
      </c>
      <c r="F216" t="n">
        <v>0.05</v>
      </c>
      <c r="G216">
        <f>E216/F216*100/22.06/24</f>
        <v/>
      </c>
    </row>
    <row r="217" spans="1:7">
      <c r="A217" t="s">
        <v>19</v>
      </c>
      <c r="B217" t="n">
        <v>26371630</v>
      </c>
      <c r="C217" t="n">
        <v>26883900</v>
      </c>
      <c r="D217">
        <f>if(and(B217&gt;0,C217&gt;0),C217/(B217+C217),"")</f>
        <v/>
      </c>
      <c r="E217">
        <f>D217-E212</f>
        <v/>
      </c>
      <c r="F217" t="n">
        <v>0.05</v>
      </c>
      <c r="G217">
        <f>E217/F217*100/22.06/24</f>
        <v/>
      </c>
    </row>
    <row r="218" spans="1:7">
      <c r="A218" t="s">
        <v>20</v>
      </c>
      <c r="B218" t="n">
        <v>17664630</v>
      </c>
      <c r="C218" t="n">
        <v>22563030</v>
      </c>
      <c r="D218">
        <f>if(and(B218&gt;0,C218&gt;0),C218/(B218+C218),"")</f>
        <v/>
      </c>
      <c r="E218">
        <f>D218-E212</f>
        <v/>
      </c>
      <c r="F218" t="n">
        <v>0.05</v>
      </c>
      <c r="G218">
        <f>E218/F218*100/22.06/48</f>
        <v/>
      </c>
    </row>
    <row r="219" spans="1:7">
      <c r="A219" t="s">
        <v>21</v>
      </c>
      <c r="B219" t="n">
        <v>18510760</v>
      </c>
      <c r="C219" t="n">
        <v>23807540</v>
      </c>
      <c r="D219">
        <f>if(and(B219&gt;0,C219&gt;0),C219/(B219+C219),"")</f>
        <v/>
      </c>
      <c r="E219">
        <f>D219-E212</f>
        <v/>
      </c>
      <c r="F219" t="n">
        <v>0.05</v>
      </c>
      <c r="G219">
        <f>E219/F219*100/22.06/48</f>
        <v/>
      </c>
    </row>
    <row r="220" spans="1:7">
      <c r="A220" t="s">
        <v>22</v>
      </c>
      <c r="B220" t="n">
        <v>25357560</v>
      </c>
      <c r="C220" t="n">
        <v>34178110</v>
      </c>
      <c r="D220">
        <f>if(and(B220&gt;0,C220&gt;0),C220/(B220+C220),"")</f>
        <v/>
      </c>
      <c r="E220">
        <f>D220-E212</f>
        <v/>
      </c>
      <c r="F220" t="n">
        <v>0.05</v>
      </c>
      <c r="G220">
        <f>E220/F220*100/22.06/96</f>
        <v/>
      </c>
    </row>
    <row r="221" spans="1:7">
      <c r="A221" t="s">
        <v>23</v>
      </c>
      <c r="B221" t="n">
        <v>30602740</v>
      </c>
      <c r="C221" t="n">
        <v>43678510</v>
      </c>
      <c r="D221">
        <f>if(and(B221&gt;0,C221&gt;0),C221/(B221+C221),"")</f>
        <v/>
      </c>
      <c r="E221">
        <f>D221-E212</f>
        <v/>
      </c>
      <c r="F221" t="n">
        <v>0.05</v>
      </c>
      <c r="G221">
        <f>E221/F221*100/22.06/96</f>
        <v/>
      </c>
    </row>
    <row r="222" spans="1:7">
      <c r="A222" t="s">
        <v>24</v>
      </c>
      <c r="B222" t="n">
        <v>27608490</v>
      </c>
      <c r="C222" t="n">
        <v>42491150</v>
      </c>
      <c r="D222">
        <f>if(and(B222&gt;0,C222&gt;0),C222/(B222+C222),"")</f>
        <v/>
      </c>
      <c r="E222">
        <f>D222-E212</f>
        <v/>
      </c>
      <c r="F222" t="n">
        <v>0.05</v>
      </c>
      <c r="G222">
        <f>E222/F222*100/22.06/168</f>
        <v/>
      </c>
    </row>
    <row r="223" spans="1:7">
      <c r="A223" t="s">
        <v>25</v>
      </c>
      <c r="B223" t="n">
        <v>27248050</v>
      </c>
      <c r="C223" t="n">
        <v>39915140</v>
      </c>
      <c r="D223">
        <f>if(and(B223&gt;0,C223&gt;0),C223/(B223+C223),"")</f>
        <v/>
      </c>
      <c r="E223">
        <f>D223-E212</f>
        <v/>
      </c>
      <c r="F223" t="n">
        <v>0.05</v>
      </c>
      <c r="G223">
        <f>E223/F223*100/22.06/168</f>
        <v/>
      </c>
    </row>
    <row r="224" spans="1:7">
      <c r="A224" t="s"/>
    </row>
    <row r="225" spans="1:7">
      <c r="A225" t="s">
        <v>0</v>
      </c>
      <c r="B225" t="s">
        <v>1</v>
      </c>
      <c r="C225" t="s">
        <v>2</v>
      </c>
      <c r="D225" t="s">
        <v>3</v>
      </c>
    </row>
    <row r="226" spans="1:7">
      <c r="A226" t="s">
        <v>65</v>
      </c>
      <c r="B226" t="s">
        <v>5</v>
      </c>
      <c r="C226" t="s">
        <v>66</v>
      </c>
      <c r="D226" t="s">
        <v>67</v>
      </c>
    </row>
    <row r="227" spans="1:7">
      <c r="A227" t="s"/>
      <c r="B227" t="s">
        <v>8</v>
      </c>
      <c r="C227" t="s">
        <v>9</v>
      </c>
      <c r="D227" t="s">
        <v>10</v>
      </c>
      <c r="E227" t="s">
        <v>11</v>
      </c>
      <c r="F227" t="s">
        <v>12</v>
      </c>
      <c r="G227" t="s">
        <v>13</v>
      </c>
    </row>
    <row r="228" spans="1:7">
      <c r="A228" t="s">
        <v>14</v>
      </c>
      <c r="B228" t="n">
        <v>40600580</v>
      </c>
      <c r="C228" t="n">
        <v>30428880</v>
      </c>
      <c r="D228">
        <f>if(and(B228&gt;0,C228&gt;0),C228/(B228+C228),"")</f>
        <v/>
      </c>
      <c r="E228">
        <f>average(D228:D229)</f>
        <v/>
      </c>
    </row>
    <row r="229" spans="1:7">
      <c r="A229" t="s">
        <v>15</v>
      </c>
      <c r="B229" t="n">
        <v>36695150</v>
      </c>
      <c r="C229" t="n">
        <v>27937070</v>
      </c>
      <c r="D229">
        <f>if(and(B229&gt;0,C229&gt;0),C229/(B229+C229),"")</f>
        <v/>
      </c>
    </row>
    <row r="230" spans="1:7">
      <c r="A230" t="s">
        <v>16</v>
      </c>
      <c r="B230" t="n">
        <v>41257430</v>
      </c>
      <c r="C230" t="n">
        <v>34405360</v>
      </c>
      <c r="D230">
        <f>if(and(B230&gt;0,C230&gt;0),C230/(B230+C230),"")</f>
        <v/>
      </c>
      <c r="E230">
        <f>D230-E228</f>
        <v/>
      </c>
      <c r="F230" t="n">
        <v>0.05</v>
      </c>
      <c r="G230">
        <f>E230/F230*100/24.87/8</f>
        <v/>
      </c>
    </row>
    <row r="231" spans="1:7">
      <c r="A231" t="s">
        <v>17</v>
      </c>
      <c r="B231" t="n">
        <v>48326090</v>
      </c>
      <c r="C231" t="n">
        <v>37902600</v>
      </c>
      <c r="D231">
        <f>if(and(B231&gt;0,C231&gt;0),C231/(B231+C231),"")</f>
        <v/>
      </c>
      <c r="E231">
        <f>D231-E228</f>
        <v/>
      </c>
      <c r="F231" t="n">
        <v>0.05</v>
      </c>
      <c r="G231">
        <f>E231/F231*100/24.87/8</f>
        <v/>
      </c>
    </row>
    <row r="232" spans="1:7">
      <c r="A232" t="s">
        <v>18</v>
      </c>
      <c r="B232" t="n">
        <v>30849730</v>
      </c>
      <c r="C232" t="n">
        <v>28531560</v>
      </c>
      <c r="D232">
        <f>if(and(B232&gt;0,C232&gt;0),C232/(B232+C232),"")</f>
        <v/>
      </c>
      <c r="E232">
        <f>D232-E228</f>
        <v/>
      </c>
      <c r="F232" t="n">
        <v>0.05</v>
      </c>
      <c r="G232">
        <f>E232/F232*100/24.87/24</f>
        <v/>
      </c>
    </row>
    <row r="233" spans="1:7">
      <c r="A233" t="s">
        <v>19</v>
      </c>
      <c r="B233" t="n">
        <v>28496790</v>
      </c>
      <c r="C233" t="n">
        <v>27453160</v>
      </c>
      <c r="D233">
        <f>if(and(B233&gt;0,C233&gt;0),C233/(B233+C233),"")</f>
        <v/>
      </c>
      <c r="E233">
        <f>D233-E228</f>
        <v/>
      </c>
      <c r="F233" t="n">
        <v>0.05</v>
      </c>
      <c r="G233">
        <f>E233/F233*100/24.87/24</f>
        <v/>
      </c>
    </row>
    <row r="234" spans="1:7">
      <c r="A234" t="s">
        <v>20</v>
      </c>
      <c r="B234" t="n">
        <v>18022530</v>
      </c>
      <c r="C234" t="n">
        <v>21297200</v>
      </c>
      <c r="D234">
        <f>if(and(B234&gt;0,C234&gt;0),C234/(B234+C234),"")</f>
        <v/>
      </c>
      <c r="E234">
        <f>D234-E228</f>
        <v/>
      </c>
      <c r="F234" t="n">
        <v>0.05</v>
      </c>
      <c r="G234">
        <f>E234/F234*100/24.87/48</f>
        <v/>
      </c>
    </row>
    <row r="235" spans="1:7">
      <c r="A235" t="s">
        <v>21</v>
      </c>
      <c r="B235" t="n">
        <v>18455790</v>
      </c>
      <c r="C235" t="n">
        <v>21609360</v>
      </c>
      <c r="D235">
        <f>if(and(B235&gt;0,C235&gt;0),C235/(B235+C235),"")</f>
        <v/>
      </c>
      <c r="E235">
        <f>D235-E228</f>
        <v/>
      </c>
      <c r="F235" t="n">
        <v>0.05</v>
      </c>
      <c r="G235">
        <f>E235/F235*100/24.87/48</f>
        <v/>
      </c>
    </row>
    <row r="236" spans="1:7">
      <c r="A236" t="s">
        <v>22</v>
      </c>
      <c r="B236" t="n">
        <v>24341400</v>
      </c>
      <c r="C236" t="n">
        <v>36713220</v>
      </c>
      <c r="D236">
        <f>if(and(B236&gt;0,C236&gt;0),C236/(B236+C236),"")</f>
        <v/>
      </c>
      <c r="E236">
        <f>D236-E228</f>
        <v/>
      </c>
      <c r="F236" t="n">
        <v>0.05</v>
      </c>
      <c r="G236">
        <f>E236/F236*100/24.87/96</f>
        <v/>
      </c>
    </row>
    <row r="237" spans="1:7">
      <c r="A237" t="s">
        <v>23</v>
      </c>
      <c r="B237" t="n">
        <v>24598860</v>
      </c>
      <c r="C237" t="n">
        <v>36121680</v>
      </c>
      <c r="D237">
        <f>if(and(B237&gt;0,C237&gt;0),C237/(B237+C237),"")</f>
        <v/>
      </c>
      <c r="E237">
        <f>D237-E228</f>
        <v/>
      </c>
      <c r="F237" t="n">
        <v>0.05</v>
      </c>
      <c r="G237">
        <f>E237/F237*100/24.87/96</f>
        <v/>
      </c>
    </row>
    <row r="238" spans="1:7">
      <c r="A238" t="s">
        <v>24</v>
      </c>
      <c r="B238" t="n">
        <v>26272570</v>
      </c>
      <c r="C238" t="n">
        <v>45015980</v>
      </c>
      <c r="D238">
        <f>if(and(B238&gt;0,C238&gt;0),C238/(B238+C238),"")</f>
        <v/>
      </c>
      <c r="E238">
        <f>D238-E228</f>
        <v/>
      </c>
      <c r="F238" t="n">
        <v>0.05</v>
      </c>
      <c r="G238">
        <f>E238/F238*100/24.87/168</f>
        <v/>
      </c>
    </row>
    <row r="239" spans="1:7">
      <c r="A239" t="s">
        <v>25</v>
      </c>
      <c r="B239" t="n">
        <v>23616380</v>
      </c>
      <c r="C239" t="n">
        <v>38504870</v>
      </c>
      <c r="D239">
        <f>if(and(B239&gt;0,C239&gt;0),C239/(B239+C239),"")</f>
        <v/>
      </c>
      <c r="E239">
        <f>D239-E228</f>
        <v/>
      </c>
      <c r="F239" t="n">
        <v>0.05</v>
      </c>
      <c r="G239">
        <f>E239/F239*100/24.87/168</f>
        <v/>
      </c>
    </row>
    <row r="240" spans="1:7">
      <c r="A240" t="s"/>
    </row>
    <row r="241" spans="1:7">
      <c r="A241" t="s">
        <v>0</v>
      </c>
      <c r="B241" t="s">
        <v>1</v>
      </c>
      <c r="C241" t="s">
        <v>2</v>
      </c>
      <c r="D241" t="s">
        <v>3</v>
      </c>
    </row>
    <row r="242" spans="1:7">
      <c r="A242" t="s">
        <v>68</v>
      </c>
      <c r="B242" t="s">
        <v>42</v>
      </c>
      <c r="C242" t="s">
        <v>69</v>
      </c>
      <c r="D242" t="s">
        <v>67</v>
      </c>
    </row>
    <row r="243" spans="1:7">
      <c r="A243" t="s"/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13</v>
      </c>
    </row>
    <row r="244" spans="1:7">
      <c r="A244" t="s">
        <v>14</v>
      </c>
      <c r="B244" t="n">
        <v>77480840</v>
      </c>
      <c r="C244" t="n">
        <v>61104430</v>
      </c>
      <c r="D244">
        <f>if(and(B244&gt;0,C244&gt;0),C244/(B244+C244),"")</f>
        <v/>
      </c>
      <c r="E244">
        <f>average(D244:D245)</f>
        <v/>
      </c>
    </row>
    <row r="245" spans="1:7">
      <c r="A245" t="s">
        <v>15</v>
      </c>
      <c r="B245" t="n">
        <v>73482640</v>
      </c>
      <c r="C245" t="n">
        <v>58823210</v>
      </c>
      <c r="D245">
        <f>if(and(B245&gt;0,C245&gt;0),C245/(B245+C245),"")</f>
        <v/>
      </c>
    </row>
    <row r="246" spans="1:7">
      <c r="A246" t="s">
        <v>16</v>
      </c>
      <c r="B246" t="n">
        <v>82200470</v>
      </c>
      <c r="C246" t="n">
        <v>68194820</v>
      </c>
      <c r="D246">
        <f>if(and(B246&gt;0,C246&gt;0),C246/(B246+C246),"")</f>
        <v/>
      </c>
      <c r="E246">
        <f>D246-E244</f>
        <v/>
      </c>
      <c r="F246" t="n">
        <v>0.05</v>
      </c>
      <c r="G246">
        <f>E246/F246*100/24.87/8</f>
        <v/>
      </c>
    </row>
    <row r="247" spans="1:7">
      <c r="A247" t="s">
        <v>17</v>
      </c>
      <c r="B247" t="n">
        <v>93074430</v>
      </c>
      <c r="C247" t="n">
        <v>78590100</v>
      </c>
      <c r="D247">
        <f>if(and(B247&gt;0,C247&gt;0),C247/(B247+C247),"")</f>
        <v/>
      </c>
      <c r="E247">
        <f>D247-E244</f>
        <v/>
      </c>
      <c r="F247" t="n">
        <v>0.05</v>
      </c>
      <c r="G247">
        <f>E247/F247*100/24.87/8</f>
        <v/>
      </c>
    </row>
    <row r="248" spans="1:7">
      <c r="A248" t="s">
        <v>18</v>
      </c>
      <c r="B248" t="n">
        <v>59353050</v>
      </c>
      <c r="C248" t="n">
        <v>58481700</v>
      </c>
      <c r="D248">
        <f>if(and(B248&gt;0,C248&gt;0),C248/(B248+C248),"")</f>
        <v/>
      </c>
      <c r="E248">
        <f>D248-E244</f>
        <v/>
      </c>
      <c r="F248" t="n">
        <v>0.05</v>
      </c>
      <c r="G248">
        <f>E248/F248*100/24.87/24</f>
        <v/>
      </c>
    </row>
    <row r="249" spans="1:7">
      <c r="A249" t="s">
        <v>19</v>
      </c>
      <c r="B249" t="n">
        <v>55889660</v>
      </c>
      <c r="C249" t="n">
        <v>55697630</v>
      </c>
      <c r="D249">
        <f>if(and(B249&gt;0,C249&gt;0),C249/(B249+C249),"")</f>
        <v/>
      </c>
      <c r="E249">
        <f>D249-E244</f>
        <v/>
      </c>
      <c r="F249" t="n">
        <v>0.05</v>
      </c>
      <c r="G249">
        <f>E249/F249*100/24.87/24</f>
        <v/>
      </c>
    </row>
    <row r="250" spans="1:7">
      <c r="A250" t="s">
        <v>20</v>
      </c>
      <c r="B250" t="n">
        <v>38543890</v>
      </c>
      <c r="C250" t="n">
        <v>46994590</v>
      </c>
      <c r="D250">
        <f>if(and(B250&gt;0,C250&gt;0),C250/(B250+C250),"")</f>
        <v/>
      </c>
      <c r="E250">
        <f>D250-E244</f>
        <v/>
      </c>
      <c r="F250" t="n">
        <v>0.05</v>
      </c>
      <c r="G250">
        <f>E250/F250*100/24.87/48</f>
        <v/>
      </c>
    </row>
    <row r="251" spans="1:7">
      <c r="A251" t="s">
        <v>21</v>
      </c>
      <c r="B251" t="n">
        <v>39125240</v>
      </c>
      <c r="C251" t="n">
        <v>49041010</v>
      </c>
      <c r="D251">
        <f>if(and(B251&gt;0,C251&gt;0),C251/(B251+C251),"")</f>
        <v/>
      </c>
      <c r="E251">
        <f>D251-E244</f>
        <v/>
      </c>
      <c r="F251" t="n">
        <v>0.05</v>
      </c>
      <c r="G251">
        <f>E251/F251*100/24.87/48</f>
        <v/>
      </c>
    </row>
    <row r="252" spans="1:7">
      <c r="A252" t="s">
        <v>22</v>
      </c>
      <c r="B252" t="n">
        <v>44134470</v>
      </c>
      <c r="C252" t="n">
        <v>68509260</v>
      </c>
      <c r="D252">
        <f>if(and(B252&gt;0,C252&gt;0),C252/(B252+C252),"")</f>
        <v/>
      </c>
      <c r="E252">
        <f>D252-E244</f>
        <v/>
      </c>
      <c r="F252" t="n">
        <v>0.05</v>
      </c>
      <c r="G252">
        <f>E252/F252*100/24.87/96</f>
        <v/>
      </c>
    </row>
    <row r="253" spans="1:7">
      <c r="A253" t="s">
        <v>23</v>
      </c>
      <c r="B253" t="n">
        <v>49850930</v>
      </c>
      <c r="C253" t="n">
        <v>79655690</v>
      </c>
      <c r="D253">
        <f>if(and(B253&gt;0,C253&gt;0),C253/(B253+C253),"")</f>
        <v/>
      </c>
      <c r="E253">
        <f>D253-E244</f>
        <v/>
      </c>
      <c r="F253" t="n">
        <v>0.05</v>
      </c>
      <c r="G253">
        <f>E253/F253*100/24.87/96</f>
        <v/>
      </c>
    </row>
    <row r="254" spans="1:7">
      <c r="A254" t="s">
        <v>24</v>
      </c>
      <c r="B254" t="n">
        <v>60495880</v>
      </c>
      <c r="C254" t="n">
        <v>104045600</v>
      </c>
      <c r="D254">
        <f>if(and(B254&gt;0,C254&gt;0),C254/(B254+C254),"")</f>
        <v/>
      </c>
      <c r="E254">
        <f>D254-E244</f>
        <v/>
      </c>
      <c r="F254" t="n">
        <v>0.05</v>
      </c>
      <c r="G254">
        <f>E254/F254*100/24.87/168</f>
        <v/>
      </c>
    </row>
    <row r="255" spans="1:7">
      <c r="A255" t="s">
        <v>25</v>
      </c>
      <c r="B255" t="n">
        <v>44233480</v>
      </c>
      <c r="C255" t="n">
        <v>76876810</v>
      </c>
      <c r="D255">
        <f>if(and(B255&gt;0,C255&gt;0),C255/(B255+C255),"")</f>
        <v/>
      </c>
      <c r="E255">
        <f>D255-E244</f>
        <v/>
      </c>
      <c r="F255" t="n">
        <v>0.05</v>
      </c>
      <c r="G255">
        <f>E255/F255*100/24.87/168</f>
        <v/>
      </c>
    </row>
    <row r="256" spans="1:7">
      <c r="A256" t="s"/>
    </row>
    <row r="257" spans="1:7">
      <c r="A257" t="s">
        <v>0</v>
      </c>
      <c r="B257" t="s">
        <v>1</v>
      </c>
      <c r="C257" t="s">
        <v>2</v>
      </c>
      <c r="D257" t="s">
        <v>3</v>
      </c>
    </row>
    <row r="258" spans="1:7">
      <c r="A258" t="s">
        <v>70</v>
      </c>
      <c r="B258" t="s">
        <v>42</v>
      </c>
      <c r="C258" t="s">
        <v>71</v>
      </c>
      <c r="D258" t="s">
        <v>72</v>
      </c>
    </row>
    <row r="259" spans="1:7">
      <c r="A259" t="s"/>
      <c r="B259" t="s">
        <v>8</v>
      </c>
      <c r="C259" t="s">
        <v>9</v>
      </c>
      <c r="D259" t="s">
        <v>10</v>
      </c>
      <c r="E259" t="s">
        <v>11</v>
      </c>
      <c r="F259" t="s">
        <v>12</v>
      </c>
      <c r="G259" t="s">
        <v>13</v>
      </c>
    </row>
    <row r="260" spans="1:7">
      <c r="A260" t="s">
        <v>14</v>
      </c>
      <c r="B260" t="n">
        <v>11444010</v>
      </c>
      <c r="C260" t="n">
        <v>9923430</v>
      </c>
      <c r="D260">
        <f>if(and(B260&gt;0,C260&gt;0),C260/(B260+C260),"")</f>
        <v/>
      </c>
      <c r="E260">
        <f>average(D260:D261)</f>
        <v/>
      </c>
    </row>
    <row r="261" spans="1:7">
      <c r="A261" t="s">
        <v>15</v>
      </c>
      <c r="B261" t="n">
        <v>12200500</v>
      </c>
      <c r="C261" t="n">
        <v>12259400</v>
      </c>
      <c r="D261">
        <f>if(and(B261&gt;0,C261&gt;0),C261/(B261+C261),"")</f>
        <v/>
      </c>
    </row>
    <row r="262" spans="1:7">
      <c r="A262" t="s">
        <v>16</v>
      </c>
      <c r="B262" t="n">
        <v>7584012</v>
      </c>
      <c r="C262" t="n">
        <v>7657895</v>
      </c>
      <c r="D262">
        <f>if(and(B262&gt;0,C262&gt;0),C262/(B262+C262),"")</f>
        <v/>
      </c>
      <c r="E262">
        <f>D262-E260</f>
        <v/>
      </c>
      <c r="F262" t="n">
        <v>0.05</v>
      </c>
      <c r="G262">
        <f>E262/F262*100/28.87/8</f>
        <v/>
      </c>
    </row>
    <row r="263" spans="1:7">
      <c r="A263" t="s">
        <v>17</v>
      </c>
      <c r="B263" t="n">
        <v>7777923</v>
      </c>
      <c r="C263" t="n">
        <v>7212867</v>
      </c>
      <c r="D263">
        <f>if(and(B263&gt;0,C263&gt;0),C263/(B263+C263),"")</f>
        <v/>
      </c>
      <c r="E263">
        <f>D263-E260</f>
        <v/>
      </c>
      <c r="F263" t="n">
        <v>0.05</v>
      </c>
      <c r="G263">
        <f>E263/F263*100/28.87/8</f>
        <v/>
      </c>
    </row>
    <row r="264" spans="1:7">
      <c r="A264" t="s">
        <v>18</v>
      </c>
      <c r="B264" t="n">
        <v>7482778</v>
      </c>
      <c r="C264" t="n">
        <v>7650396</v>
      </c>
      <c r="D264">
        <f>if(and(B264&gt;0,C264&gt;0),C264/(B264+C264),"")</f>
        <v/>
      </c>
      <c r="E264">
        <f>D264-E260</f>
        <v/>
      </c>
      <c r="F264" t="n">
        <v>0.05</v>
      </c>
      <c r="G264">
        <f>E264/F264*100/28.87/24</f>
        <v/>
      </c>
    </row>
    <row r="265" spans="1:7">
      <c r="A265" t="s">
        <v>19</v>
      </c>
      <c r="B265" t="n">
        <v>6950318</v>
      </c>
      <c r="C265" t="n">
        <v>7385010</v>
      </c>
      <c r="D265">
        <f>if(and(B265&gt;0,C265&gt;0),C265/(B265+C265),"")</f>
        <v/>
      </c>
      <c r="E265">
        <f>D265-E260</f>
        <v/>
      </c>
      <c r="F265" t="n">
        <v>0.05</v>
      </c>
      <c r="G265">
        <f>E265/F265*100/28.87/24</f>
        <v/>
      </c>
    </row>
    <row r="266" spans="1:7">
      <c r="A266" t="s">
        <v>20</v>
      </c>
      <c r="B266" t="n">
        <v>4619129</v>
      </c>
      <c r="C266" t="n">
        <v>7242093</v>
      </c>
      <c r="D266">
        <f>if(and(B266&gt;0,C266&gt;0),C266/(B266+C266),"")</f>
        <v/>
      </c>
      <c r="E266">
        <f>D266-E260</f>
        <v/>
      </c>
      <c r="F266" t="n">
        <v>0.05</v>
      </c>
      <c r="G266">
        <f>E266/F266*100/28.87/48</f>
        <v/>
      </c>
    </row>
    <row r="267" spans="1:7">
      <c r="A267" t="s">
        <v>21</v>
      </c>
      <c r="B267" t="n">
        <v>4693597</v>
      </c>
      <c r="C267" t="n">
        <v>5118922</v>
      </c>
      <c r="D267">
        <f>if(and(B267&gt;0,C267&gt;0),C267/(B267+C267),"")</f>
        <v/>
      </c>
      <c r="E267">
        <f>D267-E260</f>
        <v/>
      </c>
      <c r="F267" t="n">
        <v>0.05</v>
      </c>
      <c r="G267">
        <f>E267/F267*100/28.87/48</f>
        <v/>
      </c>
    </row>
    <row r="268" spans="1:7">
      <c r="A268" t="s">
        <v>22</v>
      </c>
      <c r="B268" t="n">
        <v>4828949</v>
      </c>
      <c r="C268" t="n">
        <v>7779097</v>
      </c>
      <c r="D268">
        <f>if(and(B268&gt;0,C268&gt;0),C268/(B268+C268),"")</f>
        <v/>
      </c>
      <c r="E268">
        <f>D268-E260</f>
        <v/>
      </c>
      <c r="F268" t="n">
        <v>0.05</v>
      </c>
      <c r="G268">
        <f>E268/F268*100/28.87/96</f>
        <v/>
      </c>
    </row>
    <row r="269" spans="1:7">
      <c r="A269" t="s">
        <v>23</v>
      </c>
      <c r="B269" t="n">
        <v>4803136</v>
      </c>
      <c r="C269" t="n">
        <v>7662151</v>
      </c>
      <c r="D269">
        <f>if(and(B269&gt;0,C269&gt;0),C269/(B269+C269),"")</f>
        <v/>
      </c>
      <c r="E269">
        <f>D269-E260</f>
        <v/>
      </c>
      <c r="F269" t="n">
        <v>0.05</v>
      </c>
      <c r="G269">
        <f>E269/F269*100/28.87/96</f>
        <v/>
      </c>
    </row>
    <row r="270" spans="1:7">
      <c r="A270" t="s">
        <v>24</v>
      </c>
      <c r="B270" t="n">
        <v>4305659</v>
      </c>
      <c r="C270" t="n">
        <v>7664411</v>
      </c>
      <c r="D270">
        <f>if(and(B270&gt;0,C270&gt;0),C270/(B270+C270),"")</f>
        <v/>
      </c>
      <c r="E270">
        <f>D270-E260</f>
        <v/>
      </c>
      <c r="F270" t="n">
        <v>0.05</v>
      </c>
      <c r="G270">
        <f>E270/F270*100/28.87/168</f>
        <v/>
      </c>
    </row>
    <row r="271" spans="1:7">
      <c r="A271" t="s">
        <v>25</v>
      </c>
      <c r="B271" t="n">
        <v>4344830</v>
      </c>
      <c r="C271" t="n">
        <v>8009551</v>
      </c>
      <c r="D271">
        <f>if(and(B271&gt;0,C271&gt;0),C271/(B271+C271),"")</f>
        <v/>
      </c>
      <c r="E271">
        <f>D271-E260</f>
        <v/>
      </c>
      <c r="F271" t="n">
        <v>0.05</v>
      </c>
      <c r="G271">
        <f>E271/F271*100/28.87/168</f>
        <v/>
      </c>
    </row>
    <row r="272" spans="1:7">
      <c r="A272" t="s"/>
    </row>
    <row r="273" spans="1:7">
      <c r="A273" t="s">
        <v>0</v>
      </c>
      <c r="B273" t="s">
        <v>1</v>
      </c>
      <c r="C273" t="s">
        <v>2</v>
      </c>
      <c r="D273" t="s">
        <v>3</v>
      </c>
    </row>
    <row r="274" spans="1:7">
      <c r="A274" t="s">
        <v>73</v>
      </c>
      <c r="B274" t="s">
        <v>42</v>
      </c>
      <c r="C274" t="s">
        <v>74</v>
      </c>
      <c r="D274" t="s">
        <v>75</v>
      </c>
    </row>
    <row r="275" spans="1:7">
      <c r="A275" t="s"/>
      <c r="B275" t="s">
        <v>8</v>
      </c>
      <c r="C275" t="s">
        <v>9</v>
      </c>
      <c r="D275" t="s">
        <v>10</v>
      </c>
      <c r="E275" t="s">
        <v>11</v>
      </c>
      <c r="F275" t="s">
        <v>12</v>
      </c>
      <c r="G275" t="s">
        <v>13</v>
      </c>
    </row>
    <row r="276" spans="1:7">
      <c r="A276" t="s">
        <v>14</v>
      </c>
      <c r="B276" t="n">
        <v>17232300</v>
      </c>
      <c r="C276" t="n">
        <v>18065350</v>
      </c>
      <c r="D276">
        <f>if(and(B276&gt;0,C276&gt;0),C276/(B276+C276),"")</f>
        <v/>
      </c>
      <c r="E276">
        <f>average(D276:D277)</f>
        <v/>
      </c>
    </row>
    <row r="277" spans="1:7">
      <c r="A277" t="s">
        <v>15</v>
      </c>
      <c r="B277" t="n">
        <v>17114280</v>
      </c>
      <c r="C277" t="n">
        <v>18575540</v>
      </c>
      <c r="D277">
        <f>if(and(B277&gt;0,C277&gt;0),C277/(B277+C277),"")</f>
        <v/>
      </c>
    </row>
    <row r="278" spans="1:7">
      <c r="A278" t="s">
        <v>16</v>
      </c>
      <c r="B278" t="n">
        <v>13026060</v>
      </c>
      <c r="C278" t="n">
        <v>15403610</v>
      </c>
      <c r="D278">
        <f>if(and(B278&gt;0,C278&gt;0),C278/(B278+C278),"")</f>
        <v/>
      </c>
      <c r="E278">
        <f>D278-E276</f>
        <v/>
      </c>
      <c r="F278" t="n">
        <v>0.05</v>
      </c>
      <c r="G278">
        <f>E278/F278*100/29.10/8</f>
        <v/>
      </c>
    </row>
    <row r="279" spans="1:7">
      <c r="A279" t="s">
        <v>17</v>
      </c>
      <c r="B279" t="n">
        <v>14379450</v>
      </c>
      <c r="C279" t="n">
        <v>16525700</v>
      </c>
      <c r="D279">
        <f>if(and(B279&gt;0,C279&gt;0),C279/(B279+C279),"")</f>
        <v/>
      </c>
      <c r="E279">
        <f>D279-E276</f>
        <v/>
      </c>
      <c r="F279" t="n">
        <v>0.05</v>
      </c>
      <c r="G279">
        <f>E279/F279*100/29.10/8</f>
        <v/>
      </c>
    </row>
    <row r="280" spans="1:7">
      <c r="A280" t="s">
        <v>18</v>
      </c>
      <c r="B280" t="n">
        <v>11368230</v>
      </c>
      <c r="C280" t="n">
        <v>14073470</v>
      </c>
      <c r="D280">
        <f>if(and(B280&gt;0,C280&gt;0),C280/(B280+C280),"")</f>
        <v/>
      </c>
      <c r="E280">
        <f>D280-E276</f>
        <v/>
      </c>
      <c r="F280" t="n">
        <v>0.05</v>
      </c>
      <c r="G280">
        <f>E280/F280*100/29.10/24</f>
        <v/>
      </c>
    </row>
    <row r="281" spans="1:7">
      <c r="A281" t="s">
        <v>19</v>
      </c>
      <c r="B281" t="n">
        <v>11059970</v>
      </c>
      <c r="C281" t="n">
        <v>14105880</v>
      </c>
      <c r="D281">
        <f>if(and(B281&gt;0,C281&gt;0),C281/(B281+C281),"")</f>
        <v/>
      </c>
      <c r="E281">
        <f>D281-E276</f>
        <v/>
      </c>
      <c r="F281" t="n">
        <v>0.05</v>
      </c>
      <c r="G281">
        <f>E281/F281*100/29.10/24</f>
        <v/>
      </c>
    </row>
    <row r="282" spans="1:7">
      <c r="A282" t="s">
        <v>20</v>
      </c>
      <c r="B282" t="n">
        <v>5082857</v>
      </c>
      <c r="C282" t="n">
        <v>7474034</v>
      </c>
      <c r="D282">
        <f>if(and(B282&gt;0,C282&gt;0),C282/(B282+C282),"")</f>
        <v/>
      </c>
      <c r="E282">
        <f>D282-E276</f>
        <v/>
      </c>
      <c r="F282" t="n">
        <v>0.05</v>
      </c>
      <c r="G282">
        <f>E282/F282*100/29.10/48</f>
        <v/>
      </c>
    </row>
    <row r="283" spans="1:7">
      <c r="A283" t="s">
        <v>21</v>
      </c>
      <c r="B283" t="n">
        <v>6943959</v>
      </c>
      <c r="C283" t="n">
        <v>10234150</v>
      </c>
      <c r="D283">
        <f>if(and(B283&gt;0,C283&gt;0),C283/(B283+C283),"")</f>
        <v/>
      </c>
      <c r="E283">
        <f>D283-E276</f>
        <v/>
      </c>
      <c r="F283" t="n">
        <v>0.05</v>
      </c>
      <c r="G283">
        <f>E283/F283*100/29.10/48</f>
        <v/>
      </c>
    </row>
    <row r="284" spans="1:7">
      <c r="A284" t="s">
        <v>22</v>
      </c>
      <c r="B284" t="n">
        <v>8346500</v>
      </c>
      <c r="C284" t="n">
        <v>17081500</v>
      </c>
      <c r="D284">
        <f>if(and(B284&gt;0,C284&gt;0),C284/(B284+C284),"")</f>
        <v/>
      </c>
      <c r="E284">
        <f>D284-E276</f>
        <v/>
      </c>
      <c r="F284" t="n">
        <v>0.05</v>
      </c>
      <c r="G284">
        <f>E284/F284*100/29.10/96</f>
        <v/>
      </c>
    </row>
    <row r="285" spans="1:7">
      <c r="A285" t="s">
        <v>23</v>
      </c>
      <c r="B285" t="n">
        <v>6619922</v>
      </c>
      <c r="C285" t="n">
        <v>12094540</v>
      </c>
      <c r="D285">
        <f>if(and(B285&gt;0,C285&gt;0),C285/(B285+C285),"")</f>
        <v/>
      </c>
      <c r="E285">
        <f>D285-E276</f>
        <v/>
      </c>
      <c r="F285" t="n">
        <v>0.05</v>
      </c>
      <c r="G285">
        <f>E285/F285*100/29.10/96</f>
        <v/>
      </c>
    </row>
    <row r="286" spans="1:7">
      <c r="A286" t="s">
        <v>24</v>
      </c>
      <c r="B286" t="n">
        <v>7687721</v>
      </c>
      <c r="C286" t="n">
        <v>15001140</v>
      </c>
      <c r="D286">
        <f>if(and(B286&gt;0,C286&gt;0),C286/(B286+C286),"")</f>
        <v/>
      </c>
      <c r="E286">
        <f>D286-E276</f>
        <v/>
      </c>
      <c r="F286" t="n">
        <v>0.05</v>
      </c>
      <c r="G286">
        <f>E286/F286*100/29.10/168</f>
        <v/>
      </c>
    </row>
    <row r="287" spans="1:7">
      <c r="A287" t="s">
        <v>25</v>
      </c>
      <c r="B287" t="n">
        <v>9563588</v>
      </c>
      <c r="C287" t="n">
        <v>18520040</v>
      </c>
      <c r="D287">
        <f>if(and(B287&gt;0,C287&gt;0),C287/(B287+C287),"")</f>
        <v/>
      </c>
      <c r="E287">
        <f>D287-E276</f>
        <v/>
      </c>
      <c r="F287" t="n">
        <v>0.05</v>
      </c>
      <c r="G287">
        <f>E287/F287*100/29.10/168</f>
        <v/>
      </c>
    </row>
    <row r="288" spans="1:7">
      <c r="A288" t="s"/>
    </row>
    <row r="289" spans="1:7">
      <c r="A289" t="s">
        <v>0</v>
      </c>
      <c r="B289" t="s">
        <v>1</v>
      </c>
      <c r="C289" t="s">
        <v>2</v>
      </c>
      <c r="D289" t="s">
        <v>3</v>
      </c>
    </row>
    <row r="290" spans="1:7">
      <c r="A290" t="s">
        <v>76</v>
      </c>
      <c r="B290" t="s">
        <v>42</v>
      </c>
      <c r="C290" t="s">
        <v>77</v>
      </c>
      <c r="D290" t="s">
        <v>78</v>
      </c>
    </row>
    <row r="291" spans="1:7">
      <c r="A291" t="s"/>
      <c r="B291" t="s">
        <v>8</v>
      </c>
      <c r="C291" t="s">
        <v>9</v>
      </c>
      <c r="D291" t="s">
        <v>10</v>
      </c>
      <c r="E291" t="s">
        <v>11</v>
      </c>
      <c r="F291" t="s">
        <v>12</v>
      </c>
      <c r="G291" t="s">
        <v>13</v>
      </c>
    </row>
    <row r="292" spans="1:7">
      <c r="A292" t="s">
        <v>14</v>
      </c>
      <c r="B292" t="n">
        <v>5559865</v>
      </c>
      <c r="C292" t="n">
        <v>7102688</v>
      </c>
      <c r="D292">
        <f>if(and(B292&gt;0,C292&gt;0),C292/(B292+C292),"")</f>
        <v/>
      </c>
      <c r="E292">
        <f>average(D292:D293)</f>
        <v/>
      </c>
    </row>
    <row r="293" spans="1:7">
      <c r="A293" t="s">
        <v>15</v>
      </c>
      <c r="B293" t="n">
        <v>6196476</v>
      </c>
      <c r="C293" t="n">
        <v>7362050</v>
      </c>
      <c r="D293">
        <f>if(and(B293&gt;0,C293&gt;0),C293/(B293+C293),"")</f>
        <v/>
      </c>
    </row>
    <row r="294" spans="1:7">
      <c r="A294" t="s">
        <v>16</v>
      </c>
      <c r="B294" t="n">
        <v>2161754</v>
      </c>
      <c r="C294" t="n">
        <v>2476794</v>
      </c>
      <c r="D294">
        <f>if(and(B294&gt;0,C294&gt;0),C294/(B294+C294),"")</f>
        <v/>
      </c>
      <c r="E294">
        <f>D294-E292</f>
        <v/>
      </c>
      <c r="F294" t="n">
        <v>0.05</v>
      </c>
      <c r="G294">
        <f>E294/F294*100/48.60/8</f>
        <v/>
      </c>
    </row>
    <row r="295" spans="1:7">
      <c r="A295" t="s">
        <v>17</v>
      </c>
      <c r="B295" t="n">
        <v>2465090</v>
      </c>
      <c r="C295" t="n">
        <v>3248916</v>
      </c>
      <c r="D295">
        <f>if(and(B295&gt;0,C295&gt;0),C295/(B295+C295),"")</f>
        <v/>
      </c>
      <c r="E295">
        <f>D295-E292</f>
        <v/>
      </c>
      <c r="F295" t="n">
        <v>0.05</v>
      </c>
      <c r="G295">
        <f>E295/F295*100/48.60/8</f>
        <v/>
      </c>
    </row>
    <row r="296" spans="1:7">
      <c r="A296" t="s">
        <v>18</v>
      </c>
      <c r="B296" t="n">
        <v>3202682</v>
      </c>
      <c r="C296" t="n">
        <v>4460293</v>
      </c>
      <c r="D296">
        <f>if(and(B296&gt;0,C296&gt;0),C296/(B296+C296),"")</f>
        <v/>
      </c>
      <c r="E296">
        <f>D296-E292</f>
        <v/>
      </c>
      <c r="F296" t="n">
        <v>0.05</v>
      </c>
      <c r="G296">
        <f>E296/F296*100/48.60/24</f>
        <v/>
      </c>
    </row>
    <row r="297" spans="1:7">
      <c r="A297" t="s">
        <v>19</v>
      </c>
      <c r="B297" t="n">
        <v>2906957</v>
      </c>
      <c r="C297" t="n">
        <v>4285354</v>
      </c>
      <c r="D297">
        <f>if(and(B297&gt;0,C297&gt;0),C297/(B297+C297),"")</f>
        <v/>
      </c>
      <c r="E297">
        <f>D297-E292</f>
        <v/>
      </c>
      <c r="F297" t="n">
        <v>0.05</v>
      </c>
      <c r="G297">
        <f>E297/F297*100/48.60/24</f>
        <v/>
      </c>
    </row>
    <row r="298" spans="1:7">
      <c r="A298" t="s">
        <v>20</v>
      </c>
      <c r="B298" t="n">
        <v>38943</v>
      </c>
      <c r="C298" t="n">
        <v>53195</v>
      </c>
      <c r="D298">
        <f>if(and(B298&gt;0,C298&gt;0),C298/(B298+C298),"")</f>
        <v/>
      </c>
      <c r="E298">
        <f>D298-E292</f>
        <v/>
      </c>
      <c r="F298" t="n">
        <v>0.05</v>
      </c>
      <c r="G298">
        <f>E298/F298*100/48.60/48</f>
        <v/>
      </c>
    </row>
    <row r="299" spans="1:7">
      <c r="A299" t="s">
        <v>21</v>
      </c>
      <c r="B299" t="n">
        <v>270988</v>
      </c>
      <c r="C299" t="n">
        <v>377331</v>
      </c>
      <c r="D299">
        <f>if(and(B299&gt;0,C299&gt;0),C299/(B299+C299),"")</f>
        <v/>
      </c>
      <c r="E299">
        <f>D299-E292</f>
        <v/>
      </c>
      <c r="F299" t="n">
        <v>0.05</v>
      </c>
      <c r="G299">
        <f>E299/F299*100/48.60/48</f>
        <v/>
      </c>
    </row>
    <row r="300" spans="1:7">
      <c r="A300" t="s">
        <v>22</v>
      </c>
      <c r="B300" t="n">
        <v>308801</v>
      </c>
      <c r="C300" t="n">
        <v>1136374</v>
      </c>
      <c r="D300">
        <f>if(and(B300&gt;0,C300&gt;0),C300/(B300+C300),"")</f>
        <v/>
      </c>
      <c r="E300">
        <f>D300-E292</f>
        <v/>
      </c>
      <c r="F300" t="n">
        <v>0.05</v>
      </c>
      <c r="G300">
        <f>E300/F300*100/48.60/96</f>
        <v/>
      </c>
    </row>
    <row r="301" spans="1:7">
      <c r="A301" t="s">
        <v>23</v>
      </c>
      <c r="B301" t="n">
        <v>189081</v>
      </c>
      <c r="C301" t="n">
        <v>349158</v>
      </c>
      <c r="D301">
        <f>if(and(B301&gt;0,C301&gt;0),C301/(B301+C301),"")</f>
        <v/>
      </c>
      <c r="E301">
        <f>D301-E292</f>
        <v/>
      </c>
      <c r="F301" t="n">
        <v>0.05</v>
      </c>
      <c r="G301">
        <f>E301/F301*100/48.60/96</f>
        <v/>
      </c>
    </row>
    <row r="302" spans="1:7">
      <c r="A302" t="s">
        <v>24</v>
      </c>
      <c r="B302" t="n">
        <v>0</v>
      </c>
      <c r="C302" t="n">
        <v>0</v>
      </c>
      <c r="D302">
        <f>if(and(B302&gt;0,C302&gt;0),C302/(B302+C302),"")</f>
        <v/>
      </c>
      <c r="E302">
        <f>D302-E292</f>
        <v/>
      </c>
      <c r="F302" t="n">
        <v>0.05</v>
      </c>
      <c r="G302">
        <f>E302/F302*100/48.60/168</f>
        <v/>
      </c>
    </row>
    <row r="303" spans="1:7">
      <c r="A303" t="s">
        <v>25</v>
      </c>
      <c r="B303" t="n">
        <v>0</v>
      </c>
      <c r="C303" t="n">
        <v>0</v>
      </c>
      <c r="D303">
        <f>if(and(B303&gt;0,C303&gt;0),C303/(B303+C303),"")</f>
        <v/>
      </c>
      <c r="E303">
        <f>D303-E292</f>
        <v/>
      </c>
      <c r="F303" t="n">
        <v>0.05</v>
      </c>
      <c r="G303">
        <f>E303/F303*100/48.60/168</f>
        <v/>
      </c>
    </row>
    <row r="304" spans="1:7">
      <c r="A304" t="s"/>
    </row>
    <row r="305" spans="1:7">
      <c r="A305" t="s">
        <v>0</v>
      </c>
      <c r="B305" t="s">
        <v>1</v>
      </c>
      <c r="C305" t="s">
        <v>2</v>
      </c>
      <c r="D305" t="s">
        <v>3</v>
      </c>
    </row>
    <row r="306" spans="1:7">
      <c r="A306" t="s">
        <v>79</v>
      </c>
      <c r="B306" t="s">
        <v>5</v>
      </c>
      <c r="C306" t="s">
        <v>80</v>
      </c>
      <c r="D306" t="s">
        <v>81</v>
      </c>
    </row>
    <row r="307" spans="1:7">
      <c r="A307" t="s"/>
      <c r="B307" t="s">
        <v>8</v>
      </c>
      <c r="C307" t="s">
        <v>9</v>
      </c>
      <c r="D307" t="s">
        <v>10</v>
      </c>
      <c r="E307" t="s">
        <v>11</v>
      </c>
      <c r="F307" t="s">
        <v>12</v>
      </c>
      <c r="G307" t="s">
        <v>13</v>
      </c>
    </row>
    <row r="308" spans="1:7">
      <c r="A308" t="s">
        <v>14</v>
      </c>
      <c r="B308" t="n">
        <v>3184849</v>
      </c>
      <c r="C308" t="n">
        <v>4374145</v>
      </c>
      <c r="D308">
        <f>if(and(B308&gt;0,C308&gt;0),C308/(B308+C308),"")</f>
        <v/>
      </c>
      <c r="E308">
        <f>average(D308:D309)</f>
        <v/>
      </c>
    </row>
    <row r="309" spans="1:7">
      <c r="A309" t="s">
        <v>15</v>
      </c>
      <c r="B309" t="n">
        <v>1808582</v>
      </c>
      <c r="C309" t="n">
        <v>2770697</v>
      </c>
      <c r="D309">
        <f>if(and(B309&gt;0,C309&gt;0),C309/(B309+C309),"")</f>
        <v/>
      </c>
    </row>
    <row r="310" spans="1:7">
      <c r="A310" t="s">
        <v>16</v>
      </c>
      <c r="B310" t="n">
        <v>1371023</v>
      </c>
      <c r="C310" t="n">
        <v>2546344</v>
      </c>
      <c r="D310">
        <f>if(and(B310&gt;0,C310&gt;0),C310/(B310+C310),"")</f>
        <v/>
      </c>
      <c r="E310">
        <f>D310-E308</f>
        <v/>
      </c>
      <c r="F310" t="n">
        <v>0.05</v>
      </c>
      <c r="G310">
        <f>E310/F310*100/41.89/8</f>
        <v/>
      </c>
    </row>
    <row r="311" spans="1:7">
      <c r="A311" t="s">
        <v>17</v>
      </c>
      <c r="B311" t="n">
        <v>1252198</v>
      </c>
      <c r="C311" t="n">
        <v>2145281</v>
      </c>
      <c r="D311">
        <f>if(and(B311&gt;0,C311&gt;0),C311/(B311+C311),"")</f>
        <v/>
      </c>
      <c r="E311">
        <f>D311-E308</f>
        <v/>
      </c>
      <c r="F311" t="n">
        <v>0.05</v>
      </c>
      <c r="G311">
        <f>E311/F311*100/41.89/8</f>
        <v/>
      </c>
    </row>
    <row r="312" spans="1:7">
      <c r="A312" t="s">
        <v>18</v>
      </c>
      <c r="B312" t="n">
        <v>1079197</v>
      </c>
      <c r="C312" t="n">
        <v>1672692</v>
      </c>
      <c r="D312">
        <f>if(and(B312&gt;0,C312&gt;0),C312/(B312+C312),"")</f>
        <v/>
      </c>
      <c r="E312">
        <f>D312-E308</f>
        <v/>
      </c>
      <c r="F312" t="n">
        <v>0.05</v>
      </c>
      <c r="G312">
        <f>E312/F312*100/41.89/24</f>
        <v/>
      </c>
    </row>
    <row r="313" spans="1:7">
      <c r="A313" t="s">
        <v>19</v>
      </c>
      <c r="B313" t="n">
        <v>443272</v>
      </c>
      <c r="C313" t="n">
        <v>739159</v>
      </c>
      <c r="D313">
        <f>if(and(B313&gt;0,C313&gt;0),C313/(B313+C313),"")</f>
        <v/>
      </c>
      <c r="E313">
        <f>D313-E308</f>
        <v/>
      </c>
      <c r="F313" t="n">
        <v>0.05</v>
      </c>
      <c r="G313">
        <f>E313/F313*100/41.89/24</f>
        <v/>
      </c>
    </row>
    <row r="314" spans="1:7">
      <c r="A314" t="s">
        <v>20</v>
      </c>
      <c r="B314" t="n">
        <v>49405</v>
      </c>
      <c r="C314" t="n">
        <v>52829</v>
      </c>
      <c r="D314">
        <f>if(and(B314&gt;0,C314&gt;0),C314/(B314+C314),"")</f>
        <v/>
      </c>
      <c r="E314">
        <f>D314-E308</f>
        <v/>
      </c>
      <c r="F314" t="n">
        <v>0.05</v>
      </c>
      <c r="G314">
        <f>E314/F314*100/41.89/48</f>
        <v/>
      </c>
    </row>
    <row r="315" spans="1:7">
      <c r="A315" t="s">
        <v>21</v>
      </c>
      <c r="B315" t="n">
        <v>114519</v>
      </c>
      <c r="C315" t="n">
        <v>222665</v>
      </c>
      <c r="D315">
        <f>if(and(B315&gt;0,C315&gt;0),C315/(B315+C315),"")</f>
        <v/>
      </c>
      <c r="E315">
        <f>D315-E308</f>
        <v/>
      </c>
      <c r="F315" t="n">
        <v>0.05</v>
      </c>
      <c r="G315">
        <f>E315/F315*100/41.89/48</f>
        <v/>
      </c>
    </row>
    <row r="316" spans="1:7">
      <c r="A316" t="s">
        <v>22</v>
      </c>
      <c r="B316" t="n">
        <v>31352</v>
      </c>
      <c r="C316" t="n">
        <v>193303</v>
      </c>
      <c r="D316">
        <f>if(and(B316&gt;0,C316&gt;0),C316/(B316+C316),"")</f>
        <v/>
      </c>
      <c r="E316">
        <f>D316-E308</f>
        <v/>
      </c>
      <c r="F316" t="n">
        <v>0.05</v>
      </c>
      <c r="G316">
        <f>E316/F316*100/41.89/96</f>
        <v/>
      </c>
    </row>
    <row r="317" spans="1:7">
      <c r="A317" t="s">
        <v>23</v>
      </c>
      <c r="B317" t="n">
        <v>56201</v>
      </c>
      <c r="C317" t="n">
        <v>167873</v>
      </c>
      <c r="D317">
        <f>if(and(B317&gt;0,C317&gt;0),C317/(B317+C317),"")</f>
        <v/>
      </c>
      <c r="E317">
        <f>D317-E308</f>
        <v/>
      </c>
      <c r="F317" t="n">
        <v>0.05</v>
      </c>
      <c r="G317">
        <f>E317/F317*100/41.89/96</f>
        <v/>
      </c>
    </row>
    <row r="318" spans="1:7">
      <c r="A318" t="s">
        <v>24</v>
      </c>
      <c r="B318" t="n">
        <v>64922</v>
      </c>
      <c r="C318" t="n">
        <v>280625</v>
      </c>
      <c r="D318">
        <f>if(and(B318&gt;0,C318&gt;0),C318/(B318+C318),"")</f>
        <v/>
      </c>
      <c r="E318">
        <f>D318-E308</f>
        <v/>
      </c>
      <c r="F318" t="n">
        <v>0.05</v>
      </c>
      <c r="G318">
        <f>E318/F318*100/41.89/168</f>
        <v/>
      </c>
    </row>
    <row r="319" spans="1:7">
      <c r="A319" t="s">
        <v>25</v>
      </c>
      <c r="B319" t="n">
        <v>94489</v>
      </c>
      <c r="C319" t="n">
        <v>354466</v>
      </c>
      <c r="D319">
        <f>if(and(B319&gt;0,C319&gt;0),C319/(B319+C319),"")</f>
        <v/>
      </c>
      <c r="E319">
        <f>D319-E308</f>
        <v/>
      </c>
      <c r="F319" t="n">
        <v>0.05</v>
      </c>
      <c r="G319">
        <f>E319/F319*100/41.89/168</f>
        <v/>
      </c>
    </row>
    <row r="320" spans="1:7">
      <c r="A320" t="s"/>
    </row>
    <row r="321" spans="1:7">
      <c r="A321" t="s">
        <v>0</v>
      </c>
      <c r="B321" t="s">
        <v>1</v>
      </c>
      <c r="C321" t="s">
        <v>2</v>
      </c>
      <c r="D321" t="s">
        <v>3</v>
      </c>
    </row>
    <row r="322" spans="1:7">
      <c r="A322" t="s">
        <v>82</v>
      </c>
      <c r="B322" t="s">
        <v>42</v>
      </c>
      <c r="C322" t="s">
        <v>83</v>
      </c>
      <c r="D322" t="s">
        <v>84</v>
      </c>
    </row>
    <row r="323" spans="1:7">
      <c r="A323" t="s"/>
      <c r="B323" t="s">
        <v>8</v>
      </c>
      <c r="C323" t="s">
        <v>9</v>
      </c>
      <c r="D323" t="s">
        <v>10</v>
      </c>
      <c r="E323" t="s">
        <v>11</v>
      </c>
      <c r="F323" t="s">
        <v>12</v>
      </c>
      <c r="G323" t="s">
        <v>13</v>
      </c>
    </row>
    <row r="324" spans="1:7">
      <c r="A324" t="s">
        <v>14</v>
      </c>
      <c r="B324" t="n">
        <v>34528780</v>
      </c>
      <c r="C324" t="n">
        <v>47551170</v>
      </c>
      <c r="D324">
        <f>if(and(B324&gt;0,C324&gt;0),C324/(B324+C324),"")</f>
        <v/>
      </c>
      <c r="E324">
        <f>average(D324:D325)</f>
        <v/>
      </c>
    </row>
    <row r="325" spans="1:7">
      <c r="A325" t="s">
        <v>15</v>
      </c>
      <c r="B325" t="n">
        <v>34828570</v>
      </c>
      <c r="C325" t="n">
        <v>49652210</v>
      </c>
      <c r="D325">
        <f>if(and(B325&gt;0,C325&gt;0),C325/(B325+C325),"")</f>
        <v/>
      </c>
    </row>
    <row r="326" spans="1:7">
      <c r="A326" t="s">
        <v>16</v>
      </c>
      <c r="B326" t="n">
        <v>24601060</v>
      </c>
      <c r="C326" t="n">
        <v>35744810</v>
      </c>
      <c r="D326">
        <f>if(and(B326&gt;0,C326&gt;0),C326/(B326+C326),"")</f>
        <v/>
      </c>
      <c r="E326">
        <f>D326-E324</f>
        <v/>
      </c>
      <c r="F326" t="n">
        <v>0.05</v>
      </c>
      <c r="G326">
        <f>E326/F326*100/47.81/8</f>
        <v/>
      </c>
    </row>
    <row r="327" spans="1:7">
      <c r="A327" t="s">
        <v>17</v>
      </c>
      <c r="B327" t="n">
        <v>36207620</v>
      </c>
      <c r="C327" t="n">
        <v>52443250</v>
      </c>
      <c r="D327">
        <f>if(and(B327&gt;0,C327&gt;0),C327/(B327+C327),"")</f>
        <v/>
      </c>
      <c r="E327">
        <f>D327-E324</f>
        <v/>
      </c>
      <c r="F327" t="n">
        <v>0.05</v>
      </c>
      <c r="G327">
        <f>E327/F327*100/47.81/8</f>
        <v/>
      </c>
    </row>
    <row r="328" spans="1:7">
      <c r="A328" t="s">
        <v>18</v>
      </c>
      <c r="B328" t="n">
        <v>31431760</v>
      </c>
      <c r="C328" t="n">
        <v>48528660</v>
      </c>
      <c r="D328">
        <f>if(and(B328&gt;0,C328&gt;0),C328/(B328+C328),"")</f>
        <v/>
      </c>
      <c r="E328">
        <f>D328-E324</f>
        <v/>
      </c>
      <c r="F328" t="n">
        <v>0.05</v>
      </c>
      <c r="G328">
        <f>E328/F328*100/47.81/24</f>
        <v/>
      </c>
    </row>
    <row r="329" spans="1:7">
      <c r="A329" t="s">
        <v>19</v>
      </c>
      <c r="B329" t="n">
        <v>45787320</v>
      </c>
      <c r="C329" t="n">
        <v>71579650</v>
      </c>
      <c r="D329">
        <f>if(and(B329&gt;0,C329&gt;0),C329/(B329+C329),"")</f>
        <v/>
      </c>
      <c r="E329">
        <f>D329-E324</f>
        <v/>
      </c>
      <c r="F329" t="n">
        <v>0.05</v>
      </c>
      <c r="G329">
        <f>E329/F329*100/47.81/24</f>
        <v/>
      </c>
    </row>
    <row r="330" spans="1:7">
      <c r="A330" t="s">
        <v>20</v>
      </c>
      <c r="B330" t="n">
        <v>27912630</v>
      </c>
      <c r="C330" t="n">
        <v>55174850</v>
      </c>
      <c r="D330">
        <f>if(and(B330&gt;0,C330&gt;0),C330/(B330+C330),"")</f>
        <v/>
      </c>
      <c r="E330">
        <f>D330-E324</f>
        <v/>
      </c>
      <c r="F330" t="n">
        <v>0.05</v>
      </c>
      <c r="G330">
        <f>E330/F330*100/47.81/48</f>
        <v/>
      </c>
    </row>
    <row r="331" spans="1:7">
      <c r="A331" t="s">
        <v>21</v>
      </c>
      <c r="B331" t="n">
        <v>38758870</v>
      </c>
      <c r="C331" t="n">
        <v>74835590</v>
      </c>
      <c r="D331">
        <f>if(and(B331&gt;0,C331&gt;0),C331/(B331+C331),"")</f>
        <v/>
      </c>
      <c r="E331">
        <f>D331-E324</f>
        <v/>
      </c>
      <c r="F331" t="n">
        <v>0.05</v>
      </c>
      <c r="G331">
        <f>E331/F331*100/47.81/48</f>
        <v/>
      </c>
    </row>
    <row r="332" spans="1:7">
      <c r="A332" t="s">
        <v>22</v>
      </c>
      <c r="B332" t="n">
        <v>29641060</v>
      </c>
      <c r="C332" t="n">
        <v>78080010</v>
      </c>
      <c r="D332">
        <f>if(and(B332&gt;0,C332&gt;0),C332/(B332+C332),"")</f>
        <v/>
      </c>
      <c r="E332">
        <f>D332-E324</f>
        <v/>
      </c>
      <c r="F332" t="n">
        <v>0.05</v>
      </c>
      <c r="G332">
        <f>E332/F332*100/47.81/96</f>
        <v/>
      </c>
    </row>
    <row r="333" spans="1:7">
      <c r="A333" t="s">
        <v>23</v>
      </c>
      <c r="B333" t="n">
        <v>37316960</v>
      </c>
      <c r="C333" t="n">
        <v>97199260</v>
      </c>
      <c r="D333">
        <f>if(and(B333&gt;0,C333&gt;0),C333/(B333+C333),"")</f>
        <v/>
      </c>
      <c r="E333">
        <f>D333-E324</f>
        <v/>
      </c>
      <c r="F333" t="n">
        <v>0.05</v>
      </c>
      <c r="G333">
        <f>E333/F333*100/47.81/96</f>
        <v/>
      </c>
    </row>
    <row r="334" spans="1:7">
      <c r="A334" t="s">
        <v>24</v>
      </c>
      <c r="B334" t="n">
        <v>11673280</v>
      </c>
      <c r="C334" t="n">
        <v>27454240</v>
      </c>
      <c r="D334">
        <f>if(and(B334&gt;0,C334&gt;0),C334/(B334+C334),"")</f>
        <v/>
      </c>
      <c r="E334">
        <f>D334-E324</f>
        <v/>
      </c>
      <c r="F334" t="n">
        <v>0.05</v>
      </c>
      <c r="G334">
        <f>E334/F334*100/47.81/168</f>
        <v/>
      </c>
    </row>
    <row r="335" spans="1:7">
      <c r="A335" t="s">
        <v>25</v>
      </c>
      <c r="B335" t="n">
        <v>18234200</v>
      </c>
      <c r="C335" t="n">
        <v>35668420</v>
      </c>
      <c r="D335">
        <f>if(and(B335&gt;0,C335&gt;0),C335/(B335+C335),"")</f>
        <v/>
      </c>
      <c r="E335">
        <f>D335-E324</f>
        <v/>
      </c>
      <c r="F335" t="n">
        <v>0.05</v>
      </c>
      <c r="G335">
        <f>E335/F335*100/47.81/168</f>
        <v/>
      </c>
    </row>
    <row r="336" spans="1:7">
      <c r="A336" t="s"/>
    </row>
    <row r="337" spans="1:7">
      <c r="A337" t="s">
        <v>0</v>
      </c>
      <c r="B337" t="s">
        <v>1</v>
      </c>
      <c r="C337" t="s">
        <v>2</v>
      </c>
      <c r="D337" t="s">
        <v>3</v>
      </c>
    </row>
    <row r="338" spans="1:7">
      <c r="A338" t="s">
        <v>85</v>
      </c>
      <c r="B338" t="s">
        <v>5</v>
      </c>
      <c r="C338" t="s">
        <v>86</v>
      </c>
      <c r="D338" t="s">
        <v>84</v>
      </c>
    </row>
    <row r="339" spans="1:7">
      <c r="A339" t="s"/>
      <c r="B339" t="s">
        <v>8</v>
      </c>
      <c r="C339" t="s">
        <v>9</v>
      </c>
      <c r="D339" t="s">
        <v>10</v>
      </c>
      <c r="E339" t="s">
        <v>11</v>
      </c>
      <c r="F339" t="s">
        <v>12</v>
      </c>
      <c r="G339" t="s">
        <v>13</v>
      </c>
    </row>
    <row r="340" spans="1:7">
      <c r="A340" t="s">
        <v>14</v>
      </c>
      <c r="B340" t="n">
        <v>927368</v>
      </c>
      <c r="C340" t="n">
        <v>1482025</v>
      </c>
      <c r="D340">
        <f>if(and(B340&gt;0,C340&gt;0),C340/(B340+C340),"")</f>
        <v/>
      </c>
      <c r="E340">
        <f>average(D340:D341)</f>
        <v/>
      </c>
    </row>
    <row r="341" spans="1:7">
      <c r="A341" t="s">
        <v>15</v>
      </c>
      <c r="B341" t="n">
        <v>925259</v>
      </c>
      <c r="C341" t="n">
        <v>1089835</v>
      </c>
      <c r="D341">
        <f>if(and(B341&gt;0,C341&gt;0),C341/(B341+C341),"")</f>
        <v/>
      </c>
    </row>
    <row r="342" spans="1:7">
      <c r="A342" t="s">
        <v>16</v>
      </c>
      <c r="B342" t="n">
        <v>429551</v>
      </c>
      <c r="C342" t="n">
        <v>707842</v>
      </c>
      <c r="D342">
        <f>if(and(B342&gt;0,C342&gt;0),C342/(B342+C342),"")</f>
        <v/>
      </c>
      <c r="E342">
        <f>D342-E340</f>
        <v/>
      </c>
      <c r="F342" t="n">
        <v>0.05</v>
      </c>
      <c r="G342">
        <f>E342/F342*100/47.81/8</f>
        <v/>
      </c>
    </row>
    <row r="343" spans="1:7">
      <c r="A343" t="s">
        <v>17</v>
      </c>
      <c r="B343" t="n">
        <v>304528</v>
      </c>
      <c r="C343" t="n">
        <v>349575</v>
      </c>
      <c r="D343">
        <f>if(and(B343&gt;0,C343&gt;0),C343/(B343+C343),"")</f>
        <v/>
      </c>
      <c r="E343">
        <f>D343-E340</f>
        <v/>
      </c>
      <c r="F343" t="n">
        <v>0.05</v>
      </c>
      <c r="G343">
        <f>E343/F343*100/47.81/8</f>
        <v/>
      </c>
    </row>
    <row r="344" spans="1:7">
      <c r="A344" t="s">
        <v>18</v>
      </c>
      <c r="B344" t="n">
        <v>75379</v>
      </c>
      <c r="C344" t="n">
        <v>238658</v>
      </c>
      <c r="D344">
        <f>if(and(B344&gt;0,C344&gt;0),C344/(B344+C344),"")</f>
        <v/>
      </c>
      <c r="E344">
        <f>D344-E340</f>
        <v/>
      </c>
      <c r="F344" t="n">
        <v>0.05</v>
      </c>
      <c r="G344">
        <f>E344/F344*100/47.81/24</f>
        <v/>
      </c>
    </row>
    <row r="345" spans="1:7">
      <c r="A345" t="s">
        <v>19</v>
      </c>
      <c r="B345" t="n">
        <v>149260</v>
      </c>
      <c r="C345" t="n">
        <v>308818</v>
      </c>
      <c r="D345">
        <f>if(and(B345&gt;0,C345&gt;0),C345/(B345+C345),"")</f>
        <v/>
      </c>
      <c r="E345">
        <f>D345-E340</f>
        <v/>
      </c>
      <c r="F345" t="n">
        <v>0.05</v>
      </c>
      <c r="G345">
        <f>E345/F345*100/47.81/24</f>
        <v/>
      </c>
    </row>
    <row r="346" spans="1:7">
      <c r="A346" t="s">
        <v>20</v>
      </c>
      <c r="B346" t="n">
        <v>48807</v>
      </c>
      <c r="C346" t="n">
        <v>50225</v>
      </c>
      <c r="D346">
        <f>if(and(B346&gt;0,C346&gt;0),C346/(B346+C346),"")</f>
        <v/>
      </c>
      <c r="E346">
        <f>D346-E340</f>
        <v/>
      </c>
      <c r="F346" t="n">
        <v>0.05</v>
      </c>
      <c r="G346">
        <f>E346/F346*100/47.81/48</f>
        <v/>
      </c>
    </row>
    <row r="347" spans="1:7">
      <c r="A347" t="s">
        <v>21</v>
      </c>
      <c r="B347" t="n">
        <v>0</v>
      </c>
      <c r="C347" t="n">
        <v>0</v>
      </c>
      <c r="D347">
        <f>if(and(B347&gt;0,C347&gt;0),C347/(B347+C347),"")</f>
        <v/>
      </c>
      <c r="E347">
        <f>D347-E340</f>
        <v/>
      </c>
      <c r="F347" t="n">
        <v>0.05</v>
      </c>
      <c r="G347">
        <f>E347/F347*100/47.81/48</f>
        <v/>
      </c>
    </row>
    <row r="348" spans="1:7">
      <c r="A348" t="s">
        <v>22</v>
      </c>
      <c r="B348" t="n">
        <v>0</v>
      </c>
      <c r="C348" t="n">
        <v>0</v>
      </c>
      <c r="D348">
        <f>if(and(B348&gt;0,C348&gt;0),C348/(B348+C348),"")</f>
        <v/>
      </c>
      <c r="E348">
        <f>D348-E340</f>
        <v/>
      </c>
      <c r="F348" t="n">
        <v>0.05</v>
      </c>
      <c r="G348">
        <f>E348/F348*100/47.81/96</f>
        <v/>
      </c>
    </row>
    <row r="349" spans="1:7">
      <c r="A349" t="s">
        <v>23</v>
      </c>
      <c r="B349" t="n">
        <v>47041</v>
      </c>
      <c r="C349" t="n">
        <v>104518</v>
      </c>
      <c r="D349">
        <f>if(and(B349&gt;0,C349&gt;0),C349/(B349+C349),"")</f>
        <v/>
      </c>
      <c r="E349">
        <f>D349-E340</f>
        <v/>
      </c>
      <c r="F349" t="n">
        <v>0.05</v>
      </c>
      <c r="G349">
        <f>E349/F349*100/47.81/96</f>
        <v/>
      </c>
    </row>
    <row r="350" spans="1:7">
      <c r="A350" t="s">
        <v>24</v>
      </c>
      <c r="B350" t="n">
        <v>0</v>
      </c>
      <c r="C350" t="n">
        <v>0</v>
      </c>
      <c r="D350">
        <f>if(and(B350&gt;0,C350&gt;0),C350/(B350+C350),"")</f>
        <v/>
      </c>
      <c r="E350">
        <f>D350-E340</f>
        <v/>
      </c>
      <c r="F350" t="n">
        <v>0.05</v>
      </c>
      <c r="G350">
        <f>E350/F350*100/47.81/168</f>
        <v/>
      </c>
    </row>
    <row r="351" spans="1:7">
      <c r="A351" t="s">
        <v>25</v>
      </c>
      <c r="B351" t="n">
        <v>0</v>
      </c>
      <c r="C351" t="n">
        <v>0</v>
      </c>
      <c r="D351">
        <f>if(and(B351&gt;0,C351&gt;0),C351/(B351+C351),"")</f>
        <v/>
      </c>
      <c r="E351">
        <f>D351-E340</f>
        <v/>
      </c>
      <c r="F351" t="n">
        <v>0.05</v>
      </c>
      <c r="G351">
        <f>E351/F351*100/47.81/168</f>
        <v/>
      </c>
    </row>
    <row r="352" spans="1:7">
      <c r="A352" t="s"/>
    </row>
    <row r="353" spans="1:7">
      <c r="A353" t="s">
        <v>0</v>
      </c>
      <c r="B353" t="s">
        <v>1</v>
      </c>
      <c r="C353" t="s">
        <v>2</v>
      </c>
      <c r="D353" t="s">
        <v>3</v>
      </c>
    </row>
    <row r="354" spans="1:7">
      <c r="A354" t="s">
        <v>87</v>
      </c>
      <c r="B354" t="s">
        <v>88</v>
      </c>
      <c r="C354" t="s">
        <v>89</v>
      </c>
      <c r="D354" t="s">
        <v>90</v>
      </c>
    </row>
    <row r="355" spans="1:7">
      <c r="A355" t="s"/>
      <c r="B355" t="s">
        <v>8</v>
      </c>
      <c r="C355" t="s">
        <v>9</v>
      </c>
      <c r="D355" t="s">
        <v>10</v>
      </c>
      <c r="E355" t="s">
        <v>11</v>
      </c>
      <c r="F355" t="s">
        <v>12</v>
      </c>
      <c r="G355" t="s">
        <v>13</v>
      </c>
    </row>
    <row r="356" spans="1:7">
      <c r="A356" t="s">
        <v>14</v>
      </c>
      <c r="B356" t="n">
        <v>14033030</v>
      </c>
      <c r="C356" t="n">
        <v>19083380</v>
      </c>
      <c r="D356">
        <f>if(and(B356&gt;0,C356&gt;0),C356/(B356+C356),"")</f>
        <v/>
      </c>
      <c r="E356">
        <f>average(D356:D357)</f>
        <v/>
      </c>
    </row>
    <row r="357" spans="1:7">
      <c r="A357" t="s">
        <v>15</v>
      </c>
      <c r="B357" t="n">
        <v>13444070</v>
      </c>
      <c r="C357" t="n">
        <v>19430810</v>
      </c>
      <c r="D357">
        <f>if(and(B357&gt;0,C357&gt;0),C357/(B357+C357),"")</f>
        <v/>
      </c>
    </row>
    <row r="358" spans="1:7">
      <c r="A358" t="s">
        <v>16</v>
      </c>
      <c r="B358" t="n">
        <v>13072190</v>
      </c>
      <c r="C358" t="n">
        <v>18112360</v>
      </c>
      <c r="D358">
        <f>if(and(B358&gt;0,C358&gt;0),C358/(B358+C358),"")</f>
        <v/>
      </c>
      <c r="E358">
        <f>D358-E356</f>
        <v/>
      </c>
      <c r="F358" t="n">
        <v>0.05</v>
      </c>
      <c r="G358">
        <f>E358/F358*100/43.26/8</f>
        <v/>
      </c>
    </row>
    <row r="359" spans="1:7">
      <c r="A359" t="s">
        <v>17</v>
      </c>
      <c r="B359" t="n">
        <v>13255260</v>
      </c>
      <c r="C359" t="n">
        <v>17810080</v>
      </c>
      <c r="D359">
        <f>if(and(B359&gt;0,C359&gt;0),C359/(B359+C359),"")</f>
        <v/>
      </c>
      <c r="E359">
        <f>D359-E356</f>
        <v/>
      </c>
      <c r="F359" t="n">
        <v>0.05</v>
      </c>
      <c r="G359">
        <f>E359/F359*100/43.26/8</f>
        <v/>
      </c>
    </row>
    <row r="360" spans="1:7">
      <c r="A360" t="s">
        <v>18</v>
      </c>
      <c r="B360" t="n">
        <v>10307580</v>
      </c>
      <c r="C360" t="n">
        <v>16855120</v>
      </c>
      <c r="D360">
        <f>if(and(B360&gt;0,C360&gt;0),C360/(B360+C360),"")</f>
        <v/>
      </c>
      <c r="E360">
        <f>D360-E356</f>
        <v/>
      </c>
      <c r="F360" t="n">
        <v>0.05</v>
      </c>
      <c r="G360">
        <f>E360/F360*100/43.26/24</f>
        <v/>
      </c>
    </row>
    <row r="361" spans="1:7">
      <c r="A361" t="s">
        <v>19</v>
      </c>
      <c r="B361" t="n">
        <v>12065690</v>
      </c>
      <c r="C361" t="n">
        <v>18441120</v>
      </c>
      <c r="D361">
        <f>if(and(B361&gt;0,C361&gt;0),C361/(B361+C361),"")</f>
        <v/>
      </c>
      <c r="E361">
        <f>D361-E356</f>
        <v/>
      </c>
      <c r="F361" t="n">
        <v>0.05</v>
      </c>
      <c r="G361">
        <f>E361/F361*100/43.26/24</f>
        <v/>
      </c>
    </row>
    <row r="362" spans="1:7">
      <c r="A362" t="s">
        <v>20</v>
      </c>
      <c r="B362" t="n">
        <v>6143273</v>
      </c>
      <c r="C362" t="n">
        <v>12472300</v>
      </c>
      <c r="D362">
        <f>if(and(B362&gt;0,C362&gt;0),C362/(B362+C362),"")</f>
        <v/>
      </c>
      <c r="E362">
        <f>D362-E356</f>
        <v/>
      </c>
      <c r="F362" t="n">
        <v>0.05</v>
      </c>
      <c r="G362">
        <f>E362/F362*100/43.26/48</f>
        <v/>
      </c>
    </row>
    <row r="363" spans="1:7">
      <c r="A363" t="s">
        <v>21</v>
      </c>
      <c r="B363" t="n">
        <v>6123074</v>
      </c>
      <c r="C363" t="n">
        <v>12349210</v>
      </c>
      <c r="D363">
        <f>if(and(B363&gt;0,C363&gt;0),C363/(B363+C363),"")</f>
        <v/>
      </c>
      <c r="E363">
        <f>D363-E356</f>
        <v/>
      </c>
      <c r="F363" t="n">
        <v>0.05</v>
      </c>
      <c r="G363">
        <f>E363/F363*100/43.26/48</f>
        <v/>
      </c>
    </row>
    <row r="364" spans="1:7">
      <c r="A364" t="s">
        <v>22</v>
      </c>
      <c r="B364" t="n">
        <v>7848393</v>
      </c>
      <c r="C364" t="n">
        <v>20018970</v>
      </c>
      <c r="D364">
        <f>if(and(B364&gt;0,C364&gt;0),C364/(B364+C364),"")</f>
        <v/>
      </c>
      <c r="E364">
        <f>D364-E356</f>
        <v/>
      </c>
      <c r="F364" t="n">
        <v>0.05</v>
      </c>
      <c r="G364">
        <f>E364/F364*100/43.26/96</f>
        <v/>
      </c>
    </row>
    <row r="365" spans="1:7">
      <c r="A365" t="s">
        <v>23</v>
      </c>
      <c r="B365" t="n">
        <v>7817278</v>
      </c>
      <c r="C365" t="n">
        <v>19724520</v>
      </c>
      <c r="D365">
        <f>if(and(B365&gt;0,C365&gt;0),C365/(B365+C365),"")</f>
        <v/>
      </c>
      <c r="E365">
        <f>D365-E356</f>
        <v/>
      </c>
      <c r="F365" t="n">
        <v>0.05</v>
      </c>
      <c r="G365">
        <f>E365/F365*100/43.26/96</f>
        <v/>
      </c>
    </row>
    <row r="366" spans="1:7">
      <c r="A366" t="s">
        <v>24</v>
      </c>
      <c r="B366" t="n">
        <v>4765144</v>
      </c>
      <c r="C366" t="n">
        <v>13883040</v>
      </c>
      <c r="D366">
        <f>if(and(B366&gt;0,C366&gt;0),C366/(B366+C366),"")</f>
        <v/>
      </c>
      <c r="E366">
        <f>D366-E356</f>
        <v/>
      </c>
      <c r="F366" t="n">
        <v>0.05</v>
      </c>
      <c r="G366">
        <f>E366/F366*100/43.26/168</f>
        <v/>
      </c>
    </row>
    <row r="367" spans="1:7">
      <c r="A367" t="s">
        <v>25</v>
      </c>
      <c r="B367" t="n">
        <v>5904254</v>
      </c>
      <c r="C367" t="n">
        <v>16131760</v>
      </c>
      <c r="D367">
        <f>if(and(B367&gt;0,C367&gt;0),C367/(B367+C367),"")</f>
        <v/>
      </c>
      <c r="E367">
        <f>D367-E356</f>
        <v/>
      </c>
      <c r="F367" t="n">
        <v>0.05</v>
      </c>
      <c r="G367">
        <f>E367/F367*100/43.26/168</f>
        <v/>
      </c>
    </row>
    <row r="368" spans="1:7">
      <c r="A368" t="s"/>
    </row>
    <row r="369" spans="1:7">
      <c r="A369" t="s">
        <v>0</v>
      </c>
      <c r="B369" t="s">
        <v>1</v>
      </c>
      <c r="C369" t="s">
        <v>2</v>
      </c>
      <c r="D369" t="s">
        <v>3</v>
      </c>
    </row>
    <row r="370" spans="1:7">
      <c r="A370" t="s">
        <v>91</v>
      </c>
      <c r="B370" t="s">
        <v>88</v>
      </c>
      <c r="C370" t="s">
        <v>92</v>
      </c>
      <c r="D370" t="s">
        <v>93</v>
      </c>
    </row>
    <row r="371" spans="1:7">
      <c r="A371" t="s"/>
      <c r="B371" t="s">
        <v>8</v>
      </c>
      <c r="C371" t="s">
        <v>9</v>
      </c>
      <c r="D371" t="s">
        <v>10</v>
      </c>
      <c r="E371" t="s">
        <v>11</v>
      </c>
      <c r="F371" t="s">
        <v>12</v>
      </c>
      <c r="G371" t="s">
        <v>13</v>
      </c>
    </row>
    <row r="372" spans="1:7">
      <c r="A372" t="s">
        <v>14</v>
      </c>
      <c r="B372" t="n">
        <v>2010135</v>
      </c>
      <c r="C372" t="n">
        <v>3104658</v>
      </c>
      <c r="D372">
        <f>if(and(B372&gt;0,C372&gt;0),C372/(B372+C372),"")</f>
        <v/>
      </c>
      <c r="E372">
        <f>average(D372:D373)</f>
        <v/>
      </c>
    </row>
    <row r="373" spans="1:7">
      <c r="A373" t="s">
        <v>15</v>
      </c>
      <c r="B373" t="n">
        <v>1970817</v>
      </c>
      <c r="C373" t="n">
        <v>3271916</v>
      </c>
      <c r="D373">
        <f>if(and(B373&gt;0,C373&gt;0),C373/(B373+C373),"")</f>
        <v/>
      </c>
    </row>
    <row r="374" spans="1:7">
      <c r="A374" t="s">
        <v>16</v>
      </c>
      <c r="B374" t="n">
        <v>1082400</v>
      </c>
      <c r="C374" t="n">
        <v>2174698</v>
      </c>
      <c r="D374">
        <f>if(and(B374&gt;0,C374&gt;0),C374/(B374+C374),"")</f>
        <v/>
      </c>
      <c r="E374">
        <f>D374-E372</f>
        <v/>
      </c>
      <c r="F374" t="n">
        <v>0.05</v>
      </c>
      <c r="G374">
        <f>E374/F374*100/48.91/8</f>
        <v/>
      </c>
    </row>
    <row r="375" spans="1:7">
      <c r="A375" t="s">
        <v>17</v>
      </c>
      <c r="B375" t="n">
        <v>1146517</v>
      </c>
      <c r="C375" t="n">
        <v>2128382</v>
      </c>
      <c r="D375">
        <f>if(and(B375&gt;0,C375&gt;0),C375/(B375+C375),"")</f>
        <v/>
      </c>
      <c r="E375">
        <f>D375-E372</f>
        <v/>
      </c>
      <c r="F375" t="n">
        <v>0.05</v>
      </c>
      <c r="G375">
        <f>E375/F375*100/48.91/8</f>
        <v/>
      </c>
    </row>
    <row r="376" spans="1:7">
      <c r="A376" t="s">
        <v>18</v>
      </c>
      <c r="B376" t="n">
        <v>6466553</v>
      </c>
      <c r="C376" t="n">
        <v>11233520</v>
      </c>
      <c r="D376">
        <f>if(and(B376&gt;0,C376&gt;0),C376/(B376+C376),"")</f>
        <v/>
      </c>
      <c r="E376">
        <f>D376-E372</f>
        <v/>
      </c>
      <c r="F376" t="n">
        <v>0.05</v>
      </c>
      <c r="G376">
        <f>E376/F376*100/48.91/24</f>
        <v/>
      </c>
    </row>
    <row r="377" spans="1:7">
      <c r="A377" t="s">
        <v>19</v>
      </c>
      <c r="B377" t="n">
        <v>1468036</v>
      </c>
      <c r="C377" t="n">
        <v>3018121</v>
      </c>
      <c r="D377">
        <f>if(and(B377&gt;0,C377&gt;0),C377/(B377+C377),"")</f>
        <v/>
      </c>
      <c r="E377">
        <f>D377-E372</f>
        <v/>
      </c>
      <c r="F377" t="n">
        <v>0.05</v>
      </c>
      <c r="G377">
        <f>E377/F377*100/48.91/24</f>
        <v/>
      </c>
    </row>
    <row r="378" spans="1:7">
      <c r="A378" t="s">
        <v>20</v>
      </c>
      <c r="B378" t="n">
        <v>2540457</v>
      </c>
      <c r="C378" t="n">
        <v>6701906</v>
      </c>
      <c r="D378">
        <f>if(and(B378&gt;0,C378&gt;0),C378/(B378+C378),"")</f>
        <v/>
      </c>
      <c r="E378">
        <f>D378-E372</f>
        <v/>
      </c>
      <c r="F378" t="n">
        <v>0.05</v>
      </c>
      <c r="G378">
        <f>E378/F378*100/48.91/48</f>
        <v/>
      </c>
    </row>
    <row r="379" spans="1:7">
      <c r="A379" t="s">
        <v>21</v>
      </c>
      <c r="B379" t="n">
        <v>3031747</v>
      </c>
      <c r="C379" t="n">
        <v>6799579</v>
      </c>
      <c r="D379">
        <f>if(and(B379&gt;0,C379&gt;0),C379/(B379+C379),"")</f>
        <v/>
      </c>
      <c r="E379">
        <f>D379-E372</f>
        <v/>
      </c>
      <c r="F379" t="n">
        <v>0.05</v>
      </c>
      <c r="G379">
        <f>E379/F379*100/48.91/48</f>
        <v/>
      </c>
    </row>
    <row r="380" spans="1:7">
      <c r="A380" t="s">
        <v>22</v>
      </c>
      <c r="B380" t="n">
        <v>0</v>
      </c>
      <c r="C380" t="n">
        <v>0</v>
      </c>
      <c r="D380">
        <f>if(and(B380&gt;0,C380&gt;0),C380/(B380+C380),"")</f>
        <v/>
      </c>
      <c r="E380">
        <f>D380-E372</f>
        <v/>
      </c>
      <c r="F380" t="n">
        <v>0.05</v>
      </c>
      <c r="G380">
        <f>E380/F380*100/48.91/96</f>
        <v/>
      </c>
    </row>
    <row r="381" spans="1:7">
      <c r="A381" t="s">
        <v>23</v>
      </c>
      <c r="B381" t="n">
        <v>48514470</v>
      </c>
      <c r="C381" t="n">
        <v>6954312</v>
      </c>
      <c r="D381">
        <f>if(and(B381&gt;0,C381&gt;0),C381/(B381+C381),"")</f>
        <v/>
      </c>
      <c r="E381">
        <f>D381-E372</f>
        <v/>
      </c>
      <c r="F381" t="n">
        <v>0.05</v>
      </c>
      <c r="G381">
        <f>E381/F381*100/48.91/96</f>
        <v/>
      </c>
    </row>
    <row r="382" spans="1:7">
      <c r="A382" t="s">
        <v>24</v>
      </c>
      <c r="B382" t="n">
        <v>16038</v>
      </c>
      <c r="C382" t="n">
        <v>19107</v>
      </c>
      <c r="D382">
        <f>if(and(B382&gt;0,C382&gt;0),C382/(B382+C382),"")</f>
        <v/>
      </c>
      <c r="E382">
        <f>D382-E372</f>
        <v/>
      </c>
      <c r="F382" t="n">
        <v>0.05</v>
      </c>
      <c r="G382">
        <f>E382/F382*100/48.91/168</f>
        <v/>
      </c>
    </row>
    <row r="383" spans="1:7">
      <c r="A383" t="s">
        <v>25</v>
      </c>
      <c r="B383" t="n">
        <v>0</v>
      </c>
      <c r="C383" t="n">
        <v>0</v>
      </c>
      <c r="D383">
        <f>if(and(B383&gt;0,C383&gt;0),C383/(B383+C383),"")</f>
        <v/>
      </c>
      <c r="E383">
        <f>D383-E372</f>
        <v/>
      </c>
      <c r="F383" t="n">
        <v>0.05</v>
      </c>
      <c r="G383">
        <f>E383/F383*100/48.91/168</f>
        <v/>
      </c>
    </row>
    <row r="384" spans="1:7">
      <c r="A384" t="s"/>
    </row>
    <row r="385" spans="1:7">
      <c r="A385" t="s">
        <v>0</v>
      </c>
      <c r="B385" t="s">
        <v>1</v>
      </c>
      <c r="C385" t="s">
        <v>2</v>
      </c>
      <c r="D385" t="s">
        <v>3</v>
      </c>
    </row>
    <row r="386" spans="1:7">
      <c r="A386" t="s">
        <v>94</v>
      </c>
      <c r="B386" t="s">
        <v>95</v>
      </c>
      <c r="C386" t="s">
        <v>96</v>
      </c>
      <c r="D386" t="s">
        <v>97</v>
      </c>
    </row>
    <row r="387" spans="1:7">
      <c r="A387" t="s"/>
      <c r="B387" t="s">
        <v>8</v>
      </c>
      <c r="C387" t="s">
        <v>9</v>
      </c>
      <c r="D387" t="s">
        <v>10</v>
      </c>
      <c r="E387" t="s">
        <v>11</v>
      </c>
      <c r="F387" t="s">
        <v>12</v>
      </c>
      <c r="G387" t="s">
        <v>13</v>
      </c>
    </row>
    <row r="388" spans="1:7">
      <c r="A388" t="s">
        <v>14</v>
      </c>
      <c r="B388" t="n">
        <v>19262830</v>
      </c>
      <c r="C388" t="n">
        <v>32858790</v>
      </c>
      <c r="D388">
        <f>if(and(B388&gt;0,C388&gt;0),C388/(B388+C388),"")</f>
        <v/>
      </c>
      <c r="E388">
        <f>average(D388:D389)</f>
        <v/>
      </c>
    </row>
    <row r="389" spans="1:7">
      <c r="A389" t="s">
        <v>15</v>
      </c>
      <c r="B389" t="n">
        <v>21725320</v>
      </c>
      <c r="C389" t="n">
        <v>35991940</v>
      </c>
      <c r="D389">
        <f>if(and(B389&gt;0,C389&gt;0),C389/(B389+C389),"")</f>
        <v/>
      </c>
    </row>
    <row r="390" spans="1:7">
      <c r="A390" t="s">
        <v>16</v>
      </c>
      <c r="B390" t="n">
        <v>18616840</v>
      </c>
      <c r="C390" t="n">
        <v>31644660</v>
      </c>
      <c r="D390">
        <f>if(and(B390&gt;0,C390&gt;0),C390/(B390+C390),"")</f>
        <v/>
      </c>
      <c r="E390">
        <f>D390-E388</f>
        <v/>
      </c>
      <c r="F390" t="n">
        <v>0.05</v>
      </c>
      <c r="G390">
        <f>E390/F390*100/53.70/8</f>
        <v/>
      </c>
    </row>
    <row r="391" spans="1:7">
      <c r="A391" t="s">
        <v>17</v>
      </c>
      <c r="B391" t="n">
        <v>14194010</v>
      </c>
      <c r="C391" t="n">
        <v>26228320</v>
      </c>
      <c r="D391">
        <f>if(and(B391&gt;0,C391&gt;0),C391/(B391+C391),"")</f>
        <v/>
      </c>
      <c r="E391">
        <f>D391-E388</f>
        <v/>
      </c>
      <c r="F391" t="n">
        <v>0.05</v>
      </c>
      <c r="G391">
        <f>E391/F391*100/53.70/8</f>
        <v/>
      </c>
    </row>
    <row r="392" spans="1:7">
      <c r="A392" t="s">
        <v>18</v>
      </c>
      <c r="B392" t="n">
        <v>13328610</v>
      </c>
      <c r="C392" t="n">
        <v>24778130</v>
      </c>
      <c r="D392">
        <f>if(and(B392&gt;0,C392&gt;0),C392/(B392+C392),"")</f>
        <v/>
      </c>
      <c r="E392">
        <f>D392-E388</f>
        <v/>
      </c>
      <c r="F392" t="n">
        <v>0.05</v>
      </c>
      <c r="G392">
        <f>E392/F392*100/53.70/24</f>
        <v/>
      </c>
    </row>
    <row r="393" spans="1:7">
      <c r="A393" t="s">
        <v>19</v>
      </c>
      <c r="B393" t="n">
        <v>13922530</v>
      </c>
      <c r="C393" t="n">
        <v>26979930</v>
      </c>
      <c r="D393">
        <f>if(and(B393&gt;0,C393&gt;0),C393/(B393+C393),"")</f>
        <v/>
      </c>
      <c r="E393">
        <f>D393-E388</f>
        <v/>
      </c>
      <c r="F393" t="n">
        <v>0.05</v>
      </c>
      <c r="G393">
        <f>E393/F393*100/53.70/24</f>
        <v/>
      </c>
    </row>
    <row r="394" spans="1:7">
      <c r="A394" t="s">
        <v>20</v>
      </c>
      <c r="B394" t="n">
        <v>4953766</v>
      </c>
      <c r="C394" t="n">
        <v>11404820</v>
      </c>
      <c r="D394">
        <f>if(and(B394&gt;0,C394&gt;0),C394/(B394+C394),"")</f>
        <v/>
      </c>
      <c r="E394">
        <f>D394-E388</f>
        <v/>
      </c>
      <c r="F394" t="n">
        <v>0.05</v>
      </c>
      <c r="G394">
        <f>E394/F394*100/53.70/48</f>
        <v/>
      </c>
    </row>
    <row r="395" spans="1:7">
      <c r="A395" t="s">
        <v>21</v>
      </c>
      <c r="B395" t="n">
        <v>6292266</v>
      </c>
      <c r="C395" t="n">
        <v>14132090</v>
      </c>
      <c r="D395">
        <f>if(and(B395&gt;0,C395&gt;0),C395/(B395+C395),"")</f>
        <v/>
      </c>
      <c r="E395">
        <f>D395-E388</f>
        <v/>
      </c>
      <c r="F395" t="n">
        <v>0.05</v>
      </c>
      <c r="G395">
        <f>E395/F395*100/53.70/48</f>
        <v/>
      </c>
    </row>
    <row r="396" spans="1:7">
      <c r="A396" t="s">
        <v>22</v>
      </c>
      <c r="B396" t="n">
        <v>7755837</v>
      </c>
      <c r="C396" t="n">
        <v>20442290</v>
      </c>
      <c r="D396">
        <f>if(and(B396&gt;0,C396&gt;0),C396/(B396+C396),"")</f>
        <v/>
      </c>
      <c r="E396">
        <f>D396-E388</f>
        <v/>
      </c>
      <c r="F396" t="n">
        <v>0.05</v>
      </c>
      <c r="G396">
        <f>E396/F396*100/53.70/96</f>
        <v/>
      </c>
    </row>
    <row r="397" spans="1:7">
      <c r="A397" t="s">
        <v>23</v>
      </c>
      <c r="B397" t="n">
        <v>8134835</v>
      </c>
      <c r="C397" t="n">
        <v>21828340</v>
      </c>
      <c r="D397">
        <f>if(and(B397&gt;0,C397&gt;0),C397/(B397+C397),"")</f>
        <v/>
      </c>
      <c r="E397">
        <f>D397-E388</f>
        <v/>
      </c>
      <c r="F397" t="n">
        <v>0.05</v>
      </c>
      <c r="G397">
        <f>E397/F397*100/53.70/96</f>
        <v/>
      </c>
    </row>
    <row r="398" spans="1:7">
      <c r="A398" t="s">
        <v>24</v>
      </c>
      <c r="B398" t="n">
        <v>6351772</v>
      </c>
      <c r="C398" t="n">
        <v>19389380</v>
      </c>
      <c r="D398">
        <f>if(and(B398&gt;0,C398&gt;0),C398/(B398+C398),"")</f>
        <v/>
      </c>
      <c r="E398">
        <f>D398-E388</f>
        <v/>
      </c>
      <c r="F398" t="n">
        <v>0.05</v>
      </c>
      <c r="G398">
        <f>E398/F398*100/53.70/168</f>
        <v/>
      </c>
    </row>
    <row r="399" spans="1:7">
      <c r="A399" t="s">
        <v>25</v>
      </c>
      <c r="B399" t="n">
        <v>7153120</v>
      </c>
      <c r="C399" t="n">
        <v>21202000</v>
      </c>
      <c r="D399">
        <f>if(and(B399&gt;0,C399&gt;0),C399/(B399+C399),"")</f>
        <v/>
      </c>
      <c r="E399">
        <f>D399-E388</f>
        <v/>
      </c>
      <c r="F399" t="n">
        <v>0.05</v>
      </c>
      <c r="G399">
        <f>E399/F399*100/53.70/168</f>
        <v/>
      </c>
    </row>
    <row r="400" spans="1:7">
      <c r="A400" t="s"/>
    </row>
    <row r="401" spans="1:7">
      <c r="A401" t="s">
        <v>0</v>
      </c>
      <c r="B401" t="s">
        <v>1</v>
      </c>
      <c r="C401" t="s">
        <v>2</v>
      </c>
      <c r="D401" t="s">
        <v>3</v>
      </c>
    </row>
    <row r="402" spans="1:7">
      <c r="A402" t="s">
        <v>98</v>
      </c>
      <c r="B402" t="s">
        <v>42</v>
      </c>
      <c r="C402" t="s">
        <v>99</v>
      </c>
      <c r="D402" t="s">
        <v>100</v>
      </c>
    </row>
    <row r="403" spans="1:7">
      <c r="A403" t="s"/>
      <c r="B403" t="s">
        <v>8</v>
      </c>
      <c r="C403" t="s">
        <v>9</v>
      </c>
      <c r="D403" t="s">
        <v>10</v>
      </c>
      <c r="E403" t="s">
        <v>11</v>
      </c>
      <c r="F403" t="s">
        <v>12</v>
      </c>
      <c r="G403" t="s">
        <v>13</v>
      </c>
    </row>
    <row r="404" spans="1:7">
      <c r="A404" t="s">
        <v>14</v>
      </c>
      <c r="B404" t="n">
        <v>27567690</v>
      </c>
      <c r="C404" t="n">
        <v>49017040</v>
      </c>
      <c r="D404">
        <f>if(and(B404&gt;0,C404&gt;0),C404/(B404+C404),"")</f>
        <v/>
      </c>
      <c r="E404">
        <f>average(D404:D405)</f>
        <v/>
      </c>
    </row>
    <row r="405" spans="1:7">
      <c r="A405" t="s">
        <v>15</v>
      </c>
      <c r="B405" t="n">
        <v>23442660</v>
      </c>
      <c r="C405" t="n">
        <v>43727970</v>
      </c>
      <c r="D405">
        <f>if(and(B405&gt;0,C405&gt;0),C405/(B405+C405),"")</f>
        <v/>
      </c>
    </row>
    <row r="406" spans="1:7">
      <c r="A406" t="s">
        <v>16</v>
      </c>
      <c r="B406" t="n">
        <v>22661220</v>
      </c>
      <c r="C406" t="n">
        <v>42301480</v>
      </c>
      <c r="D406">
        <f>if(and(B406&gt;0,C406&gt;0),C406/(B406+C406),"")</f>
        <v/>
      </c>
      <c r="E406">
        <f>D406-E404</f>
        <v/>
      </c>
      <c r="F406" t="n">
        <v>0.05</v>
      </c>
      <c r="G406">
        <f>E406/F406*100/75.79/8</f>
        <v/>
      </c>
    </row>
    <row r="407" spans="1:7">
      <c r="A407" t="s">
        <v>17</v>
      </c>
      <c r="B407" t="n">
        <v>23847750</v>
      </c>
      <c r="C407" t="n">
        <v>42314180</v>
      </c>
      <c r="D407">
        <f>if(and(B407&gt;0,C407&gt;0),C407/(B407+C407),"")</f>
        <v/>
      </c>
      <c r="E407">
        <f>D407-E404</f>
        <v/>
      </c>
      <c r="F407" t="n">
        <v>0.05</v>
      </c>
      <c r="G407">
        <f>E407/F407*100/75.79/8</f>
        <v/>
      </c>
    </row>
    <row r="408" spans="1:7">
      <c r="A408" t="s">
        <v>18</v>
      </c>
      <c r="B408" t="n">
        <v>24361670</v>
      </c>
      <c r="C408" t="n">
        <v>46712650</v>
      </c>
      <c r="D408">
        <f>if(and(B408&gt;0,C408&gt;0),C408/(B408+C408),"")</f>
        <v/>
      </c>
      <c r="E408">
        <f>D408-E404</f>
        <v/>
      </c>
      <c r="F408" t="n">
        <v>0.05</v>
      </c>
      <c r="G408">
        <f>E408/F408*100/75.79/24</f>
        <v/>
      </c>
    </row>
    <row r="409" spans="1:7">
      <c r="A409" t="s">
        <v>19</v>
      </c>
      <c r="B409" t="n">
        <v>22845870</v>
      </c>
      <c r="C409" t="n">
        <v>44685940</v>
      </c>
      <c r="D409">
        <f>if(and(B409&gt;0,C409&gt;0),C409/(B409+C409),"")</f>
        <v/>
      </c>
      <c r="E409">
        <f>D409-E404</f>
        <v/>
      </c>
      <c r="F409" t="n">
        <v>0.05</v>
      </c>
      <c r="G409">
        <f>E409/F409*100/75.79/24</f>
        <v/>
      </c>
    </row>
    <row r="410" spans="1:7">
      <c r="A410" t="s">
        <v>20</v>
      </c>
      <c r="B410" t="n">
        <v>7873213</v>
      </c>
      <c r="C410" t="n">
        <v>17693800</v>
      </c>
      <c r="D410">
        <f>if(and(B410&gt;0,C410&gt;0),C410/(B410+C410),"")</f>
        <v/>
      </c>
      <c r="E410">
        <f>D410-E404</f>
        <v/>
      </c>
      <c r="F410" t="n">
        <v>0.05</v>
      </c>
      <c r="G410">
        <f>E410/F410*100/75.79/48</f>
        <v/>
      </c>
    </row>
    <row r="411" spans="1:7">
      <c r="A411" t="s">
        <v>21</v>
      </c>
      <c r="B411" t="n">
        <v>8193646</v>
      </c>
      <c r="C411" t="n">
        <v>17937450</v>
      </c>
      <c r="D411">
        <f>if(and(B411&gt;0,C411&gt;0),C411/(B411+C411),"")</f>
        <v/>
      </c>
      <c r="E411">
        <f>D411-E404</f>
        <v/>
      </c>
      <c r="F411" t="n">
        <v>0.05</v>
      </c>
      <c r="G411">
        <f>E411/F411*100/75.79/48</f>
        <v/>
      </c>
    </row>
    <row r="412" spans="1:7">
      <c r="A412" t="s">
        <v>22</v>
      </c>
      <c r="B412" t="n">
        <v>7270019</v>
      </c>
      <c r="C412" t="n">
        <v>22394140</v>
      </c>
      <c r="D412">
        <f>if(and(B412&gt;0,C412&gt;0),C412/(B412+C412),"")</f>
        <v/>
      </c>
      <c r="E412">
        <f>D412-E404</f>
        <v/>
      </c>
      <c r="F412" t="n">
        <v>0.05</v>
      </c>
      <c r="G412">
        <f>E412/F412*100/75.79/96</f>
        <v/>
      </c>
    </row>
    <row r="413" spans="1:7">
      <c r="A413" t="s">
        <v>23</v>
      </c>
      <c r="B413" t="n">
        <v>6773639</v>
      </c>
      <c r="C413" t="n">
        <v>20470800</v>
      </c>
      <c r="D413">
        <f>if(and(B413&gt;0,C413&gt;0),C413/(B413+C413),"")</f>
        <v/>
      </c>
      <c r="E413">
        <f>D413-E404</f>
        <v/>
      </c>
      <c r="F413" t="n">
        <v>0.05</v>
      </c>
      <c r="G413">
        <f>E413/F413*100/75.79/96</f>
        <v/>
      </c>
    </row>
    <row r="414" spans="1:7">
      <c r="A414" t="s">
        <v>24</v>
      </c>
      <c r="B414" t="n">
        <v>4397804</v>
      </c>
      <c r="C414" t="n">
        <v>19320250</v>
      </c>
      <c r="D414">
        <f>if(and(B414&gt;0,C414&gt;0),C414/(B414+C414),"")</f>
        <v/>
      </c>
      <c r="E414">
        <f>D414-E404</f>
        <v/>
      </c>
      <c r="F414" t="n">
        <v>0.05</v>
      </c>
      <c r="G414">
        <f>E414/F414*100/75.79/168</f>
        <v/>
      </c>
    </row>
    <row r="415" spans="1:7">
      <c r="A415" t="s">
        <v>25</v>
      </c>
      <c r="B415" t="n">
        <v>3368291</v>
      </c>
      <c r="C415" t="n">
        <v>15058220</v>
      </c>
      <c r="D415">
        <f>if(and(B415&gt;0,C415&gt;0),C415/(B415+C415),"")</f>
        <v/>
      </c>
      <c r="E415">
        <f>D415-E404</f>
        <v/>
      </c>
      <c r="F415" t="n">
        <v>0.05</v>
      </c>
      <c r="G415">
        <f>E415/F415*100/75.79/168</f>
        <v/>
      </c>
    </row>
    <row r="416" spans="1:7">
      <c r="A416" t="s"/>
    </row>
    <row r="417" spans="1:7">
      <c r="A417" t="s">
        <v>0</v>
      </c>
      <c r="B417" t="s">
        <v>1</v>
      </c>
      <c r="C417" t="s">
        <v>2</v>
      </c>
      <c r="D417" t="s">
        <v>3</v>
      </c>
    </row>
    <row r="418" spans="1:7">
      <c r="A418" t="s">
        <v>101</v>
      </c>
      <c r="B418" t="s">
        <v>88</v>
      </c>
      <c r="C418" t="s">
        <v>102</v>
      </c>
      <c r="D418" t="s">
        <v>100</v>
      </c>
    </row>
    <row r="419" spans="1:7">
      <c r="A419" t="s"/>
      <c r="B419" t="s">
        <v>8</v>
      </c>
      <c r="C419" t="s">
        <v>9</v>
      </c>
      <c r="D419" t="s">
        <v>10</v>
      </c>
      <c r="E419" t="s">
        <v>11</v>
      </c>
      <c r="F419" t="s">
        <v>12</v>
      </c>
      <c r="G419" t="s">
        <v>13</v>
      </c>
    </row>
    <row r="420" spans="1:7">
      <c r="A420" t="s">
        <v>14</v>
      </c>
      <c r="B420" t="n">
        <v>5267016</v>
      </c>
      <c r="C420" t="n">
        <v>5070137</v>
      </c>
      <c r="D420">
        <f>if(and(B420&gt;0,C420&gt;0),C420/(B420+C420),"")</f>
        <v/>
      </c>
      <c r="E420">
        <f>average(D420:D421)</f>
        <v/>
      </c>
    </row>
    <row r="421" spans="1:7">
      <c r="A421" t="s">
        <v>15</v>
      </c>
      <c r="B421" t="n">
        <v>4170821</v>
      </c>
      <c r="C421" t="n">
        <v>4504277</v>
      </c>
      <c r="D421">
        <f>if(and(B421&gt;0,C421&gt;0),C421/(B421+C421),"")</f>
        <v/>
      </c>
    </row>
    <row r="422" spans="1:7">
      <c r="A422" t="s">
        <v>16</v>
      </c>
      <c r="B422" t="n">
        <v>2876496</v>
      </c>
      <c r="C422" t="n">
        <v>4082008</v>
      </c>
      <c r="D422">
        <f>if(and(B422&gt;0,C422&gt;0),C422/(B422+C422),"")</f>
        <v/>
      </c>
      <c r="E422">
        <f>D422-E420</f>
        <v/>
      </c>
      <c r="F422" t="n">
        <v>0.05</v>
      </c>
      <c r="G422">
        <f>E422/F422*100/75.79/8</f>
        <v/>
      </c>
    </row>
    <row r="423" spans="1:7">
      <c r="A423" t="s">
        <v>17</v>
      </c>
      <c r="B423" t="n">
        <v>5761917</v>
      </c>
      <c r="C423" t="n">
        <v>4546595</v>
      </c>
      <c r="D423">
        <f>if(and(B423&gt;0,C423&gt;0),C423/(B423+C423),"")</f>
        <v/>
      </c>
      <c r="E423">
        <f>D423-E420</f>
        <v/>
      </c>
      <c r="F423" t="n">
        <v>0.05</v>
      </c>
      <c r="G423">
        <f>E423/F423*100/75.79/8</f>
        <v/>
      </c>
    </row>
    <row r="424" spans="1:7">
      <c r="A424" t="s">
        <v>18</v>
      </c>
      <c r="B424" t="n">
        <v>7581005</v>
      </c>
      <c r="C424" t="n">
        <v>4620291</v>
      </c>
      <c r="D424">
        <f>if(and(B424&gt;0,C424&gt;0),C424/(B424+C424),"")</f>
        <v/>
      </c>
      <c r="E424">
        <f>D424-E420</f>
        <v/>
      </c>
      <c r="F424" t="n">
        <v>0.05</v>
      </c>
      <c r="G424">
        <f>E424/F424*100/75.79/24</f>
        <v/>
      </c>
    </row>
    <row r="425" spans="1:7">
      <c r="A425" t="s">
        <v>19</v>
      </c>
      <c r="B425" t="n">
        <v>377457</v>
      </c>
      <c r="C425" t="n">
        <v>307217</v>
      </c>
      <c r="D425">
        <f>if(and(B425&gt;0,C425&gt;0),C425/(B425+C425),"")</f>
        <v/>
      </c>
      <c r="E425">
        <f>D425-E420</f>
        <v/>
      </c>
      <c r="F425" t="n">
        <v>0.05</v>
      </c>
      <c r="G425">
        <f>E425/F425*100/75.79/24</f>
        <v/>
      </c>
    </row>
    <row r="426" spans="1:7">
      <c r="A426" t="s">
        <v>20</v>
      </c>
      <c r="B426" t="n">
        <v>987899</v>
      </c>
      <c r="C426" t="n">
        <v>8877</v>
      </c>
      <c r="D426">
        <f>if(and(B426&gt;0,C426&gt;0),C426/(B426+C426),"")</f>
        <v/>
      </c>
      <c r="E426">
        <f>D426-E420</f>
        <v/>
      </c>
      <c r="F426" t="n">
        <v>0.05</v>
      </c>
      <c r="G426">
        <f>E426/F426*100/75.79/48</f>
        <v/>
      </c>
    </row>
    <row r="427" spans="1:7">
      <c r="A427" t="s">
        <v>21</v>
      </c>
      <c r="B427" t="n">
        <v>83705</v>
      </c>
      <c r="C427" t="n">
        <v>239920</v>
      </c>
      <c r="D427">
        <f>if(and(B427&gt;0,C427&gt;0),C427/(B427+C427),"")</f>
        <v/>
      </c>
      <c r="E427">
        <f>D427-E420</f>
        <v/>
      </c>
      <c r="F427" t="n">
        <v>0.05</v>
      </c>
      <c r="G427">
        <f>E427/F427*100/75.79/48</f>
        <v/>
      </c>
    </row>
    <row r="428" spans="1:7">
      <c r="A428" t="s">
        <v>22</v>
      </c>
      <c r="B428" t="n">
        <v>5700826</v>
      </c>
      <c r="C428" t="n">
        <v>772782</v>
      </c>
      <c r="D428">
        <f>if(and(B428&gt;0,C428&gt;0),C428/(B428+C428),"")</f>
        <v/>
      </c>
      <c r="E428">
        <f>D428-E420</f>
        <v/>
      </c>
      <c r="F428" t="n">
        <v>0.05</v>
      </c>
      <c r="G428">
        <f>E428/F428*100/75.79/96</f>
        <v/>
      </c>
    </row>
    <row r="429" spans="1:7">
      <c r="A429" t="s">
        <v>23</v>
      </c>
      <c r="B429" t="n">
        <v>7617511</v>
      </c>
      <c r="C429" t="n">
        <v>313118</v>
      </c>
      <c r="D429">
        <f>if(and(B429&gt;0,C429&gt;0),C429/(B429+C429),"")</f>
        <v/>
      </c>
      <c r="E429">
        <f>D429-E420</f>
        <v/>
      </c>
      <c r="F429" t="n">
        <v>0.05</v>
      </c>
      <c r="G429">
        <f>E429/F429*100/75.79/96</f>
        <v/>
      </c>
    </row>
    <row r="430" spans="1:7">
      <c r="A430" t="s">
        <v>24</v>
      </c>
      <c r="B430" t="n">
        <v>4446335</v>
      </c>
      <c r="C430" t="n">
        <v>469467</v>
      </c>
      <c r="D430">
        <f>if(and(B430&gt;0,C430&gt;0),C430/(B430+C430),"")</f>
        <v/>
      </c>
      <c r="E430">
        <f>D430-E420</f>
        <v/>
      </c>
      <c r="F430" t="n">
        <v>0.05</v>
      </c>
      <c r="G430">
        <f>E430/F430*100/75.79/168</f>
        <v/>
      </c>
    </row>
    <row r="431" spans="1:7">
      <c r="A431" t="s">
        <v>25</v>
      </c>
      <c r="B431" t="n">
        <v>17107560</v>
      </c>
      <c r="C431" t="n">
        <v>5788115</v>
      </c>
      <c r="D431">
        <f>if(and(B431&gt;0,C431&gt;0),C431/(B431+C431),"")</f>
        <v/>
      </c>
      <c r="E431">
        <f>D431-E420</f>
        <v/>
      </c>
      <c r="F431" t="n">
        <v>0.05</v>
      </c>
      <c r="G431">
        <f>E431/F431*100/75.79/168</f>
        <v/>
      </c>
    </row>
    <row r="432" spans="1:7">
      <c r="A432" t="s"/>
    </row>
    <row r="433" spans="1:7">
      <c r="A433" t="s">
        <v>0</v>
      </c>
      <c r="B433" t="s">
        <v>1</v>
      </c>
      <c r="C433" t="s">
        <v>2</v>
      </c>
      <c r="D433" t="s">
        <v>3</v>
      </c>
    </row>
    <row r="434" spans="1:7">
      <c r="A434" t="s">
        <v>103</v>
      </c>
      <c r="B434" t="s">
        <v>42</v>
      </c>
      <c r="C434" t="s">
        <v>104</v>
      </c>
      <c r="D434" t="s">
        <v>100</v>
      </c>
    </row>
    <row r="435" spans="1:7">
      <c r="A435" t="s"/>
      <c r="B435" t="s">
        <v>8</v>
      </c>
      <c r="C435" t="s">
        <v>9</v>
      </c>
      <c r="D435" t="s">
        <v>10</v>
      </c>
      <c r="E435" t="s">
        <v>11</v>
      </c>
      <c r="F435" t="s">
        <v>12</v>
      </c>
      <c r="G435" t="s">
        <v>13</v>
      </c>
    </row>
    <row r="436" spans="1:7">
      <c r="A436" t="s">
        <v>14</v>
      </c>
      <c r="B436" t="n">
        <v>260587</v>
      </c>
      <c r="C436" t="n">
        <v>751760</v>
      </c>
      <c r="D436">
        <f>if(and(B436&gt;0,C436&gt;0),C436/(B436+C436),"")</f>
        <v/>
      </c>
      <c r="E436">
        <f>average(D436:D437)</f>
        <v/>
      </c>
    </row>
    <row r="437" spans="1:7">
      <c r="A437" t="s">
        <v>15</v>
      </c>
      <c r="B437" t="n">
        <v>783288</v>
      </c>
      <c r="C437" t="n">
        <v>1645856</v>
      </c>
      <c r="D437">
        <f>if(and(B437&gt;0,C437&gt;0),C437/(B437+C437),"")</f>
        <v/>
      </c>
    </row>
    <row r="438" spans="1:7">
      <c r="A438" t="s">
        <v>16</v>
      </c>
      <c r="B438" t="n">
        <v>2052658</v>
      </c>
      <c r="C438" t="n">
        <v>4013269</v>
      </c>
      <c r="D438">
        <f>if(and(B438&gt;0,C438&gt;0),C438/(B438+C438),"")</f>
        <v/>
      </c>
      <c r="E438">
        <f>D438-E436</f>
        <v/>
      </c>
      <c r="F438" t="n">
        <v>0.05</v>
      </c>
      <c r="G438">
        <f>E438/F438*100/75.79/8</f>
        <v/>
      </c>
    </row>
    <row r="439" spans="1:7">
      <c r="A439" t="s">
        <v>17</v>
      </c>
      <c r="B439" t="n">
        <v>2242927</v>
      </c>
      <c r="C439" t="n">
        <v>4059570</v>
      </c>
      <c r="D439">
        <f>if(and(B439&gt;0,C439&gt;0),C439/(B439+C439),"")</f>
        <v/>
      </c>
      <c r="E439">
        <f>D439-E436</f>
        <v/>
      </c>
      <c r="F439" t="n">
        <v>0.05</v>
      </c>
      <c r="G439">
        <f>E439/F439*100/75.79/8</f>
        <v/>
      </c>
    </row>
    <row r="440" spans="1:7">
      <c r="A440" t="s">
        <v>18</v>
      </c>
      <c r="B440" t="n">
        <v>697581</v>
      </c>
      <c r="C440" t="n">
        <v>1560659</v>
      </c>
      <c r="D440">
        <f>if(and(B440&gt;0,C440&gt;0),C440/(B440+C440),"")</f>
        <v/>
      </c>
      <c r="E440">
        <f>D440-E436</f>
        <v/>
      </c>
      <c r="F440" t="n">
        <v>0.05</v>
      </c>
      <c r="G440">
        <f>E440/F440*100/75.79/24</f>
        <v/>
      </c>
    </row>
    <row r="441" spans="1:7">
      <c r="A441" t="s">
        <v>19</v>
      </c>
      <c r="B441" t="n">
        <v>233585</v>
      </c>
      <c r="C441" t="n">
        <v>768874</v>
      </c>
      <c r="D441">
        <f>if(and(B441&gt;0,C441&gt;0),C441/(B441+C441),"")</f>
        <v/>
      </c>
      <c r="E441">
        <f>D441-E436</f>
        <v/>
      </c>
      <c r="F441" t="n">
        <v>0.05</v>
      </c>
      <c r="G441">
        <f>E441/F441*100/75.79/24</f>
        <v/>
      </c>
    </row>
    <row r="442" spans="1:7">
      <c r="A442" t="s">
        <v>20</v>
      </c>
      <c r="B442" t="n">
        <v>93900</v>
      </c>
      <c r="C442" t="n">
        <v>376803</v>
      </c>
      <c r="D442">
        <f>if(and(B442&gt;0,C442&gt;0),C442/(B442+C442),"")</f>
        <v/>
      </c>
      <c r="E442">
        <f>D442-E436</f>
        <v/>
      </c>
      <c r="F442" t="n">
        <v>0.05</v>
      </c>
      <c r="G442">
        <f>E442/F442*100/75.79/48</f>
        <v/>
      </c>
    </row>
    <row r="443" spans="1:7">
      <c r="A443" t="s">
        <v>21</v>
      </c>
      <c r="B443" t="n">
        <v>84804</v>
      </c>
      <c r="C443" t="n">
        <v>273504</v>
      </c>
      <c r="D443">
        <f>if(and(B443&gt;0,C443&gt;0),C443/(B443+C443),"")</f>
        <v/>
      </c>
      <c r="E443">
        <f>D443-E436</f>
        <v/>
      </c>
      <c r="F443" t="n">
        <v>0.05</v>
      </c>
      <c r="G443">
        <f>E443/F443*100/75.79/48</f>
        <v/>
      </c>
    </row>
    <row r="444" spans="1:7">
      <c r="A444" t="s">
        <v>22</v>
      </c>
      <c r="B444" t="n">
        <v>0</v>
      </c>
      <c r="C444" t="n">
        <v>0</v>
      </c>
      <c r="D444">
        <f>if(and(B444&gt;0,C444&gt;0),C444/(B444+C444),"")</f>
        <v/>
      </c>
      <c r="E444">
        <f>D444-E436</f>
        <v/>
      </c>
      <c r="F444" t="n">
        <v>0.05</v>
      </c>
      <c r="G444">
        <f>E444/F444*100/75.79/96</f>
        <v/>
      </c>
    </row>
    <row r="445" spans="1:7">
      <c r="A445" t="s">
        <v>23</v>
      </c>
      <c r="B445" t="n">
        <v>28936</v>
      </c>
      <c r="C445" t="n">
        <v>59971</v>
      </c>
      <c r="D445">
        <f>if(and(B445&gt;0,C445&gt;0),C445/(B445+C445),"")</f>
        <v/>
      </c>
      <c r="E445">
        <f>D445-E436</f>
        <v/>
      </c>
      <c r="F445" t="n">
        <v>0.05</v>
      </c>
      <c r="G445">
        <f>E445/F445*100/75.79/96</f>
        <v/>
      </c>
    </row>
    <row r="446" spans="1:7">
      <c r="A446" t="s">
        <v>24</v>
      </c>
      <c r="B446" t="n">
        <v>0</v>
      </c>
      <c r="C446" t="n">
        <v>0</v>
      </c>
      <c r="D446">
        <f>if(and(B446&gt;0,C446&gt;0),C446/(B446+C446),"")</f>
        <v/>
      </c>
      <c r="E446">
        <f>D446-E436</f>
        <v/>
      </c>
      <c r="F446" t="n">
        <v>0.05</v>
      </c>
      <c r="G446">
        <f>E446/F446*100/75.79/168</f>
        <v/>
      </c>
    </row>
    <row r="447" spans="1:7">
      <c r="A447" t="s">
        <v>25</v>
      </c>
      <c r="B447" t="n">
        <v>0</v>
      </c>
      <c r="C447" t="n">
        <v>0</v>
      </c>
      <c r="D447">
        <f>if(and(B447&gt;0,C447&gt;0),C447/(B447+C447),"")</f>
        <v/>
      </c>
      <c r="E447">
        <f>D447-E436</f>
        <v/>
      </c>
      <c r="F447" t="n">
        <v>0.05</v>
      </c>
      <c r="G447">
        <f>E447/F447*100/75.79/168</f>
        <v/>
      </c>
    </row>
    <row r="448" spans="1:7">
      <c r="A448" t="s"/>
    </row>
    <row r="449" spans="1:7">
      <c r="A449" t="s">
        <v>0</v>
      </c>
      <c r="B449" t="s">
        <v>1</v>
      </c>
      <c r="C449" t="s">
        <v>2</v>
      </c>
      <c r="D449" t="s">
        <v>3</v>
      </c>
    </row>
    <row r="450" spans="1:7">
      <c r="A450" t="s">
        <v>105</v>
      </c>
      <c r="B450" t="s">
        <v>106</v>
      </c>
      <c r="C450" t="s">
        <v>107</v>
      </c>
      <c r="D450" t="s">
        <v>97</v>
      </c>
    </row>
    <row r="451" spans="1:7">
      <c r="A451" t="s"/>
      <c r="B451" t="s">
        <v>8</v>
      </c>
      <c r="C451" t="s">
        <v>9</v>
      </c>
      <c r="D451" t="s">
        <v>10</v>
      </c>
      <c r="E451" t="s">
        <v>11</v>
      </c>
      <c r="F451" t="s">
        <v>12</v>
      </c>
      <c r="G451" t="s">
        <v>13</v>
      </c>
    </row>
    <row r="452" spans="1:7">
      <c r="A452" t="s">
        <v>14</v>
      </c>
      <c r="B452" t="n">
        <v>10050490</v>
      </c>
      <c r="C452" t="n">
        <v>18185640</v>
      </c>
      <c r="D452">
        <f>if(and(B452&gt;0,C452&gt;0),C452/(B452+C452),"")</f>
        <v/>
      </c>
      <c r="E452">
        <f>average(D452:D453)</f>
        <v/>
      </c>
    </row>
    <row r="453" spans="1:7">
      <c r="A453" t="s">
        <v>15</v>
      </c>
      <c r="B453" t="n">
        <v>10582800</v>
      </c>
      <c r="C453" t="n">
        <v>18457840</v>
      </c>
      <c r="D453">
        <f>if(and(B453&gt;0,C453&gt;0),C453/(B453+C453),"")</f>
        <v/>
      </c>
    </row>
    <row r="454" spans="1:7">
      <c r="A454" t="s">
        <v>16</v>
      </c>
      <c r="B454" t="n">
        <v>8225991</v>
      </c>
      <c r="C454" t="n">
        <v>15154970</v>
      </c>
      <c r="D454">
        <f>if(and(B454&gt;0,C454&gt;0),C454/(B454+C454),"")</f>
        <v/>
      </c>
      <c r="E454">
        <f>D454-E452</f>
        <v/>
      </c>
      <c r="F454" t="n">
        <v>0.05</v>
      </c>
      <c r="G454">
        <f>E454/F454*100/53.70/8</f>
        <v/>
      </c>
    </row>
    <row r="455" spans="1:7">
      <c r="A455" t="s">
        <v>17</v>
      </c>
      <c r="B455" t="n">
        <v>7786618</v>
      </c>
      <c r="C455" t="n">
        <v>14353500</v>
      </c>
      <c r="D455">
        <f>if(and(B455&gt;0,C455&gt;0),C455/(B455+C455),"")</f>
        <v/>
      </c>
      <c r="E455">
        <f>D455-E452</f>
        <v/>
      </c>
      <c r="F455" t="n">
        <v>0.05</v>
      </c>
      <c r="G455">
        <f>E455/F455*100/53.70/8</f>
        <v/>
      </c>
    </row>
    <row r="456" spans="1:7">
      <c r="A456" t="s">
        <v>18</v>
      </c>
      <c r="B456" t="n">
        <v>6488909</v>
      </c>
      <c r="C456" t="n">
        <v>13972670</v>
      </c>
      <c r="D456">
        <f>if(and(B456&gt;0,C456&gt;0),C456/(B456+C456),"")</f>
        <v/>
      </c>
      <c r="E456">
        <f>D456-E452</f>
        <v/>
      </c>
      <c r="F456" t="n">
        <v>0.05</v>
      </c>
      <c r="G456">
        <f>E456/F456*100/53.70/24</f>
        <v/>
      </c>
    </row>
    <row r="457" spans="1:7">
      <c r="A457" t="s">
        <v>19</v>
      </c>
      <c r="B457" t="n">
        <v>7154191</v>
      </c>
      <c r="C457" t="n">
        <v>14334050</v>
      </c>
      <c r="D457">
        <f>if(and(B457&gt;0,C457&gt;0),C457/(B457+C457),"")</f>
        <v/>
      </c>
      <c r="E457">
        <f>D457-E452</f>
        <v/>
      </c>
      <c r="F457" t="n">
        <v>0.05</v>
      </c>
      <c r="G457">
        <f>E457/F457*100/53.70/24</f>
        <v/>
      </c>
    </row>
    <row r="458" spans="1:7">
      <c r="A458" t="s">
        <v>20</v>
      </c>
      <c r="B458" t="n">
        <v>2009238</v>
      </c>
      <c r="C458" t="n">
        <v>5413735</v>
      </c>
      <c r="D458">
        <f>if(and(B458&gt;0,C458&gt;0),C458/(B458+C458),"")</f>
        <v/>
      </c>
      <c r="E458">
        <f>D458-E452</f>
        <v/>
      </c>
      <c r="F458" t="n">
        <v>0.05</v>
      </c>
      <c r="G458">
        <f>E458/F458*100/53.70/48</f>
        <v/>
      </c>
    </row>
    <row r="459" spans="1:7">
      <c r="A459" t="s">
        <v>21</v>
      </c>
      <c r="B459" t="n">
        <v>2965172</v>
      </c>
      <c r="C459" t="n">
        <v>6945022</v>
      </c>
      <c r="D459">
        <f>if(and(B459&gt;0,C459&gt;0),C459/(B459+C459),"")</f>
        <v/>
      </c>
      <c r="E459">
        <f>D459-E452</f>
        <v/>
      </c>
      <c r="F459" t="n">
        <v>0.05</v>
      </c>
      <c r="G459">
        <f>E459/F459*100/53.70/48</f>
        <v/>
      </c>
    </row>
    <row r="460" spans="1:7">
      <c r="A460" t="s">
        <v>22</v>
      </c>
      <c r="B460" t="n">
        <v>3318780</v>
      </c>
      <c r="C460" t="n">
        <v>10546450</v>
      </c>
      <c r="D460">
        <f>if(and(B460&gt;0,C460&gt;0),C460/(B460+C460),"")</f>
        <v/>
      </c>
      <c r="E460">
        <f>D460-E452</f>
        <v/>
      </c>
      <c r="F460" t="n">
        <v>0.05</v>
      </c>
      <c r="G460">
        <f>E460/F460*100/53.70/96</f>
        <v/>
      </c>
    </row>
    <row r="461" spans="1:7">
      <c r="A461" t="s">
        <v>23</v>
      </c>
      <c r="B461" t="n">
        <v>3672691</v>
      </c>
      <c r="C461" t="n">
        <v>10817240</v>
      </c>
      <c r="D461">
        <f>if(and(B461&gt;0,C461&gt;0),C461/(B461+C461),"")</f>
        <v/>
      </c>
      <c r="E461">
        <f>D461-E452</f>
        <v/>
      </c>
      <c r="F461" t="n">
        <v>0.05</v>
      </c>
      <c r="G461">
        <f>E461/F461*100/53.70/96</f>
        <v/>
      </c>
    </row>
    <row r="462" spans="1:7">
      <c r="A462" t="s">
        <v>24</v>
      </c>
      <c r="B462" t="n">
        <v>3267569</v>
      </c>
      <c r="C462" t="n">
        <v>11298920</v>
      </c>
      <c r="D462">
        <f>if(and(B462&gt;0,C462&gt;0),C462/(B462+C462),"")</f>
        <v/>
      </c>
      <c r="E462">
        <f>D462-E452</f>
        <v/>
      </c>
      <c r="F462" t="n">
        <v>0.05</v>
      </c>
      <c r="G462">
        <f>E462/F462*100/53.70/168</f>
        <v/>
      </c>
    </row>
    <row r="463" spans="1:7">
      <c r="A463" t="s">
        <v>25</v>
      </c>
      <c r="B463" t="n">
        <v>3096974</v>
      </c>
      <c r="C463" t="n">
        <v>10225130</v>
      </c>
      <c r="D463">
        <f>if(and(B463&gt;0,C463&gt;0),C463/(B463+C463),"")</f>
        <v/>
      </c>
      <c r="E463">
        <f>D463-E452</f>
        <v/>
      </c>
      <c r="F463" t="n">
        <v>0.05</v>
      </c>
      <c r="G463">
        <f>E463/F463*100/53.70/168</f>
        <v/>
      </c>
    </row>
    <row r="464" spans="1:7">
      <c r="A46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