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<sst xmlns="http://schemas.openxmlformats.org/spreadsheetml/2006/main" uniqueCount="33">
  <si>
    <t>Peptide</t>
  </si>
  <si>
    <t>Charge</t>
  </si>
  <si>
    <t>m/z</t>
  </si>
  <si>
    <t>N</t>
  </si>
  <si>
    <t>HLIFEK5</t>
  </si>
  <si>
    <t>2</t>
  </si>
  <si>
    <t>393.72906</t>
  </si>
  <si>
    <t>9.29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</si>
  <si>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</si>
  <si>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</si>
  <si>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</si>
  <si>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</si>
  <si>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</si>
  <si>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</si>
  <si>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</si>
  <si>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</si>
  <si>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</si>
  <si>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</si>
  <si>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</si>
  <si>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</si>
  <si>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</si>
  <si>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</si>
  <si>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</si>
  <si>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</si>
  <si>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</si>
  <si>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</si>
  <si>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GcINQLLcK6</t>
  </si>
  <si>
    <t>553.27826</t>
  </si>
  <si>
    <t>13.88</t>
  </si>
  <si>
    <t>RGcINQLLcKLSKESEAAPSScccHcR7</t>
  </si>
  <si>
    <t>5</t>
  </si>
  <si>
    <t>657.09625</t>
  </si>
  <si>
    <t>60.17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</si>
</sst>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79529910</v>
      </c>
      <c r="C4" t="n">
        <v>34674390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69623670</v>
      </c>
      <c r="C5" t="n">
        <v>30529700</v>
      </c>
      <c r="D5">
        <f>if(and(B5&gt;0,C5&gt;0),C5/(B5+C5),"")</f>
        <v/>
      </c>
    </row>
    <row r="6" spans="1:7">
      <c r="A6" t="s">
        <v>16</v>
      </c>
      <c r="B6" t="n">
        <v>78814750</v>
      </c>
      <c r="C6" t="n">
        <v>46513080</v>
      </c>
      <c r="D6">
        <f>if(and(B6&gt;0,C6&gt;0),C6/(B6+C6),"")</f>
        <v/>
      </c>
      <c r="E6">
        <f>D6-E4</f>
        <v/>
      </c>
      <c r="F6" t="n">
        <v>0.05</v>
      </c>
      <c r="G6">
        <f>E6/F6*100/9.29/8</f>
        <v/>
      </c>
    </row>
    <row r="7" spans="1:7">
      <c r="A7" t="s">
        <v>17</v>
      </c>
      <c r="B7" t="n">
        <v>69172000</v>
      </c>
      <c r="C7" t="n">
        <v>40154810</v>
      </c>
      <c r="D7">
        <f>if(and(B7&gt;0,C7&gt;0),C7/(B7+C7),"")</f>
        <v/>
      </c>
      <c r="E7">
        <f>D7-E4</f>
        <v/>
      </c>
      <c r="F7" t="n">
        <v>0.05</v>
      </c>
      <c r="G7">
        <f>E7/F7*100/9.29/8</f>
        <v/>
      </c>
    </row>
    <row r="8" spans="1:7">
      <c r="A8" t="s">
        <v>18</v>
      </c>
      <c r="B8" t="n">
        <v>54361190</v>
      </c>
      <c r="C8" t="n">
        <v>37360930</v>
      </c>
      <c r="D8">
        <f>if(and(B8&gt;0,C8&gt;0),C8/(B8+C8),"")</f>
        <v/>
      </c>
      <c r="E8">
        <f>D8-E4</f>
        <v/>
      </c>
      <c r="F8" t="n">
        <v>0.05</v>
      </c>
      <c r="G8">
        <f>E8/F8*100/9.29/24</f>
        <v/>
      </c>
    </row>
    <row r="9" spans="1:7">
      <c r="A9" t="s">
        <v>19</v>
      </c>
      <c r="B9" t="n">
        <v>57000970</v>
      </c>
      <c r="C9" t="n">
        <v>39814090</v>
      </c>
      <c r="D9">
        <f>if(and(B9&gt;0,C9&gt;0),C9/(B9+C9),"")</f>
        <v/>
      </c>
      <c r="E9">
        <f>D9-E4</f>
        <v/>
      </c>
      <c r="F9" t="n">
        <v>0.05</v>
      </c>
      <c r="G9">
        <f>E9/F9*100/9.29/24</f>
        <v/>
      </c>
    </row>
    <row r="10" spans="1:7">
      <c r="A10" t="s">
        <v>20</v>
      </c>
      <c r="B10" t="n">
        <v>70271670</v>
      </c>
      <c r="C10" t="n">
        <v>52652320</v>
      </c>
      <c r="D10">
        <f>if(and(B10&gt;0,C10&gt;0),C10/(B10+C10),"")</f>
        <v/>
      </c>
      <c r="E10">
        <f>D10-E4</f>
        <v/>
      </c>
      <c r="F10" t="n">
        <v>0.05</v>
      </c>
      <c r="G10">
        <f>E10/F10*100/9.29/48</f>
        <v/>
      </c>
    </row>
    <row r="11" spans="1:7">
      <c r="A11" t="s">
        <v>21</v>
      </c>
      <c r="B11" t="n">
        <v>71146570</v>
      </c>
      <c r="C11" t="n">
        <v>53149850</v>
      </c>
      <c r="D11">
        <f>if(and(B11&gt;0,C11&gt;0),C11/(B11+C11),"")</f>
        <v/>
      </c>
      <c r="E11">
        <f>D11-E4</f>
        <v/>
      </c>
      <c r="F11" t="n">
        <v>0.05</v>
      </c>
      <c r="G11">
        <f>E11/F11*100/9.29/48</f>
        <v/>
      </c>
    </row>
    <row r="12" spans="1:7">
      <c r="A12" t="s">
        <v>22</v>
      </c>
      <c r="B12" t="n">
        <v>53904030</v>
      </c>
      <c r="C12" t="n">
        <v>40814820</v>
      </c>
      <c r="D12">
        <f>if(and(B12&gt;0,C12&gt;0),C12/(B12+C12),"")</f>
        <v/>
      </c>
      <c r="E12">
        <f>D12-E4</f>
        <v/>
      </c>
      <c r="F12" t="n">
        <v>0.05</v>
      </c>
      <c r="G12">
        <f>E12/F12*100/9.29/96</f>
        <v/>
      </c>
    </row>
    <row r="13" spans="1:7">
      <c r="A13" t="s">
        <v>23</v>
      </c>
      <c r="B13" t="n">
        <v>50789160</v>
      </c>
      <c r="C13" t="n">
        <v>39377600</v>
      </c>
      <c r="D13">
        <f>if(and(B13&gt;0,C13&gt;0),C13/(B13+C13),"")</f>
        <v/>
      </c>
      <c r="E13">
        <f>D13-E4</f>
        <v/>
      </c>
      <c r="F13" t="n">
        <v>0.05</v>
      </c>
      <c r="G13">
        <f>E13/F13*100/9.29/96</f>
        <v/>
      </c>
    </row>
    <row r="14" spans="1:7">
      <c r="A14" t="s">
        <v>24</v>
      </c>
      <c r="B14" t="n">
        <v>148542</v>
      </c>
      <c r="C14" t="n">
        <v>55472</v>
      </c>
      <c r="D14">
        <f>if(and(B14&gt;0,C14&gt;0),C14/(B14+C14),"")</f>
        <v/>
      </c>
      <c r="E14">
        <f>D14-E4</f>
        <v/>
      </c>
      <c r="F14" t="n">
        <v>0.05</v>
      </c>
      <c r="G14">
        <f>E14/F14*100/9.29/168</f>
        <v/>
      </c>
    </row>
    <row r="15" spans="1:7">
      <c r="A15" t="s">
        <v>25</v>
      </c>
      <c r="B15" t="n">
        <v>58928420</v>
      </c>
      <c r="C15" t="n">
        <v>46250320</v>
      </c>
      <c r="D15">
        <f>if(and(B15&gt;0,C15&gt;0),C15/(B15+C15),"")</f>
        <v/>
      </c>
      <c r="E15">
        <f>D15-E4</f>
        <v/>
      </c>
      <c r="F15" t="n">
        <v>0.05</v>
      </c>
      <c r="G15">
        <f>E15/F15*100/9.29/168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8008851</v>
      </c>
      <c r="C20" t="n">
        <v>4247148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8762032</v>
      </c>
      <c r="C21" t="n">
        <v>4692179</v>
      </c>
      <c r="D21">
        <f>if(and(B21&gt;0,C21&gt;0),C21/(B21+C21),"")</f>
        <v/>
      </c>
    </row>
    <row r="22" spans="1:7">
      <c r="A22" t="s">
        <v>16</v>
      </c>
      <c r="B22" t="n">
        <v>6595193</v>
      </c>
      <c r="C22" t="n">
        <v>5062380</v>
      </c>
      <c r="D22">
        <f>if(and(B22&gt;0,C22&gt;0),C22/(B22+C22),"")</f>
        <v/>
      </c>
      <c r="E22">
        <f>D22-E20</f>
        <v/>
      </c>
      <c r="F22" t="n">
        <v>0.05</v>
      </c>
      <c r="G22">
        <f>E22/F22*100/13.88/8</f>
        <v/>
      </c>
    </row>
    <row r="23" spans="1:7">
      <c r="A23" t="s">
        <v>17</v>
      </c>
      <c r="B23" t="n">
        <v>5987084</v>
      </c>
      <c r="C23" t="n">
        <v>4608605</v>
      </c>
      <c r="D23">
        <f>if(and(B23&gt;0,C23&gt;0),C23/(B23+C23),"")</f>
        <v/>
      </c>
      <c r="E23">
        <f>D23-E20</f>
        <v/>
      </c>
      <c r="F23" t="n">
        <v>0.05</v>
      </c>
      <c r="G23">
        <f>E23/F23*100/13.88/8</f>
        <v/>
      </c>
    </row>
    <row r="24" spans="1:7">
      <c r="A24" t="s">
        <v>18</v>
      </c>
      <c r="B24" t="n">
        <v>7029095</v>
      </c>
      <c r="C24" t="n">
        <v>6446858</v>
      </c>
      <c r="D24">
        <f>if(and(B24&gt;0,C24&gt;0),C24/(B24+C24),"")</f>
        <v/>
      </c>
      <c r="E24">
        <f>D24-E20</f>
        <v/>
      </c>
      <c r="F24" t="n">
        <v>0.05</v>
      </c>
      <c r="G24">
        <f>E24/F24*100/13.88/24</f>
        <v/>
      </c>
    </row>
    <row r="25" spans="1:7">
      <c r="A25" t="s">
        <v>19</v>
      </c>
      <c r="B25" t="n">
        <v>6973420</v>
      </c>
      <c r="C25" t="n">
        <v>6616943</v>
      </c>
      <c r="D25">
        <f>if(and(B25&gt;0,C25&gt;0),C25/(B25+C25),"")</f>
        <v/>
      </c>
      <c r="E25">
        <f>D25-E20</f>
        <v/>
      </c>
      <c r="F25" t="n">
        <v>0.05</v>
      </c>
      <c r="G25">
        <f>E25/F25*100/13.88/24</f>
        <v/>
      </c>
    </row>
    <row r="26" spans="1:7">
      <c r="A26" t="s">
        <v>20</v>
      </c>
      <c r="B26" t="n">
        <v>7763872</v>
      </c>
      <c r="C26" t="n">
        <v>7871174</v>
      </c>
      <c r="D26">
        <f>if(and(B26&gt;0,C26&gt;0),C26/(B26+C26),"")</f>
        <v/>
      </c>
      <c r="E26">
        <f>D26-E20</f>
        <v/>
      </c>
      <c r="F26" t="n">
        <v>0.05</v>
      </c>
      <c r="G26">
        <f>E26/F26*100/13.88/48</f>
        <v/>
      </c>
    </row>
    <row r="27" spans="1:7">
      <c r="A27" t="s">
        <v>21</v>
      </c>
      <c r="B27" t="n">
        <v>7498876</v>
      </c>
      <c r="C27" t="n">
        <v>8045176</v>
      </c>
      <c r="D27">
        <f>if(and(B27&gt;0,C27&gt;0),C27/(B27+C27),"")</f>
        <v/>
      </c>
      <c r="E27">
        <f>D27-E20</f>
        <v/>
      </c>
      <c r="F27" t="n">
        <v>0.05</v>
      </c>
      <c r="G27">
        <f>E27/F27*100/13.88/48</f>
        <v/>
      </c>
    </row>
    <row r="28" spans="1:7">
      <c r="A28" t="s">
        <v>22</v>
      </c>
      <c r="B28" t="n">
        <v>6388619</v>
      </c>
      <c r="C28" t="n">
        <v>6880718</v>
      </c>
      <c r="D28">
        <f>if(and(B28&gt;0,C28&gt;0),C28/(B28+C28),"")</f>
        <v/>
      </c>
      <c r="E28">
        <f>D28-E20</f>
        <v/>
      </c>
      <c r="F28" t="n">
        <v>0.05</v>
      </c>
      <c r="G28">
        <f>E28/F28*100/13.88/96</f>
        <v/>
      </c>
    </row>
    <row r="29" spans="1:7">
      <c r="A29" t="s">
        <v>23</v>
      </c>
      <c r="B29" t="n">
        <v>7031270</v>
      </c>
      <c r="C29" t="n">
        <v>7426855</v>
      </c>
      <c r="D29">
        <f>if(and(B29&gt;0,C29&gt;0),C29/(B29+C29),"")</f>
        <v/>
      </c>
      <c r="E29">
        <f>D29-E20</f>
        <v/>
      </c>
      <c r="F29" t="n">
        <v>0.05</v>
      </c>
      <c r="G29">
        <f>E29/F29*100/13.88/96</f>
        <v/>
      </c>
    </row>
    <row r="30" spans="1:7">
      <c r="A30" t="s">
        <v>24</v>
      </c>
      <c r="B30" t="n">
        <v>6235799</v>
      </c>
      <c r="C30" t="n">
        <v>6122262</v>
      </c>
      <c r="D30">
        <f>if(and(B30&gt;0,C30&gt;0),C30/(B30+C30),"")</f>
        <v/>
      </c>
      <c r="E30">
        <f>D30-E20</f>
        <v/>
      </c>
      <c r="F30" t="n">
        <v>0.05</v>
      </c>
      <c r="G30">
        <f>E30/F30*100/13.88/168</f>
        <v/>
      </c>
    </row>
    <row r="31" spans="1:7">
      <c r="A31" t="s">
        <v>25</v>
      </c>
      <c r="B31" t="n">
        <v>6479394</v>
      </c>
      <c r="C31" t="n">
        <v>7065362</v>
      </c>
      <c r="D31">
        <f>if(and(B31&gt;0,C31&gt;0),C31/(B31+C31),"")</f>
        <v/>
      </c>
      <c r="E31">
        <f>D31-E20</f>
        <v/>
      </c>
      <c r="F31" t="n">
        <v>0.05</v>
      </c>
      <c r="G31">
        <f>E31/F31*100/13.88/168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30</v>
      </c>
      <c r="C34" t="s">
        <v>31</v>
      </c>
      <c r="D34" t="s">
        <v>32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10823670</v>
      </c>
      <c r="C36" t="n">
        <v>18697890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10853120</v>
      </c>
      <c r="C37" t="n">
        <v>17323510</v>
      </c>
      <c r="D37">
        <f>if(and(B37&gt;0,C37&gt;0),C37/(B37+C37),"")</f>
        <v/>
      </c>
    </row>
    <row r="38" spans="1:7">
      <c r="A38" t="s">
        <v>16</v>
      </c>
      <c r="B38" t="n">
        <v>5815569</v>
      </c>
      <c r="C38" t="n">
        <v>11454290</v>
      </c>
      <c r="D38">
        <f>if(and(B38&gt;0,C38&gt;0),C38/(B38+C38),"")</f>
        <v/>
      </c>
      <c r="E38">
        <f>D38-E36</f>
        <v/>
      </c>
      <c r="F38" t="n">
        <v>0.05</v>
      </c>
      <c r="G38">
        <f>E38/F38*100/60.17/8</f>
        <v/>
      </c>
    </row>
    <row r="39" spans="1:7">
      <c r="A39" t="s">
        <v>17</v>
      </c>
      <c r="B39" t="n">
        <v>6779104</v>
      </c>
      <c r="C39" t="n">
        <v>14215390</v>
      </c>
      <c r="D39">
        <f>if(and(B39&gt;0,C39&gt;0),C39/(B39+C39),"")</f>
        <v/>
      </c>
      <c r="E39">
        <f>D39-E36</f>
        <v/>
      </c>
      <c r="F39" t="n">
        <v>0.05</v>
      </c>
      <c r="G39">
        <f>E39/F39*100/60.17/8</f>
        <v/>
      </c>
    </row>
    <row r="40" spans="1:7">
      <c r="A40" t="s">
        <v>18</v>
      </c>
      <c r="B40" t="n">
        <v>2207164</v>
      </c>
      <c r="C40" t="n">
        <v>5338580</v>
      </c>
      <c r="D40">
        <f>if(and(B40&gt;0,C40&gt;0),C40/(B40+C40),"")</f>
        <v/>
      </c>
      <c r="E40">
        <f>D40-E36</f>
        <v/>
      </c>
      <c r="F40" t="n">
        <v>0.05</v>
      </c>
      <c r="G40">
        <f>E40/F40*100/60.17/24</f>
        <v/>
      </c>
    </row>
    <row r="41" spans="1:7">
      <c r="A41" t="s">
        <v>19</v>
      </c>
      <c r="B41" t="n">
        <v>2235404</v>
      </c>
      <c r="C41" t="n">
        <v>6339691</v>
      </c>
      <c r="D41">
        <f>if(and(B41&gt;0,C41&gt;0),C41/(B41+C41),"")</f>
        <v/>
      </c>
      <c r="E41">
        <f>D41-E36</f>
        <v/>
      </c>
      <c r="F41" t="n">
        <v>0.05</v>
      </c>
      <c r="G41">
        <f>E41/F41*100/60.17/24</f>
        <v/>
      </c>
    </row>
    <row r="42" spans="1:7">
      <c r="A42" t="s">
        <v>20</v>
      </c>
      <c r="B42" t="n">
        <v>1685846</v>
      </c>
      <c r="C42" t="n">
        <v>5026224</v>
      </c>
      <c r="D42">
        <f>if(and(B42&gt;0,C42&gt;0),C42/(B42+C42),"")</f>
        <v/>
      </c>
      <c r="E42">
        <f>D42-E36</f>
        <v/>
      </c>
      <c r="F42" t="n">
        <v>0.05</v>
      </c>
      <c r="G42">
        <f>E42/F42*100/60.17/48</f>
        <v/>
      </c>
    </row>
    <row r="43" spans="1:7">
      <c r="A43" t="s">
        <v>21</v>
      </c>
      <c r="B43" t="n">
        <v>1394314</v>
      </c>
      <c r="C43" t="n">
        <v>5133834</v>
      </c>
      <c r="D43">
        <f>if(and(B43&gt;0,C43&gt;0),C43/(B43+C43),"")</f>
        <v/>
      </c>
      <c r="E43">
        <f>D43-E36</f>
        <v/>
      </c>
      <c r="F43" t="n">
        <v>0.05</v>
      </c>
      <c r="G43">
        <f>E43/F43*100/60.17/48</f>
        <v/>
      </c>
    </row>
    <row r="44" spans="1:7">
      <c r="A44" t="s">
        <v>22</v>
      </c>
      <c r="B44" t="n">
        <v>872575</v>
      </c>
      <c r="C44" t="n">
        <v>3021622</v>
      </c>
      <c r="D44">
        <f>if(and(B44&gt;0,C44&gt;0),C44/(B44+C44),"")</f>
        <v/>
      </c>
      <c r="E44">
        <f>D44-E36</f>
        <v/>
      </c>
      <c r="F44" t="n">
        <v>0.05</v>
      </c>
      <c r="G44">
        <f>E44/F44*100/60.17/96</f>
        <v/>
      </c>
    </row>
    <row r="45" spans="1:7">
      <c r="A45" t="s">
        <v>23</v>
      </c>
      <c r="B45" t="n">
        <v>1130917</v>
      </c>
      <c r="C45" t="n">
        <v>5657751</v>
      </c>
      <c r="D45">
        <f>if(and(B45&gt;0,C45&gt;0),C45/(B45+C45),"")</f>
        <v/>
      </c>
      <c r="E45">
        <f>D45-E36</f>
        <v/>
      </c>
      <c r="F45" t="n">
        <v>0.05</v>
      </c>
      <c r="G45">
        <f>E45/F45*100/60.17/96</f>
        <v/>
      </c>
    </row>
    <row r="46" spans="1:7">
      <c r="A46" t="s">
        <v>24</v>
      </c>
      <c r="B46" t="n">
        <v>887689</v>
      </c>
      <c r="C46" t="n">
        <v>4155244</v>
      </c>
      <c r="D46">
        <f>if(and(B46&gt;0,C46&gt;0),C46/(B46+C46),"")</f>
        <v/>
      </c>
      <c r="E46">
        <f>D46-E36</f>
        <v/>
      </c>
      <c r="F46" t="n">
        <v>0.05</v>
      </c>
      <c r="G46">
        <f>E46/F46*100/60.17/168</f>
        <v/>
      </c>
    </row>
    <row r="47" spans="1:7">
      <c r="A47" t="s">
        <v>25</v>
      </c>
      <c r="B47" t="n">
        <v>940717</v>
      </c>
      <c r="C47" t="n">
        <v>3125380</v>
      </c>
      <c r="D47">
        <f>if(and(B47&gt;0,C47&gt;0),C47/(B47+C47),"")</f>
        <v/>
      </c>
      <c r="E47">
        <f>D47-E36</f>
        <v/>
      </c>
      <c r="F47" t="n">
        <v>0.05</v>
      </c>
      <c r="G47">
        <f>E47/F47*100/60.17/168</f>
        <v/>
      </c>
    </row>
    <row r="48" spans="1:7">
      <c r="A4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