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<sst xmlns="http://schemas.openxmlformats.org/spreadsheetml/2006/main" uniqueCount="161">
  <si>
    <t>Peptide</t>
  </si>
  <si>
    <t>Charge</t>
  </si>
  <si>
    <t>m/z</t>
  </si>
  <si>
    <t>N</t>
  </si>
  <si>
    <t>DSAFGLLR5</t>
  </si>
  <si>
    <t>2</t>
  </si>
  <si>
    <t>439.74014</t>
  </si>
  <si>
    <t>15.51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</si>
  <si>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</si>
  <si>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</si>
  <si>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</si>
  <si>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</si>
  <si>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</si>
  <si>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</si>
  <si>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</si>
  <si>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</si>
  <si>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</si>
  <si>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</si>
  <si>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</si>
  <si>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</si>
  <si>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</si>
  <si>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</si>
  <si>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</si>
  <si>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</si>
  <si>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</si>
  <si>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</si>
  <si>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IPSHAVVAR6</t>
  </si>
  <si>
    <t>475.28253</t>
  </si>
  <si>
    <t>21.63</t>
  </si>
  <si>
    <t>TVLPPDGPR7</t>
  </si>
  <si>
    <t>476.26654</t>
  </si>
  <si>
    <t>16.51</t>
  </si>
  <si>
    <t>DGGGDVAFVK8</t>
  </si>
  <si>
    <t>482.74036</t>
  </si>
  <si>
    <t>15.94</t>
  </si>
  <si>
    <t>GYYAVAVVK9</t>
  </si>
  <si>
    <t>485.27383</t>
  </si>
  <si>
    <t>13.12</t>
  </si>
  <si>
    <t>TSYPDcIK10</t>
  </si>
  <si>
    <t>492.22876</t>
  </si>
  <si>
    <t>10.87</t>
  </si>
  <si>
    <t>KTSYPDcIK11</t>
  </si>
  <si>
    <t>556.27625</t>
  </si>
  <si>
    <t>11.41</t>
  </si>
  <si>
    <t>LLEAcTFHKH12</t>
  </si>
  <si>
    <t>628.31622</t>
  </si>
  <si>
    <t>17.59</t>
  </si>
  <si>
    <t>LLEAcTFHKH13</t>
  </si>
  <si>
    <t>3</t>
  </si>
  <si>
    <t>419.21326</t>
  </si>
  <si>
    <t>ASDTSITWNNLK14</t>
  </si>
  <si>
    <t>675.33844</t>
  </si>
  <si>
    <t>17.51</t>
  </si>
  <si>
    <t>GTDFQLNQLEGK15</t>
  </si>
  <si>
    <t>22.01</t>
  </si>
  <si>
    <t>WcAVSEHENTK16</t>
  </si>
  <si>
    <t>454.20319</t>
  </si>
  <si>
    <t>22.28</t>
  </si>
  <si>
    <t>WcAVSEHENTK17</t>
  </si>
  <si>
    <t>680.80115</t>
  </si>
  <si>
    <t>cLVEKGDVAFVK18</t>
  </si>
  <si>
    <t>682.86578</t>
  </si>
  <si>
    <t>17.20</t>
  </si>
  <si>
    <t>cLVEKGDVAFVK19</t>
  </si>
  <si>
    <t>455.57959</t>
  </si>
  <si>
    <t>LYLGHNYVTAIR20</t>
  </si>
  <si>
    <t>473.92963</t>
  </si>
  <si>
    <t>18.06</t>
  </si>
  <si>
    <t>SKDFQLFSSPLGK21</t>
  </si>
  <si>
    <t>727.38794</t>
  </si>
  <si>
    <t>21.24</t>
  </si>
  <si>
    <t>SKDFQLFSSPLGK22</t>
  </si>
  <si>
    <t>485.26105</t>
  </si>
  <si>
    <t>DHMKTVLPPDGPR23</t>
  </si>
  <si>
    <t>731.87720</t>
  </si>
  <si>
    <t>22.94</t>
  </si>
  <si>
    <t>DHMKTVLPPDGPR24</t>
  </si>
  <si>
    <t>488.25388</t>
  </si>
  <si>
    <t>KGTDFQLNQLEGK25</t>
  </si>
  <si>
    <t>493.25970</t>
  </si>
  <si>
    <t>22.55</t>
  </si>
  <si>
    <t>ASDTSITWNNLKGK26</t>
  </si>
  <si>
    <t>512.26685</t>
  </si>
  <si>
    <t>20.11</t>
  </si>
  <si>
    <t>KGTDFQLNQLEGKK27</t>
  </si>
  <si>
    <t>535.95801</t>
  </si>
  <si>
    <t>23.09</t>
  </si>
  <si>
    <t>YLGAEYMQSVGNMR28</t>
  </si>
  <si>
    <t>809.87122</t>
  </si>
  <si>
    <t>28.19</t>
  </si>
  <si>
    <t>TAGWNIPMGMLYNR29</t>
  </si>
  <si>
    <t>812.39215</t>
  </si>
  <si>
    <t>22.46</t>
  </si>
  <si>
    <t>KPVDQYEDcYLAR30</t>
  </si>
  <si>
    <t>552.92773</t>
  </si>
  <si>
    <t>25.86</t>
  </si>
  <si>
    <t>ASDTSITWNNLKGKK31</t>
  </si>
  <si>
    <t>554.96515</t>
  </si>
  <si>
    <t>20.65</t>
  </si>
  <si>
    <t>LAcVKKTSYPDcIK32</t>
  </si>
  <si>
    <t>841.93384</t>
  </si>
  <si>
    <t>18.73</t>
  </si>
  <si>
    <t>LAcVKKTSYPDcIK33</t>
  </si>
  <si>
    <t>561.62500</t>
  </si>
  <si>
    <t>YLGAEYMQSVGNMRK34</t>
  </si>
  <si>
    <t>582.94824</t>
  </si>
  <si>
    <t>28.73</t>
  </si>
  <si>
    <t>YLGAEYMQSVGNMRK35</t>
  </si>
  <si>
    <t>873.91870</t>
  </si>
  <si>
    <t>cSTSRLLEAcTFHKH36</t>
  </si>
  <si>
    <t>616.29443</t>
  </si>
  <si>
    <t>28.06</t>
  </si>
  <si>
    <t>cAPNNKEEYNGYTGAFR37</t>
  </si>
  <si>
    <t>664.29523</t>
  </si>
  <si>
    <t>35.23</t>
  </si>
  <si>
    <t>WcAVSEHENTKcISFR38</t>
  </si>
  <si>
    <t>675.30859</t>
  </si>
  <si>
    <t>31.26</t>
  </si>
  <si>
    <t>HQTVLDNTEGKNPAEWAK39</t>
  </si>
  <si>
    <t>680.00446</t>
  </si>
  <si>
    <t>35.77</t>
  </si>
  <si>
    <t>cISFRDHMKTVLPPDGPR40</t>
  </si>
  <si>
    <t>709.35931</t>
  </si>
  <si>
    <t>31.92</t>
  </si>
  <si>
    <t>AVSSFFSGScVPcADPVAFPK41</t>
  </si>
  <si>
    <t>1115.51904</t>
  </si>
  <si>
    <t>40.58</t>
  </si>
  <si>
    <t>AVSSFFSGScVPcADPVAFPK42</t>
  </si>
  <si>
    <t>744.01514</t>
  </si>
  <si>
    <t>GYYAVAVVKASDTSITWNNLK43</t>
  </si>
  <si>
    <t>767.40222</t>
  </si>
  <si>
    <t>30.63</t>
  </si>
  <si>
    <t>GYYAVAVVKASDTSITWNNLKGK44</t>
  </si>
  <si>
    <t>829.10767</t>
  </si>
  <si>
    <t>33.23</t>
  </si>
  <si>
    <t>AVLTSQETLFGGSDcTGNFcLFK45</t>
  </si>
  <si>
    <t>1276.59351</t>
  </si>
  <si>
    <t>34.78</t>
  </si>
  <si>
    <t>GDVAFVKHQTVLDNTEGKNPAEWAK46</t>
  </si>
  <si>
    <t>4</t>
  </si>
  <si>
    <t>689.35162</t>
  </si>
  <si>
    <t>45.70</t>
  </si>
  <si>
    <t>GDVAFVKHQTVLDNTEGKNPAEWAK47</t>
  </si>
  <si>
    <t>918.79968</t>
  </si>
  <si>
    <t>VKAVLTSQETLFGGSDcTGNFcLFK48</t>
  </si>
  <si>
    <t>927.11920</t>
  </si>
  <si>
    <t>35.88</t>
  </si>
  <si>
    <t>cLVEKGDVAFVKHQTVLDNTEGKNPAEWAK49</t>
  </si>
  <si>
    <t>5</t>
  </si>
  <si>
    <t>677.54688</t>
  </si>
  <si>
    <t>52.97</t>
  </si>
  <si>
    <t>cLVEKGDVAFVKHQTVLDNTEGKNPAEWAK50</t>
  </si>
  <si>
    <t>846.68176</t>
  </si>
  <si>
    <t>LSEPRSPLEK51</t>
  </si>
  <si>
    <t>578.32202</t>
  </si>
  <si>
    <t>23.47</t>
  </si>
  <si>
    <t>ASDTSITWNNLKGK52</t>
  </si>
  <si>
    <t>767.89661</t>
  </si>
  <si>
    <t>TKcDEWSIISEGKIEcESAETTEDcIEK53</t>
  </si>
  <si>
    <t>837.62042</t>
  </si>
  <si>
    <t>56.48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</si>
</sst>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8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7997069</v>
      </c>
      <c r="C4" t="n">
        <v>3682005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8166981</v>
      </c>
      <c r="C5" t="n">
        <v>3539039</v>
      </c>
      <c r="D5">
        <f>if(and(B5&gt;0,C5&gt;0),C5/(B5+C5),"")</f>
        <v/>
      </c>
    </row>
    <row r="6" spans="1:7">
      <c r="A6" t="s">
        <v>16</v>
      </c>
      <c r="B6" t="n">
        <v>11741450</v>
      </c>
      <c r="C6" t="n">
        <v>5185320</v>
      </c>
      <c r="D6">
        <f>if(and(B6&gt;0,C6&gt;0),C6/(B6+C6),"")</f>
        <v/>
      </c>
      <c r="E6">
        <f>D6-E4</f>
        <v/>
      </c>
      <c r="F6" t="n">
        <v>0.05</v>
      </c>
      <c r="G6">
        <f>E6/F6*100/15.51/8</f>
        <v/>
      </c>
    </row>
    <row r="7" spans="1:7">
      <c r="A7" t="s">
        <v>17</v>
      </c>
      <c r="B7" t="n">
        <v>9060934</v>
      </c>
      <c r="C7" t="n">
        <v>4223216</v>
      </c>
      <c r="D7">
        <f>if(and(B7&gt;0,C7&gt;0),C7/(B7+C7),"")</f>
        <v/>
      </c>
      <c r="E7">
        <f>D7-E4</f>
        <v/>
      </c>
      <c r="F7" t="n">
        <v>0.05</v>
      </c>
      <c r="G7">
        <f>E7/F7*100/15.51/8</f>
        <v/>
      </c>
    </row>
    <row r="8" spans="1:7">
      <c r="A8" t="s">
        <v>18</v>
      </c>
      <c r="B8" t="n">
        <v>7591605</v>
      </c>
      <c r="C8" t="n">
        <v>4779173</v>
      </c>
      <c r="D8">
        <f>if(and(B8&gt;0,C8&gt;0),C8/(B8+C8),"")</f>
        <v/>
      </c>
      <c r="E8">
        <f>D8-E4</f>
        <v/>
      </c>
      <c r="F8" t="n">
        <v>0.05</v>
      </c>
      <c r="G8">
        <f>E8/F8*100/15.51/24</f>
        <v/>
      </c>
    </row>
    <row r="9" spans="1:7">
      <c r="A9" t="s">
        <v>19</v>
      </c>
      <c r="B9" t="n">
        <v>9346411</v>
      </c>
      <c r="C9" t="n">
        <v>5653653</v>
      </c>
      <c r="D9">
        <f>if(and(B9&gt;0,C9&gt;0),C9/(B9+C9),"")</f>
        <v/>
      </c>
      <c r="E9">
        <f>D9-E4</f>
        <v/>
      </c>
      <c r="F9" t="n">
        <v>0.05</v>
      </c>
      <c r="G9">
        <f>E9/F9*100/15.51/24</f>
        <v/>
      </c>
    </row>
    <row r="10" spans="1:7">
      <c r="A10" t="s">
        <v>20</v>
      </c>
      <c r="B10" t="n">
        <v>4382808</v>
      </c>
      <c r="C10" t="n">
        <v>3619687</v>
      </c>
      <c r="D10">
        <f>if(and(B10&gt;0,C10&gt;0),C10/(B10+C10),"")</f>
        <v/>
      </c>
      <c r="E10">
        <f>D10-E4</f>
        <v/>
      </c>
      <c r="F10" t="n">
        <v>0.05</v>
      </c>
      <c r="G10">
        <f>E10/F10*100/15.51/48</f>
        <v/>
      </c>
    </row>
    <row r="11" spans="1:7">
      <c r="A11" t="s">
        <v>21</v>
      </c>
      <c r="B11" t="n">
        <v>4604968</v>
      </c>
      <c r="C11" t="n">
        <v>3530388</v>
      </c>
      <c r="D11">
        <f>if(and(B11&gt;0,C11&gt;0),C11/(B11+C11),"")</f>
        <v/>
      </c>
      <c r="E11">
        <f>D11-E4</f>
        <v/>
      </c>
      <c r="F11" t="n">
        <v>0.05</v>
      </c>
      <c r="G11">
        <f>E11/F11*100/15.51/48</f>
        <v/>
      </c>
    </row>
    <row r="12" spans="1:7">
      <c r="A12" t="s">
        <v>22</v>
      </c>
      <c r="B12" t="n">
        <v>6145490</v>
      </c>
      <c r="C12" t="n">
        <v>6090092</v>
      </c>
      <c r="D12">
        <f>if(and(B12&gt;0,C12&gt;0),C12/(B12+C12),"")</f>
        <v/>
      </c>
      <c r="E12">
        <f>D12-E4</f>
        <v/>
      </c>
      <c r="F12" t="n">
        <v>0.05</v>
      </c>
      <c r="G12">
        <f>E12/F12*100/15.51/96</f>
        <v/>
      </c>
    </row>
    <row r="13" spans="1:7">
      <c r="A13" t="s">
        <v>23</v>
      </c>
      <c r="B13" t="n">
        <v>6469476</v>
      </c>
      <c r="C13" t="n">
        <v>6318385</v>
      </c>
      <c r="D13">
        <f>if(and(B13&gt;0,C13&gt;0),C13/(B13+C13),"")</f>
        <v/>
      </c>
      <c r="E13">
        <f>D13-E4</f>
        <v/>
      </c>
      <c r="F13" t="n">
        <v>0.05</v>
      </c>
      <c r="G13">
        <f>E13/F13*100/15.51/96</f>
        <v/>
      </c>
    </row>
    <row r="14" spans="1:7">
      <c r="A14" t="s">
        <v>24</v>
      </c>
      <c r="B14" t="n">
        <v>3491321</v>
      </c>
      <c r="C14" t="n">
        <v>3957099</v>
      </c>
      <c r="D14">
        <f>if(and(B14&gt;0,C14&gt;0),C14/(B14+C14),"")</f>
        <v/>
      </c>
      <c r="E14">
        <f>D14-E4</f>
        <v/>
      </c>
      <c r="F14" t="n">
        <v>0.05</v>
      </c>
      <c r="G14">
        <f>E14/F14*100/15.51/168</f>
        <v/>
      </c>
    </row>
    <row r="15" spans="1:7">
      <c r="A15" t="s">
        <v>25</v>
      </c>
      <c r="B15" t="n">
        <v>4354184</v>
      </c>
      <c r="C15" t="n">
        <v>4977706</v>
      </c>
      <c r="D15">
        <f>if(and(B15&gt;0,C15&gt;0),C15/(B15+C15),"")</f>
        <v/>
      </c>
      <c r="E15">
        <f>D15-E4</f>
        <v/>
      </c>
      <c r="F15" t="n">
        <v>0.05</v>
      </c>
      <c r="G15">
        <f>E15/F15*100/15.51/168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68831030</v>
      </c>
      <c r="C20" t="n">
        <v>35148530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36124450</v>
      </c>
      <c r="C21" t="n">
        <v>18098240</v>
      </c>
      <c r="D21">
        <f>if(and(B21&gt;0,C21&gt;0),C21/(B21+C21),"")</f>
        <v/>
      </c>
    </row>
    <row r="22" spans="1:7">
      <c r="A22" t="s">
        <v>16</v>
      </c>
      <c r="B22" t="n">
        <v>50981980</v>
      </c>
      <c r="C22" t="n">
        <v>29158120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E22/F22*100/21.63/8</f>
        <v/>
      </c>
    </row>
    <row r="23" spans="1:7">
      <c r="A23" t="s">
        <v>17</v>
      </c>
      <c r="B23" t="n">
        <v>41487820</v>
      </c>
      <c r="C23" t="n">
        <v>23407270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E23/F23*100/21.63/8</f>
        <v/>
      </c>
    </row>
    <row r="24" spans="1:7">
      <c r="A24" t="s">
        <v>18</v>
      </c>
      <c r="B24" t="n">
        <v>67740970</v>
      </c>
      <c r="C24" t="n">
        <v>48491670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E24/F24*100/21.63/24</f>
        <v/>
      </c>
    </row>
    <row r="25" spans="1:7">
      <c r="A25" t="s">
        <v>19</v>
      </c>
      <c r="B25" t="n">
        <v>44365310</v>
      </c>
      <c r="C25" t="n">
        <v>30466040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E25/F25*100/21.63/24</f>
        <v/>
      </c>
    </row>
    <row r="26" spans="1:7">
      <c r="A26" t="s">
        <v>20</v>
      </c>
      <c r="B26" t="n">
        <v>35126310</v>
      </c>
      <c r="C26" t="n">
        <v>30941320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E26/F26*100/21.63/48</f>
        <v/>
      </c>
    </row>
    <row r="27" spans="1:7">
      <c r="A27" t="s">
        <v>21</v>
      </c>
      <c r="B27" t="n">
        <v>19162620</v>
      </c>
      <c r="C27" t="n">
        <v>16478140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E27/F27*100/21.63/48</f>
        <v/>
      </c>
    </row>
    <row r="28" spans="1:7">
      <c r="A28" t="s">
        <v>22</v>
      </c>
      <c r="B28" t="n">
        <v>49701150</v>
      </c>
      <c r="C28" t="n">
        <v>52846020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E28/F28*100/21.63/96</f>
        <v/>
      </c>
    </row>
    <row r="29" spans="1:7">
      <c r="A29" t="s">
        <v>23</v>
      </c>
      <c r="B29" t="n">
        <v>46564640</v>
      </c>
      <c r="C29" t="n">
        <v>48116620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E29/F29*100/21.63/96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E30/F30*100/21.63/168</f>
        <v/>
      </c>
    </row>
    <row r="31" spans="1:7">
      <c r="A31" t="s">
        <v>25</v>
      </c>
      <c r="B31" t="n">
        <v>10671860</v>
      </c>
      <c r="C31" t="n">
        <v>11597680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E31/F31*100/21.63/168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1416524000</v>
      </c>
      <c r="C36" t="n">
        <v>730235900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1407630000</v>
      </c>
      <c r="C37" t="n">
        <v>720851300</v>
      </c>
      <c r="D37">
        <f>if(and(B37&gt;0,C37&gt;0),C37/(B37+C37),"")</f>
        <v/>
      </c>
    </row>
    <row r="38" spans="1:7">
      <c r="A38" t="s">
        <v>16</v>
      </c>
      <c r="B38" t="n">
        <v>1641077000</v>
      </c>
      <c r="C38" t="n">
        <v>924734200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E38/F38*100/16.51/8</f>
        <v/>
      </c>
    </row>
    <row r="39" spans="1:7">
      <c r="A39" t="s">
        <v>17</v>
      </c>
      <c r="B39" t="n">
        <v>1461853000</v>
      </c>
      <c r="C39" t="n">
        <v>823289600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E39/F39*100/16.51/8</f>
        <v/>
      </c>
    </row>
    <row r="40" spans="1:7">
      <c r="A40" t="s">
        <v>18</v>
      </c>
      <c r="B40" t="n">
        <v>1554890000</v>
      </c>
      <c r="C40" t="n">
        <v>1026594000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E40/F40*100/16.51/24</f>
        <v/>
      </c>
    </row>
    <row r="41" spans="1:7">
      <c r="A41" t="s">
        <v>19</v>
      </c>
      <c r="B41" t="n">
        <v>1540126000</v>
      </c>
      <c r="C41" t="n">
        <v>1015282000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E41/F41*100/16.51/24</f>
        <v/>
      </c>
    </row>
    <row r="42" spans="1:7">
      <c r="A42" t="s">
        <v>20</v>
      </c>
      <c r="B42" t="n">
        <v>950157400</v>
      </c>
      <c r="C42" t="n">
        <v>734039900</v>
      </c>
      <c r="D42">
        <f>if(and(B42&gt;0,C42&gt;0),C42/(B42+C42),"")</f>
        <v/>
      </c>
      <c r="E42">
        <f>D42-E36</f>
        <v/>
      </c>
      <c r="F42" t="n">
        <v>0.05</v>
      </c>
      <c r="G42">
        <f>E42/F42*100/16.51/48</f>
        <v/>
      </c>
    </row>
    <row r="43" spans="1:7">
      <c r="A43" t="s">
        <v>21</v>
      </c>
      <c r="B43" t="n">
        <v>880264800</v>
      </c>
      <c r="C43" t="n">
        <v>686221700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E43/F43*100/16.51/48</f>
        <v/>
      </c>
    </row>
    <row r="44" spans="1:7">
      <c r="A44" t="s">
        <v>22</v>
      </c>
      <c r="B44" t="n">
        <v>1872427000</v>
      </c>
      <c r="C44" t="n">
        <v>1684395000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E44/F44*100/16.51/96</f>
        <v/>
      </c>
    </row>
    <row r="45" spans="1:7">
      <c r="A45" t="s">
        <v>23</v>
      </c>
      <c r="B45" t="n">
        <v>1657278000</v>
      </c>
      <c r="C45" t="n">
        <v>1481402000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E45/F45*100/16.51/96</f>
        <v/>
      </c>
    </row>
    <row r="46" spans="1:7">
      <c r="A46" t="s">
        <v>24</v>
      </c>
      <c r="B46" t="n">
        <v>33953370</v>
      </c>
      <c r="C46" t="n">
        <v>29988870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E46/F46*100/16.51/168</f>
        <v/>
      </c>
    </row>
    <row r="47" spans="1:7">
      <c r="A47" t="s">
        <v>25</v>
      </c>
      <c r="B47" t="n">
        <v>1184315000</v>
      </c>
      <c r="C47" t="n">
        <v>1119615000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E47/F47*100/16.51/168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14953170</v>
      </c>
      <c r="C52" t="n">
        <v>5673752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15247450</v>
      </c>
      <c r="C53" t="n">
        <v>6985947</v>
      </c>
      <c r="D53">
        <f>if(and(B53&gt;0,C53&gt;0),C53/(B53+C53),"")</f>
        <v/>
      </c>
    </row>
    <row r="54" spans="1:7">
      <c r="A54" t="s">
        <v>16</v>
      </c>
      <c r="B54" t="n">
        <v>19588210</v>
      </c>
      <c r="C54" t="n">
        <v>9834310</v>
      </c>
      <c r="D54">
        <f>if(and(B54&gt;0,C54&gt;0),C54/(B54+C54),"")</f>
        <v/>
      </c>
      <c r="E54">
        <f>D54-E52</f>
        <v/>
      </c>
      <c r="F54" t="n">
        <v>0.05</v>
      </c>
      <c r="G54">
        <f>E54/F54*100/15.94/8</f>
        <v/>
      </c>
    </row>
    <row r="55" spans="1:7">
      <c r="A55" t="s">
        <v>17</v>
      </c>
      <c r="B55" t="n">
        <v>17138990</v>
      </c>
      <c r="C55" t="n">
        <v>8990592</v>
      </c>
      <c r="D55">
        <f>if(and(B55&gt;0,C55&gt;0),C55/(B55+C55),"")</f>
        <v/>
      </c>
      <c r="E55">
        <f>D55-E52</f>
        <v/>
      </c>
      <c r="F55" t="n">
        <v>0.05</v>
      </c>
      <c r="G55">
        <f>E55/F55*100/15.94/8</f>
        <v/>
      </c>
    </row>
    <row r="56" spans="1:7">
      <c r="A56" t="s">
        <v>18</v>
      </c>
      <c r="B56" t="n">
        <v>17432530</v>
      </c>
      <c r="C56" t="n">
        <v>10440700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E56/F56*100/15.94/24</f>
        <v/>
      </c>
    </row>
    <row r="57" spans="1:7">
      <c r="A57" t="s">
        <v>19</v>
      </c>
      <c r="B57" t="n">
        <v>13315610</v>
      </c>
      <c r="C57" t="n">
        <v>9270140</v>
      </c>
      <c r="D57">
        <f>if(and(B57&gt;0,C57&gt;0),C57/(B57+C57),"")</f>
        <v/>
      </c>
      <c r="E57">
        <f>D57-E52</f>
        <v/>
      </c>
      <c r="F57" t="n">
        <v>0.05</v>
      </c>
      <c r="G57">
        <f>E57/F57*100/15.94/24</f>
        <v/>
      </c>
    </row>
    <row r="58" spans="1:7">
      <c r="A58" t="s">
        <v>20</v>
      </c>
      <c r="B58" t="n">
        <v>2543375</v>
      </c>
      <c r="C58" t="n">
        <v>3998166</v>
      </c>
      <c r="D58">
        <f>if(and(B58&gt;0,C58&gt;0),C58/(B58+C58),"")</f>
        <v/>
      </c>
      <c r="E58">
        <f>D58-E52</f>
        <v/>
      </c>
      <c r="F58" t="n">
        <v>0.05</v>
      </c>
      <c r="G58">
        <f>E58/F58*100/15.94/48</f>
        <v/>
      </c>
    </row>
    <row r="59" spans="1:7">
      <c r="A59" t="s">
        <v>21</v>
      </c>
      <c r="B59" t="n">
        <v>902560</v>
      </c>
      <c r="C59" t="n">
        <v>1395694</v>
      </c>
      <c r="D59">
        <f>if(and(B59&gt;0,C59&gt;0),C59/(B59+C59),"")</f>
        <v/>
      </c>
      <c r="E59">
        <f>D59-E52</f>
        <v/>
      </c>
      <c r="F59" t="n">
        <v>0.05</v>
      </c>
      <c r="G59">
        <f>E59/F59*100/15.94/48</f>
        <v/>
      </c>
    </row>
    <row r="60" spans="1:7">
      <c r="A60" t="s">
        <v>22</v>
      </c>
      <c r="B60" t="n">
        <v>13947620</v>
      </c>
      <c r="C60" t="n">
        <v>19299940</v>
      </c>
      <c r="D60">
        <f>if(and(B60&gt;0,C60&gt;0),C60/(B60+C60),"")</f>
        <v/>
      </c>
      <c r="E60">
        <f>D60-E52</f>
        <v/>
      </c>
      <c r="F60" t="n">
        <v>0.05</v>
      </c>
      <c r="G60">
        <f>E60/F60*100/15.94/96</f>
        <v/>
      </c>
    </row>
    <row r="61" spans="1:7">
      <c r="A61" t="s">
        <v>23</v>
      </c>
      <c r="B61" t="n">
        <v>13087710</v>
      </c>
      <c r="C61" t="n">
        <v>19123020</v>
      </c>
      <c r="D61">
        <f>if(and(B61&gt;0,C61&gt;0),C61/(B61+C61),"")</f>
        <v/>
      </c>
      <c r="E61">
        <f>D61-E52</f>
        <v/>
      </c>
      <c r="F61" t="n">
        <v>0.05</v>
      </c>
      <c r="G61">
        <f>E61/F61*100/15.94/96</f>
        <v/>
      </c>
    </row>
    <row r="62" spans="1:7">
      <c r="A62" t="s">
        <v>24</v>
      </c>
      <c r="B62" t="n">
        <v>359801</v>
      </c>
      <c r="C62" t="n">
        <v>2253676</v>
      </c>
      <c r="D62">
        <f>if(and(B62&gt;0,C62&gt;0),C62/(B62+C62),"")</f>
        <v/>
      </c>
      <c r="E62">
        <f>D62-E52</f>
        <v/>
      </c>
      <c r="F62" t="n">
        <v>0.05</v>
      </c>
      <c r="G62">
        <f>E62/F62*100/15.94/168</f>
        <v/>
      </c>
    </row>
    <row r="63" spans="1:7">
      <c r="A63" t="s">
        <v>25</v>
      </c>
      <c r="B63" t="n">
        <v>7691474</v>
      </c>
      <c r="C63" t="n">
        <v>13536060</v>
      </c>
      <c r="D63">
        <f>if(and(B63&gt;0,C63&gt;0),C63/(B63+C63),"")</f>
        <v/>
      </c>
      <c r="E63">
        <f>D63-E52</f>
        <v/>
      </c>
      <c r="F63" t="n">
        <v>0.05</v>
      </c>
      <c r="G63">
        <f>E63/F63*100/15.94/168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37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172266500</v>
      </c>
      <c r="C68" t="n">
        <v>95107870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140683600</v>
      </c>
      <c r="C69" t="n">
        <v>77177340</v>
      </c>
      <c r="D69">
        <f>if(and(B69&gt;0,C69&gt;0),C69/(B69+C69),"")</f>
        <v/>
      </c>
    </row>
    <row r="70" spans="1:7">
      <c r="A70" t="s">
        <v>16</v>
      </c>
      <c r="B70" t="n">
        <v>123205800</v>
      </c>
      <c r="C70" t="n">
        <v>75511060</v>
      </c>
      <c r="D70">
        <f>if(and(B70&gt;0,C70&gt;0),C70/(B70+C70),"")</f>
        <v/>
      </c>
      <c r="E70">
        <f>D70-E68</f>
        <v/>
      </c>
      <c r="F70" t="n">
        <v>0.05</v>
      </c>
      <c r="G70">
        <f>E70/F70*100/13.12/8</f>
        <v/>
      </c>
    </row>
    <row r="71" spans="1:7">
      <c r="A71" t="s">
        <v>17</v>
      </c>
      <c r="B71" t="n">
        <v>130391500</v>
      </c>
      <c r="C71" t="n">
        <v>80173570</v>
      </c>
      <c r="D71">
        <f>if(and(B71&gt;0,C71&gt;0),C71/(B71+C71),"")</f>
        <v/>
      </c>
      <c r="E71">
        <f>D71-E68</f>
        <v/>
      </c>
      <c r="F71" t="n">
        <v>0.05</v>
      </c>
      <c r="G71">
        <f>E71/F71*100/13.12/8</f>
        <v/>
      </c>
    </row>
    <row r="72" spans="1:7">
      <c r="A72" t="s">
        <v>18</v>
      </c>
      <c r="B72" t="n">
        <v>159423300</v>
      </c>
      <c r="C72" t="n">
        <v>115527300</v>
      </c>
      <c r="D72">
        <f>if(and(B72&gt;0,C72&gt;0),C72/(B72+C72),"")</f>
        <v/>
      </c>
      <c r="E72">
        <f>D72-E68</f>
        <v/>
      </c>
      <c r="F72" t="n">
        <v>0.05</v>
      </c>
      <c r="G72">
        <f>E72/F72*100/13.12/24</f>
        <v/>
      </c>
    </row>
    <row r="73" spans="1:7">
      <c r="A73" t="s">
        <v>19</v>
      </c>
      <c r="B73" t="n">
        <v>161258100</v>
      </c>
      <c r="C73" t="n">
        <v>118668000</v>
      </c>
      <c r="D73">
        <f>if(and(B73&gt;0,C73&gt;0),C73/(B73+C73),"")</f>
        <v/>
      </c>
      <c r="E73">
        <f>D73-E68</f>
        <v/>
      </c>
      <c r="F73" t="n">
        <v>0.05</v>
      </c>
      <c r="G73">
        <f>E73/F73*100/13.12/24</f>
        <v/>
      </c>
    </row>
    <row r="74" spans="1:7">
      <c r="A74" t="s">
        <v>20</v>
      </c>
      <c r="B74" t="n">
        <v>84310790</v>
      </c>
      <c r="C74" t="n">
        <v>73708530</v>
      </c>
      <c r="D74">
        <f>if(and(B74&gt;0,C74&gt;0),C74/(B74+C74),"")</f>
        <v/>
      </c>
      <c r="E74">
        <f>D74-E68</f>
        <v/>
      </c>
      <c r="F74" t="n">
        <v>0.05</v>
      </c>
      <c r="G74">
        <f>E74/F74*100/13.12/48</f>
        <v/>
      </c>
    </row>
    <row r="75" spans="1:7">
      <c r="A75" t="s">
        <v>21</v>
      </c>
      <c r="B75" t="n">
        <v>86785780</v>
      </c>
      <c r="C75" t="n">
        <v>75915100</v>
      </c>
      <c r="D75">
        <f>if(and(B75&gt;0,C75&gt;0),C75/(B75+C75),"")</f>
        <v/>
      </c>
      <c r="E75">
        <f>D75-E68</f>
        <v/>
      </c>
      <c r="F75" t="n">
        <v>0.05</v>
      </c>
      <c r="G75">
        <f>E75/F75*100/13.12/48</f>
        <v/>
      </c>
    </row>
    <row r="76" spans="1:7">
      <c r="A76" t="s">
        <v>22</v>
      </c>
      <c r="B76" t="n">
        <v>198931700</v>
      </c>
      <c r="C76" t="n">
        <v>204101500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E76/F76*100/13.12/96</f>
        <v/>
      </c>
    </row>
    <row r="77" spans="1:7">
      <c r="A77" t="s">
        <v>23</v>
      </c>
      <c r="B77" t="n">
        <v>164326400</v>
      </c>
      <c r="C77" t="n">
        <v>167381000</v>
      </c>
      <c r="D77">
        <f>if(and(B77&gt;0,C77&gt;0),C77/(B77+C77),"")</f>
        <v/>
      </c>
      <c r="E77">
        <f>D77-E68</f>
        <v/>
      </c>
      <c r="F77" t="n">
        <v>0.05</v>
      </c>
      <c r="G77">
        <f>E77/F77*100/13.12/96</f>
        <v/>
      </c>
    </row>
    <row r="78" spans="1:7">
      <c r="A78" t="s">
        <v>24</v>
      </c>
      <c r="B78" t="n">
        <v>198509400</v>
      </c>
      <c r="C78" t="n">
        <v>215844300</v>
      </c>
      <c r="D78">
        <f>if(and(B78&gt;0,C78&gt;0),C78/(B78+C78),"")</f>
        <v/>
      </c>
      <c r="E78">
        <f>D78-E68</f>
        <v/>
      </c>
      <c r="F78" t="n">
        <v>0.05</v>
      </c>
      <c r="G78">
        <f>E78/F78*100/13.12/168</f>
        <v/>
      </c>
    </row>
    <row r="79" spans="1:7">
      <c r="A79" t="s">
        <v>25</v>
      </c>
      <c r="B79" t="n">
        <v>190301900</v>
      </c>
      <c r="C79" t="n">
        <v>209960600</v>
      </c>
      <c r="D79">
        <f>if(and(B79&gt;0,C79&gt;0),C79/(B79+C79),"")</f>
        <v/>
      </c>
      <c r="E79">
        <f>D79-E68</f>
        <v/>
      </c>
      <c r="F79" t="n">
        <v>0.05</v>
      </c>
      <c r="G79">
        <f>E79/F79*100/13.12/168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5</v>
      </c>
      <c r="C82" t="s">
        <v>39</v>
      </c>
      <c r="D82" t="s">
        <v>40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237361100</v>
      </c>
      <c r="C84" t="n">
        <v>121042100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160536700</v>
      </c>
      <c r="C85" t="n">
        <v>80445740</v>
      </c>
      <c r="D85">
        <f>if(and(B85&gt;0,C85&gt;0),C85/(B85+C85),"")</f>
        <v/>
      </c>
    </row>
    <row r="86" spans="1:7">
      <c r="A86" t="s">
        <v>16</v>
      </c>
      <c r="B86" t="n">
        <v>299088300</v>
      </c>
      <c r="C86" t="n">
        <v>166025600</v>
      </c>
      <c r="D86">
        <f>if(and(B86&gt;0,C86&gt;0),C86/(B86+C86),"")</f>
        <v/>
      </c>
      <c r="E86">
        <f>D86-E84</f>
        <v/>
      </c>
      <c r="F86" t="n">
        <v>0.05</v>
      </c>
      <c r="G86">
        <f>E86/F86*100/10.87/8</f>
        <v/>
      </c>
    </row>
    <row r="87" spans="1:7">
      <c r="A87" t="s">
        <v>17</v>
      </c>
      <c r="B87" t="n">
        <v>191071500</v>
      </c>
      <c r="C87" t="n">
        <v>105774700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E87/F87*100/10.87/8</f>
        <v/>
      </c>
    </row>
    <row r="88" spans="1:7">
      <c r="A88" t="s">
        <v>18</v>
      </c>
      <c r="B88" t="n">
        <v>280721200</v>
      </c>
      <c r="C88" t="n">
        <v>173884200</v>
      </c>
      <c r="D88">
        <f>if(and(B88&gt;0,C88&gt;0),C88/(B88+C88),"")</f>
        <v/>
      </c>
      <c r="E88">
        <f>D88-E84</f>
        <v/>
      </c>
      <c r="F88" t="n">
        <v>0.05</v>
      </c>
      <c r="G88">
        <f>E88/F88*100/10.87/24</f>
        <v/>
      </c>
    </row>
    <row r="89" spans="1:7">
      <c r="A89" t="s">
        <v>19</v>
      </c>
      <c r="B89" t="n">
        <v>190029800</v>
      </c>
      <c r="C89" t="n">
        <v>120114600</v>
      </c>
      <c r="D89">
        <f>if(and(B89&gt;0,C89&gt;0),C89/(B89+C89),"")</f>
        <v/>
      </c>
      <c r="E89">
        <f>D89-E84</f>
        <v/>
      </c>
      <c r="F89" t="n">
        <v>0.05</v>
      </c>
      <c r="G89">
        <f>E89/F89*100/10.87/24</f>
        <v/>
      </c>
    </row>
    <row r="90" spans="1:7">
      <c r="A90" t="s">
        <v>20</v>
      </c>
      <c r="B90" t="n">
        <v>224890000</v>
      </c>
      <c r="C90" t="n">
        <v>166537800</v>
      </c>
      <c r="D90">
        <f>if(and(B90&gt;0,C90&gt;0),C90/(B90+C90),"")</f>
        <v/>
      </c>
      <c r="E90">
        <f>D90-E84</f>
        <v/>
      </c>
      <c r="F90" t="n">
        <v>0.05</v>
      </c>
      <c r="G90">
        <f>E90/F90*100/10.87/48</f>
        <v/>
      </c>
    </row>
    <row r="91" spans="1:7">
      <c r="A91" t="s">
        <v>21</v>
      </c>
      <c r="B91" t="n">
        <v>161972800</v>
      </c>
      <c r="C91" t="n">
        <v>117412000</v>
      </c>
      <c r="D91">
        <f>if(and(B91&gt;0,C91&gt;0),C91/(B91+C91),"")</f>
        <v/>
      </c>
      <c r="E91">
        <f>D91-E84</f>
        <v/>
      </c>
      <c r="F91" t="n">
        <v>0.05</v>
      </c>
      <c r="G91">
        <f>E91/F91*100/10.87/48</f>
        <v/>
      </c>
    </row>
    <row r="92" spans="1:7">
      <c r="A92" t="s">
        <v>22</v>
      </c>
      <c r="B92" t="n">
        <v>385618600</v>
      </c>
      <c r="C92" t="n">
        <v>320565500</v>
      </c>
      <c r="D92">
        <f>if(and(B92&gt;0,C92&gt;0),C92/(B92+C92),"")</f>
        <v/>
      </c>
      <c r="E92">
        <f>D92-E84</f>
        <v/>
      </c>
      <c r="F92" t="n">
        <v>0.05</v>
      </c>
      <c r="G92">
        <f>E92/F92*100/10.87/96</f>
        <v/>
      </c>
    </row>
    <row r="93" spans="1:7">
      <c r="A93" t="s">
        <v>23</v>
      </c>
      <c r="B93" t="n">
        <v>235579300</v>
      </c>
      <c r="C93" t="n">
        <v>192525400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E93/F93*100/10.87/96</f>
        <v/>
      </c>
    </row>
    <row r="94" spans="1:7">
      <c r="A94" t="s">
        <v>24</v>
      </c>
      <c r="B94" t="n">
        <v>29018</v>
      </c>
      <c r="C94" t="n">
        <v>10982</v>
      </c>
      <c r="D94">
        <f>if(and(B94&gt;0,C94&gt;0),C94/(B94+C94),"")</f>
        <v/>
      </c>
      <c r="E94">
        <f>D94-E84</f>
        <v/>
      </c>
      <c r="F94" t="n">
        <v>0.05</v>
      </c>
      <c r="G94">
        <f>E94/F94*100/10.87/168</f>
        <v/>
      </c>
    </row>
    <row r="95" spans="1:7">
      <c r="A95" t="s">
        <v>25</v>
      </c>
      <c r="B95" t="n">
        <v>98162100</v>
      </c>
      <c r="C95" t="n">
        <v>84989440</v>
      </c>
      <c r="D95">
        <f>if(and(B95&gt;0,C95&gt;0),C95/(B95+C95),"")</f>
        <v/>
      </c>
      <c r="E95">
        <f>D95-E84</f>
        <v/>
      </c>
      <c r="F95" t="n">
        <v>0.05</v>
      </c>
      <c r="G95">
        <f>E95/F95*100/10.87/168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5</v>
      </c>
      <c r="C98" t="s">
        <v>42</v>
      </c>
      <c r="D98" t="s">
        <v>43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59880600</v>
      </c>
      <c r="C100" t="n">
        <v>34602960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34955200</v>
      </c>
      <c r="C101" t="n">
        <v>20337590</v>
      </c>
      <c r="D101">
        <f>if(and(B101&gt;0,C101&gt;0),C101/(B101+C101),"")</f>
        <v/>
      </c>
    </row>
    <row r="102" spans="1:7">
      <c r="A102" t="s">
        <v>16</v>
      </c>
      <c r="B102" t="n">
        <v>67025550</v>
      </c>
      <c r="C102" t="n">
        <v>40526140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E102/F102*100/11.41/8</f>
        <v/>
      </c>
    </row>
    <row r="103" spans="1:7">
      <c r="A103" t="s">
        <v>17</v>
      </c>
      <c r="B103" t="n">
        <v>41821150</v>
      </c>
      <c r="C103" t="n">
        <v>25874530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E103/F103*100/11.41/8</f>
        <v/>
      </c>
    </row>
    <row r="104" spans="1:7">
      <c r="A104" t="s">
        <v>18</v>
      </c>
      <c r="B104" t="n">
        <v>56270980</v>
      </c>
      <c r="C104" t="n">
        <v>40640150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E104/F104*100/11.41/24</f>
        <v/>
      </c>
    </row>
    <row r="105" spans="1:7">
      <c r="A105" t="s">
        <v>19</v>
      </c>
      <c r="B105" t="n">
        <v>40821530</v>
      </c>
      <c r="C105" t="n">
        <v>29651290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E105/F105*100/11.41/24</f>
        <v/>
      </c>
    </row>
    <row r="106" spans="1:7">
      <c r="A106" t="s">
        <v>20</v>
      </c>
      <c r="B106" t="n">
        <v>44970770</v>
      </c>
      <c r="C106" t="n">
        <v>37230130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E106/F106*100/11.41/48</f>
        <v/>
      </c>
    </row>
    <row r="107" spans="1:7">
      <c r="A107" t="s">
        <v>21</v>
      </c>
      <c r="B107" t="n">
        <v>30963890</v>
      </c>
      <c r="C107" t="n">
        <v>24324560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E107/F107*100/11.41/48</f>
        <v/>
      </c>
    </row>
    <row r="108" spans="1:7">
      <c r="A108" t="s">
        <v>22</v>
      </c>
      <c r="B108" t="n">
        <v>73445280</v>
      </c>
      <c r="C108" t="n">
        <v>67982200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E108/F108*100/11.41/96</f>
        <v/>
      </c>
    </row>
    <row r="109" spans="1:7">
      <c r="A109" t="s">
        <v>23</v>
      </c>
      <c r="B109" t="n">
        <v>51983210</v>
      </c>
      <c r="C109" t="n">
        <v>47698370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E109/F109*100/11.41/96</f>
        <v/>
      </c>
    </row>
    <row r="110" spans="1:7">
      <c r="A110" t="s">
        <v>24</v>
      </c>
      <c r="B110" t="n">
        <v>0</v>
      </c>
      <c r="C110" t="n">
        <v>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E110/F110*100/11.41/168</f>
        <v/>
      </c>
    </row>
    <row r="111" spans="1:7">
      <c r="A111" t="s">
        <v>25</v>
      </c>
      <c r="B111" t="n">
        <v>18995570</v>
      </c>
      <c r="C111" t="n">
        <v>18324320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E111/F111*100/11.41/168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5</v>
      </c>
      <c r="C114" t="s">
        <v>45</v>
      </c>
      <c r="D114" t="s">
        <v>46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897686500</v>
      </c>
      <c r="C116" t="n">
        <v>618987100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590580100</v>
      </c>
      <c r="C117" t="n">
        <v>406441900</v>
      </c>
      <c r="D117">
        <f>if(and(B117&gt;0,C117&gt;0),C117/(B117+C117),"")</f>
        <v/>
      </c>
    </row>
    <row r="118" spans="1:7">
      <c r="A118" t="s">
        <v>16</v>
      </c>
      <c r="B118" t="n">
        <v>481296600</v>
      </c>
      <c r="C118" t="n">
        <v>363064500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E118/F118*100/17.59/8</f>
        <v/>
      </c>
    </row>
    <row r="119" spans="1:7">
      <c r="A119" t="s">
        <v>17</v>
      </c>
      <c r="B119" t="n">
        <v>654337700</v>
      </c>
      <c r="C119" t="n">
        <v>497707100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E119/F119*100/17.59/8</f>
        <v/>
      </c>
    </row>
    <row r="120" spans="1:7">
      <c r="A120" t="s">
        <v>18</v>
      </c>
      <c r="B120" t="n">
        <v>492664600</v>
      </c>
      <c r="C120" t="n">
        <v>440504600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E120/F120*100/17.59/24</f>
        <v/>
      </c>
    </row>
    <row r="121" spans="1:7">
      <c r="A121" t="s">
        <v>19</v>
      </c>
      <c r="B121" t="n">
        <v>540404900</v>
      </c>
      <c r="C121" t="n">
        <v>481694900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E121/F121*100/17.59/24</f>
        <v/>
      </c>
    </row>
    <row r="122" spans="1:7">
      <c r="A122" t="s">
        <v>20</v>
      </c>
      <c r="B122" t="n">
        <v>253795500</v>
      </c>
      <c r="C122" t="n">
        <v>272023000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E122/F122*100/17.59/48</f>
        <v/>
      </c>
    </row>
    <row r="123" spans="1:7">
      <c r="A123" t="s">
        <v>21</v>
      </c>
      <c r="B123" t="n">
        <v>248037000</v>
      </c>
      <c r="C123" t="n">
        <v>267002000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E123/F123*100/17.59/48</f>
        <v/>
      </c>
    </row>
    <row r="124" spans="1:7">
      <c r="A124" t="s">
        <v>22</v>
      </c>
      <c r="B124" t="n">
        <v>461337700</v>
      </c>
      <c r="C124" t="n">
        <v>573257300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E124/F124*100/17.59/96</f>
        <v/>
      </c>
    </row>
    <row r="125" spans="1:7">
      <c r="A125" t="s">
        <v>23</v>
      </c>
      <c r="B125" t="n">
        <v>487719500</v>
      </c>
      <c r="C125" t="n">
        <v>605283600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E125/F125*100/17.59/96</f>
        <v/>
      </c>
    </row>
    <row r="126" spans="1:7">
      <c r="A126" t="s">
        <v>24</v>
      </c>
      <c r="B126" t="n">
        <v>12188030</v>
      </c>
      <c r="C126" t="n">
        <v>15910550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E126/F126*100/17.59/168</f>
        <v/>
      </c>
    </row>
    <row r="127" spans="1:7">
      <c r="A127" t="s">
        <v>25</v>
      </c>
      <c r="B127" t="n">
        <v>403686300</v>
      </c>
      <c r="C127" t="n">
        <v>538911200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E127/F127*100/17.59/168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48</v>
      </c>
      <c r="C130" t="s">
        <v>49</v>
      </c>
      <c r="D130" t="s">
        <v>46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1506736000</v>
      </c>
      <c r="C132" t="n">
        <v>1035777000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1135388000</v>
      </c>
      <c r="C133" t="n">
        <v>772424100</v>
      </c>
      <c r="D133">
        <f>if(and(B133&gt;0,C133&gt;0),C133/(B133+C133),"")</f>
        <v/>
      </c>
    </row>
    <row r="134" spans="1:7">
      <c r="A134" t="s">
        <v>16</v>
      </c>
      <c r="B134" t="n">
        <v>1410979000</v>
      </c>
      <c r="C134" t="n">
        <v>1061855000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E134/F134*100/17.59/8</f>
        <v/>
      </c>
    </row>
    <row r="135" spans="1:7">
      <c r="A135" t="s">
        <v>17</v>
      </c>
      <c r="B135" t="n">
        <v>1053960000</v>
      </c>
      <c r="C135" t="n">
        <v>792397300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E135/F135*100/17.59/8</f>
        <v/>
      </c>
    </row>
    <row r="136" spans="1:7">
      <c r="A136" t="s">
        <v>18</v>
      </c>
      <c r="B136" t="n">
        <v>858055500</v>
      </c>
      <c r="C136" t="n">
        <v>757294500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E136/F136*100/17.59/24</f>
        <v/>
      </c>
    </row>
    <row r="137" spans="1:7">
      <c r="A137" t="s">
        <v>19</v>
      </c>
      <c r="B137" t="n">
        <v>958059700</v>
      </c>
      <c r="C137" t="n">
        <v>845841200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E137/F137*100/17.59/24</f>
        <v/>
      </c>
    </row>
    <row r="138" spans="1:7">
      <c r="A138" t="s">
        <v>20</v>
      </c>
      <c r="B138" t="n">
        <v>862915700</v>
      </c>
      <c r="C138" t="n">
        <v>920888000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E138/F138*100/17.59/48</f>
        <v/>
      </c>
    </row>
    <row r="139" spans="1:7">
      <c r="A139" t="s">
        <v>21</v>
      </c>
      <c r="B139" t="n">
        <v>892631100</v>
      </c>
      <c r="C139" t="n">
        <v>952821900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E139/F139*100/17.59/48</f>
        <v/>
      </c>
    </row>
    <row r="140" spans="1:7">
      <c r="A140" t="s">
        <v>22</v>
      </c>
      <c r="B140" t="n">
        <v>1315333000</v>
      </c>
      <c r="C140" t="n">
        <v>1627585000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E140/F140*100/17.59/96</f>
        <v/>
      </c>
    </row>
    <row r="141" spans="1:7">
      <c r="A141" t="s">
        <v>23</v>
      </c>
      <c r="B141" t="n">
        <v>819764400</v>
      </c>
      <c r="C141" t="n">
        <v>1008649000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E141/F141*100/17.59/96</f>
        <v/>
      </c>
    </row>
    <row r="142" spans="1:7">
      <c r="A142" t="s">
        <v>24</v>
      </c>
      <c r="B142" t="n">
        <v>87216290</v>
      </c>
      <c r="C142" t="n">
        <v>115358700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E142/F142*100/17.59/168</f>
        <v/>
      </c>
    </row>
    <row r="143" spans="1:7">
      <c r="A143" t="s">
        <v>25</v>
      </c>
      <c r="B143" t="n">
        <v>1278276000</v>
      </c>
      <c r="C143" t="n">
        <v>1698602000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E143/F143*100/17.59/168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50</v>
      </c>
      <c r="B146" t="s">
        <v>5</v>
      </c>
      <c r="C146" t="s">
        <v>51</v>
      </c>
      <c r="D146" t="s">
        <v>52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18298600</v>
      </c>
      <c r="C148" t="n">
        <v>12481220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18695850</v>
      </c>
      <c r="C149" t="n">
        <v>13364610</v>
      </c>
      <c r="D149">
        <f>if(and(B149&gt;0,C149&gt;0),C149/(B149+C149),"")</f>
        <v/>
      </c>
    </row>
    <row r="150" spans="1:7">
      <c r="A150" t="s">
        <v>16</v>
      </c>
      <c r="B150" t="n">
        <v>17622520</v>
      </c>
      <c r="C150" t="n">
        <v>13537640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E150/F150*100/17.51/8</f>
        <v/>
      </c>
    </row>
    <row r="151" spans="1:7">
      <c r="A151" t="s">
        <v>17</v>
      </c>
      <c r="B151" t="n">
        <v>17199850</v>
      </c>
      <c r="C151" t="n">
        <v>13736150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E151/F151*100/17.51/8</f>
        <v/>
      </c>
    </row>
    <row r="152" spans="1:7">
      <c r="A152" t="s">
        <v>18</v>
      </c>
      <c r="B152" t="n">
        <v>27427480</v>
      </c>
      <c r="C152" t="n">
        <v>24523470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E152/F152*100/17.51/24</f>
        <v/>
      </c>
    </row>
    <row r="153" spans="1:7">
      <c r="A153" t="s">
        <v>19</v>
      </c>
      <c r="B153" t="n">
        <v>24103780</v>
      </c>
      <c r="C153" t="n">
        <v>21498970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E153/F153*100/17.51/24</f>
        <v/>
      </c>
    </row>
    <row r="154" spans="1:7">
      <c r="A154" t="s">
        <v>20</v>
      </c>
      <c r="B154" t="n">
        <v>12451150</v>
      </c>
      <c r="C154" t="n">
        <v>12921430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E154/F154*100/17.51/48</f>
        <v/>
      </c>
    </row>
    <row r="155" spans="1:7">
      <c r="A155" t="s">
        <v>21</v>
      </c>
      <c r="B155" t="n">
        <v>12280850</v>
      </c>
      <c r="C155" t="n">
        <v>13320010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E155/F155*100/17.51/48</f>
        <v/>
      </c>
    </row>
    <row r="156" spans="1:7">
      <c r="A156" t="s">
        <v>22</v>
      </c>
      <c r="B156" t="n">
        <v>25287360</v>
      </c>
      <c r="C156" t="n">
        <v>29827740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E156/F156*100/17.51/96</f>
        <v/>
      </c>
    </row>
    <row r="157" spans="1:7">
      <c r="A157" t="s">
        <v>23</v>
      </c>
      <c r="B157" t="n">
        <v>29451860</v>
      </c>
      <c r="C157" t="n">
        <v>34597540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E157/F157*100/17.51/96</f>
        <v/>
      </c>
    </row>
    <row r="158" spans="1:7">
      <c r="A158" t="s">
        <v>24</v>
      </c>
      <c r="B158" t="n">
        <v>25949540</v>
      </c>
      <c r="C158" t="n">
        <v>31887090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E158/F158*100/17.51/168</f>
        <v/>
      </c>
    </row>
    <row r="159" spans="1:7">
      <c r="A159" t="s">
        <v>25</v>
      </c>
      <c r="B159" t="n">
        <v>22510130</v>
      </c>
      <c r="C159" t="n">
        <v>27813190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E159/F159*100/17.51/168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53</v>
      </c>
      <c r="B162" t="s">
        <v>5</v>
      </c>
      <c r="C162" t="s">
        <v>51</v>
      </c>
      <c r="D162" t="s">
        <v>54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10507230</v>
      </c>
      <c r="C164" t="n">
        <v>7205324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10124330</v>
      </c>
      <c r="C165" t="n">
        <v>7461829</v>
      </c>
      <c r="D165">
        <f>if(and(B165&gt;0,C165&gt;0),C165/(B165+C165),"")</f>
        <v/>
      </c>
    </row>
    <row r="166" spans="1:7">
      <c r="A166" t="s">
        <v>16</v>
      </c>
      <c r="B166" t="n">
        <v>9639707</v>
      </c>
      <c r="C166" t="n">
        <v>7772364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E166/F166*100/22.01/8</f>
        <v/>
      </c>
    </row>
    <row r="167" spans="1:7">
      <c r="A167" t="s">
        <v>17</v>
      </c>
      <c r="B167" t="n">
        <v>8549511</v>
      </c>
      <c r="C167" t="n">
        <v>6651311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E167/F167*100/22.01/8</f>
        <v/>
      </c>
    </row>
    <row r="168" spans="1:7">
      <c r="A168" t="s">
        <v>18</v>
      </c>
      <c r="B168" t="n">
        <v>12490290</v>
      </c>
      <c r="C168" t="n">
        <v>12446370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E168/F168*100/22.01/24</f>
        <v/>
      </c>
    </row>
    <row r="169" spans="1:7">
      <c r="A169" t="s">
        <v>19</v>
      </c>
      <c r="B169" t="n">
        <v>12117470</v>
      </c>
      <c r="C169" t="n">
        <v>11605730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E169/F169*100/22.01/24</f>
        <v/>
      </c>
    </row>
    <row r="170" spans="1:7">
      <c r="A170" t="s">
        <v>20</v>
      </c>
      <c r="B170" t="n">
        <v>5470410</v>
      </c>
      <c r="C170" t="n">
        <v>6203374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E170/F170*100/22.01/48</f>
        <v/>
      </c>
    </row>
    <row r="171" spans="1:7">
      <c r="A171" t="s">
        <v>21</v>
      </c>
      <c r="B171" t="n">
        <v>5564047</v>
      </c>
      <c r="C171" t="n">
        <v>7202614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E171/F171*100/22.01/48</f>
        <v/>
      </c>
    </row>
    <row r="172" spans="1:7">
      <c r="A172" t="s">
        <v>22</v>
      </c>
      <c r="B172" t="n">
        <v>11545720</v>
      </c>
      <c r="C172" t="n">
        <v>17835890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E172/F172*100/22.01/96</f>
        <v/>
      </c>
    </row>
    <row r="173" spans="1:7">
      <c r="A173" t="s">
        <v>23</v>
      </c>
      <c r="B173" t="n">
        <v>10873630</v>
      </c>
      <c r="C173" t="n">
        <v>16188320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E173/F173*100/22.01/96</f>
        <v/>
      </c>
    </row>
    <row r="174" spans="1:7">
      <c r="A174" t="s">
        <v>24</v>
      </c>
      <c r="B174" t="n">
        <v>7834442</v>
      </c>
      <c r="C174" t="n">
        <v>12790680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E174/F174*100/22.01/168</f>
        <v/>
      </c>
    </row>
    <row r="175" spans="1:7">
      <c r="A175" t="s">
        <v>25</v>
      </c>
      <c r="B175" t="n">
        <v>6768865</v>
      </c>
      <c r="C175" t="n">
        <v>10721250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E175/F175*100/22.01/168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55</v>
      </c>
      <c r="B178" t="s">
        <v>48</v>
      </c>
      <c r="C178" t="s">
        <v>56</v>
      </c>
      <c r="D178" t="s">
        <v>57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117869500</v>
      </c>
      <c r="C180" t="n">
        <v>82134270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54244190</v>
      </c>
      <c r="C181" t="n">
        <v>38065940</v>
      </c>
      <c r="D181">
        <f>if(and(B181&gt;0,C181&gt;0),C181/(B181+C181),"")</f>
        <v/>
      </c>
    </row>
    <row r="182" spans="1:7">
      <c r="A182" t="s">
        <v>16</v>
      </c>
      <c r="B182" t="n">
        <v>90563300</v>
      </c>
      <c r="C182" t="n">
        <v>69609370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E182/F182*100/22.28/8</f>
        <v/>
      </c>
    </row>
    <row r="183" spans="1:7">
      <c r="A183" t="s">
        <v>17</v>
      </c>
      <c r="B183" t="n">
        <v>43143770</v>
      </c>
      <c r="C183" t="n">
        <v>34517450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E183/F183*100/22.28/8</f>
        <v/>
      </c>
    </row>
    <row r="184" spans="1:7">
      <c r="A184" t="s">
        <v>18</v>
      </c>
      <c r="B184" t="n">
        <v>64174780</v>
      </c>
      <c r="C184" t="n">
        <v>59171430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E184/F184*100/22.28/24</f>
        <v/>
      </c>
    </row>
    <row r="185" spans="1:7">
      <c r="A185" t="s">
        <v>19</v>
      </c>
      <c r="B185" t="n">
        <v>48275230</v>
      </c>
      <c r="C185" t="n">
        <v>41675600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E185/F185*100/22.28/24</f>
        <v/>
      </c>
    </row>
    <row r="186" spans="1:7">
      <c r="A186" t="s">
        <v>20</v>
      </c>
      <c r="B186" t="n">
        <v>60885900</v>
      </c>
      <c r="C186" t="n">
        <v>70743370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E186/F186*100/22.28/48</f>
        <v/>
      </c>
    </row>
    <row r="187" spans="1:7">
      <c r="A187" t="s">
        <v>21</v>
      </c>
      <c r="B187" t="n">
        <v>38115150</v>
      </c>
      <c r="C187" t="n">
        <v>42550980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E187/F187*100/22.28/48</f>
        <v/>
      </c>
    </row>
    <row r="188" spans="1:7">
      <c r="A188" t="s">
        <v>22</v>
      </c>
      <c r="B188" t="n">
        <v>84922460</v>
      </c>
      <c r="C188" t="n">
        <v>121138900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E188/F188*100/22.28/96</f>
        <v/>
      </c>
    </row>
    <row r="189" spans="1:7">
      <c r="A189" t="s">
        <v>23</v>
      </c>
      <c r="B189" t="n">
        <v>37258230</v>
      </c>
      <c r="C189" t="n">
        <v>56271250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E189/F189*100/22.28/96</f>
        <v/>
      </c>
    </row>
    <row r="190" spans="1:7">
      <c r="A190" t="s">
        <v>24</v>
      </c>
      <c r="B190" t="n">
        <v>0</v>
      </c>
      <c r="C190" t="n">
        <v>0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E190/F190*100/22.28/168</f>
        <v/>
      </c>
    </row>
    <row r="191" spans="1:7">
      <c r="A191" t="s">
        <v>25</v>
      </c>
      <c r="B191" t="n">
        <v>24923180</v>
      </c>
      <c r="C191" t="n">
        <v>37535980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E191/F191*100/22.28/168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58</v>
      </c>
      <c r="B194" t="s">
        <v>5</v>
      </c>
      <c r="C194" t="s">
        <v>59</v>
      </c>
      <c r="D194" t="s">
        <v>57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123857700</v>
      </c>
      <c r="C196" t="n">
        <v>86522570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50941490</v>
      </c>
      <c r="C197" t="n">
        <v>34759850</v>
      </c>
      <c r="D197">
        <f>if(and(B197&gt;0,C197&gt;0),C197/(B197+C197),"")</f>
        <v/>
      </c>
    </row>
    <row r="198" spans="1:7">
      <c r="A198" t="s">
        <v>16</v>
      </c>
      <c r="B198" t="n">
        <v>56144010</v>
      </c>
      <c r="C198" t="n">
        <v>43150710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E198/F198*100/22.28/8</f>
        <v/>
      </c>
    </row>
    <row r="199" spans="1:7">
      <c r="A199" t="s">
        <v>17</v>
      </c>
      <c r="B199" t="n">
        <v>51338610</v>
      </c>
      <c r="C199" t="n">
        <v>39576890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E199/F199*100/22.28/8</f>
        <v/>
      </c>
    </row>
    <row r="200" spans="1:7">
      <c r="A200" t="s">
        <v>18</v>
      </c>
      <c r="B200" t="n">
        <v>66260650</v>
      </c>
      <c r="C200" t="n">
        <v>61217010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E200/F200*100/22.28/24</f>
        <v/>
      </c>
    </row>
    <row r="201" spans="1:7">
      <c r="A201" t="s">
        <v>19</v>
      </c>
      <c r="B201" t="n">
        <v>47916700</v>
      </c>
      <c r="C201" t="n">
        <v>44995640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E201/F201*100/22.28/24</f>
        <v/>
      </c>
    </row>
    <row r="202" spans="1:7">
      <c r="A202" t="s">
        <v>20</v>
      </c>
      <c r="B202" t="n">
        <v>32138180</v>
      </c>
      <c r="C202" t="n">
        <v>35601870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E202/F202*100/22.28/48</f>
        <v/>
      </c>
    </row>
    <row r="203" spans="1:7">
      <c r="A203" t="s">
        <v>21</v>
      </c>
      <c r="B203" t="n">
        <v>18870930</v>
      </c>
      <c r="C203" t="n">
        <v>21336510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E203/F203*100/22.28/48</f>
        <v/>
      </c>
    </row>
    <row r="204" spans="1:7">
      <c r="A204" t="s">
        <v>22</v>
      </c>
      <c r="B204" t="n">
        <v>47325570</v>
      </c>
      <c r="C204" t="n">
        <v>67307160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E204/F204*100/22.28/96</f>
        <v/>
      </c>
    </row>
    <row r="205" spans="1:7">
      <c r="A205" t="s">
        <v>23</v>
      </c>
      <c r="B205" t="n">
        <v>41015410</v>
      </c>
      <c r="C205" t="n">
        <v>55290800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E205/F205*100/22.28/96</f>
        <v/>
      </c>
    </row>
    <row r="206" spans="1:7">
      <c r="A206" t="s">
        <v>24</v>
      </c>
      <c r="B206" t="n">
        <v>0</v>
      </c>
      <c r="C206" t="n">
        <v>0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E206/F206*100/22.28/168</f>
        <v/>
      </c>
    </row>
    <row r="207" spans="1:7">
      <c r="A207" t="s">
        <v>25</v>
      </c>
      <c r="B207" t="n">
        <v>11425190</v>
      </c>
      <c r="C207" t="n">
        <v>17764630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E207/F207*100/22.28/168</f>
        <v/>
      </c>
    </row>
    <row r="208" spans="1:7">
      <c r="A208" t="s"/>
    </row>
    <row r="209" spans="1:7">
      <c r="A209" t="s">
        <v>0</v>
      </c>
      <c r="B209" t="s">
        <v>1</v>
      </c>
      <c r="C209" t="s">
        <v>2</v>
      </c>
      <c r="D209" t="s">
        <v>3</v>
      </c>
    </row>
    <row r="210" spans="1:7">
      <c r="A210" t="s">
        <v>60</v>
      </c>
      <c r="B210" t="s">
        <v>5</v>
      </c>
      <c r="C210" t="s">
        <v>61</v>
      </c>
      <c r="D210" t="s">
        <v>62</v>
      </c>
    </row>
    <row r="211" spans="1:7">
      <c r="A211" t="s"/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13</v>
      </c>
    </row>
    <row r="212" spans="1:7">
      <c r="A212" t="s">
        <v>14</v>
      </c>
      <c r="B212" t="n">
        <v>8267664</v>
      </c>
      <c r="C212" t="n">
        <v>6029968</v>
      </c>
      <c r="D212">
        <f>if(and(B212&gt;0,C212&gt;0),C212/(B212+C212),"")</f>
        <v/>
      </c>
      <c r="E212">
        <f>average(D212:D213)</f>
        <v/>
      </c>
    </row>
    <row r="213" spans="1:7">
      <c r="A213" t="s">
        <v>15</v>
      </c>
      <c r="B213" t="n">
        <v>7198031</v>
      </c>
      <c r="C213" t="n">
        <v>5415080</v>
      </c>
      <c r="D213">
        <f>if(and(B213&gt;0,C213&gt;0),C213/(B213+C213),"")</f>
        <v/>
      </c>
    </row>
    <row r="214" spans="1:7">
      <c r="A214" t="s">
        <v>16</v>
      </c>
      <c r="B214" t="n">
        <v>5363770</v>
      </c>
      <c r="C214" t="n">
        <v>4323350</v>
      </c>
      <c r="D214">
        <f>if(and(B214&gt;0,C214&gt;0),C214/(B214+C214),"")</f>
        <v/>
      </c>
      <c r="E214">
        <f>D214-E212</f>
        <v/>
      </c>
      <c r="F214" t="n">
        <v>0.05</v>
      </c>
      <c r="G214">
        <f>E214/F214*100/17.20/8</f>
        <v/>
      </c>
    </row>
    <row r="215" spans="1:7">
      <c r="A215" t="s">
        <v>17</v>
      </c>
      <c r="B215" t="n">
        <v>5727015</v>
      </c>
      <c r="C215" t="n">
        <v>4410827</v>
      </c>
      <c r="D215">
        <f>if(and(B215&gt;0,C215&gt;0),C215/(B215+C215),"")</f>
        <v/>
      </c>
      <c r="E215">
        <f>D215-E212</f>
        <v/>
      </c>
      <c r="F215" t="n">
        <v>0.05</v>
      </c>
      <c r="G215">
        <f>E215/F215*100/17.20/8</f>
        <v/>
      </c>
    </row>
    <row r="216" spans="1:7">
      <c r="A216" t="s">
        <v>18</v>
      </c>
      <c r="B216" t="n">
        <v>7894205</v>
      </c>
      <c r="C216" t="n">
        <v>7546563</v>
      </c>
      <c r="D216">
        <f>if(and(B216&gt;0,C216&gt;0),C216/(B216+C216),"")</f>
        <v/>
      </c>
      <c r="E216">
        <f>D216-E212</f>
        <v/>
      </c>
      <c r="F216" t="n">
        <v>0.05</v>
      </c>
      <c r="G216">
        <f>E216/F216*100/17.20/24</f>
        <v/>
      </c>
    </row>
    <row r="217" spans="1:7">
      <c r="A217" t="s">
        <v>19</v>
      </c>
      <c r="B217" t="n">
        <v>6805524</v>
      </c>
      <c r="C217" t="n">
        <v>6447683</v>
      </c>
      <c r="D217">
        <f>if(and(B217&gt;0,C217&gt;0),C217/(B217+C217),"")</f>
        <v/>
      </c>
      <c r="E217">
        <f>D217-E212</f>
        <v/>
      </c>
      <c r="F217" t="n">
        <v>0.05</v>
      </c>
      <c r="G217">
        <f>E217/F217*100/17.20/24</f>
        <v/>
      </c>
    </row>
    <row r="218" spans="1:7">
      <c r="A218" t="s">
        <v>20</v>
      </c>
      <c r="B218" t="n">
        <v>2362856</v>
      </c>
      <c r="C218" t="n">
        <v>2448115</v>
      </c>
      <c r="D218">
        <f>if(and(B218&gt;0,C218&gt;0),C218/(B218+C218),"")</f>
        <v/>
      </c>
      <c r="E218">
        <f>D218-E212</f>
        <v/>
      </c>
      <c r="F218" t="n">
        <v>0.05</v>
      </c>
      <c r="G218">
        <f>E218/F218*100/17.20/48</f>
        <v/>
      </c>
    </row>
    <row r="219" spans="1:7">
      <c r="A219" t="s">
        <v>21</v>
      </c>
      <c r="B219" t="n">
        <v>2217953</v>
      </c>
      <c r="C219" t="n">
        <v>2341433</v>
      </c>
      <c r="D219">
        <f>if(and(B219&gt;0,C219&gt;0),C219/(B219+C219),"")</f>
        <v/>
      </c>
      <c r="E219">
        <f>D219-E212</f>
        <v/>
      </c>
      <c r="F219" t="n">
        <v>0.05</v>
      </c>
      <c r="G219">
        <f>E219/F219*100/17.20/48</f>
        <v/>
      </c>
    </row>
    <row r="220" spans="1:7">
      <c r="A220" t="s">
        <v>22</v>
      </c>
      <c r="B220" t="n">
        <v>11470120</v>
      </c>
      <c r="C220" t="n">
        <v>13060750</v>
      </c>
      <c r="D220">
        <f>if(and(B220&gt;0,C220&gt;0),C220/(B220+C220),"")</f>
        <v/>
      </c>
      <c r="E220">
        <f>D220-E212</f>
        <v/>
      </c>
      <c r="F220" t="n">
        <v>0.05</v>
      </c>
      <c r="G220">
        <f>E220/F220*100/17.20/96</f>
        <v/>
      </c>
    </row>
    <row r="221" spans="1:7">
      <c r="A221" t="s">
        <v>23</v>
      </c>
      <c r="B221" t="n">
        <v>7670144</v>
      </c>
      <c r="C221" t="n">
        <v>10073030</v>
      </c>
      <c r="D221">
        <f>if(and(B221&gt;0,C221&gt;0),C221/(B221+C221),"")</f>
        <v/>
      </c>
      <c r="E221">
        <f>D221-E212</f>
        <v/>
      </c>
      <c r="F221" t="n">
        <v>0.05</v>
      </c>
      <c r="G221">
        <f>E221/F221*100/17.20/96</f>
        <v/>
      </c>
    </row>
    <row r="222" spans="1:7">
      <c r="A222" t="s">
        <v>24</v>
      </c>
      <c r="B222" t="n">
        <v>6091331</v>
      </c>
      <c r="C222" t="n">
        <v>8410044</v>
      </c>
      <c r="D222">
        <f>if(and(B222&gt;0,C222&gt;0),C222/(B222+C222),"")</f>
        <v/>
      </c>
      <c r="E222">
        <f>D222-E212</f>
        <v/>
      </c>
      <c r="F222" t="n">
        <v>0.05</v>
      </c>
      <c r="G222">
        <f>E222/F222*100/17.20/168</f>
        <v/>
      </c>
    </row>
    <row r="223" spans="1:7">
      <c r="A223" t="s">
        <v>25</v>
      </c>
      <c r="B223" t="n">
        <v>6394595</v>
      </c>
      <c r="C223" t="n">
        <v>8728323</v>
      </c>
      <c r="D223">
        <f>if(and(B223&gt;0,C223&gt;0),C223/(B223+C223),"")</f>
        <v/>
      </c>
      <c r="E223">
        <f>D223-E212</f>
        <v/>
      </c>
      <c r="F223" t="n">
        <v>0.05</v>
      </c>
      <c r="G223">
        <f>E223/F223*100/17.20/168</f>
        <v/>
      </c>
    </row>
    <row r="224" spans="1:7">
      <c r="A224" t="s"/>
    </row>
    <row r="225" spans="1:7">
      <c r="A225" t="s">
        <v>0</v>
      </c>
      <c r="B225" t="s">
        <v>1</v>
      </c>
      <c r="C225" t="s">
        <v>2</v>
      </c>
      <c r="D225" t="s">
        <v>3</v>
      </c>
    </row>
    <row r="226" spans="1:7">
      <c r="A226" t="s">
        <v>63</v>
      </c>
      <c r="B226" t="s">
        <v>48</v>
      </c>
      <c r="C226" t="s">
        <v>64</v>
      </c>
      <c r="D226" t="s">
        <v>62</v>
      </c>
    </row>
    <row r="227" spans="1:7">
      <c r="A227" t="s"/>
      <c r="B227" t="s">
        <v>8</v>
      </c>
      <c r="C227" t="s">
        <v>9</v>
      </c>
      <c r="D227" t="s">
        <v>10</v>
      </c>
      <c r="E227" t="s">
        <v>11</v>
      </c>
      <c r="F227" t="s">
        <v>12</v>
      </c>
      <c r="G227" t="s">
        <v>13</v>
      </c>
    </row>
    <row r="228" spans="1:7">
      <c r="A228" t="s">
        <v>14</v>
      </c>
      <c r="B228" t="n">
        <v>21262720</v>
      </c>
      <c r="C228" t="n">
        <v>15672130</v>
      </c>
      <c r="D228">
        <f>if(and(B228&gt;0,C228&gt;0),C228/(B228+C228),"")</f>
        <v/>
      </c>
      <c r="E228">
        <f>average(D228:D229)</f>
        <v/>
      </c>
    </row>
    <row r="229" spans="1:7">
      <c r="A229" t="s">
        <v>15</v>
      </c>
      <c r="B229" t="n">
        <v>17537680</v>
      </c>
      <c r="C229" t="n">
        <v>12873220</v>
      </c>
      <c r="D229">
        <f>if(and(B229&gt;0,C229&gt;0),C229/(B229+C229),"")</f>
        <v/>
      </c>
    </row>
    <row r="230" spans="1:7">
      <c r="A230" t="s">
        <v>16</v>
      </c>
      <c r="B230" t="n">
        <v>13433040</v>
      </c>
      <c r="C230" t="n">
        <v>11417950</v>
      </c>
      <c r="D230">
        <f>if(and(B230&gt;0,C230&gt;0),C230/(B230+C230),"")</f>
        <v/>
      </c>
      <c r="E230">
        <f>D230-E228</f>
        <v/>
      </c>
      <c r="F230" t="n">
        <v>0.05</v>
      </c>
      <c r="G230">
        <f>E230/F230*100/17.20/8</f>
        <v/>
      </c>
    </row>
    <row r="231" spans="1:7">
      <c r="A231" t="s">
        <v>17</v>
      </c>
      <c r="B231" t="n">
        <v>13466170</v>
      </c>
      <c r="C231" t="n">
        <v>10527910</v>
      </c>
      <c r="D231">
        <f>if(and(B231&gt;0,C231&gt;0),C231/(B231+C231),"")</f>
        <v/>
      </c>
      <c r="E231">
        <f>D231-E228</f>
        <v/>
      </c>
      <c r="F231" t="n">
        <v>0.05</v>
      </c>
      <c r="G231">
        <f>E231/F231*100/17.20/8</f>
        <v/>
      </c>
    </row>
    <row r="232" spans="1:7">
      <c r="A232" t="s">
        <v>18</v>
      </c>
      <c r="B232" t="n">
        <v>17248900</v>
      </c>
      <c r="C232" t="n">
        <v>16779190</v>
      </c>
      <c r="D232">
        <f>if(and(B232&gt;0,C232&gt;0),C232/(B232+C232),"")</f>
        <v/>
      </c>
      <c r="E232">
        <f>D232-E228</f>
        <v/>
      </c>
      <c r="F232" t="n">
        <v>0.05</v>
      </c>
      <c r="G232">
        <f>E232/F232*100/17.20/24</f>
        <v/>
      </c>
    </row>
    <row r="233" spans="1:7">
      <c r="A233" t="s">
        <v>19</v>
      </c>
      <c r="B233" t="n">
        <v>16198360</v>
      </c>
      <c r="C233" t="n">
        <v>15010970</v>
      </c>
      <c r="D233">
        <f>if(and(B233&gt;0,C233&gt;0),C233/(B233+C233),"")</f>
        <v/>
      </c>
      <c r="E233">
        <f>D233-E228</f>
        <v/>
      </c>
      <c r="F233" t="n">
        <v>0.05</v>
      </c>
      <c r="G233">
        <f>E233/F233*100/17.20/24</f>
        <v/>
      </c>
    </row>
    <row r="234" spans="1:7">
      <c r="A234" t="s">
        <v>20</v>
      </c>
      <c r="B234" t="n">
        <v>6224928</v>
      </c>
      <c r="C234" t="n">
        <v>6937496</v>
      </c>
      <c r="D234">
        <f>if(and(B234&gt;0,C234&gt;0),C234/(B234+C234),"")</f>
        <v/>
      </c>
      <c r="E234">
        <f>D234-E228</f>
        <v/>
      </c>
      <c r="F234" t="n">
        <v>0.05</v>
      </c>
      <c r="G234">
        <f>E234/F234*100/17.20/48</f>
        <v/>
      </c>
    </row>
    <row r="235" spans="1:7">
      <c r="A235" t="s">
        <v>21</v>
      </c>
      <c r="B235" t="n">
        <v>5942611</v>
      </c>
      <c r="C235" t="n">
        <v>6899709</v>
      </c>
      <c r="D235">
        <f>if(and(B235&gt;0,C235&gt;0),C235/(B235+C235),"")</f>
        <v/>
      </c>
      <c r="E235">
        <f>D235-E228</f>
        <v/>
      </c>
      <c r="F235" t="n">
        <v>0.05</v>
      </c>
      <c r="G235">
        <f>E235/F235*100/17.20/48</f>
        <v/>
      </c>
    </row>
    <row r="236" spans="1:7">
      <c r="A236" t="s">
        <v>22</v>
      </c>
      <c r="B236" t="n">
        <v>20994050</v>
      </c>
      <c r="C236" t="n">
        <v>28899340</v>
      </c>
      <c r="D236">
        <f>if(and(B236&gt;0,C236&gt;0),C236/(B236+C236),"")</f>
        <v/>
      </c>
      <c r="E236">
        <f>D236-E228</f>
        <v/>
      </c>
      <c r="F236" t="n">
        <v>0.05</v>
      </c>
      <c r="G236">
        <f>E236/F236*100/17.20/96</f>
        <v/>
      </c>
    </row>
    <row r="237" spans="1:7">
      <c r="A237" t="s">
        <v>23</v>
      </c>
      <c r="B237" t="n">
        <v>17437660</v>
      </c>
      <c r="C237" t="n">
        <v>23379230</v>
      </c>
      <c r="D237">
        <f>if(and(B237&gt;0,C237&gt;0),C237/(B237+C237),"")</f>
        <v/>
      </c>
      <c r="E237">
        <f>D237-E228</f>
        <v/>
      </c>
      <c r="F237" t="n">
        <v>0.05</v>
      </c>
      <c r="G237">
        <f>E237/F237*100/17.20/96</f>
        <v/>
      </c>
    </row>
    <row r="238" spans="1:7">
      <c r="A238" t="s">
        <v>24</v>
      </c>
      <c r="B238" t="n">
        <v>19529720</v>
      </c>
      <c r="C238" t="n">
        <v>28791490</v>
      </c>
      <c r="D238">
        <f>if(and(B238&gt;0,C238&gt;0),C238/(B238+C238),"")</f>
        <v/>
      </c>
      <c r="E238">
        <f>D238-E228</f>
        <v/>
      </c>
      <c r="F238" t="n">
        <v>0.05</v>
      </c>
      <c r="G238">
        <f>E238/F238*100/17.20/168</f>
        <v/>
      </c>
    </row>
    <row r="239" spans="1:7">
      <c r="A239" t="s">
        <v>25</v>
      </c>
      <c r="B239" t="n">
        <v>13363870</v>
      </c>
      <c r="C239" t="n">
        <v>19530780</v>
      </c>
      <c r="D239">
        <f>if(and(B239&gt;0,C239&gt;0),C239/(B239+C239),"")</f>
        <v/>
      </c>
      <c r="E239">
        <f>D239-E228</f>
        <v/>
      </c>
      <c r="F239" t="n">
        <v>0.05</v>
      </c>
      <c r="G239">
        <f>E239/F239*100/17.20/168</f>
        <v/>
      </c>
    </row>
    <row r="240" spans="1:7">
      <c r="A240" t="s"/>
    </row>
    <row r="241" spans="1:7">
      <c r="A241" t="s">
        <v>0</v>
      </c>
      <c r="B241" t="s">
        <v>1</v>
      </c>
      <c r="C241" t="s">
        <v>2</v>
      </c>
      <c r="D241" t="s">
        <v>3</v>
      </c>
    </row>
    <row r="242" spans="1:7">
      <c r="A242" t="s">
        <v>65</v>
      </c>
      <c r="B242" t="s">
        <v>48</v>
      </c>
      <c r="C242" t="s">
        <v>66</v>
      </c>
      <c r="D242" t="s">
        <v>67</v>
      </c>
    </row>
    <row r="243" spans="1:7">
      <c r="A243" t="s"/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</row>
    <row r="244" spans="1:7">
      <c r="A244" t="s">
        <v>14</v>
      </c>
      <c r="B244" t="n">
        <v>18197190</v>
      </c>
      <c r="C244" t="n">
        <v>13890900</v>
      </c>
      <c r="D244">
        <f>if(and(B244&gt;0,C244&gt;0),C244/(B244+C244),"")</f>
        <v/>
      </c>
      <c r="E244">
        <f>average(D244:D245)</f>
        <v/>
      </c>
    </row>
    <row r="245" spans="1:7">
      <c r="A245" t="s">
        <v>15</v>
      </c>
      <c r="B245" t="n">
        <v>18842690</v>
      </c>
      <c r="C245" t="n">
        <v>13948310</v>
      </c>
      <c r="D245">
        <f>if(and(B245&gt;0,C245&gt;0),C245/(B245+C245),"")</f>
        <v/>
      </c>
    </row>
    <row r="246" spans="1:7">
      <c r="A246" t="s">
        <v>16</v>
      </c>
      <c r="B246" t="n">
        <v>19417400</v>
      </c>
      <c r="C246" t="n">
        <v>16606990</v>
      </c>
      <c r="D246">
        <f>if(and(B246&gt;0,C246&gt;0),C246/(B246+C246),"")</f>
        <v/>
      </c>
      <c r="E246">
        <f>D246-E244</f>
        <v/>
      </c>
      <c r="F246" t="n">
        <v>0.05</v>
      </c>
      <c r="G246">
        <f>E246/F246*100/18.06/8</f>
        <v/>
      </c>
    </row>
    <row r="247" spans="1:7">
      <c r="A247" t="s">
        <v>17</v>
      </c>
      <c r="B247" t="n">
        <v>19313620</v>
      </c>
      <c r="C247" t="n">
        <v>16986610</v>
      </c>
      <c r="D247">
        <f>if(and(B247&gt;0,C247&gt;0),C247/(B247+C247),"")</f>
        <v/>
      </c>
      <c r="E247">
        <f>D247-E244</f>
        <v/>
      </c>
      <c r="F247" t="n">
        <v>0.05</v>
      </c>
      <c r="G247">
        <f>E247/F247*100/18.06/8</f>
        <v/>
      </c>
    </row>
    <row r="248" spans="1:7">
      <c r="A248" t="s">
        <v>18</v>
      </c>
      <c r="B248" t="n">
        <v>23799360</v>
      </c>
      <c r="C248" t="n">
        <v>22766530</v>
      </c>
      <c r="D248">
        <f>if(and(B248&gt;0,C248&gt;0),C248/(B248+C248),"")</f>
        <v/>
      </c>
      <c r="E248">
        <f>D248-E244</f>
        <v/>
      </c>
      <c r="F248" t="n">
        <v>0.05</v>
      </c>
      <c r="G248">
        <f>E248/F248*100/18.06/24</f>
        <v/>
      </c>
    </row>
    <row r="249" spans="1:7">
      <c r="A249" t="s">
        <v>19</v>
      </c>
      <c r="B249" t="n">
        <v>25030320</v>
      </c>
      <c r="C249" t="n">
        <v>24702800</v>
      </c>
      <c r="D249">
        <f>if(and(B249&gt;0,C249&gt;0),C249/(B249+C249),"")</f>
        <v/>
      </c>
      <c r="E249">
        <f>D249-E244</f>
        <v/>
      </c>
      <c r="F249" t="n">
        <v>0.05</v>
      </c>
      <c r="G249">
        <f>E249/F249*100/18.06/24</f>
        <v/>
      </c>
    </row>
    <row r="250" spans="1:7">
      <c r="A250" t="s">
        <v>20</v>
      </c>
      <c r="B250" t="n">
        <v>12485780</v>
      </c>
      <c r="C250" t="n">
        <v>14368440</v>
      </c>
      <c r="D250">
        <f>if(and(B250&gt;0,C250&gt;0),C250/(B250+C250),"")</f>
        <v/>
      </c>
      <c r="E250">
        <f>D250-E244</f>
        <v/>
      </c>
      <c r="F250" t="n">
        <v>0.05</v>
      </c>
      <c r="G250">
        <f>E250/F250*100/18.06/48</f>
        <v/>
      </c>
    </row>
    <row r="251" spans="1:7">
      <c r="A251" t="s">
        <v>21</v>
      </c>
      <c r="B251" t="n">
        <v>13806780</v>
      </c>
      <c r="C251" t="n">
        <v>15937970</v>
      </c>
      <c r="D251">
        <f>if(and(B251&gt;0,C251&gt;0),C251/(B251+C251),"")</f>
        <v/>
      </c>
      <c r="E251">
        <f>D251-E244</f>
        <v/>
      </c>
      <c r="F251" t="n">
        <v>0.05</v>
      </c>
      <c r="G251">
        <f>E251/F251*100/18.06/48</f>
        <v/>
      </c>
    </row>
    <row r="252" spans="1:7">
      <c r="A252" t="s">
        <v>22</v>
      </c>
      <c r="B252" t="n">
        <v>25617780</v>
      </c>
      <c r="C252" t="n">
        <v>34134090</v>
      </c>
      <c r="D252">
        <f>if(and(B252&gt;0,C252&gt;0),C252/(B252+C252),"")</f>
        <v/>
      </c>
      <c r="E252">
        <f>D252-E244</f>
        <v/>
      </c>
      <c r="F252" t="n">
        <v>0.05</v>
      </c>
      <c r="G252">
        <f>E252/F252*100/18.06/96</f>
        <v/>
      </c>
    </row>
    <row r="253" spans="1:7">
      <c r="A253" t="s">
        <v>23</v>
      </c>
      <c r="B253" t="n">
        <v>27138170</v>
      </c>
      <c r="C253" t="n">
        <v>38638370</v>
      </c>
      <c r="D253">
        <f>if(and(B253&gt;0,C253&gt;0),C253/(B253+C253),"")</f>
        <v/>
      </c>
      <c r="E253">
        <f>D253-E244</f>
        <v/>
      </c>
      <c r="F253" t="n">
        <v>0.05</v>
      </c>
      <c r="G253">
        <f>E253/F253*100/18.06/96</f>
        <v/>
      </c>
    </row>
    <row r="254" spans="1:7">
      <c r="A254" t="s">
        <v>24</v>
      </c>
      <c r="B254" t="n">
        <v>22588660</v>
      </c>
      <c r="C254" t="n">
        <v>31516430</v>
      </c>
      <c r="D254">
        <f>if(and(B254&gt;0,C254&gt;0),C254/(B254+C254),"")</f>
        <v/>
      </c>
      <c r="E254">
        <f>D254-E244</f>
        <v/>
      </c>
      <c r="F254" t="n">
        <v>0.05</v>
      </c>
      <c r="G254">
        <f>E254/F254*100/18.06/168</f>
        <v/>
      </c>
    </row>
    <row r="255" spans="1:7">
      <c r="A255" t="s">
        <v>25</v>
      </c>
      <c r="B255" t="n">
        <v>18017840</v>
      </c>
      <c r="C255" t="n">
        <v>23722600</v>
      </c>
      <c r="D255">
        <f>if(and(B255&gt;0,C255&gt;0),C255/(B255+C255),"")</f>
        <v/>
      </c>
      <c r="E255">
        <f>D255-E244</f>
        <v/>
      </c>
      <c r="F255" t="n">
        <v>0.05</v>
      </c>
      <c r="G255">
        <f>E255/F255*100/18.06/168</f>
        <v/>
      </c>
    </row>
    <row r="256" spans="1:7">
      <c r="A256" t="s"/>
    </row>
    <row r="257" spans="1:7">
      <c r="A257" t="s">
        <v>0</v>
      </c>
      <c r="B257" t="s">
        <v>1</v>
      </c>
      <c r="C257" t="s">
        <v>2</v>
      </c>
      <c r="D257" t="s">
        <v>3</v>
      </c>
    </row>
    <row r="258" spans="1:7">
      <c r="A258" t="s">
        <v>68</v>
      </c>
      <c r="B258" t="s">
        <v>5</v>
      </c>
      <c r="C258" t="s">
        <v>69</v>
      </c>
      <c r="D258" t="s">
        <v>70</v>
      </c>
    </row>
    <row r="259" spans="1:7">
      <c r="A259" t="s"/>
      <c r="B259" t="s">
        <v>8</v>
      </c>
      <c r="C259" t="s">
        <v>9</v>
      </c>
      <c r="D259" t="s">
        <v>10</v>
      </c>
      <c r="E259" t="s">
        <v>11</v>
      </c>
      <c r="F259" t="s">
        <v>12</v>
      </c>
      <c r="G259" t="s">
        <v>13</v>
      </c>
    </row>
    <row r="260" spans="1:7">
      <c r="A260" t="s">
        <v>14</v>
      </c>
      <c r="B260" t="n">
        <v>5800782</v>
      </c>
      <c r="C260" t="n">
        <v>4160912</v>
      </c>
      <c r="D260">
        <f>if(and(B260&gt;0,C260&gt;0),C260/(B260+C260),"")</f>
        <v/>
      </c>
      <c r="E260">
        <f>average(D260:D261)</f>
        <v/>
      </c>
    </row>
    <row r="261" spans="1:7">
      <c r="A261" t="s">
        <v>15</v>
      </c>
      <c r="B261" t="n">
        <v>4851514</v>
      </c>
      <c r="C261" t="n">
        <v>3588664</v>
      </c>
      <c r="D261">
        <f>if(and(B261&gt;0,C261&gt;0),C261/(B261+C261),"")</f>
        <v/>
      </c>
    </row>
    <row r="262" spans="1:7">
      <c r="A262" t="s">
        <v>16</v>
      </c>
      <c r="B262" t="n">
        <v>4761292</v>
      </c>
      <c r="C262" t="n">
        <v>3854762</v>
      </c>
      <c r="D262">
        <f>if(and(B262&gt;0,C262&gt;0),C262/(B262+C262),"")</f>
        <v/>
      </c>
      <c r="E262">
        <f>D262-E260</f>
        <v/>
      </c>
      <c r="F262" t="n">
        <v>0.05</v>
      </c>
      <c r="G262">
        <f>E262/F262*100/21.24/8</f>
        <v/>
      </c>
    </row>
    <row r="263" spans="1:7">
      <c r="A263" t="s">
        <v>17</v>
      </c>
      <c r="B263" t="n">
        <v>5227195</v>
      </c>
      <c r="C263" t="n">
        <v>4001676</v>
      </c>
      <c r="D263">
        <f>if(and(B263&gt;0,C263&gt;0),C263/(B263+C263),"")</f>
        <v/>
      </c>
      <c r="E263">
        <f>D263-E260</f>
        <v/>
      </c>
      <c r="F263" t="n">
        <v>0.05</v>
      </c>
      <c r="G263">
        <f>E263/F263*100/21.24/8</f>
        <v/>
      </c>
    </row>
    <row r="264" spans="1:7">
      <c r="A264" t="s">
        <v>18</v>
      </c>
      <c r="B264" t="n">
        <v>6891314</v>
      </c>
      <c r="C264" t="n">
        <v>6978324</v>
      </c>
      <c r="D264">
        <f>if(and(B264&gt;0,C264&gt;0),C264/(B264+C264),"")</f>
        <v/>
      </c>
      <c r="E264">
        <f>D264-E260</f>
        <v/>
      </c>
      <c r="F264" t="n">
        <v>0.05</v>
      </c>
      <c r="G264">
        <f>E264/F264*100/21.24/24</f>
        <v/>
      </c>
    </row>
    <row r="265" spans="1:7">
      <c r="A265" t="s">
        <v>19</v>
      </c>
      <c r="B265" t="n">
        <v>6274129</v>
      </c>
      <c r="C265" t="n">
        <v>6256822</v>
      </c>
      <c r="D265">
        <f>if(and(B265&gt;0,C265&gt;0),C265/(B265+C265),"")</f>
        <v/>
      </c>
      <c r="E265">
        <f>D265-E260</f>
        <v/>
      </c>
      <c r="F265" t="n">
        <v>0.05</v>
      </c>
      <c r="G265">
        <f>E265/F265*100/21.24/24</f>
        <v/>
      </c>
    </row>
    <row r="266" spans="1:7">
      <c r="A266" t="s">
        <v>20</v>
      </c>
      <c r="B266" t="n">
        <v>3518209</v>
      </c>
      <c r="C266" t="n">
        <v>4176700</v>
      </c>
      <c r="D266">
        <f>if(and(B266&gt;0,C266&gt;0),C266/(B266+C266),"")</f>
        <v/>
      </c>
      <c r="E266">
        <f>D266-E260</f>
        <v/>
      </c>
      <c r="F266" t="n">
        <v>0.05</v>
      </c>
      <c r="G266">
        <f>E266/F266*100/21.24/48</f>
        <v/>
      </c>
    </row>
    <row r="267" spans="1:7">
      <c r="A267" t="s">
        <v>21</v>
      </c>
      <c r="B267" t="n">
        <v>3047211</v>
      </c>
      <c r="C267" t="n">
        <v>3407357</v>
      </c>
      <c r="D267">
        <f>if(and(B267&gt;0,C267&gt;0),C267/(B267+C267),"")</f>
        <v/>
      </c>
      <c r="E267">
        <f>D267-E260</f>
        <v/>
      </c>
      <c r="F267" t="n">
        <v>0.05</v>
      </c>
      <c r="G267">
        <f>E267/F267*100/21.24/48</f>
        <v/>
      </c>
    </row>
    <row r="268" spans="1:7">
      <c r="A268" t="s">
        <v>22</v>
      </c>
      <c r="B268" t="n">
        <v>5092728</v>
      </c>
      <c r="C268" t="n">
        <v>5806229</v>
      </c>
      <c r="D268">
        <f>if(and(B268&gt;0,C268&gt;0),C268/(B268+C268),"")</f>
        <v/>
      </c>
      <c r="E268">
        <f>D268-E260</f>
        <v/>
      </c>
      <c r="F268" t="n">
        <v>0.05</v>
      </c>
      <c r="G268">
        <f>E268/F268*100/21.24/96</f>
        <v/>
      </c>
    </row>
    <row r="269" spans="1:7">
      <c r="A269" t="s">
        <v>23</v>
      </c>
      <c r="B269" t="n">
        <v>5433423</v>
      </c>
      <c r="C269" t="n">
        <v>6740561</v>
      </c>
      <c r="D269">
        <f>if(and(B269&gt;0,C269&gt;0),C269/(B269+C269),"")</f>
        <v/>
      </c>
      <c r="E269">
        <f>D269-E260</f>
        <v/>
      </c>
      <c r="F269" t="n">
        <v>0.05</v>
      </c>
      <c r="G269">
        <f>E269/F269*100/21.24/96</f>
        <v/>
      </c>
    </row>
    <row r="270" spans="1:7">
      <c r="A270" t="s">
        <v>24</v>
      </c>
      <c r="B270" t="n">
        <v>3163755</v>
      </c>
      <c r="C270" t="n">
        <v>4718464</v>
      </c>
      <c r="D270">
        <f>if(and(B270&gt;0,C270&gt;0),C270/(B270+C270),"")</f>
        <v/>
      </c>
      <c r="E270">
        <f>D270-E260</f>
        <v/>
      </c>
      <c r="F270" t="n">
        <v>0.05</v>
      </c>
      <c r="G270">
        <f>E270/F270*100/21.24/168</f>
        <v/>
      </c>
    </row>
    <row r="271" spans="1:7">
      <c r="A271" t="s">
        <v>25</v>
      </c>
      <c r="B271" t="n">
        <v>3771641</v>
      </c>
      <c r="C271" t="n">
        <v>4770470</v>
      </c>
      <c r="D271">
        <f>if(and(B271&gt;0,C271&gt;0),C271/(B271+C271),"")</f>
        <v/>
      </c>
      <c r="E271">
        <f>D271-E260</f>
        <v/>
      </c>
      <c r="F271" t="n">
        <v>0.05</v>
      </c>
      <c r="G271">
        <f>E271/F271*100/21.24/168</f>
        <v/>
      </c>
    </row>
    <row r="272" spans="1:7">
      <c r="A272" t="s"/>
    </row>
    <row r="273" spans="1:7">
      <c r="A273" t="s">
        <v>0</v>
      </c>
      <c r="B273" t="s">
        <v>1</v>
      </c>
      <c r="C273" t="s">
        <v>2</v>
      </c>
      <c r="D273" t="s">
        <v>3</v>
      </c>
    </row>
    <row r="274" spans="1:7">
      <c r="A274" t="s">
        <v>71</v>
      </c>
      <c r="B274" t="s">
        <v>48</v>
      </c>
      <c r="C274" t="s">
        <v>72</v>
      </c>
      <c r="D274" t="s">
        <v>70</v>
      </c>
    </row>
    <row r="275" spans="1:7">
      <c r="A275" t="s"/>
      <c r="B275" t="s">
        <v>8</v>
      </c>
      <c r="C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7">
      <c r="A276" t="s">
        <v>14</v>
      </c>
      <c r="B276" t="n">
        <v>13780670</v>
      </c>
      <c r="C276" t="n">
        <v>10416820</v>
      </c>
      <c r="D276">
        <f>if(and(B276&gt;0,C276&gt;0),C276/(B276+C276),"")</f>
        <v/>
      </c>
      <c r="E276">
        <f>average(D276:D277)</f>
        <v/>
      </c>
    </row>
    <row r="277" spans="1:7">
      <c r="A277" t="s">
        <v>15</v>
      </c>
      <c r="B277" t="n">
        <v>13572020</v>
      </c>
      <c r="C277" t="n">
        <v>11110970</v>
      </c>
      <c r="D277">
        <f>if(and(B277&gt;0,C277&gt;0),C277/(B277+C277),"")</f>
        <v/>
      </c>
    </row>
    <row r="278" spans="1:7">
      <c r="A278" t="s">
        <v>16</v>
      </c>
      <c r="B278" t="n">
        <v>12350750</v>
      </c>
      <c r="C278" t="n">
        <v>10850350</v>
      </c>
      <c r="D278">
        <f>if(and(B278&gt;0,C278&gt;0),C278/(B278+C278),"")</f>
        <v/>
      </c>
      <c r="E278">
        <f>D278-E276</f>
        <v/>
      </c>
      <c r="F278" t="n">
        <v>0.05</v>
      </c>
      <c r="G278">
        <f>E278/F278*100/21.24/8</f>
        <v/>
      </c>
    </row>
    <row r="279" spans="1:7">
      <c r="A279" t="s">
        <v>17</v>
      </c>
      <c r="B279" t="n">
        <v>12988110</v>
      </c>
      <c r="C279" t="n">
        <v>11944100</v>
      </c>
      <c r="D279">
        <f>if(and(B279&gt;0,C279&gt;0),C279/(B279+C279),"")</f>
        <v/>
      </c>
      <c r="E279">
        <f>D279-E276</f>
        <v/>
      </c>
      <c r="F279" t="n">
        <v>0.05</v>
      </c>
      <c r="G279">
        <f>E279/F279*100/21.24/8</f>
        <v/>
      </c>
    </row>
    <row r="280" spans="1:7">
      <c r="A280" t="s">
        <v>18</v>
      </c>
      <c r="B280" t="n">
        <v>17962610</v>
      </c>
      <c r="C280" t="n">
        <v>18321050</v>
      </c>
      <c r="D280">
        <f>if(and(B280&gt;0,C280&gt;0),C280/(B280+C280),"")</f>
        <v/>
      </c>
      <c r="E280">
        <f>D280-E276</f>
        <v/>
      </c>
      <c r="F280" t="n">
        <v>0.05</v>
      </c>
      <c r="G280">
        <f>E280/F280*100/21.24/24</f>
        <v/>
      </c>
    </row>
    <row r="281" spans="1:7">
      <c r="A281" t="s">
        <v>19</v>
      </c>
      <c r="B281" t="n">
        <v>18784620</v>
      </c>
      <c r="C281" t="n">
        <v>19335400</v>
      </c>
      <c r="D281">
        <f>if(and(B281&gt;0,C281&gt;0),C281/(B281+C281),"")</f>
        <v/>
      </c>
      <c r="E281">
        <f>D281-E276</f>
        <v/>
      </c>
      <c r="F281" t="n">
        <v>0.05</v>
      </c>
      <c r="G281">
        <f>E281/F281*100/21.24/24</f>
        <v/>
      </c>
    </row>
    <row r="282" spans="1:7">
      <c r="A282" t="s">
        <v>20</v>
      </c>
      <c r="B282" t="n">
        <v>9802216</v>
      </c>
      <c r="C282" t="n">
        <v>11934550</v>
      </c>
      <c r="D282">
        <f>if(and(B282&gt;0,C282&gt;0),C282/(B282+C282),"")</f>
        <v/>
      </c>
      <c r="E282">
        <f>D282-E276</f>
        <v/>
      </c>
      <c r="F282" t="n">
        <v>0.05</v>
      </c>
      <c r="G282">
        <f>E282/F282*100/21.24/48</f>
        <v/>
      </c>
    </row>
    <row r="283" spans="1:7">
      <c r="A283" t="s">
        <v>21</v>
      </c>
      <c r="B283" t="n">
        <v>9561050</v>
      </c>
      <c r="C283" t="n">
        <v>11656020</v>
      </c>
      <c r="D283">
        <f>if(and(B283&gt;0,C283&gt;0),C283/(B283+C283),"")</f>
        <v/>
      </c>
      <c r="E283">
        <f>D283-E276</f>
        <v/>
      </c>
      <c r="F283" t="n">
        <v>0.05</v>
      </c>
      <c r="G283">
        <f>E283/F283*100/21.24/48</f>
        <v/>
      </c>
    </row>
    <row r="284" spans="1:7">
      <c r="A284" t="s">
        <v>22</v>
      </c>
      <c r="B284" t="n">
        <v>13795560</v>
      </c>
      <c r="C284" t="n">
        <v>18385620</v>
      </c>
      <c r="D284">
        <f>if(and(B284&gt;0,C284&gt;0),C284/(B284+C284),"")</f>
        <v/>
      </c>
      <c r="E284">
        <f>D284-E276</f>
        <v/>
      </c>
      <c r="F284" t="n">
        <v>0.05</v>
      </c>
      <c r="G284">
        <f>E284/F284*100/21.24/96</f>
        <v/>
      </c>
    </row>
    <row r="285" spans="1:7">
      <c r="A285" t="s">
        <v>23</v>
      </c>
      <c r="B285" t="n">
        <v>13849660</v>
      </c>
      <c r="C285" t="n">
        <v>20024900</v>
      </c>
      <c r="D285">
        <f>if(and(B285&gt;0,C285&gt;0),C285/(B285+C285),"")</f>
        <v/>
      </c>
      <c r="E285">
        <f>D285-E276</f>
        <v/>
      </c>
      <c r="F285" t="n">
        <v>0.05</v>
      </c>
      <c r="G285">
        <f>E285/F285*100/21.24/96</f>
        <v/>
      </c>
    </row>
    <row r="286" spans="1:7">
      <c r="A286" t="s">
        <v>24</v>
      </c>
      <c r="B286" t="n">
        <v>9370050</v>
      </c>
      <c r="C286" t="n">
        <v>14607030</v>
      </c>
      <c r="D286">
        <f>if(and(B286&gt;0,C286&gt;0),C286/(B286+C286),"")</f>
        <v/>
      </c>
      <c r="E286">
        <f>D286-E276</f>
        <v/>
      </c>
      <c r="F286" t="n">
        <v>0.05</v>
      </c>
      <c r="G286">
        <f>E286/F286*100/21.24/168</f>
        <v/>
      </c>
    </row>
    <row r="287" spans="1:7">
      <c r="A287" t="s">
        <v>25</v>
      </c>
      <c r="B287" t="n">
        <v>8692696</v>
      </c>
      <c r="C287" t="n">
        <v>13719070</v>
      </c>
      <c r="D287">
        <f>if(and(B287&gt;0,C287&gt;0),C287/(B287+C287),"")</f>
        <v/>
      </c>
      <c r="E287">
        <f>D287-E276</f>
        <v/>
      </c>
      <c r="F287" t="n">
        <v>0.05</v>
      </c>
      <c r="G287">
        <f>E287/F287*100/21.24/168</f>
        <v/>
      </c>
    </row>
    <row r="288" spans="1:7">
      <c r="A288" t="s"/>
    </row>
    <row r="289" spans="1:7">
      <c r="A289" t="s">
        <v>0</v>
      </c>
      <c r="B289" t="s">
        <v>1</v>
      </c>
      <c r="C289" t="s">
        <v>2</v>
      </c>
      <c r="D289" t="s">
        <v>3</v>
      </c>
    </row>
    <row r="290" spans="1:7">
      <c r="A290" t="s">
        <v>73</v>
      </c>
      <c r="B290" t="s">
        <v>5</v>
      </c>
      <c r="C290" t="s">
        <v>74</v>
      </c>
      <c r="D290" t="s">
        <v>75</v>
      </c>
    </row>
    <row r="291" spans="1:7">
      <c r="A291" t="s"/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 t="s">
        <v>13</v>
      </c>
    </row>
    <row r="292" spans="1:7">
      <c r="A292" t="s">
        <v>14</v>
      </c>
      <c r="B292" t="n">
        <v>14617770</v>
      </c>
      <c r="C292" t="n">
        <v>11878560</v>
      </c>
      <c r="D292">
        <f>if(and(B292&gt;0,C292&gt;0),C292/(B292+C292),"")</f>
        <v/>
      </c>
      <c r="E292">
        <f>average(D292:D293)</f>
        <v/>
      </c>
    </row>
    <row r="293" spans="1:7">
      <c r="A293" t="s">
        <v>15</v>
      </c>
      <c r="B293" t="n">
        <v>11985430</v>
      </c>
      <c r="C293" t="n">
        <v>9627707</v>
      </c>
      <c r="D293">
        <f>if(and(B293&gt;0,C293&gt;0),C293/(B293+C293),"")</f>
        <v/>
      </c>
    </row>
    <row r="294" spans="1:7">
      <c r="A294" t="s">
        <v>16</v>
      </c>
      <c r="B294" t="n">
        <v>2578107</v>
      </c>
      <c r="C294" t="n">
        <v>2397372</v>
      </c>
      <c r="D294">
        <f>if(and(B294&gt;0,C294&gt;0),C294/(B294+C294),"")</f>
        <v/>
      </c>
      <c r="E294">
        <f>D294-E292</f>
        <v/>
      </c>
      <c r="F294" t="n">
        <v>0.05</v>
      </c>
      <c r="G294">
        <f>E294/F294*100/22.94/8</f>
        <v/>
      </c>
    </row>
    <row r="295" spans="1:7">
      <c r="A295" t="s">
        <v>17</v>
      </c>
      <c r="B295" t="n">
        <v>9899277</v>
      </c>
      <c r="C295" t="n">
        <v>8795895</v>
      </c>
      <c r="D295">
        <f>if(and(B295&gt;0,C295&gt;0),C295/(B295+C295),"")</f>
        <v/>
      </c>
      <c r="E295">
        <f>D295-E292</f>
        <v/>
      </c>
      <c r="F295" t="n">
        <v>0.05</v>
      </c>
      <c r="G295">
        <f>E295/F295*100/22.94/8</f>
        <v/>
      </c>
    </row>
    <row r="296" spans="1:7">
      <c r="A296" t="s">
        <v>18</v>
      </c>
      <c r="B296" t="n">
        <v>8910171</v>
      </c>
      <c r="C296" t="n">
        <v>9266060</v>
      </c>
      <c r="D296">
        <f>if(and(B296&gt;0,C296&gt;0),C296/(B296+C296),"")</f>
        <v/>
      </c>
      <c r="E296">
        <f>D296-E292</f>
        <v/>
      </c>
      <c r="F296" t="n">
        <v>0.05</v>
      </c>
      <c r="G296">
        <f>E296/F296*100/22.94/24</f>
        <v/>
      </c>
    </row>
    <row r="297" spans="1:7">
      <c r="A297" t="s">
        <v>19</v>
      </c>
      <c r="B297" t="n">
        <v>8477706</v>
      </c>
      <c r="C297" t="n">
        <v>8907081</v>
      </c>
      <c r="D297">
        <f>if(and(B297&gt;0,C297&gt;0),C297/(B297+C297),"")</f>
        <v/>
      </c>
      <c r="E297">
        <f>D297-E292</f>
        <v/>
      </c>
      <c r="F297" t="n">
        <v>0.05</v>
      </c>
      <c r="G297">
        <f>E297/F297*100/22.94/24</f>
        <v/>
      </c>
    </row>
    <row r="298" spans="1:7">
      <c r="A298" t="s">
        <v>20</v>
      </c>
      <c r="B298" t="n">
        <v>25742</v>
      </c>
      <c r="C298" t="n">
        <v>26351</v>
      </c>
      <c r="D298">
        <f>if(and(B298&gt;0,C298&gt;0),C298/(B298+C298),"")</f>
        <v/>
      </c>
      <c r="E298">
        <f>D298-E292</f>
        <v/>
      </c>
      <c r="F298" t="n">
        <v>0.05</v>
      </c>
      <c r="G298">
        <f>E298/F298*100/22.94/48</f>
        <v/>
      </c>
    </row>
    <row r="299" spans="1:7">
      <c r="A299" t="s">
        <v>21</v>
      </c>
      <c r="B299" t="n">
        <v>0</v>
      </c>
      <c r="C299" t="n">
        <v>0</v>
      </c>
      <c r="D299">
        <f>if(and(B299&gt;0,C299&gt;0),C299/(B299+C299),"")</f>
        <v/>
      </c>
      <c r="E299">
        <f>D299-E292</f>
        <v/>
      </c>
      <c r="F299" t="n">
        <v>0.05</v>
      </c>
      <c r="G299">
        <f>E299/F299*100/22.94/48</f>
        <v/>
      </c>
    </row>
    <row r="300" spans="1:7">
      <c r="A300" t="s">
        <v>22</v>
      </c>
      <c r="B300" t="n">
        <v>625933</v>
      </c>
      <c r="C300" t="n">
        <v>1649868</v>
      </c>
      <c r="D300">
        <f>if(and(B300&gt;0,C300&gt;0),C300/(B300+C300),"")</f>
        <v/>
      </c>
      <c r="E300">
        <f>D300-E292</f>
        <v/>
      </c>
      <c r="F300" t="n">
        <v>0.05</v>
      </c>
      <c r="G300">
        <f>E300/F300*100/22.94/96</f>
        <v/>
      </c>
    </row>
    <row r="301" spans="1:7">
      <c r="A301" t="s">
        <v>23</v>
      </c>
      <c r="B301" t="n">
        <v>8106857</v>
      </c>
      <c r="C301" t="n">
        <v>12681070</v>
      </c>
      <c r="D301">
        <f>if(and(B301&gt;0,C301&gt;0),C301/(B301+C301),"")</f>
        <v/>
      </c>
      <c r="E301">
        <f>D301-E292</f>
        <v/>
      </c>
      <c r="F301" t="n">
        <v>0.05</v>
      </c>
      <c r="G301">
        <f>E301/F301*100/22.94/96</f>
        <v/>
      </c>
    </row>
    <row r="302" spans="1:7">
      <c r="A302" t="s">
        <v>24</v>
      </c>
      <c r="B302" t="n">
        <v>0</v>
      </c>
      <c r="C302" t="n">
        <v>0</v>
      </c>
      <c r="D302">
        <f>if(and(B302&gt;0,C302&gt;0),C302/(B302+C302),"")</f>
        <v/>
      </c>
      <c r="E302">
        <f>D302-E292</f>
        <v/>
      </c>
      <c r="F302" t="n">
        <v>0.05</v>
      </c>
      <c r="G302">
        <f>E302/F302*100/22.94/168</f>
        <v/>
      </c>
    </row>
    <row r="303" spans="1:7">
      <c r="A303" t="s">
        <v>25</v>
      </c>
      <c r="B303" t="n">
        <v>123016</v>
      </c>
      <c r="C303" t="n">
        <v>162888</v>
      </c>
      <c r="D303">
        <f>if(and(B303&gt;0,C303&gt;0),C303/(B303+C303),"")</f>
        <v/>
      </c>
      <c r="E303">
        <f>D303-E292</f>
        <v/>
      </c>
      <c r="F303" t="n">
        <v>0.05</v>
      </c>
      <c r="G303">
        <f>E303/F303*100/22.94/168</f>
        <v/>
      </c>
    </row>
    <row r="304" spans="1:7">
      <c r="A304" t="s"/>
    </row>
    <row r="305" spans="1:7">
      <c r="A305" t="s">
        <v>0</v>
      </c>
      <c r="B305" t="s">
        <v>1</v>
      </c>
      <c r="C305" t="s">
        <v>2</v>
      </c>
      <c r="D305" t="s">
        <v>3</v>
      </c>
    </row>
    <row r="306" spans="1:7">
      <c r="A306" t="s">
        <v>76</v>
      </c>
      <c r="B306" t="s">
        <v>48</v>
      </c>
      <c r="C306" t="s">
        <v>77</v>
      </c>
      <c r="D306" t="s">
        <v>75</v>
      </c>
    </row>
    <row r="307" spans="1:7">
      <c r="A307" t="s"/>
      <c r="B307" t="s">
        <v>8</v>
      </c>
      <c r="C307" t="s">
        <v>9</v>
      </c>
      <c r="D307" t="s">
        <v>10</v>
      </c>
      <c r="E307" t="s">
        <v>11</v>
      </c>
      <c r="F307" t="s">
        <v>12</v>
      </c>
      <c r="G307" t="s">
        <v>13</v>
      </c>
    </row>
    <row r="308" spans="1:7">
      <c r="A308" t="s">
        <v>14</v>
      </c>
      <c r="B308" t="n">
        <v>75910850</v>
      </c>
      <c r="C308" t="n">
        <v>57619830</v>
      </c>
      <c r="D308">
        <f>if(and(B308&gt;0,C308&gt;0),C308/(B308+C308),"")</f>
        <v/>
      </c>
      <c r="E308">
        <f>average(D308:D309)</f>
        <v/>
      </c>
    </row>
    <row r="309" spans="1:7">
      <c r="A309" t="s">
        <v>15</v>
      </c>
      <c r="B309" t="n">
        <v>69975420</v>
      </c>
      <c r="C309" t="n">
        <v>51871150</v>
      </c>
      <c r="D309">
        <f>if(and(B309&gt;0,C309&gt;0),C309/(B309+C309),"")</f>
        <v/>
      </c>
    </row>
    <row r="310" spans="1:7">
      <c r="A310" t="s">
        <v>16</v>
      </c>
      <c r="B310" t="n">
        <v>78817710</v>
      </c>
      <c r="C310" t="n">
        <v>64523900</v>
      </c>
      <c r="D310">
        <f>if(and(B310&gt;0,C310&gt;0),C310/(B310+C310),"")</f>
        <v/>
      </c>
      <c r="E310">
        <f>D310-E308</f>
        <v/>
      </c>
      <c r="F310" t="n">
        <v>0.05</v>
      </c>
      <c r="G310">
        <f>E310/F310*100/22.94/8</f>
        <v/>
      </c>
    </row>
    <row r="311" spans="1:7">
      <c r="A311" t="s">
        <v>17</v>
      </c>
      <c r="B311" t="n">
        <v>57436720</v>
      </c>
      <c r="C311" t="n">
        <v>45323330</v>
      </c>
      <c r="D311">
        <f>if(and(B311&gt;0,C311&gt;0),C311/(B311+C311),"")</f>
        <v/>
      </c>
      <c r="E311">
        <f>D311-E308</f>
        <v/>
      </c>
      <c r="F311" t="n">
        <v>0.05</v>
      </c>
      <c r="G311">
        <f>E311/F311*100/22.94/8</f>
        <v/>
      </c>
    </row>
    <row r="312" spans="1:7">
      <c r="A312" t="s">
        <v>18</v>
      </c>
      <c r="B312" t="n">
        <v>49631650</v>
      </c>
      <c r="C312" t="n">
        <v>44711850</v>
      </c>
      <c r="D312">
        <f>if(and(B312&gt;0,C312&gt;0),C312/(B312+C312),"")</f>
        <v/>
      </c>
      <c r="E312">
        <f>D312-E308</f>
        <v/>
      </c>
      <c r="F312" t="n">
        <v>0.05</v>
      </c>
      <c r="G312">
        <f>E312/F312*100/22.94/24</f>
        <v/>
      </c>
    </row>
    <row r="313" spans="1:7">
      <c r="A313" t="s">
        <v>19</v>
      </c>
      <c r="B313" t="n">
        <v>52173750</v>
      </c>
      <c r="C313" t="n">
        <v>48223780</v>
      </c>
      <c r="D313">
        <f>if(and(B313&gt;0,C313&gt;0),C313/(B313+C313),"")</f>
        <v/>
      </c>
      <c r="E313">
        <f>D313-E308</f>
        <v/>
      </c>
      <c r="F313" t="n">
        <v>0.05</v>
      </c>
      <c r="G313">
        <f>E313/F313*100/22.94/24</f>
        <v/>
      </c>
    </row>
    <row r="314" spans="1:7">
      <c r="A314" t="s">
        <v>20</v>
      </c>
      <c r="B314" t="n">
        <v>21690550</v>
      </c>
      <c r="C314" t="n">
        <v>26594030</v>
      </c>
      <c r="D314">
        <f>if(and(B314&gt;0,C314&gt;0),C314/(B314+C314),"")</f>
        <v/>
      </c>
      <c r="E314">
        <f>D314-E308</f>
        <v/>
      </c>
      <c r="F314" t="n">
        <v>0.05</v>
      </c>
      <c r="G314">
        <f>E314/F314*100/22.94/48</f>
        <v/>
      </c>
    </row>
    <row r="315" spans="1:7">
      <c r="A315" t="s">
        <v>21</v>
      </c>
      <c r="B315" t="n">
        <v>21781340</v>
      </c>
      <c r="C315" t="n">
        <v>26960200</v>
      </c>
      <c r="D315">
        <f>if(and(B315&gt;0,C315&gt;0),C315/(B315+C315),"")</f>
        <v/>
      </c>
      <c r="E315">
        <f>D315-E308</f>
        <v/>
      </c>
      <c r="F315" t="n">
        <v>0.05</v>
      </c>
      <c r="G315">
        <f>E315/F315*100/22.94/48</f>
        <v/>
      </c>
    </row>
    <row r="316" spans="1:7">
      <c r="A316" t="s">
        <v>22</v>
      </c>
      <c r="B316" t="n">
        <v>68222190</v>
      </c>
      <c r="C316" t="n">
        <v>92350760</v>
      </c>
      <c r="D316">
        <f>if(and(B316&gt;0,C316&gt;0),C316/(B316+C316),"")</f>
        <v/>
      </c>
      <c r="E316">
        <f>D316-E308</f>
        <v/>
      </c>
      <c r="F316" t="n">
        <v>0.05</v>
      </c>
      <c r="G316">
        <f>E316/F316*100/22.94/96</f>
        <v/>
      </c>
    </row>
    <row r="317" spans="1:7">
      <c r="A317" t="s">
        <v>23</v>
      </c>
      <c r="B317" t="n">
        <v>44925020</v>
      </c>
      <c r="C317" t="n">
        <v>55124570</v>
      </c>
      <c r="D317">
        <f>if(and(B317&gt;0,C317&gt;0),C317/(B317+C317),"")</f>
        <v/>
      </c>
      <c r="E317">
        <f>D317-E308</f>
        <v/>
      </c>
      <c r="F317" t="n">
        <v>0.05</v>
      </c>
      <c r="G317">
        <f>E317/F317*100/22.94/96</f>
        <v/>
      </c>
    </row>
    <row r="318" spans="1:7">
      <c r="A318" t="s">
        <v>24</v>
      </c>
      <c r="B318" t="n">
        <v>11417070</v>
      </c>
      <c r="C318" t="n">
        <v>16758060</v>
      </c>
      <c r="D318">
        <f>if(and(B318&gt;0,C318&gt;0),C318/(B318+C318),"")</f>
        <v/>
      </c>
      <c r="E318">
        <f>D318-E308</f>
        <v/>
      </c>
      <c r="F318" t="n">
        <v>0.05</v>
      </c>
      <c r="G318">
        <f>E318/F318*100/22.94/168</f>
        <v/>
      </c>
    </row>
    <row r="319" spans="1:7">
      <c r="A319" t="s">
        <v>25</v>
      </c>
      <c r="B319" t="n">
        <v>57113180</v>
      </c>
      <c r="C319" t="n">
        <v>83170000</v>
      </c>
      <c r="D319">
        <f>if(and(B319&gt;0,C319&gt;0),C319/(B319+C319),"")</f>
        <v/>
      </c>
      <c r="E319">
        <f>D319-E308</f>
        <v/>
      </c>
      <c r="F319" t="n">
        <v>0.05</v>
      </c>
      <c r="G319">
        <f>E319/F319*100/22.94/168</f>
        <v/>
      </c>
    </row>
    <row r="320" spans="1:7">
      <c r="A320" t="s"/>
    </row>
    <row r="321" spans="1:7">
      <c r="A321" t="s">
        <v>0</v>
      </c>
      <c r="B321" t="s">
        <v>1</v>
      </c>
      <c r="C321" t="s">
        <v>2</v>
      </c>
      <c r="D321" t="s">
        <v>3</v>
      </c>
    </row>
    <row r="322" spans="1:7">
      <c r="A322" t="s">
        <v>78</v>
      </c>
      <c r="B322" t="s">
        <v>48</v>
      </c>
      <c r="C322" t="s">
        <v>79</v>
      </c>
      <c r="D322" t="s">
        <v>80</v>
      </c>
    </row>
    <row r="323" spans="1:7">
      <c r="A323" t="s"/>
      <c r="B323" t="s">
        <v>8</v>
      </c>
      <c r="C323" t="s">
        <v>9</v>
      </c>
      <c r="D323" t="s">
        <v>10</v>
      </c>
      <c r="E323" t="s">
        <v>11</v>
      </c>
      <c r="F323" t="s">
        <v>12</v>
      </c>
      <c r="G323" t="s">
        <v>13</v>
      </c>
    </row>
    <row r="324" spans="1:7">
      <c r="A324" t="s">
        <v>14</v>
      </c>
      <c r="B324" t="n">
        <v>29789440</v>
      </c>
      <c r="C324" t="n">
        <v>23367610</v>
      </c>
      <c r="D324">
        <f>if(and(B324&gt;0,C324&gt;0),C324/(B324+C324),"")</f>
        <v/>
      </c>
      <c r="E324">
        <f>average(D324:D325)</f>
        <v/>
      </c>
    </row>
    <row r="325" spans="1:7">
      <c r="A325" t="s">
        <v>15</v>
      </c>
      <c r="B325" t="n">
        <v>29879870</v>
      </c>
      <c r="C325" t="n">
        <v>23092330</v>
      </c>
      <c r="D325">
        <f>if(and(B325&gt;0,C325&gt;0),C325/(B325+C325),"")</f>
        <v/>
      </c>
    </row>
    <row r="326" spans="1:7">
      <c r="A326" t="s">
        <v>16</v>
      </c>
      <c r="B326" t="n">
        <v>21752230</v>
      </c>
      <c r="C326" t="n">
        <v>18644810</v>
      </c>
      <c r="D326">
        <f>if(and(B326&gt;0,C326&gt;0),C326/(B326+C326),"")</f>
        <v/>
      </c>
      <c r="E326">
        <f>D326-E324</f>
        <v/>
      </c>
      <c r="F326" t="n">
        <v>0.05</v>
      </c>
      <c r="G326">
        <f>E326/F326*100/22.55/8</f>
        <v/>
      </c>
    </row>
    <row r="327" spans="1:7">
      <c r="A327" t="s">
        <v>17</v>
      </c>
      <c r="B327" t="n">
        <v>22492190</v>
      </c>
      <c r="C327" t="n">
        <v>18392150</v>
      </c>
      <c r="D327">
        <f>if(and(B327&gt;0,C327&gt;0),C327/(B327+C327),"")</f>
        <v/>
      </c>
      <c r="E327">
        <f>D327-E324</f>
        <v/>
      </c>
      <c r="F327" t="n">
        <v>0.05</v>
      </c>
      <c r="G327">
        <f>E327/F327*100/22.55/8</f>
        <v/>
      </c>
    </row>
    <row r="328" spans="1:7">
      <c r="A328" t="s">
        <v>18</v>
      </c>
      <c r="B328" t="n">
        <v>28634750</v>
      </c>
      <c r="C328" t="n">
        <v>30379270</v>
      </c>
      <c r="D328">
        <f>if(and(B328&gt;0,C328&gt;0),C328/(B328+C328),"")</f>
        <v/>
      </c>
      <c r="E328">
        <f>D328-E324</f>
        <v/>
      </c>
      <c r="F328" t="n">
        <v>0.05</v>
      </c>
      <c r="G328">
        <f>E328/F328*100/22.55/24</f>
        <v/>
      </c>
    </row>
    <row r="329" spans="1:7">
      <c r="A329" t="s">
        <v>19</v>
      </c>
      <c r="B329" t="n">
        <v>27443980</v>
      </c>
      <c r="C329" t="n">
        <v>28083450</v>
      </c>
      <c r="D329">
        <f>if(and(B329&gt;0,C329&gt;0),C329/(B329+C329),"")</f>
        <v/>
      </c>
      <c r="E329">
        <f>D329-E324</f>
        <v/>
      </c>
      <c r="F329" t="n">
        <v>0.05</v>
      </c>
      <c r="G329">
        <f>E329/F329*100/22.55/24</f>
        <v/>
      </c>
    </row>
    <row r="330" spans="1:7">
      <c r="A330" t="s">
        <v>20</v>
      </c>
      <c r="B330" t="n">
        <v>16411360</v>
      </c>
      <c r="C330" t="n">
        <v>22372430</v>
      </c>
      <c r="D330">
        <f>if(and(B330&gt;0,C330&gt;0),C330/(B330+C330),"")</f>
        <v/>
      </c>
      <c r="E330">
        <f>D330-E324</f>
        <v/>
      </c>
      <c r="F330" t="n">
        <v>0.05</v>
      </c>
      <c r="G330">
        <f>E330/F330*100/22.55/48</f>
        <v/>
      </c>
    </row>
    <row r="331" spans="1:7">
      <c r="A331" t="s">
        <v>21</v>
      </c>
      <c r="B331" t="n">
        <v>17696880</v>
      </c>
      <c r="C331" t="n">
        <v>23725840</v>
      </c>
      <c r="D331">
        <f>if(and(B331&gt;0,C331&gt;0),C331/(B331+C331),"")</f>
        <v/>
      </c>
      <c r="E331">
        <f>D331-E324</f>
        <v/>
      </c>
      <c r="F331" t="n">
        <v>0.05</v>
      </c>
      <c r="G331">
        <f>E331/F331*100/22.55/48</f>
        <v/>
      </c>
    </row>
    <row r="332" spans="1:7">
      <c r="A332" t="s">
        <v>22</v>
      </c>
      <c r="B332" t="n">
        <v>27777710</v>
      </c>
      <c r="C332" t="n">
        <v>45117790</v>
      </c>
      <c r="D332">
        <f>if(and(B332&gt;0,C332&gt;0),C332/(B332+C332),"")</f>
        <v/>
      </c>
      <c r="E332">
        <f>D332-E324</f>
        <v/>
      </c>
      <c r="F332" t="n">
        <v>0.05</v>
      </c>
      <c r="G332">
        <f>E332/F332*100/22.55/96</f>
        <v/>
      </c>
    </row>
    <row r="333" spans="1:7">
      <c r="A333" t="s">
        <v>23</v>
      </c>
      <c r="B333" t="n">
        <v>29335010</v>
      </c>
      <c r="C333" t="n">
        <v>46997930</v>
      </c>
      <c r="D333">
        <f>if(and(B333&gt;0,C333&gt;0),C333/(B333+C333),"")</f>
        <v/>
      </c>
      <c r="E333">
        <f>D333-E324</f>
        <v/>
      </c>
      <c r="F333" t="n">
        <v>0.05</v>
      </c>
      <c r="G333">
        <f>E333/F333*100/22.55/96</f>
        <v/>
      </c>
    </row>
    <row r="334" spans="1:7">
      <c r="A334" t="s">
        <v>24</v>
      </c>
      <c r="B334" t="n">
        <v>21287340</v>
      </c>
      <c r="C334" t="n">
        <v>37553430</v>
      </c>
      <c r="D334">
        <f>if(and(B334&gt;0,C334&gt;0),C334/(B334+C334),"")</f>
        <v/>
      </c>
      <c r="E334">
        <f>D334-E324</f>
        <v/>
      </c>
      <c r="F334" t="n">
        <v>0.05</v>
      </c>
      <c r="G334">
        <f>E334/F334*100/22.55/168</f>
        <v/>
      </c>
    </row>
    <row r="335" spans="1:7">
      <c r="A335" t="s">
        <v>25</v>
      </c>
      <c r="B335" t="n">
        <v>21990600</v>
      </c>
      <c r="C335" t="n">
        <v>36346240</v>
      </c>
      <c r="D335">
        <f>if(and(B335&gt;0,C335&gt;0),C335/(B335+C335),"")</f>
        <v/>
      </c>
      <c r="E335">
        <f>D335-E324</f>
        <v/>
      </c>
      <c r="F335" t="n">
        <v>0.05</v>
      </c>
      <c r="G335">
        <f>E335/F335*100/22.55/168</f>
        <v/>
      </c>
    </row>
    <row r="336" spans="1:7">
      <c r="A336" t="s"/>
    </row>
    <row r="337" spans="1:7">
      <c r="A337" t="s">
        <v>0</v>
      </c>
      <c r="B337" t="s">
        <v>1</v>
      </c>
      <c r="C337" t="s">
        <v>2</v>
      </c>
      <c r="D337" t="s">
        <v>3</v>
      </c>
    </row>
    <row r="338" spans="1:7">
      <c r="A338" t="s">
        <v>81</v>
      </c>
      <c r="B338" t="s">
        <v>48</v>
      </c>
      <c r="C338" t="s">
        <v>82</v>
      </c>
      <c r="D338" t="s">
        <v>83</v>
      </c>
    </row>
    <row r="339" spans="1:7">
      <c r="A339" t="s"/>
      <c r="B339" t="s">
        <v>8</v>
      </c>
      <c r="C339" t="s">
        <v>9</v>
      </c>
      <c r="D339" t="s">
        <v>10</v>
      </c>
      <c r="E339" t="s">
        <v>11</v>
      </c>
      <c r="F339" t="s">
        <v>12</v>
      </c>
      <c r="G339" t="s">
        <v>13</v>
      </c>
    </row>
    <row r="340" spans="1:7">
      <c r="A340" t="s">
        <v>14</v>
      </c>
      <c r="B340" t="n">
        <v>28159190</v>
      </c>
      <c r="C340" t="n">
        <v>23118190</v>
      </c>
      <c r="D340">
        <f>if(and(B340&gt;0,C340&gt;0),C340/(B340+C340),"")</f>
        <v/>
      </c>
      <c r="E340">
        <f>average(D340:D341)</f>
        <v/>
      </c>
    </row>
    <row r="341" spans="1:7">
      <c r="A341" t="s">
        <v>15</v>
      </c>
      <c r="B341" t="n">
        <v>22258590</v>
      </c>
      <c r="C341" t="n">
        <v>18646680</v>
      </c>
      <c r="D341">
        <f>if(and(B341&gt;0,C341&gt;0),C341/(B341+C341),"")</f>
        <v/>
      </c>
    </row>
    <row r="342" spans="1:7">
      <c r="A342" t="s">
        <v>16</v>
      </c>
      <c r="B342" t="n">
        <v>19251720</v>
      </c>
      <c r="C342" t="n">
        <v>17571890</v>
      </c>
      <c r="D342">
        <f>if(and(B342&gt;0,C342&gt;0),C342/(B342+C342),"")</f>
        <v/>
      </c>
      <c r="E342">
        <f>D342-E340</f>
        <v/>
      </c>
      <c r="F342" t="n">
        <v>0.05</v>
      </c>
      <c r="G342">
        <f>E342/F342*100/20.11/8</f>
        <v/>
      </c>
    </row>
    <row r="343" spans="1:7">
      <c r="A343" t="s">
        <v>17</v>
      </c>
      <c r="B343" t="n">
        <v>21343410</v>
      </c>
      <c r="C343" t="n">
        <v>19098430</v>
      </c>
      <c r="D343">
        <f>if(and(B343&gt;0,C343&gt;0),C343/(B343+C343),"")</f>
        <v/>
      </c>
      <c r="E343">
        <f>D343-E340</f>
        <v/>
      </c>
      <c r="F343" t="n">
        <v>0.05</v>
      </c>
      <c r="G343">
        <f>E343/F343*100/20.11/8</f>
        <v/>
      </c>
    </row>
    <row r="344" spans="1:7">
      <c r="A344" t="s">
        <v>18</v>
      </c>
      <c r="B344" t="n">
        <v>23498200</v>
      </c>
      <c r="C344" t="n">
        <v>24149090</v>
      </c>
      <c r="D344">
        <f>if(and(B344&gt;0,C344&gt;0),C344/(B344+C344),"")</f>
        <v/>
      </c>
      <c r="E344">
        <f>D344-E340</f>
        <v/>
      </c>
      <c r="F344" t="n">
        <v>0.05</v>
      </c>
      <c r="G344">
        <f>E344/F344*100/20.11/24</f>
        <v/>
      </c>
    </row>
    <row r="345" spans="1:7">
      <c r="A345" t="s">
        <v>19</v>
      </c>
      <c r="B345" t="n">
        <v>23733600</v>
      </c>
      <c r="C345" t="n">
        <v>23822080</v>
      </c>
      <c r="D345">
        <f>if(and(B345&gt;0,C345&gt;0),C345/(B345+C345),"")</f>
        <v/>
      </c>
      <c r="E345">
        <f>D345-E340</f>
        <v/>
      </c>
      <c r="F345" t="n">
        <v>0.05</v>
      </c>
      <c r="G345">
        <f>E345/F345*100/20.11/24</f>
        <v/>
      </c>
    </row>
    <row r="346" spans="1:7">
      <c r="A346" t="s">
        <v>20</v>
      </c>
      <c r="B346" t="n">
        <v>12495870</v>
      </c>
      <c r="C346" t="n">
        <v>15829150</v>
      </c>
      <c r="D346">
        <f>if(and(B346&gt;0,C346&gt;0),C346/(B346+C346),"")</f>
        <v/>
      </c>
      <c r="E346">
        <f>D346-E340</f>
        <v/>
      </c>
      <c r="F346" t="n">
        <v>0.05</v>
      </c>
      <c r="G346">
        <f>E346/F346*100/20.11/48</f>
        <v/>
      </c>
    </row>
    <row r="347" spans="1:7">
      <c r="A347" t="s">
        <v>21</v>
      </c>
      <c r="B347" t="n">
        <v>11968450</v>
      </c>
      <c r="C347" t="n">
        <v>14986720</v>
      </c>
      <c r="D347">
        <f>if(and(B347&gt;0,C347&gt;0),C347/(B347+C347),"")</f>
        <v/>
      </c>
      <c r="E347">
        <f>D347-E340</f>
        <v/>
      </c>
      <c r="F347" t="n">
        <v>0.05</v>
      </c>
      <c r="G347">
        <f>E347/F347*100/20.11/48</f>
        <v/>
      </c>
    </row>
    <row r="348" spans="1:7">
      <c r="A348" t="s">
        <v>22</v>
      </c>
      <c r="B348" t="n">
        <v>28517560</v>
      </c>
      <c r="C348" t="n">
        <v>40154040</v>
      </c>
      <c r="D348">
        <f>if(and(B348&gt;0,C348&gt;0),C348/(B348+C348),"")</f>
        <v/>
      </c>
      <c r="E348">
        <f>D348-E340</f>
        <v/>
      </c>
      <c r="F348" t="n">
        <v>0.05</v>
      </c>
      <c r="G348">
        <f>E348/F348*100/20.11/96</f>
        <v/>
      </c>
    </row>
    <row r="349" spans="1:7">
      <c r="A349" t="s">
        <v>23</v>
      </c>
      <c r="B349" t="n">
        <v>24104180</v>
      </c>
      <c r="C349" t="n">
        <v>35234230</v>
      </c>
      <c r="D349">
        <f>if(and(B349&gt;0,C349&gt;0),C349/(B349+C349),"")</f>
        <v/>
      </c>
      <c r="E349">
        <f>D349-E340</f>
        <v/>
      </c>
      <c r="F349" t="n">
        <v>0.05</v>
      </c>
      <c r="G349">
        <f>E349/F349*100/20.11/96</f>
        <v/>
      </c>
    </row>
    <row r="350" spans="1:7">
      <c r="A350" t="s">
        <v>24</v>
      </c>
      <c r="B350" t="n">
        <v>33146490</v>
      </c>
      <c r="C350" t="n">
        <v>50997820</v>
      </c>
      <c r="D350">
        <f>if(and(B350&gt;0,C350&gt;0),C350/(B350+C350),"")</f>
        <v/>
      </c>
      <c r="E350">
        <f>D350-E340</f>
        <v/>
      </c>
      <c r="F350" t="n">
        <v>0.05</v>
      </c>
      <c r="G350">
        <f>E350/F350*100/20.11/168</f>
        <v/>
      </c>
    </row>
    <row r="351" spans="1:7">
      <c r="A351" t="s">
        <v>25</v>
      </c>
      <c r="B351" t="n">
        <v>31053540</v>
      </c>
      <c r="C351" t="n">
        <v>46167800</v>
      </c>
      <c r="D351">
        <f>if(and(B351&gt;0,C351&gt;0),C351/(B351+C351),"")</f>
        <v/>
      </c>
      <c r="E351">
        <f>D351-E340</f>
        <v/>
      </c>
      <c r="F351" t="n">
        <v>0.05</v>
      </c>
      <c r="G351">
        <f>E351/F351*100/20.11/168</f>
        <v/>
      </c>
    </row>
    <row r="352" spans="1:7">
      <c r="A352" t="s"/>
    </row>
    <row r="353" spans="1:7">
      <c r="A353" t="s">
        <v>0</v>
      </c>
      <c r="B353" t="s">
        <v>1</v>
      </c>
      <c r="C353" t="s">
        <v>2</v>
      </c>
      <c r="D353" t="s">
        <v>3</v>
      </c>
    </row>
    <row r="354" spans="1:7">
      <c r="A354" t="s">
        <v>84</v>
      </c>
      <c r="B354" t="s">
        <v>48</v>
      </c>
      <c r="C354" t="s">
        <v>85</v>
      </c>
      <c r="D354" t="s">
        <v>86</v>
      </c>
    </row>
    <row r="355" spans="1:7">
      <c r="A355" t="s"/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t="s">
        <v>13</v>
      </c>
    </row>
    <row r="356" spans="1:7">
      <c r="A356" t="s">
        <v>14</v>
      </c>
      <c r="B356" t="n">
        <v>20739580</v>
      </c>
      <c r="C356" t="n">
        <v>18693870</v>
      </c>
      <c r="D356">
        <f>if(and(B356&gt;0,C356&gt;0),C356/(B356+C356),"")</f>
        <v/>
      </c>
      <c r="E356">
        <f>average(D356:D357)</f>
        <v/>
      </c>
    </row>
    <row r="357" spans="1:7">
      <c r="A357" t="s">
        <v>15</v>
      </c>
      <c r="B357" t="n">
        <v>22207050</v>
      </c>
      <c r="C357" t="n">
        <v>30701620</v>
      </c>
      <c r="D357">
        <f>if(and(B357&gt;0,C357&gt;0),C357/(B357+C357),"")</f>
        <v/>
      </c>
    </row>
    <row r="358" spans="1:7">
      <c r="A358" t="s">
        <v>16</v>
      </c>
      <c r="B358" t="n">
        <v>26664250</v>
      </c>
      <c r="C358" t="n">
        <v>24525350</v>
      </c>
      <c r="D358">
        <f>if(and(B358&gt;0,C358&gt;0),C358/(B358+C358),"")</f>
        <v/>
      </c>
      <c r="E358">
        <f>D358-E356</f>
        <v/>
      </c>
      <c r="F358" t="n">
        <v>0.05</v>
      </c>
      <c r="G358">
        <f>E358/F358*100/23.09/8</f>
        <v/>
      </c>
    </row>
    <row r="359" spans="1:7">
      <c r="A359" t="s">
        <v>17</v>
      </c>
      <c r="B359" t="n">
        <v>20371450</v>
      </c>
      <c r="C359" t="n">
        <v>30388320</v>
      </c>
      <c r="D359">
        <f>if(and(B359&gt;0,C359&gt;0),C359/(B359+C359),"")</f>
        <v/>
      </c>
      <c r="E359">
        <f>D359-E356</f>
        <v/>
      </c>
      <c r="F359" t="n">
        <v>0.05</v>
      </c>
      <c r="G359">
        <f>E359/F359*100/23.09/8</f>
        <v/>
      </c>
    </row>
    <row r="360" spans="1:7">
      <c r="A360" t="s">
        <v>18</v>
      </c>
      <c r="B360" t="n">
        <v>20878980</v>
      </c>
      <c r="C360" t="n">
        <v>44463000</v>
      </c>
      <c r="D360">
        <f>if(and(B360&gt;0,C360&gt;0),C360/(B360+C360),"")</f>
        <v/>
      </c>
      <c r="E360">
        <f>D360-E356</f>
        <v/>
      </c>
      <c r="F360" t="n">
        <v>0.05</v>
      </c>
      <c r="G360">
        <f>E360/F360*100/23.09/24</f>
        <v/>
      </c>
    </row>
    <row r="361" spans="1:7">
      <c r="A361" t="s">
        <v>19</v>
      </c>
      <c r="B361" t="n">
        <v>21491490</v>
      </c>
      <c r="C361" t="n">
        <v>47387030</v>
      </c>
      <c r="D361">
        <f>if(and(B361&gt;0,C361&gt;0),C361/(B361+C361),"")</f>
        <v/>
      </c>
      <c r="E361">
        <f>D361-E356</f>
        <v/>
      </c>
      <c r="F361" t="n">
        <v>0.05</v>
      </c>
      <c r="G361">
        <f>E361/F361*100/23.09/24</f>
        <v/>
      </c>
    </row>
    <row r="362" spans="1:7">
      <c r="A362" t="s">
        <v>20</v>
      </c>
      <c r="B362" t="n">
        <v>13073330</v>
      </c>
      <c r="C362" t="n">
        <v>18620140</v>
      </c>
      <c r="D362">
        <f>if(and(B362&gt;0,C362&gt;0),C362/(B362+C362),"")</f>
        <v/>
      </c>
      <c r="E362">
        <f>D362-E356</f>
        <v/>
      </c>
      <c r="F362" t="n">
        <v>0.05</v>
      </c>
      <c r="G362">
        <f>E362/F362*100/23.09/48</f>
        <v/>
      </c>
    </row>
    <row r="363" spans="1:7">
      <c r="A363" t="s">
        <v>21</v>
      </c>
      <c r="B363" t="n">
        <v>14098720</v>
      </c>
      <c r="C363" t="n">
        <v>20187160</v>
      </c>
      <c r="D363">
        <f>if(and(B363&gt;0,C363&gt;0),C363/(B363+C363),"")</f>
        <v/>
      </c>
      <c r="E363">
        <f>D363-E356</f>
        <v/>
      </c>
      <c r="F363" t="n">
        <v>0.05</v>
      </c>
      <c r="G363">
        <f>E363/F363*100/23.09/48</f>
        <v/>
      </c>
    </row>
    <row r="364" spans="1:7">
      <c r="A364" t="s">
        <v>22</v>
      </c>
      <c r="B364" t="n">
        <v>28560670</v>
      </c>
      <c r="C364" t="n">
        <v>48653760</v>
      </c>
      <c r="D364">
        <f>if(and(B364&gt;0,C364&gt;0),C364/(B364+C364),"")</f>
        <v/>
      </c>
      <c r="E364">
        <f>D364-E356</f>
        <v/>
      </c>
      <c r="F364" t="n">
        <v>0.05</v>
      </c>
      <c r="G364">
        <f>E364/F364*100/23.09/96</f>
        <v/>
      </c>
    </row>
    <row r="365" spans="1:7">
      <c r="A365" t="s">
        <v>23</v>
      </c>
      <c r="B365" t="n">
        <v>21566220</v>
      </c>
      <c r="C365" t="n">
        <v>71308210</v>
      </c>
      <c r="D365">
        <f>if(and(B365&gt;0,C365&gt;0),C365/(B365+C365),"")</f>
        <v/>
      </c>
      <c r="E365">
        <f>D365-E356</f>
        <v/>
      </c>
      <c r="F365" t="n">
        <v>0.05</v>
      </c>
      <c r="G365">
        <f>E365/F365*100/23.09/96</f>
        <v/>
      </c>
    </row>
    <row r="366" spans="1:7">
      <c r="A366" t="s">
        <v>24</v>
      </c>
      <c r="B366" t="n">
        <v>13978060</v>
      </c>
      <c r="C366" t="n">
        <v>25584820</v>
      </c>
      <c r="D366">
        <f>if(and(B366&gt;0,C366&gt;0),C366/(B366+C366),"")</f>
        <v/>
      </c>
      <c r="E366">
        <f>D366-E356</f>
        <v/>
      </c>
      <c r="F366" t="n">
        <v>0.05</v>
      </c>
      <c r="G366">
        <f>E366/F366*100/23.09/168</f>
        <v/>
      </c>
    </row>
    <row r="367" spans="1:7">
      <c r="A367" t="s">
        <v>25</v>
      </c>
      <c r="B367" t="n">
        <v>18196530</v>
      </c>
      <c r="C367" t="n">
        <v>33807040</v>
      </c>
      <c r="D367">
        <f>if(and(B367&gt;0,C367&gt;0),C367/(B367+C367),"")</f>
        <v/>
      </c>
      <c r="E367">
        <f>D367-E356</f>
        <v/>
      </c>
      <c r="F367" t="n">
        <v>0.05</v>
      </c>
      <c r="G367">
        <f>E367/F367*100/23.09/168</f>
        <v/>
      </c>
    </row>
    <row r="368" spans="1:7">
      <c r="A368" t="s"/>
    </row>
    <row r="369" spans="1:7">
      <c r="A369" t="s">
        <v>0</v>
      </c>
      <c r="B369" t="s">
        <v>1</v>
      </c>
      <c r="C369" t="s">
        <v>2</v>
      </c>
      <c r="D369" t="s">
        <v>3</v>
      </c>
    </row>
    <row r="370" spans="1:7">
      <c r="A370" t="s">
        <v>87</v>
      </c>
      <c r="B370" t="s">
        <v>5</v>
      </c>
      <c r="C370" t="s">
        <v>88</v>
      </c>
      <c r="D370" t="s">
        <v>89</v>
      </c>
    </row>
    <row r="371" spans="1:7">
      <c r="A371" t="s"/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t="s">
        <v>13</v>
      </c>
    </row>
    <row r="372" spans="1:7">
      <c r="A372" t="s">
        <v>14</v>
      </c>
      <c r="B372" t="n">
        <v>20786070</v>
      </c>
      <c r="C372" t="n">
        <v>17969680</v>
      </c>
      <c r="D372">
        <f>if(and(B372&gt;0,C372&gt;0),C372/(B372+C372),"")</f>
        <v/>
      </c>
      <c r="E372">
        <f>average(D372:D373)</f>
        <v/>
      </c>
    </row>
    <row r="373" spans="1:7">
      <c r="A373" t="s">
        <v>15</v>
      </c>
      <c r="B373" t="n">
        <v>22539820</v>
      </c>
      <c r="C373" t="n">
        <v>19546720</v>
      </c>
      <c r="D373">
        <f>if(and(B373&gt;0,C373&gt;0),C373/(B373+C373),"")</f>
        <v/>
      </c>
    </row>
    <row r="374" spans="1:7">
      <c r="A374" t="s">
        <v>16</v>
      </c>
      <c r="B374" t="n">
        <v>17813230</v>
      </c>
      <c r="C374" t="n">
        <v>16505870</v>
      </c>
      <c r="D374">
        <f>if(and(B374&gt;0,C374&gt;0),C374/(B374+C374),"")</f>
        <v/>
      </c>
      <c r="E374">
        <f>D374-E372</f>
        <v/>
      </c>
      <c r="F374" t="n">
        <v>0.05</v>
      </c>
      <c r="G374">
        <f>E374/F374*100/28.19/8</f>
        <v/>
      </c>
    </row>
    <row r="375" spans="1:7">
      <c r="A375" t="s">
        <v>17</v>
      </c>
      <c r="B375" t="n">
        <v>18874410</v>
      </c>
      <c r="C375" t="n">
        <v>17841030</v>
      </c>
      <c r="D375">
        <f>if(and(B375&gt;0,C375&gt;0),C375/(B375+C375),"")</f>
        <v/>
      </c>
      <c r="E375">
        <f>D375-E372</f>
        <v/>
      </c>
      <c r="F375" t="n">
        <v>0.05</v>
      </c>
      <c r="G375">
        <f>E375/F375*100/28.19/8</f>
        <v/>
      </c>
    </row>
    <row r="376" spans="1:7">
      <c r="A376" t="s">
        <v>18</v>
      </c>
      <c r="B376" t="n">
        <v>19561100</v>
      </c>
      <c r="C376" t="n">
        <v>21725050</v>
      </c>
      <c r="D376">
        <f>if(and(B376&gt;0,C376&gt;0),C376/(B376+C376),"")</f>
        <v/>
      </c>
      <c r="E376">
        <f>D376-E372</f>
        <v/>
      </c>
      <c r="F376" t="n">
        <v>0.05</v>
      </c>
      <c r="G376">
        <f>E376/F376*100/28.19/24</f>
        <v/>
      </c>
    </row>
    <row r="377" spans="1:7">
      <c r="A377" t="s">
        <v>19</v>
      </c>
      <c r="B377" t="n">
        <v>24491520</v>
      </c>
      <c r="C377" t="n">
        <v>26658820</v>
      </c>
      <c r="D377">
        <f>if(and(B377&gt;0,C377&gt;0),C377/(B377+C377),"")</f>
        <v/>
      </c>
      <c r="E377">
        <f>D377-E372</f>
        <v/>
      </c>
      <c r="F377" t="n">
        <v>0.05</v>
      </c>
      <c r="G377">
        <f>E377/F377*100/28.19/24</f>
        <v/>
      </c>
    </row>
    <row r="378" spans="1:7">
      <c r="A378" t="s">
        <v>20</v>
      </c>
      <c r="B378" t="n">
        <v>5055593</v>
      </c>
      <c r="C378" t="n">
        <v>7015519</v>
      </c>
      <c r="D378">
        <f>if(and(B378&gt;0,C378&gt;0),C378/(B378+C378),"")</f>
        <v/>
      </c>
      <c r="E378">
        <f>D378-E372</f>
        <v/>
      </c>
      <c r="F378" t="n">
        <v>0.05</v>
      </c>
      <c r="G378">
        <f>E378/F378*100/28.19/48</f>
        <v/>
      </c>
    </row>
    <row r="379" spans="1:7">
      <c r="A379" t="s">
        <v>21</v>
      </c>
      <c r="B379" t="n">
        <v>5795473</v>
      </c>
      <c r="C379" t="n">
        <v>7594572</v>
      </c>
      <c r="D379">
        <f>if(and(B379&gt;0,C379&gt;0),C379/(B379+C379),"")</f>
        <v/>
      </c>
      <c r="E379">
        <f>D379-E372</f>
        <v/>
      </c>
      <c r="F379" t="n">
        <v>0.05</v>
      </c>
      <c r="G379">
        <f>E379/F379*100/28.19/48</f>
        <v/>
      </c>
    </row>
    <row r="380" spans="1:7">
      <c r="A380" t="s">
        <v>22</v>
      </c>
      <c r="B380" t="n">
        <v>14178830</v>
      </c>
      <c r="C380" t="n">
        <v>24188900</v>
      </c>
      <c r="D380">
        <f>if(and(B380&gt;0,C380&gt;0),C380/(B380+C380),"")</f>
        <v/>
      </c>
      <c r="E380">
        <f>D380-E372</f>
        <v/>
      </c>
      <c r="F380" t="n">
        <v>0.05</v>
      </c>
      <c r="G380">
        <f>E380/F380*100/28.19/96</f>
        <v/>
      </c>
    </row>
    <row r="381" spans="1:7">
      <c r="A381" t="s">
        <v>23</v>
      </c>
      <c r="B381" t="n">
        <v>14891730</v>
      </c>
      <c r="C381" t="n">
        <v>25168190</v>
      </c>
      <c r="D381">
        <f>if(and(B381&gt;0,C381&gt;0),C381/(B381+C381),"")</f>
        <v/>
      </c>
      <c r="E381">
        <f>D381-E372</f>
        <v/>
      </c>
      <c r="F381" t="n">
        <v>0.05</v>
      </c>
      <c r="G381">
        <f>E381/F381*100/28.19/96</f>
        <v/>
      </c>
    </row>
    <row r="382" spans="1:7">
      <c r="A382" t="s">
        <v>24</v>
      </c>
      <c r="B382" t="n">
        <v>13696700</v>
      </c>
      <c r="C382" t="n">
        <v>26670720</v>
      </c>
      <c r="D382">
        <f>if(and(B382&gt;0,C382&gt;0),C382/(B382+C382),"")</f>
        <v/>
      </c>
      <c r="E382">
        <f>D382-E372</f>
        <v/>
      </c>
      <c r="F382" t="n">
        <v>0.05</v>
      </c>
      <c r="G382">
        <f>E382/F382*100/28.19/168</f>
        <v/>
      </c>
    </row>
    <row r="383" spans="1:7">
      <c r="A383" t="s">
        <v>25</v>
      </c>
      <c r="B383" t="n">
        <v>13660760</v>
      </c>
      <c r="C383" t="n">
        <v>25894050</v>
      </c>
      <c r="D383">
        <f>if(and(B383&gt;0,C383&gt;0),C383/(B383+C383),"")</f>
        <v/>
      </c>
      <c r="E383">
        <f>D383-E372</f>
        <v/>
      </c>
      <c r="F383" t="n">
        <v>0.05</v>
      </c>
      <c r="G383">
        <f>E383/F383*100/28.19/168</f>
        <v/>
      </c>
    </row>
    <row r="384" spans="1:7">
      <c r="A384" t="s"/>
    </row>
    <row r="385" spans="1:7">
      <c r="A385" t="s">
        <v>0</v>
      </c>
      <c r="B385" t="s">
        <v>1</v>
      </c>
      <c r="C385" t="s">
        <v>2</v>
      </c>
      <c r="D385" t="s">
        <v>3</v>
      </c>
    </row>
    <row r="386" spans="1:7">
      <c r="A386" t="s">
        <v>90</v>
      </c>
      <c r="B386" t="s">
        <v>5</v>
      </c>
      <c r="C386" t="s">
        <v>91</v>
      </c>
      <c r="D386" t="s">
        <v>92</v>
      </c>
    </row>
    <row r="387" spans="1:7">
      <c r="A387" t="s"/>
      <c r="B387" t="s">
        <v>8</v>
      </c>
      <c r="C387" t="s">
        <v>9</v>
      </c>
      <c r="D387" t="s">
        <v>10</v>
      </c>
      <c r="E387" t="s">
        <v>11</v>
      </c>
      <c r="F387" t="s">
        <v>12</v>
      </c>
      <c r="G387" t="s">
        <v>13</v>
      </c>
    </row>
    <row r="388" spans="1:7">
      <c r="A388" t="s">
        <v>14</v>
      </c>
      <c r="B388" t="n">
        <v>19620740</v>
      </c>
      <c r="C388" t="n">
        <v>15125090</v>
      </c>
      <c r="D388">
        <f>if(and(B388&gt;0,C388&gt;0),C388/(B388+C388),"")</f>
        <v/>
      </c>
      <c r="E388">
        <f>average(D388:D389)</f>
        <v/>
      </c>
    </row>
    <row r="389" spans="1:7">
      <c r="A389" t="s">
        <v>15</v>
      </c>
      <c r="B389" t="n">
        <v>18165480</v>
      </c>
      <c r="C389" t="n">
        <v>14643870</v>
      </c>
      <c r="D389">
        <f>if(and(B389&gt;0,C389&gt;0),C389/(B389+C389),"")</f>
        <v/>
      </c>
    </row>
    <row r="390" spans="1:7">
      <c r="A390" t="s">
        <v>16</v>
      </c>
      <c r="B390" t="n">
        <v>19251460</v>
      </c>
      <c r="C390" t="n">
        <v>16975530</v>
      </c>
      <c r="D390">
        <f>if(and(B390&gt;0,C390&gt;0),C390/(B390+C390),"")</f>
        <v/>
      </c>
      <c r="E390">
        <f>D390-E388</f>
        <v/>
      </c>
      <c r="F390" t="n">
        <v>0.05</v>
      </c>
      <c r="G390">
        <f>E390/F390*100/22.46/8</f>
        <v/>
      </c>
    </row>
    <row r="391" spans="1:7">
      <c r="A391" t="s">
        <v>17</v>
      </c>
      <c r="B391" t="n">
        <v>14138950</v>
      </c>
      <c r="C391" t="n">
        <v>12125970</v>
      </c>
      <c r="D391">
        <f>if(and(B391&gt;0,C391&gt;0),C391/(B391+C391),"")</f>
        <v/>
      </c>
      <c r="E391">
        <f>D391-E388</f>
        <v/>
      </c>
      <c r="F391" t="n">
        <v>0.05</v>
      </c>
      <c r="G391">
        <f>E391/F391*100/22.46/8</f>
        <v/>
      </c>
    </row>
    <row r="392" spans="1:7">
      <c r="A392" t="s">
        <v>18</v>
      </c>
      <c r="B392" t="n">
        <v>23669950</v>
      </c>
      <c r="C392" t="n">
        <v>24464030</v>
      </c>
      <c r="D392">
        <f>if(and(B392&gt;0,C392&gt;0),C392/(B392+C392),"")</f>
        <v/>
      </c>
      <c r="E392">
        <f>D392-E388</f>
        <v/>
      </c>
      <c r="F392" t="n">
        <v>0.05</v>
      </c>
      <c r="G392">
        <f>E392/F392*100/22.46/24</f>
        <v/>
      </c>
    </row>
    <row r="393" spans="1:7">
      <c r="A393" t="s">
        <v>19</v>
      </c>
      <c r="B393" t="n">
        <v>23418780</v>
      </c>
      <c r="C393" t="n">
        <v>23366420</v>
      </c>
      <c r="D393">
        <f>if(and(B393&gt;0,C393&gt;0),C393/(B393+C393),"")</f>
        <v/>
      </c>
      <c r="E393">
        <f>D393-E388</f>
        <v/>
      </c>
      <c r="F393" t="n">
        <v>0.05</v>
      </c>
      <c r="G393">
        <f>E393/F393*100/22.46/24</f>
        <v/>
      </c>
    </row>
    <row r="394" spans="1:7">
      <c r="A394" t="s">
        <v>20</v>
      </c>
      <c r="B394" t="n">
        <v>10950340</v>
      </c>
      <c r="C394" t="n">
        <v>11652090</v>
      </c>
      <c r="D394">
        <f>if(and(B394&gt;0,C394&gt;0),C394/(B394+C394),"")</f>
        <v/>
      </c>
      <c r="E394">
        <f>D394-E388</f>
        <v/>
      </c>
      <c r="F394" t="n">
        <v>0.05</v>
      </c>
      <c r="G394">
        <f>E394/F394*100/22.46/48</f>
        <v/>
      </c>
    </row>
    <row r="395" spans="1:7">
      <c r="A395" t="s">
        <v>21</v>
      </c>
      <c r="B395" t="n">
        <v>12396960</v>
      </c>
      <c r="C395" t="n">
        <v>13554340</v>
      </c>
      <c r="D395">
        <f>if(and(B395&gt;0,C395&gt;0),C395/(B395+C395),"")</f>
        <v/>
      </c>
      <c r="E395">
        <f>D395-E388</f>
        <v/>
      </c>
      <c r="F395" t="n">
        <v>0.05</v>
      </c>
      <c r="G395">
        <f>E395/F395*100/22.46/48</f>
        <v/>
      </c>
    </row>
    <row r="396" spans="1:7">
      <c r="A396" t="s">
        <v>22</v>
      </c>
      <c r="B396" t="n">
        <v>26222570</v>
      </c>
      <c r="C396" t="n">
        <v>37084840</v>
      </c>
      <c r="D396">
        <f>if(and(B396&gt;0,C396&gt;0),C396/(B396+C396),"")</f>
        <v/>
      </c>
      <c r="E396">
        <f>D396-E388</f>
        <v/>
      </c>
      <c r="F396" t="n">
        <v>0.05</v>
      </c>
      <c r="G396">
        <f>E396/F396*100/22.46/96</f>
        <v/>
      </c>
    </row>
    <row r="397" spans="1:7">
      <c r="A397" t="s">
        <v>23</v>
      </c>
      <c r="B397" t="n">
        <v>27516280</v>
      </c>
      <c r="C397" t="n">
        <v>39358890</v>
      </c>
      <c r="D397">
        <f>if(and(B397&gt;0,C397&gt;0),C397/(B397+C397),"")</f>
        <v/>
      </c>
      <c r="E397">
        <f>D397-E388</f>
        <v/>
      </c>
      <c r="F397" t="n">
        <v>0.05</v>
      </c>
      <c r="G397">
        <f>E397/F397*100/22.46/96</f>
        <v/>
      </c>
    </row>
    <row r="398" spans="1:7">
      <c r="A398" t="s">
        <v>24</v>
      </c>
      <c r="B398" t="n">
        <v>13735660</v>
      </c>
      <c r="C398" t="n">
        <v>20477440</v>
      </c>
      <c r="D398">
        <f>if(and(B398&gt;0,C398&gt;0),C398/(B398+C398),"")</f>
        <v/>
      </c>
      <c r="E398">
        <f>D398-E388</f>
        <v/>
      </c>
      <c r="F398" t="n">
        <v>0.05</v>
      </c>
      <c r="G398">
        <f>E398/F398*100/22.46/168</f>
        <v/>
      </c>
    </row>
    <row r="399" spans="1:7">
      <c r="A399" t="s">
        <v>25</v>
      </c>
      <c r="B399" t="n">
        <v>16275350</v>
      </c>
      <c r="C399" t="n">
        <v>24282160</v>
      </c>
      <c r="D399">
        <f>if(and(B399&gt;0,C399&gt;0),C399/(B399+C399),"")</f>
        <v/>
      </c>
      <c r="E399">
        <f>D399-E388</f>
        <v/>
      </c>
      <c r="F399" t="n">
        <v>0.05</v>
      </c>
      <c r="G399">
        <f>E399/F399*100/22.46/168</f>
        <v/>
      </c>
    </row>
    <row r="400" spans="1:7">
      <c r="A400" t="s"/>
    </row>
    <row r="401" spans="1:7">
      <c r="A401" t="s">
        <v>0</v>
      </c>
      <c r="B401" t="s">
        <v>1</v>
      </c>
      <c r="C401" t="s">
        <v>2</v>
      </c>
      <c r="D401" t="s">
        <v>3</v>
      </c>
    </row>
    <row r="402" spans="1:7">
      <c r="A402" t="s">
        <v>93</v>
      </c>
      <c r="B402" t="s">
        <v>48</v>
      </c>
      <c r="C402" t="s">
        <v>94</v>
      </c>
      <c r="D402" t="s">
        <v>95</v>
      </c>
    </row>
    <row r="403" spans="1:7">
      <c r="A403" t="s"/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</row>
    <row r="404" spans="1:7">
      <c r="A404" t="s">
        <v>14</v>
      </c>
      <c r="B404" t="n">
        <v>27178400</v>
      </c>
      <c r="C404" t="n">
        <v>25366250</v>
      </c>
      <c r="D404">
        <f>if(and(B404&gt;0,C404&gt;0),C404/(B404+C404),"")</f>
        <v/>
      </c>
      <c r="E404">
        <f>average(D404:D405)</f>
        <v/>
      </c>
    </row>
    <row r="405" spans="1:7">
      <c r="A405" t="s">
        <v>15</v>
      </c>
      <c r="B405" t="n">
        <v>17506430</v>
      </c>
      <c r="C405" t="n">
        <v>16262370</v>
      </c>
      <c r="D405">
        <f>if(and(B405&gt;0,C405&gt;0),C405/(B405+C405),"")</f>
        <v/>
      </c>
    </row>
    <row r="406" spans="1:7">
      <c r="A406" t="s">
        <v>16</v>
      </c>
      <c r="B406" t="n">
        <v>16438160</v>
      </c>
      <c r="C406" t="n">
        <v>19100620</v>
      </c>
      <c r="D406">
        <f>if(and(B406&gt;0,C406&gt;0),C406/(B406+C406),"")</f>
        <v/>
      </c>
      <c r="E406">
        <f>D406-E404</f>
        <v/>
      </c>
      <c r="F406" t="n">
        <v>0.05</v>
      </c>
      <c r="G406">
        <f>E406/F406*100/25.86/8</f>
        <v/>
      </c>
    </row>
    <row r="407" spans="1:7">
      <c r="A407" t="s">
        <v>17</v>
      </c>
      <c r="B407" t="n">
        <v>16232800</v>
      </c>
      <c r="C407" t="n">
        <v>18984540</v>
      </c>
      <c r="D407">
        <f>if(and(B407&gt;0,C407&gt;0),C407/(B407+C407),"")</f>
        <v/>
      </c>
      <c r="E407">
        <f>D407-E404</f>
        <v/>
      </c>
      <c r="F407" t="n">
        <v>0.05</v>
      </c>
      <c r="G407">
        <f>E407/F407*100/25.86/8</f>
        <v/>
      </c>
    </row>
    <row r="408" spans="1:7">
      <c r="A408" t="s">
        <v>18</v>
      </c>
      <c r="B408" t="n">
        <v>18485290</v>
      </c>
      <c r="C408" t="n">
        <v>24765390</v>
      </c>
      <c r="D408">
        <f>if(and(B408&gt;0,C408&gt;0),C408/(B408+C408),"")</f>
        <v/>
      </c>
      <c r="E408">
        <f>D408-E404</f>
        <v/>
      </c>
      <c r="F408" t="n">
        <v>0.05</v>
      </c>
      <c r="G408">
        <f>E408/F408*100/25.86/24</f>
        <v/>
      </c>
    </row>
    <row r="409" spans="1:7">
      <c r="A409" t="s">
        <v>19</v>
      </c>
      <c r="B409" t="n">
        <v>18921260</v>
      </c>
      <c r="C409" t="n">
        <v>26233560</v>
      </c>
      <c r="D409">
        <f>if(and(B409&gt;0,C409&gt;0),C409/(B409+C409),"")</f>
        <v/>
      </c>
      <c r="E409">
        <f>D409-E404</f>
        <v/>
      </c>
      <c r="F409" t="n">
        <v>0.05</v>
      </c>
      <c r="G409">
        <f>E409/F409*100/25.86/24</f>
        <v/>
      </c>
    </row>
    <row r="410" spans="1:7">
      <c r="A410" t="s">
        <v>20</v>
      </c>
      <c r="B410" t="n">
        <v>11638480</v>
      </c>
      <c r="C410" t="n">
        <v>27858070</v>
      </c>
      <c r="D410">
        <f>if(and(B410&gt;0,C410&gt;0),C410/(B410+C410),"")</f>
        <v/>
      </c>
      <c r="E410">
        <f>D410-E404</f>
        <v/>
      </c>
      <c r="F410" t="n">
        <v>0.05</v>
      </c>
      <c r="G410">
        <f>E410/F410*100/25.86/48</f>
        <v/>
      </c>
    </row>
    <row r="411" spans="1:7">
      <c r="A411" t="s">
        <v>21</v>
      </c>
      <c r="B411" t="n">
        <v>9166074</v>
      </c>
      <c r="C411" t="n">
        <v>21868050</v>
      </c>
      <c r="D411">
        <f>if(and(B411&gt;0,C411&gt;0),C411/(B411+C411),"")</f>
        <v/>
      </c>
      <c r="E411">
        <f>D411-E404</f>
        <v/>
      </c>
      <c r="F411" t="n">
        <v>0.05</v>
      </c>
      <c r="G411">
        <f>E411/F411*100/25.86/48</f>
        <v/>
      </c>
    </row>
    <row r="412" spans="1:7">
      <c r="A412" t="s">
        <v>22</v>
      </c>
      <c r="B412" t="n">
        <v>22133910</v>
      </c>
      <c r="C412" t="n">
        <v>55639650</v>
      </c>
      <c r="D412">
        <f>if(and(B412&gt;0,C412&gt;0),C412/(B412+C412),"")</f>
        <v/>
      </c>
      <c r="E412">
        <f>D412-E404</f>
        <v/>
      </c>
      <c r="F412" t="n">
        <v>0.05</v>
      </c>
      <c r="G412">
        <f>E412/F412*100/25.86/96</f>
        <v/>
      </c>
    </row>
    <row r="413" spans="1:7">
      <c r="A413" t="s">
        <v>23</v>
      </c>
      <c r="B413" t="n">
        <v>17255760</v>
      </c>
      <c r="C413" t="n">
        <v>43294060</v>
      </c>
      <c r="D413">
        <f>if(and(B413&gt;0,C413&gt;0),C413/(B413+C413),"")</f>
        <v/>
      </c>
      <c r="E413">
        <f>D413-E404</f>
        <v/>
      </c>
      <c r="F413" t="n">
        <v>0.05</v>
      </c>
      <c r="G413">
        <f>E413/F413*100/25.86/96</f>
        <v/>
      </c>
    </row>
    <row r="414" spans="1:7">
      <c r="A414" t="s">
        <v>24</v>
      </c>
      <c r="B414" t="n">
        <v>21916790</v>
      </c>
      <c r="C414" t="n">
        <v>54296060</v>
      </c>
      <c r="D414">
        <f>if(and(B414&gt;0,C414&gt;0),C414/(B414+C414),"")</f>
        <v/>
      </c>
      <c r="E414">
        <f>D414-E404</f>
        <v/>
      </c>
      <c r="F414" t="n">
        <v>0.05</v>
      </c>
      <c r="G414">
        <f>E414/F414*100/25.86/168</f>
        <v/>
      </c>
    </row>
    <row r="415" spans="1:7">
      <c r="A415" t="s">
        <v>25</v>
      </c>
      <c r="B415" t="n">
        <v>0</v>
      </c>
      <c r="C415" t="n">
        <v>0</v>
      </c>
      <c r="D415">
        <f>if(and(B415&gt;0,C415&gt;0),C415/(B415+C415),"")</f>
        <v/>
      </c>
      <c r="E415">
        <f>D415-E404</f>
        <v/>
      </c>
      <c r="F415" t="n">
        <v>0.05</v>
      </c>
      <c r="G415">
        <f>E415/F415*100/25.86/168</f>
        <v/>
      </c>
    </row>
    <row r="416" spans="1:7">
      <c r="A416" t="s"/>
    </row>
    <row r="417" spans="1:7">
      <c r="A417" t="s">
        <v>0</v>
      </c>
      <c r="B417" t="s">
        <v>1</v>
      </c>
      <c r="C417" t="s">
        <v>2</v>
      </c>
      <c r="D417" t="s">
        <v>3</v>
      </c>
    </row>
    <row r="418" spans="1:7">
      <c r="A418" t="s">
        <v>96</v>
      </c>
      <c r="B418" t="s">
        <v>48</v>
      </c>
      <c r="C418" t="s">
        <v>97</v>
      </c>
      <c r="D418" t="s">
        <v>98</v>
      </c>
    </row>
    <row r="419" spans="1:7">
      <c r="A419" t="s"/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t="s">
        <v>13</v>
      </c>
    </row>
    <row r="420" spans="1:7">
      <c r="A420" t="s">
        <v>14</v>
      </c>
      <c r="B420" t="n">
        <v>26491740</v>
      </c>
      <c r="C420" t="n">
        <v>22784070</v>
      </c>
      <c r="D420">
        <f>if(and(B420&gt;0,C420&gt;0),C420/(B420+C420),"")</f>
        <v/>
      </c>
      <c r="E420">
        <f>average(D420:D421)</f>
        <v/>
      </c>
    </row>
    <row r="421" spans="1:7">
      <c r="A421" t="s">
        <v>15</v>
      </c>
      <c r="B421" t="n">
        <v>22280550</v>
      </c>
      <c r="C421" t="n">
        <v>19009730</v>
      </c>
      <c r="D421">
        <f>if(and(B421&gt;0,C421&gt;0),C421/(B421+C421),"")</f>
        <v/>
      </c>
    </row>
    <row r="422" spans="1:7">
      <c r="A422" t="s">
        <v>16</v>
      </c>
      <c r="B422" t="n">
        <v>27044570</v>
      </c>
      <c r="C422" t="n">
        <v>24523620</v>
      </c>
      <c r="D422">
        <f>if(and(B422&gt;0,C422&gt;0),C422/(B422+C422),"")</f>
        <v/>
      </c>
      <c r="E422">
        <f>D422-E420</f>
        <v/>
      </c>
      <c r="F422" t="n">
        <v>0.05</v>
      </c>
      <c r="G422">
        <f>E422/F422*100/20.65/8</f>
        <v/>
      </c>
    </row>
    <row r="423" spans="1:7">
      <c r="A423" t="s">
        <v>17</v>
      </c>
      <c r="B423" t="n">
        <v>20588770</v>
      </c>
      <c r="C423" t="n">
        <v>19370220</v>
      </c>
      <c r="D423">
        <f>if(and(B423&gt;0,C423&gt;0),C423/(B423+C423),"")</f>
        <v/>
      </c>
      <c r="E423">
        <f>D423-E420</f>
        <v/>
      </c>
      <c r="F423" t="n">
        <v>0.05</v>
      </c>
      <c r="G423">
        <f>E423/F423*100/20.65/8</f>
        <v/>
      </c>
    </row>
    <row r="424" spans="1:7">
      <c r="A424" t="s">
        <v>18</v>
      </c>
      <c r="B424" t="n">
        <v>24366710</v>
      </c>
      <c r="C424" t="n">
        <v>26286710</v>
      </c>
      <c r="D424">
        <f>if(and(B424&gt;0,C424&gt;0),C424/(B424+C424),"")</f>
        <v/>
      </c>
      <c r="E424">
        <f>D424-E420</f>
        <v/>
      </c>
      <c r="F424" t="n">
        <v>0.05</v>
      </c>
      <c r="G424">
        <f>E424/F424*100/20.65/24</f>
        <v/>
      </c>
    </row>
    <row r="425" spans="1:7">
      <c r="A425" t="s">
        <v>19</v>
      </c>
      <c r="B425" t="n">
        <v>21564230</v>
      </c>
      <c r="C425" t="n">
        <v>23489100</v>
      </c>
      <c r="D425">
        <f>if(and(B425&gt;0,C425&gt;0),C425/(B425+C425),"")</f>
        <v/>
      </c>
      <c r="E425">
        <f>D425-E420</f>
        <v/>
      </c>
      <c r="F425" t="n">
        <v>0.05</v>
      </c>
      <c r="G425">
        <f>E425/F425*100/20.65/24</f>
        <v/>
      </c>
    </row>
    <row r="426" spans="1:7">
      <c r="A426" t="s">
        <v>20</v>
      </c>
      <c r="B426" t="n">
        <v>14448010</v>
      </c>
      <c r="C426" t="n">
        <v>17857900</v>
      </c>
      <c r="D426">
        <f>if(and(B426&gt;0,C426&gt;0),C426/(B426+C426),"")</f>
        <v/>
      </c>
      <c r="E426">
        <f>D426-E420</f>
        <v/>
      </c>
      <c r="F426" t="n">
        <v>0.05</v>
      </c>
      <c r="G426">
        <f>E426/F426*100/20.65/48</f>
        <v/>
      </c>
    </row>
    <row r="427" spans="1:7">
      <c r="A427" t="s">
        <v>21</v>
      </c>
      <c r="B427" t="n">
        <v>14692000</v>
      </c>
      <c r="C427" t="n">
        <v>17977540</v>
      </c>
      <c r="D427">
        <f>if(and(B427&gt;0,C427&gt;0),C427/(B427+C427),"")</f>
        <v/>
      </c>
      <c r="E427">
        <f>D427-E420</f>
        <v/>
      </c>
      <c r="F427" t="n">
        <v>0.05</v>
      </c>
      <c r="G427">
        <f>E427/F427*100/20.65/48</f>
        <v/>
      </c>
    </row>
    <row r="428" spans="1:7">
      <c r="A428" t="s">
        <v>22</v>
      </c>
      <c r="B428" t="n">
        <v>32242860</v>
      </c>
      <c r="C428" t="n">
        <v>47118020</v>
      </c>
      <c r="D428">
        <f>if(and(B428&gt;0,C428&gt;0),C428/(B428+C428),"")</f>
        <v/>
      </c>
      <c r="E428">
        <f>D428-E420</f>
        <v/>
      </c>
      <c r="F428" t="n">
        <v>0.05</v>
      </c>
      <c r="G428">
        <f>E428/F428*100/20.65/96</f>
        <v/>
      </c>
    </row>
    <row r="429" spans="1:7">
      <c r="A429" t="s">
        <v>23</v>
      </c>
      <c r="B429" t="n">
        <v>24492530</v>
      </c>
      <c r="C429" t="n">
        <v>35318550</v>
      </c>
      <c r="D429">
        <f>if(and(B429&gt;0,C429&gt;0),C429/(B429+C429),"")</f>
        <v/>
      </c>
      <c r="E429">
        <f>D429-E420</f>
        <v/>
      </c>
      <c r="F429" t="n">
        <v>0.05</v>
      </c>
      <c r="G429">
        <f>E429/F429*100/20.65/96</f>
        <v/>
      </c>
    </row>
    <row r="430" spans="1:7">
      <c r="A430" t="s">
        <v>24</v>
      </c>
      <c r="B430" t="n">
        <v>11938980</v>
      </c>
      <c r="C430" t="n">
        <v>18752280</v>
      </c>
      <c r="D430">
        <f>if(and(B430&gt;0,C430&gt;0),C430/(B430+C430),"")</f>
        <v/>
      </c>
      <c r="E430">
        <f>D430-E420</f>
        <v/>
      </c>
      <c r="F430" t="n">
        <v>0.05</v>
      </c>
      <c r="G430">
        <f>E430/F430*100/20.65/168</f>
        <v/>
      </c>
    </row>
    <row r="431" spans="1:7">
      <c r="A431" t="s">
        <v>25</v>
      </c>
      <c r="B431" t="n">
        <v>30854670</v>
      </c>
      <c r="C431" t="n">
        <v>48635140</v>
      </c>
      <c r="D431">
        <f>if(and(B431&gt;0,C431&gt;0),C431/(B431+C431),"")</f>
        <v/>
      </c>
      <c r="E431">
        <f>D431-E420</f>
        <v/>
      </c>
      <c r="F431" t="n">
        <v>0.05</v>
      </c>
      <c r="G431">
        <f>E431/F431*100/20.65/168</f>
        <v/>
      </c>
    </row>
    <row r="432" spans="1:7">
      <c r="A432" t="s"/>
    </row>
    <row r="433" spans="1:7">
      <c r="A433" t="s">
        <v>0</v>
      </c>
      <c r="B433" t="s">
        <v>1</v>
      </c>
      <c r="C433" t="s">
        <v>2</v>
      </c>
      <c r="D433" t="s">
        <v>3</v>
      </c>
    </row>
    <row r="434" spans="1:7">
      <c r="A434" t="s">
        <v>99</v>
      </c>
      <c r="B434" t="s">
        <v>5</v>
      </c>
      <c r="C434" t="s">
        <v>100</v>
      </c>
      <c r="D434" t="s">
        <v>101</v>
      </c>
    </row>
    <row r="435" spans="1:7">
      <c r="A435" t="s"/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t="s">
        <v>13</v>
      </c>
    </row>
    <row r="436" spans="1:7">
      <c r="A436" t="s">
        <v>14</v>
      </c>
      <c r="B436" t="n">
        <v>34693180</v>
      </c>
      <c r="C436" t="n">
        <v>31431240</v>
      </c>
      <c r="D436">
        <f>if(and(B436&gt;0,C436&gt;0),C436/(B436+C436),"")</f>
        <v/>
      </c>
      <c r="E436">
        <f>average(D436:D437)</f>
        <v/>
      </c>
    </row>
    <row r="437" spans="1:7">
      <c r="A437" t="s">
        <v>15</v>
      </c>
      <c r="B437" t="n">
        <v>31741050</v>
      </c>
      <c r="C437" t="n">
        <v>27690740</v>
      </c>
      <c r="D437">
        <f>if(and(B437&gt;0,C437&gt;0),C437/(B437+C437),"")</f>
        <v/>
      </c>
    </row>
    <row r="438" spans="1:7">
      <c r="A438" t="s">
        <v>16</v>
      </c>
      <c r="B438" t="n">
        <v>13184800</v>
      </c>
      <c r="C438" t="n">
        <v>12315180</v>
      </c>
      <c r="D438">
        <f>if(and(B438&gt;0,C438&gt;0),C438/(B438+C438),"")</f>
        <v/>
      </c>
      <c r="E438">
        <f>D438-E436</f>
        <v/>
      </c>
      <c r="F438" t="n">
        <v>0.05</v>
      </c>
      <c r="G438">
        <f>E438/F438*100/18.73/8</f>
        <v/>
      </c>
    </row>
    <row r="439" spans="1:7">
      <c r="A439" t="s">
        <v>17</v>
      </c>
      <c r="B439" t="n">
        <v>33023670</v>
      </c>
      <c r="C439" t="n">
        <v>31755780</v>
      </c>
      <c r="D439">
        <f>if(and(B439&gt;0,C439&gt;0),C439/(B439+C439),"")</f>
        <v/>
      </c>
      <c r="E439">
        <f>D439-E436</f>
        <v/>
      </c>
      <c r="F439" t="n">
        <v>0.05</v>
      </c>
      <c r="G439">
        <f>E439/F439*100/18.73/8</f>
        <v/>
      </c>
    </row>
    <row r="440" spans="1:7">
      <c r="A440" t="s">
        <v>18</v>
      </c>
      <c r="B440" t="n">
        <v>28616860</v>
      </c>
      <c r="C440" t="n">
        <v>31918950</v>
      </c>
      <c r="D440">
        <f>if(and(B440&gt;0,C440&gt;0),C440/(B440+C440),"")</f>
        <v/>
      </c>
      <c r="E440">
        <f>D440-E436</f>
        <v/>
      </c>
      <c r="F440" t="n">
        <v>0.05</v>
      </c>
      <c r="G440">
        <f>E440/F440*100/18.73/24</f>
        <v/>
      </c>
    </row>
    <row r="441" spans="1:7">
      <c r="A441" t="s">
        <v>19</v>
      </c>
      <c r="B441" t="n">
        <v>28966250</v>
      </c>
      <c r="C441" t="n">
        <v>31477230</v>
      </c>
      <c r="D441">
        <f>if(and(B441&gt;0,C441&gt;0),C441/(B441+C441),"")</f>
        <v/>
      </c>
      <c r="E441">
        <f>D441-E436</f>
        <v/>
      </c>
      <c r="F441" t="n">
        <v>0.05</v>
      </c>
      <c r="G441">
        <f>E441/F441*100/18.73/24</f>
        <v/>
      </c>
    </row>
    <row r="442" spans="1:7">
      <c r="A442" t="s">
        <v>20</v>
      </c>
      <c r="B442" t="n">
        <v>5498534</v>
      </c>
      <c r="C442" t="n">
        <v>6971300</v>
      </c>
      <c r="D442">
        <f>if(and(B442&gt;0,C442&gt;0),C442/(B442+C442),"")</f>
        <v/>
      </c>
      <c r="E442">
        <f>D442-E436</f>
        <v/>
      </c>
      <c r="F442" t="n">
        <v>0.05</v>
      </c>
      <c r="G442">
        <f>E442/F442*100/18.73/48</f>
        <v/>
      </c>
    </row>
    <row r="443" spans="1:7">
      <c r="A443" t="s">
        <v>21</v>
      </c>
      <c r="B443" t="n">
        <v>5371976</v>
      </c>
      <c r="C443" t="n">
        <v>6969034</v>
      </c>
      <c r="D443">
        <f>if(and(B443&gt;0,C443&gt;0),C443/(B443+C443),"")</f>
        <v/>
      </c>
      <c r="E443">
        <f>D443-E436</f>
        <v/>
      </c>
      <c r="F443" t="n">
        <v>0.05</v>
      </c>
      <c r="G443">
        <f>E443/F443*100/18.73/48</f>
        <v/>
      </c>
    </row>
    <row r="444" spans="1:7">
      <c r="A444" t="s">
        <v>22</v>
      </c>
      <c r="B444" t="n">
        <v>12670330</v>
      </c>
      <c r="C444" t="n">
        <v>18400780</v>
      </c>
      <c r="D444">
        <f>if(and(B444&gt;0,C444&gt;0),C444/(B444+C444),"")</f>
        <v/>
      </c>
      <c r="E444">
        <f>D444-E436</f>
        <v/>
      </c>
      <c r="F444" t="n">
        <v>0.05</v>
      </c>
      <c r="G444">
        <f>E444/F444*100/18.73/96</f>
        <v/>
      </c>
    </row>
    <row r="445" spans="1:7">
      <c r="A445" t="s">
        <v>23</v>
      </c>
      <c r="B445" t="n">
        <v>28495420</v>
      </c>
      <c r="C445" t="n">
        <v>41648530</v>
      </c>
      <c r="D445">
        <f>if(and(B445&gt;0,C445&gt;0),C445/(B445+C445),"")</f>
        <v/>
      </c>
      <c r="E445">
        <f>D445-E436</f>
        <v/>
      </c>
      <c r="F445" t="n">
        <v>0.05</v>
      </c>
      <c r="G445">
        <f>E445/F445*100/18.73/96</f>
        <v/>
      </c>
    </row>
    <row r="446" spans="1:7">
      <c r="A446" t="s">
        <v>24</v>
      </c>
      <c r="B446" t="n">
        <v>1063717</v>
      </c>
      <c r="C446" t="n">
        <v>1700849</v>
      </c>
      <c r="D446">
        <f>if(and(B446&gt;0,C446&gt;0),C446/(B446+C446),"")</f>
        <v/>
      </c>
      <c r="E446">
        <f>D446-E436</f>
        <v/>
      </c>
      <c r="F446" t="n">
        <v>0.05</v>
      </c>
      <c r="G446">
        <f>E446/F446*100/18.73/168</f>
        <v/>
      </c>
    </row>
    <row r="447" spans="1:7">
      <c r="A447" t="s">
        <v>25</v>
      </c>
      <c r="B447" t="n">
        <v>10000900</v>
      </c>
      <c r="C447" t="n">
        <v>15951770</v>
      </c>
      <c r="D447">
        <f>if(and(B447&gt;0,C447&gt;0),C447/(B447+C447),"")</f>
        <v/>
      </c>
      <c r="E447">
        <f>D447-E436</f>
        <v/>
      </c>
      <c r="F447" t="n">
        <v>0.05</v>
      </c>
      <c r="G447">
        <f>E447/F447*100/18.73/168</f>
        <v/>
      </c>
    </row>
    <row r="448" spans="1:7">
      <c r="A448" t="s"/>
    </row>
    <row r="449" spans="1:7">
      <c r="A449" t="s">
        <v>0</v>
      </c>
      <c r="B449" t="s">
        <v>1</v>
      </c>
      <c r="C449" t="s">
        <v>2</v>
      </c>
      <c r="D449" t="s">
        <v>3</v>
      </c>
    </row>
    <row r="450" spans="1:7">
      <c r="A450" t="s">
        <v>102</v>
      </c>
      <c r="B450" t="s">
        <v>48</v>
      </c>
      <c r="C450" t="s">
        <v>103</v>
      </c>
      <c r="D450" t="s">
        <v>101</v>
      </c>
    </row>
    <row r="451" spans="1:7">
      <c r="A451" t="s"/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</row>
    <row r="452" spans="1:7">
      <c r="A452" t="s">
        <v>14</v>
      </c>
      <c r="B452" t="n">
        <v>182463600</v>
      </c>
      <c r="C452" t="n">
        <v>162786300</v>
      </c>
      <c r="D452">
        <f>if(and(B452&gt;0,C452&gt;0),C452/(B452+C452),"")</f>
        <v/>
      </c>
      <c r="E452">
        <f>average(D452:D453)</f>
        <v/>
      </c>
    </row>
    <row r="453" spans="1:7">
      <c r="A453" t="s">
        <v>15</v>
      </c>
      <c r="B453" t="n">
        <v>152777800</v>
      </c>
      <c r="C453" t="n">
        <v>138517400</v>
      </c>
      <c r="D453">
        <f>if(and(B453&gt;0,C453&gt;0),C453/(B453+C453),"")</f>
        <v/>
      </c>
    </row>
    <row r="454" spans="1:7">
      <c r="A454" t="s">
        <v>16</v>
      </c>
      <c r="B454" t="n">
        <v>222675700</v>
      </c>
      <c r="C454" t="n">
        <v>215445100</v>
      </c>
      <c r="D454">
        <f>if(and(B454&gt;0,C454&gt;0),C454/(B454+C454),"")</f>
        <v/>
      </c>
      <c r="E454">
        <f>D454-E452</f>
        <v/>
      </c>
      <c r="F454" t="n">
        <v>0.05</v>
      </c>
      <c r="G454">
        <f>E454/F454*100/18.73/8</f>
        <v/>
      </c>
    </row>
    <row r="455" spans="1:7">
      <c r="A455" t="s">
        <v>17</v>
      </c>
      <c r="B455" t="n">
        <v>164385300</v>
      </c>
      <c r="C455" t="n">
        <v>159403700</v>
      </c>
      <c r="D455">
        <f>if(and(B455&gt;0,C455&gt;0),C455/(B455+C455),"")</f>
        <v/>
      </c>
      <c r="E455">
        <f>D455-E452</f>
        <v/>
      </c>
      <c r="F455" t="n">
        <v>0.05</v>
      </c>
      <c r="G455">
        <f>E455/F455*100/18.73/8</f>
        <v/>
      </c>
    </row>
    <row r="456" spans="1:7">
      <c r="A456" t="s">
        <v>18</v>
      </c>
      <c r="B456" t="n">
        <v>143819400</v>
      </c>
      <c r="C456" t="n">
        <v>157627000</v>
      </c>
      <c r="D456">
        <f>if(and(B456&gt;0,C456&gt;0),C456/(B456+C456),"")</f>
        <v/>
      </c>
      <c r="E456">
        <f>D456-E452</f>
        <v/>
      </c>
      <c r="F456" t="n">
        <v>0.05</v>
      </c>
      <c r="G456">
        <f>E456/F456*100/18.73/24</f>
        <v/>
      </c>
    </row>
    <row r="457" spans="1:7">
      <c r="A457" t="s">
        <v>19</v>
      </c>
      <c r="B457" t="n">
        <v>146339300</v>
      </c>
      <c r="C457" t="n">
        <v>160213200</v>
      </c>
      <c r="D457">
        <f>if(and(B457&gt;0,C457&gt;0),C457/(B457+C457),"")</f>
        <v/>
      </c>
      <c r="E457">
        <f>D457-E452</f>
        <v/>
      </c>
      <c r="F457" t="n">
        <v>0.05</v>
      </c>
      <c r="G457">
        <f>E457/F457*100/18.73/24</f>
        <v/>
      </c>
    </row>
    <row r="458" spans="1:7">
      <c r="A458" t="s">
        <v>20</v>
      </c>
      <c r="B458" t="n">
        <v>115336100</v>
      </c>
      <c r="C458" t="n">
        <v>149469800</v>
      </c>
      <c r="D458">
        <f>if(and(B458&gt;0,C458&gt;0),C458/(B458+C458),"")</f>
        <v/>
      </c>
      <c r="E458">
        <f>D458-E452</f>
        <v/>
      </c>
      <c r="F458" t="n">
        <v>0.05</v>
      </c>
      <c r="G458">
        <f>E458/F458*100/18.73/48</f>
        <v/>
      </c>
    </row>
    <row r="459" spans="1:7">
      <c r="A459" t="s">
        <v>21</v>
      </c>
      <c r="B459" t="n">
        <v>117206000</v>
      </c>
      <c r="C459" t="n">
        <v>152475400</v>
      </c>
      <c r="D459">
        <f>if(and(B459&gt;0,C459&gt;0),C459/(B459+C459),"")</f>
        <v/>
      </c>
      <c r="E459">
        <f>D459-E452</f>
        <v/>
      </c>
      <c r="F459" t="n">
        <v>0.05</v>
      </c>
      <c r="G459">
        <f>E459/F459*100/18.73/48</f>
        <v/>
      </c>
    </row>
    <row r="460" spans="1:7">
      <c r="A460" t="s">
        <v>22</v>
      </c>
      <c r="B460" t="n">
        <v>213933300</v>
      </c>
      <c r="C460" t="n">
        <v>314791300</v>
      </c>
      <c r="D460">
        <f>if(and(B460&gt;0,C460&gt;0),C460/(B460+C460),"")</f>
        <v/>
      </c>
      <c r="E460">
        <f>D460-E452</f>
        <v/>
      </c>
      <c r="F460" t="n">
        <v>0.05</v>
      </c>
      <c r="G460">
        <f>E460/F460*100/18.73/96</f>
        <v/>
      </c>
    </row>
    <row r="461" spans="1:7">
      <c r="A461" t="s">
        <v>23</v>
      </c>
      <c r="B461" t="n">
        <v>140779900</v>
      </c>
      <c r="C461" t="n">
        <v>208345700</v>
      </c>
      <c r="D461">
        <f>if(and(B461&gt;0,C461&gt;0),C461/(B461+C461),"")</f>
        <v/>
      </c>
      <c r="E461">
        <f>D461-E452</f>
        <v/>
      </c>
      <c r="F461" t="n">
        <v>0.05</v>
      </c>
      <c r="G461">
        <f>E461/F461*100/18.73/96</f>
        <v/>
      </c>
    </row>
    <row r="462" spans="1:7">
      <c r="A462" t="s">
        <v>24</v>
      </c>
      <c r="B462" t="n">
        <v>50512400</v>
      </c>
      <c r="C462" t="n">
        <v>78855580</v>
      </c>
      <c r="D462">
        <f>if(and(B462&gt;0,C462&gt;0),C462/(B462+C462),"")</f>
        <v/>
      </c>
      <c r="E462">
        <f>D462-E452</f>
        <v/>
      </c>
      <c r="F462" t="n">
        <v>0.05</v>
      </c>
      <c r="G462">
        <f>E462/F462*100/18.73/168</f>
        <v/>
      </c>
    </row>
    <row r="463" spans="1:7">
      <c r="A463" t="s">
        <v>25</v>
      </c>
      <c r="B463" t="n">
        <v>213867700</v>
      </c>
      <c r="C463" t="n">
        <v>332388600</v>
      </c>
      <c r="D463">
        <f>if(and(B463&gt;0,C463&gt;0),C463/(B463+C463),"")</f>
        <v/>
      </c>
      <c r="E463">
        <f>D463-E452</f>
        <v/>
      </c>
      <c r="F463" t="n">
        <v>0.05</v>
      </c>
      <c r="G463">
        <f>E463/F463*100/18.73/168</f>
        <v/>
      </c>
    </row>
    <row r="464" spans="1:7">
      <c r="A464" t="s"/>
    </row>
    <row r="465" spans="1:7">
      <c r="A465" t="s">
        <v>0</v>
      </c>
      <c r="B465" t="s">
        <v>1</v>
      </c>
      <c r="C465" t="s">
        <v>2</v>
      </c>
      <c r="D465" t="s">
        <v>3</v>
      </c>
    </row>
    <row r="466" spans="1:7">
      <c r="A466" t="s">
        <v>104</v>
      </c>
      <c r="B466" t="s">
        <v>48</v>
      </c>
      <c r="C466" t="s">
        <v>105</v>
      </c>
      <c r="D466" t="s">
        <v>106</v>
      </c>
    </row>
    <row r="467" spans="1:7">
      <c r="A467" t="s"/>
      <c r="B467" t="s">
        <v>8</v>
      </c>
      <c r="C467" t="s">
        <v>9</v>
      </c>
      <c r="D467" t="s">
        <v>10</v>
      </c>
      <c r="E467" t="s">
        <v>11</v>
      </c>
      <c r="F467" t="s">
        <v>12</v>
      </c>
      <c r="G467" t="s">
        <v>13</v>
      </c>
    </row>
    <row r="468" spans="1:7">
      <c r="A468" t="s">
        <v>14</v>
      </c>
      <c r="B468" t="n">
        <v>40554620</v>
      </c>
      <c r="C468" t="n">
        <v>38763760</v>
      </c>
      <c r="D468">
        <f>if(and(B468&gt;0,C468&gt;0),C468/(B468+C468),"")</f>
        <v/>
      </c>
      <c r="E468">
        <f>average(D468:D469)</f>
        <v/>
      </c>
    </row>
    <row r="469" spans="1:7">
      <c r="A469" t="s">
        <v>15</v>
      </c>
      <c r="B469" t="n">
        <v>40559240</v>
      </c>
      <c r="C469" t="n">
        <v>39686800</v>
      </c>
      <c r="D469">
        <f>if(and(B469&gt;0,C469&gt;0),C469/(B469+C469),"")</f>
        <v/>
      </c>
    </row>
    <row r="470" spans="1:7">
      <c r="A470" t="s">
        <v>16</v>
      </c>
      <c r="B470" t="n">
        <v>36119300</v>
      </c>
      <c r="C470" t="n">
        <v>38749680</v>
      </c>
      <c r="D470">
        <f>if(and(B470&gt;0,C470&gt;0),C470/(B470+C470),"")</f>
        <v/>
      </c>
      <c r="E470">
        <f>D470-E468</f>
        <v/>
      </c>
      <c r="F470" t="n">
        <v>0.05</v>
      </c>
      <c r="G470">
        <f>E470/F470*100/28.73/8</f>
        <v/>
      </c>
    </row>
    <row r="471" spans="1:7">
      <c r="A471" t="s">
        <v>17</v>
      </c>
      <c r="B471" t="n">
        <v>34942030</v>
      </c>
      <c r="C471" t="n">
        <v>38091750</v>
      </c>
      <c r="D471">
        <f>if(and(B471&gt;0,C471&gt;0),C471/(B471+C471),"")</f>
        <v/>
      </c>
      <c r="E471">
        <f>D471-E468</f>
        <v/>
      </c>
      <c r="F471" t="n">
        <v>0.05</v>
      </c>
      <c r="G471">
        <f>E471/F471*100/28.73/8</f>
        <v/>
      </c>
    </row>
    <row r="472" spans="1:7">
      <c r="A472" t="s">
        <v>18</v>
      </c>
      <c r="B472" t="n">
        <v>38722160</v>
      </c>
      <c r="C472" t="n">
        <v>46231230</v>
      </c>
      <c r="D472">
        <f>if(and(B472&gt;0,C472&gt;0),C472/(B472+C472),"")</f>
        <v/>
      </c>
      <c r="E472">
        <f>D472-E468</f>
        <v/>
      </c>
      <c r="F472" t="n">
        <v>0.05</v>
      </c>
      <c r="G472">
        <f>E472/F472*100/28.73/24</f>
        <v/>
      </c>
    </row>
    <row r="473" spans="1:7">
      <c r="A473" t="s">
        <v>19</v>
      </c>
      <c r="B473" t="n">
        <v>38858680</v>
      </c>
      <c r="C473" t="n">
        <v>46742520</v>
      </c>
      <c r="D473">
        <f>if(and(B473&gt;0,C473&gt;0),C473/(B473+C473),"")</f>
        <v/>
      </c>
      <c r="E473">
        <f>D473-E468</f>
        <v/>
      </c>
      <c r="F473" t="n">
        <v>0.05</v>
      </c>
      <c r="G473">
        <f>E473/F473*100/28.73/24</f>
        <v/>
      </c>
    </row>
    <row r="474" spans="1:7">
      <c r="A474" t="s">
        <v>20</v>
      </c>
      <c r="B474" t="n">
        <v>11108010</v>
      </c>
      <c r="C474" t="n">
        <v>16259720</v>
      </c>
      <c r="D474">
        <f>if(and(B474&gt;0,C474&gt;0),C474/(B474+C474),"")</f>
        <v/>
      </c>
      <c r="E474">
        <f>D474-E468</f>
        <v/>
      </c>
      <c r="F474" t="n">
        <v>0.05</v>
      </c>
      <c r="G474">
        <f>E474/F474*100/28.73/48</f>
        <v/>
      </c>
    </row>
    <row r="475" spans="1:7">
      <c r="A475" t="s">
        <v>21</v>
      </c>
      <c r="B475" t="n">
        <v>10707040</v>
      </c>
      <c r="C475" t="n">
        <v>15876160</v>
      </c>
      <c r="D475">
        <f>if(and(B475&gt;0,C475&gt;0),C475/(B475+C475),"")</f>
        <v/>
      </c>
      <c r="E475">
        <f>D475-E468</f>
        <v/>
      </c>
      <c r="F475" t="n">
        <v>0.05</v>
      </c>
      <c r="G475">
        <f>E475/F475*100/28.73/48</f>
        <v/>
      </c>
    </row>
    <row r="476" spans="1:7">
      <c r="A476" t="s">
        <v>22</v>
      </c>
      <c r="B476" t="n">
        <v>26282180</v>
      </c>
      <c r="C476" t="n">
        <v>47327820</v>
      </c>
      <c r="D476">
        <f>if(and(B476&gt;0,C476&gt;0),C476/(B476+C476),"")</f>
        <v/>
      </c>
      <c r="E476">
        <f>D476-E468</f>
        <v/>
      </c>
      <c r="F476" t="n">
        <v>0.05</v>
      </c>
      <c r="G476">
        <f>E476/F476*100/28.73/96</f>
        <v/>
      </c>
    </row>
    <row r="477" spans="1:7">
      <c r="A477" t="s">
        <v>23</v>
      </c>
      <c r="B477" t="n">
        <v>28526370</v>
      </c>
      <c r="C477" t="n">
        <v>51085060</v>
      </c>
      <c r="D477">
        <f>if(and(B477&gt;0,C477&gt;0),C477/(B477+C477),"")</f>
        <v/>
      </c>
      <c r="E477">
        <f>D477-E468</f>
        <v/>
      </c>
      <c r="F477" t="n">
        <v>0.05</v>
      </c>
      <c r="G477">
        <f>E477/F477*100/28.73/96</f>
        <v/>
      </c>
    </row>
    <row r="478" spans="1:7">
      <c r="A478" t="s">
        <v>24</v>
      </c>
      <c r="B478" t="n">
        <v>27809360</v>
      </c>
      <c r="C478" t="n">
        <v>52426970</v>
      </c>
      <c r="D478">
        <f>if(and(B478&gt;0,C478&gt;0),C478/(B478+C478),"")</f>
        <v/>
      </c>
      <c r="E478">
        <f>D478-E468</f>
        <v/>
      </c>
      <c r="F478" t="n">
        <v>0.05</v>
      </c>
      <c r="G478">
        <f>E478/F478*100/28.73/168</f>
        <v/>
      </c>
    </row>
    <row r="479" spans="1:7">
      <c r="A479" t="s">
        <v>25</v>
      </c>
      <c r="B479" t="n">
        <v>19759990</v>
      </c>
      <c r="C479" t="n">
        <v>38198270</v>
      </c>
      <c r="D479">
        <f>if(and(B479&gt;0,C479&gt;0),C479/(B479+C479),"")</f>
        <v/>
      </c>
      <c r="E479">
        <f>D479-E468</f>
        <v/>
      </c>
      <c r="F479" t="n">
        <v>0.05</v>
      </c>
      <c r="G479">
        <f>E479/F479*100/28.73/168</f>
        <v/>
      </c>
    </row>
    <row r="480" spans="1:7">
      <c r="A480" t="s"/>
    </row>
    <row r="481" spans="1:7">
      <c r="A481" t="s">
        <v>0</v>
      </c>
      <c r="B481" t="s">
        <v>1</v>
      </c>
      <c r="C481" t="s">
        <v>2</v>
      </c>
      <c r="D481" t="s">
        <v>3</v>
      </c>
    </row>
    <row r="482" spans="1:7">
      <c r="A482" t="s">
        <v>107</v>
      </c>
      <c r="B482" t="s">
        <v>5</v>
      </c>
      <c r="C482" t="s">
        <v>108</v>
      </c>
      <c r="D482" t="s">
        <v>106</v>
      </c>
    </row>
    <row r="483" spans="1:7">
      <c r="A483" t="s"/>
      <c r="B483" t="s">
        <v>8</v>
      </c>
      <c r="C483" t="s">
        <v>9</v>
      </c>
      <c r="D483" t="s">
        <v>10</v>
      </c>
      <c r="E483" t="s">
        <v>11</v>
      </c>
      <c r="F483" t="s">
        <v>12</v>
      </c>
      <c r="G483" t="s">
        <v>13</v>
      </c>
    </row>
    <row r="484" spans="1:7">
      <c r="A484" t="s">
        <v>14</v>
      </c>
      <c r="B484" t="n">
        <v>5703982</v>
      </c>
      <c r="C484" t="n">
        <v>5823027</v>
      </c>
      <c r="D484">
        <f>if(and(B484&gt;0,C484&gt;0),C484/(B484+C484),"")</f>
        <v/>
      </c>
      <c r="E484">
        <f>average(D484:D485)</f>
        <v/>
      </c>
    </row>
    <row r="485" spans="1:7">
      <c r="A485" t="s">
        <v>15</v>
      </c>
      <c r="B485" t="n">
        <v>5294438</v>
      </c>
      <c r="C485" t="n">
        <v>5410181</v>
      </c>
      <c r="D485">
        <f>if(and(B485&gt;0,C485&gt;0),C485/(B485+C485),"")</f>
        <v/>
      </c>
    </row>
    <row r="486" spans="1:7">
      <c r="A486" t="s">
        <v>16</v>
      </c>
      <c r="B486" t="n">
        <v>5206261</v>
      </c>
      <c r="C486" t="n">
        <v>5562691</v>
      </c>
      <c r="D486">
        <f>if(and(B486&gt;0,C486&gt;0),C486/(B486+C486),"")</f>
        <v/>
      </c>
      <c r="E486">
        <f>D486-E484</f>
        <v/>
      </c>
      <c r="F486" t="n">
        <v>0.05</v>
      </c>
      <c r="G486">
        <f>E486/F486*100/28.73/8</f>
        <v/>
      </c>
    </row>
    <row r="487" spans="1:7">
      <c r="A487" t="s">
        <v>17</v>
      </c>
      <c r="B487" t="n">
        <v>4213419</v>
      </c>
      <c r="C487" t="n">
        <v>4958203</v>
      </c>
      <c r="D487">
        <f>if(and(B487&gt;0,C487&gt;0),C487/(B487+C487),"")</f>
        <v/>
      </c>
      <c r="E487">
        <f>D487-E484</f>
        <v/>
      </c>
      <c r="F487" t="n">
        <v>0.05</v>
      </c>
      <c r="G487">
        <f>E487/F487*100/28.73/8</f>
        <v/>
      </c>
    </row>
    <row r="488" spans="1:7">
      <c r="A488" t="s">
        <v>18</v>
      </c>
      <c r="B488" t="n">
        <v>5853269</v>
      </c>
      <c r="C488" t="n">
        <v>7452364</v>
      </c>
      <c r="D488">
        <f>if(and(B488&gt;0,C488&gt;0),C488/(B488+C488),"")</f>
        <v/>
      </c>
      <c r="E488">
        <f>D488-E484</f>
        <v/>
      </c>
      <c r="F488" t="n">
        <v>0.05</v>
      </c>
      <c r="G488">
        <f>E488/F488*100/28.73/24</f>
        <v/>
      </c>
    </row>
    <row r="489" spans="1:7">
      <c r="A489" t="s">
        <v>19</v>
      </c>
      <c r="B489" t="n">
        <v>5528233</v>
      </c>
      <c r="C489" t="n">
        <v>7187020</v>
      </c>
      <c r="D489">
        <f>if(and(B489&gt;0,C489&gt;0),C489/(B489+C489),"")</f>
        <v/>
      </c>
      <c r="E489">
        <f>D489-E484</f>
        <v/>
      </c>
      <c r="F489" t="n">
        <v>0.05</v>
      </c>
      <c r="G489">
        <f>E489/F489*100/28.73/24</f>
        <v/>
      </c>
    </row>
    <row r="490" spans="1:7">
      <c r="A490" t="s">
        <v>20</v>
      </c>
      <c r="B490" t="n">
        <v>709284</v>
      </c>
      <c r="C490" t="n">
        <v>878382</v>
      </c>
      <c r="D490">
        <f>if(and(B490&gt;0,C490&gt;0),C490/(B490+C490),"")</f>
        <v/>
      </c>
      <c r="E490">
        <f>D490-E484</f>
        <v/>
      </c>
      <c r="F490" t="n">
        <v>0.05</v>
      </c>
      <c r="G490">
        <f>E490/F490*100/28.73/48</f>
        <v/>
      </c>
    </row>
    <row r="491" spans="1:7">
      <c r="A491" t="s">
        <v>21</v>
      </c>
      <c r="B491" t="n">
        <v>978433</v>
      </c>
      <c r="C491" t="n">
        <v>1388438</v>
      </c>
      <c r="D491">
        <f>if(and(B491&gt;0,C491&gt;0),C491/(B491+C491),"")</f>
        <v/>
      </c>
      <c r="E491">
        <f>D491-E484</f>
        <v/>
      </c>
      <c r="F491" t="n">
        <v>0.05</v>
      </c>
      <c r="G491">
        <f>E491/F491*100/28.73/48</f>
        <v/>
      </c>
    </row>
    <row r="492" spans="1:7">
      <c r="A492" t="s">
        <v>22</v>
      </c>
      <c r="B492" t="n">
        <v>3684607</v>
      </c>
      <c r="C492" t="n">
        <v>6655037</v>
      </c>
      <c r="D492">
        <f>if(and(B492&gt;0,C492&gt;0),C492/(B492+C492),"")</f>
        <v/>
      </c>
      <c r="E492">
        <f>D492-E484</f>
        <v/>
      </c>
      <c r="F492" t="n">
        <v>0.05</v>
      </c>
      <c r="G492">
        <f>E492/F492*100/28.73/96</f>
        <v/>
      </c>
    </row>
    <row r="493" spans="1:7">
      <c r="A493" t="s">
        <v>23</v>
      </c>
      <c r="B493" t="n">
        <v>3823238</v>
      </c>
      <c r="C493" t="n">
        <v>7315377</v>
      </c>
      <c r="D493">
        <f>if(and(B493&gt;0,C493&gt;0),C493/(B493+C493),"")</f>
        <v/>
      </c>
      <c r="E493">
        <f>D493-E484</f>
        <v/>
      </c>
      <c r="F493" t="n">
        <v>0.05</v>
      </c>
      <c r="G493">
        <f>E493/F493*100/28.73/96</f>
        <v/>
      </c>
    </row>
    <row r="494" spans="1:7">
      <c r="A494" t="s">
        <v>24</v>
      </c>
      <c r="B494" t="n">
        <v>4198279</v>
      </c>
      <c r="C494" t="n">
        <v>7525498</v>
      </c>
      <c r="D494">
        <f>if(and(B494&gt;0,C494&gt;0),C494/(B494+C494),"")</f>
        <v/>
      </c>
      <c r="E494">
        <f>D494-E484</f>
        <v/>
      </c>
      <c r="F494" t="n">
        <v>0.05</v>
      </c>
      <c r="G494">
        <f>E494/F494*100/28.73/168</f>
        <v/>
      </c>
    </row>
    <row r="495" spans="1:7">
      <c r="A495" t="s">
        <v>25</v>
      </c>
      <c r="B495" t="n">
        <v>3456571</v>
      </c>
      <c r="C495" t="n">
        <v>6152640</v>
      </c>
      <c r="D495">
        <f>if(and(B495&gt;0,C495&gt;0),C495/(B495+C495),"")</f>
        <v/>
      </c>
      <c r="E495">
        <f>D495-E484</f>
        <v/>
      </c>
      <c r="F495" t="n">
        <v>0.05</v>
      </c>
      <c r="G495">
        <f>E495/F495*100/28.73/168</f>
        <v/>
      </c>
    </row>
    <row r="496" spans="1:7">
      <c r="A496" t="s"/>
    </row>
    <row r="497" spans="1:7">
      <c r="A497" t="s">
        <v>0</v>
      </c>
      <c r="B497" t="s">
        <v>1</v>
      </c>
      <c r="C497" t="s">
        <v>2</v>
      </c>
      <c r="D497" t="s">
        <v>3</v>
      </c>
    </row>
    <row r="498" spans="1:7">
      <c r="A498" t="s">
        <v>109</v>
      </c>
      <c r="B498" t="s">
        <v>48</v>
      </c>
      <c r="C498" t="s">
        <v>110</v>
      </c>
      <c r="D498" t="s">
        <v>111</v>
      </c>
    </row>
    <row r="499" spans="1:7">
      <c r="A499" t="s"/>
      <c r="B499" t="s">
        <v>8</v>
      </c>
      <c r="C499" t="s">
        <v>9</v>
      </c>
      <c r="D499" t="s">
        <v>10</v>
      </c>
      <c r="E499" t="s">
        <v>11</v>
      </c>
      <c r="F499" t="s">
        <v>12</v>
      </c>
      <c r="G499" t="s">
        <v>13</v>
      </c>
    </row>
    <row r="500" spans="1:7">
      <c r="A500" t="s">
        <v>14</v>
      </c>
      <c r="B500" t="n">
        <v>292296100</v>
      </c>
      <c r="C500" t="n">
        <v>281022600</v>
      </c>
      <c r="D500">
        <f>if(and(B500&gt;0,C500&gt;0),C500/(B500+C500),"")</f>
        <v/>
      </c>
      <c r="E500">
        <f>average(D500:D501)</f>
        <v/>
      </c>
    </row>
    <row r="501" spans="1:7">
      <c r="A501" t="s">
        <v>15</v>
      </c>
      <c r="B501" t="n">
        <v>198159100</v>
      </c>
      <c r="C501" t="n">
        <v>190243300</v>
      </c>
      <c r="D501">
        <f>if(and(B501&gt;0,C501&gt;0),C501/(B501+C501),"")</f>
        <v/>
      </c>
    </row>
    <row r="502" spans="1:7">
      <c r="A502" t="s">
        <v>16</v>
      </c>
      <c r="B502" t="n">
        <v>185122200</v>
      </c>
      <c r="C502" t="n">
        <v>195029600</v>
      </c>
      <c r="D502">
        <f>if(and(B502&gt;0,C502&gt;0),C502/(B502+C502),"")</f>
        <v/>
      </c>
      <c r="E502">
        <f>D502-E500</f>
        <v/>
      </c>
      <c r="F502" t="n">
        <v>0.05</v>
      </c>
      <c r="G502">
        <f>E502/F502*100/28.06/8</f>
        <v/>
      </c>
    </row>
    <row r="503" spans="1:7">
      <c r="A503" t="s">
        <v>17</v>
      </c>
      <c r="B503" t="n">
        <v>157659000</v>
      </c>
      <c r="C503" t="n">
        <v>163832700</v>
      </c>
      <c r="D503">
        <f>if(and(B503&gt;0,C503&gt;0),C503/(B503+C503),"")</f>
        <v/>
      </c>
      <c r="E503">
        <f>D503-E500</f>
        <v/>
      </c>
      <c r="F503" t="n">
        <v>0.05</v>
      </c>
      <c r="G503">
        <f>E503/F503*100/28.06/8</f>
        <v/>
      </c>
    </row>
    <row r="504" spans="1:7">
      <c r="A504" t="s">
        <v>18</v>
      </c>
      <c r="B504" t="n">
        <v>140183000</v>
      </c>
      <c r="C504" t="n">
        <v>167689400</v>
      </c>
      <c r="D504">
        <f>if(and(B504&gt;0,C504&gt;0),C504/(B504+C504),"")</f>
        <v/>
      </c>
      <c r="E504">
        <f>D504-E500</f>
        <v/>
      </c>
      <c r="F504" t="n">
        <v>0.05</v>
      </c>
      <c r="G504">
        <f>E504/F504*100/28.06/24</f>
        <v/>
      </c>
    </row>
    <row r="505" spans="1:7">
      <c r="A505" t="s">
        <v>19</v>
      </c>
      <c r="B505" t="n">
        <v>129586000</v>
      </c>
      <c r="C505" t="n">
        <v>154179400</v>
      </c>
      <c r="D505">
        <f>if(and(B505&gt;0,C505&gt;0),C505/(B505+C505),"")</f>
        <v/>
      </c>
      <c r="E505">
        <f>D505-E500</f>
        <v/>
      </c>
      <c r="F505" t="n">
        <v>0.05</v>
      </c>
      <c r="G505">
        <f>E505/F505*100/28.06/24</f>
        <v/>
      </c>
    </row>
    <row r="506" spans="1:7">
      <c r="A506" t="s">
        <v>20</v>
      </c>
      <c r="B506" t="n">
        <v>53973530</v>
      </c>
      <c r="C506" t="n">
        <v>81564430</v>
      </c>
      <c r="D506">
        <f>if(and(B506&gt;0,C506&gt;0),C506/(B506+C506),"")</f>
        <v/>
      </c>
      <c r="E506">
        <f>D506-E500</f>
        <v/>
      </c>
      <c r="F506" t="n">
        <v>0.05</v>
      </c>
      <c r="G506">
        <f>E506/F506*100/28.06/48</f>
        <v/>
      </c>
    </row>
    <row r="507" spans="1:7">
      <c r="A507" t="s">
        <v>21</v>
      </c>
      <c r="B507" t="n">
        <v>54267710</v>
      </c>
      <c r="C507" t="n">
        <v>79449690</v>
      </c>
      <c r="D507">
        <f>if(and(B507&gt;0,C507&gt;0),C507/(B507+C507),"")</f>
        <v/>
      </c>
      <c r="E507">
        <f>D507-E500</f>
        <v/>
      </c>
      <c r="F507" t="n">
        <v>0.05</v>
      </c>
      <c r="G507">
        <f>E507/F507*100/28.06/48</f>
        <v/>
      </c>
    </row>
    <row r="508" spans="1:7">
      <c r="A508" t="s">
        <v>22</v>
      </c>
      <c r="B508" t="n">
        <v>155744000</v>
      </c>
      <c r="C508" t="n">
        <v>277695300</v>
      </c>
      <c r="D508">
        <f>if(and(B508&gt;0,C508&gt;0),C508/(B508+C508),"")</f>
        <v/>
      </c>
      <c r="E508">
        <f>D508-E500</f>
        <v/>
      </c>
      <c r="F508" t="n">
        <v>0.05</v>
      </c>
      <c r="G508">
        <f>E508/F508*100/28.06/96</f>
        <v/>
      </c>
    </row>
    <row r="509" spans="1:7">
      <c r="A509" t="s">
        <v>23</v>
      </c>
      <c r="B509" t="n">
        <v>115590000</v>
      </c>
      <c r="C509" t="n">
        <v>199162800</v>
      </c>
      <c r="D509">
        <f>if(and(B509&gt;0,C509&gt;0),C509/(B509+C509),"")</f>
        <v/>
      </c>
      <c r="E509">
        <f>D509-E500</f>
        <v/>
      </c>
      <c r="F509" t="n">
        <v>0.05</v>
      </c>
      <c r="G509">
        <f>E509/F509*100/28.06/96</f>
        <v/>
      </c>
    </row>
    <row r="510" spans="1:7">
      <c r="A510" t="s">
        <v>24</v>
      </c>
      <c r="B510" t="n">
        <v>55050780</v>
      </c>
      <c r="C510" t="n">
        <v>106582700</v>
      </c>
      <c r="D510">
        <f>if(and(B510&gt;0,C510&gt;0),C510/(B510+C510),"")</f>
        <v/>
      </c>
      <c r="E510">
        <f>D510-E500</f>
        <v/>
      </c>
      <c r="F510" t="n">
        <v>0.05</v>
      </c>
      <c r="G510">
        <f>E510/F510*100/28.06/168</f>
        <v/>
      </c>
    </row>
    <row r="511" spans="1:7">
      <c r="A511" t="s">
        <v>25</v>
      </c>
      <c r="B511" t="n">
        <v>104137100</v>
      </c>
      <c r="C511" t="n">
        <v>198980100</v>
      </c>
      <c r="D511">
        <f>if(and(B511&gt;0,C511&gt;0),C511/(B511+C511),"")</f>
        <v/>
      </c>
      <c r="E511">
        <f>D511-E500</f>
        <v/>
      </c>
      <c r="F511" t="n">
        <v>0.05</v>
      </c>
      <c r="G511">
        <f>E511/F511*100/28.06/168</f>
        <v/>
      </c>
    </row>
    <row r="512" spans="1:7">
      <c r="A512" t="s"/>
    </row>
    <row r="513" spans="1:7">
      <c r="A513" t="s">
        <v>0</v>
      </c>
      <c r="B513" t="s">
        <v>1</v>
      </c>
      <c r="C513" t="s">
        <v>2</v>
      </c>
      <c r="D513" t="s">
        <v>3</v>
      </c>
    </row>
    <row r="514" spans="1:7">
      <c r="A514" t="s">
        <v>112</v>
      </c>
      <c r="B514" t="s">
        <v>48</v>
      </c>
      <c r="C514" t="s">
        <v>113</v>
      </c>
      <c r="D514" t="s">
        <v>114</v>
      </c>
    </row>
    <row r="515" spans="1:7">
      <c r="A515" t="s"/>
      <c r="B515" t="s">
        <v>8</v>
      </c>
      <c r="C515" t="s">
        <v>9</v>
      </c>
      <c r="D515" t="s">
        <v>10</v>
      </c>
      <c r="E515" t="s">
        <v>11</v>
      </c>
      <c r="F515" t="s">
        <v>12</v>
      </c>
      <c r="G515" t="s">
        <v>13</v>
      </c>
    </row>
    <row r="516" spans="1:7">
      <c r="A516" t="s">
        <v>14</v>
      </c>
      <c r="B516" t="n">
        <v>35044480</v>
      </c>
      <c r="C516" t="n">
        <v>38055310</v>
      </c>
      <c r="D516">
        <f>if(and(B516&gt;0,C516&gt;0),C516/(B516+C516),"")</f>
        <v/>
      </c>
      <c r="E516">
        <f>average(D516:D517)</f>
        <v/>
      </c>
    </row>
    <row r="517" spans="1:7">
      <c r="A517" t="s">
        <v>15</v>
      </c>
      <c r="B517" t="n">
        <v>30295170</v>
      </c>
      <c r="C517" t="n">
        <v>31587900</v>
      </c>
      <c r="D517">
        <f>if(and(B517&gt;0,C517&gt;0),C517/(B517+C517),"")</f>
        <v/>
      </c>
    </row>
    <row r="518" spans="1:7">
      <c r="A518" t="s">
        <v>16</v>
      </c>
      <c r="B518" t="n">
        <v>28324330</v>
      </c>
      <c r="C518" t="n">
        <v>31889270</v>
      </c>
      <c r="D518">
        <f>if(and(B518&gt;0,C518&gt;0),C518/(B518+C518),"")</f>
        <v/>
      </c>
      <c r="E518">
        <f>D518-E516</f>
        <v/>
      </c>
      <c r="F518" t="n">
        <v>0.05</v>
      </c>
      <c r="G518">
        <f>E518/F518*100/35.23/8</f>
        <v/>
      </c>
    </row>
    <row r="519" spans="1:7">
      <c r="A519" t="s">
        <v>17</v>
      </c>
      <c r="B519" t="n">
        <v>16798020</v>
      </c>
      <c r="C519" t="n">
        <v>20335600</v>
      </c>
      <c r="D519">
        <f>if(and(B519&gt;0,C519&gt;0),C519/(B519+C519),"")</f>
        <v/>
      </c>
      <c r="E519">
        <f>D519-E516</f>
        <v/>
      </c>
      <c r="F519" t="n">
        <v>0.05</v>
      </c>
      <c r="G519">
        <f>E519/F519*100/35.23/8</f>
        <v/>
      </c>
    </row>
    <row r="520" spans="1:7">
      <c r="A520" t="s">
        <v>18</v>
      </c>
      <c r="B520" t="n">
        <v>21090070</v>
      </c>
      <c r="C520" t="n">
        <v>30060530</v>
      </c>
      <c r="D520">
        <f>if(and(B520&gt;0,C520&gt;0),C520/(B520+C520),"")</f>
        <v/>
      </c>
      <c r="E520">
        <f>D520-E516</f>
        <v/>
      </c>
      <c r="F520" t="n">
        <v>0.05</v>
      </c>
      <c r="G520">
        <f>E520/F520*100/35.23/24</f>
        <v/>
      </c>
    </row>
    <row r="521" spans="1:7">
      <c r="A521" t="s">
        <v>19</v>
      </c>
      <c r="B521" t="n">
        <v>20646460</v>
      </c>
      <c r="C521" t="n">
        <v>28520680</v>
      </c>
      <c r="D521">
        <f>if(and(B521&gt;0,C521&gt;0),C521/(B521+C521),"")</f>
        <v/>
      </c>
      <c r="E521">
        <f>D521-E516</f>
        <v/>
      </c>
      <c r="F521" t="n">
        <v>0.05</v>
      </c>
      <c r="G521">
        <f>E521/F521*100/35.23/24</f>
        <v/>
      </c>
    </row>
    <row r="522" spans="1:7">
      <c r="A522" t="s">
        <v>20</v>
      </c>
      <c r="B522" t="n">
        <v>5285453</v>
      </c>
      <c r="C522" t="n">
        <v>8158321</v>
      </c>
      <c r="D522">
        <f>if(and(B522&gt;0,C522&gt;0),C522/(B522+C522),"")</f>
        <v/>
      </c>
      <c r="E522">
        <f>D522-E516</f>
        <v/>
      </c>
      <c r="F522" t="n">
        <v>0.05</v>
      </c>
      <c r="G522">
        <f>E522/F522*100/35.23/48</f>
        <v/>
      </c>
    </row>
    <row r="523" spans="1:7">
      <c r="A523" t="s">
        <v>21</v>
      </c>
      <c r="B523" t="n">
        <v>7068527</v>
      </c>
      <c r="C523" t="n">
        <v>10412540</v>
      </c>
      <c r="D523">
        <f>if(and(B523&gt;0,C523&gt;0),C523/(B523+C523),"")</f>
        <v/>
      </c>
      <c r="E523">
        <f>D523-E516</f>
        <v/>
      </c>
      <c r="F523" t="n">
        <v>0.05</v>
      </c>
      <c r="G523">
        <f>E523/F523*100/35.23/48</f>
        <v/>
      </c>
    </row>
    <row r="524" spans="1:7">
      <c r="A524" t="s">
        <v>22</v>
      </c>
      <c r="B524" t="n">
        <v>21405940</v>
      </c>
      <c r="C524" t="n">
        <v>45020210</v>
      </c>
      <c r="D524">
        <f>if(and(B524&gt;0,C524&gt;0),C524/(B524+C524),"")</f>
        <v/>
      </c>
      <c r="E524">
        <f>D524-E516</f>
        <v/>
      </c>
      <c r="F524" t="n">
        <v>0.05</v>
      </c>
      <c r="G524">
        <f>E524/F524*100/35.23/96</f>
        <v/>
      </c>
    </row>
    <row r="525" spans="1:7">
      <c r="A525" t="s">
        <v>23</v>
      </c>
      <c r="B525" t="n">
        <v>17850070</v>
      </c>
      <c r="C525" t="n">
        <v>35708600</v>
      </c>
      <c r="D525">
        <f>if(and(B525&gt;0,C525&gt;0),C525/(B525+C525),"")</f>
        <v/>
      </c>
      <c r="E525">
        <f>D525-E516</f>
        <v/>
      </c>
      <c r="F525" t="n">
        <v>0.05</v>
      </c>
      <c r="G525">
        <f>E525/F525*100/35.23/96</f>
        <v/>
      </c>
    </row>
    <row r="526" spans="1:7">
      <c r="A526" t="s">
        <v>24</v>
      </c>
      <c r="B526" t="n">
        <v>19941640</v>
      </c>
      <c r="C526" t="n">
        <v>47247130</v>
      </c>
      <c r="D526">
        <f>if(and(B526&gt;0,C526&gt;0),C526/(B526+C526),"")</f>
        <v/>
      </c>
      <c r="E526">
        <f>D526-E516</f>
        <v/>
      </c>
      <c r="F526" t="n">
        <v>0.05</v>
      </c>
      <c r="G526">
        <f>E526/F526*100/35.23/168</f>
        <v/>
      </c>
    </row>
    <row r="527" spans="1:7">
      <c r="A527" t="s">
        <v>25</v>
      </c>
      <c r="B527" t="n">
        <v>18420680</v>
      </c>
      <c r="C527" t="n">
        <v>40592890</v>
      </c>
      <c r="D527">
        <f>if(and(B527&gt;0,C527&gt;0),C527/(B527+C527),"")</f>
        <v/>
      </c>
      <c r="E527">
        <f>D527-E516</f>
        <v/>
      </c>
      <c r="F527" t="n">
        <v>0.05</v>
      </c>
      <c r="G527">
        <f>E527/F527*100/35.23/168</f>
        <v/>
      </c>
    </row>
    <row r="528" spans="1:7">
      <c r="A528" t="s"/>
    </row>
    <row r="529" spans="1:7">
      <c r="A529" t="s">
        <v>0</v>
      </c>
      <c r="B529" t="s">
        <v>1</v>
      </c>
      <c r="C529" t="s">
        <v>2</v>
      </c>
      <c r="D529" t="s">
        <v>3</v>
      </c>
    </row>
    <row r="530" spans="1:7">
      <c r="A530" t="s">
        <v>115</v>
      </c>
      <c r="B530" t="s">
        <v>48</v>
      </c>
      <c r="C530" t="s">
        <v>116</v>
      </c>
      <c r="D530" t="s">
        <v>117</v>
      </c>
    </row>
    <row r="531" spans="1:7">
      <c r="A531" t="s"/>
      <c r="B531" t="s">
        <v>8</v>
      </c>
      <c r="C531" t="s">
        <v>9</v>
      </c>
      <c r="D531" t="s">
        <v>10</v>
      </c>
      <c r="E531" t="s">
        <v>11</v>
      </c>
      <c r="F531" t="s">
        <v>12</v>
      </c>
      <c r="G531" t="s">
        <v>13</v>
      </c>
    </row>
    <row r="532" spans="1:7">
      <c r="A532" t="s">
        <v>14</v>
      </c>
      <c r="B532" t="n">
        <v>26912260</v>
      </c>
      <c r="C532" t="n">
        <v>28225060</v>
      </c>
      <c r="D532">
        <f>if(and(B532&gt;0,C532&gt;0),C532/(B532+C532),"")</f>
        <v/>
      </c>
      <c r="E532">
        <f>average(D532:D533)</f>
        <v/>
      </c>
    </row>
    <row r="533" spans="1:7">
      <c r="A533" t="s">
        <v>15</v>
      </c>
      <c r="B533" t="n">
        <v>21180080</v>
      </c>
      <c r="C533" t="n">
        <v>22106700</v>
      </c>
      <c r="D533">
        <f>if(and(B533&gt;0,C533&gt;0),C533/(B533+C533),"")</f>
        <v/>
      </c>
    </row>
    <row r="534" spans="1:7">
      <c r="A534" t="s">
        <v>16</v>
      </c>
      <c r="B534" t="n">
        <v>16405620</v>
      </c>
      <c r="C534" t="n">
        <v>18430030</v>
      </c>
      <c r="D534">
        <f>if(and(B534&gt;0,C534&gt;0),C534/(B534+C534),"")</f>
        <v/>
      </c>
      <c r="E534">
        <f>D534-E532</f>
        <v/>
      </c>
      <c r="F534" t="n">
        <v>0.05</v>
      </c>
      <c r="G534">
        <f>E534/F534*100/31.26/8</f>
        <v/>
      </c>
    </row>
    <row r="535" spans="1:7">
      <c r="A535" t="s">
        <v>17</v>
      </c>
      <c r="B535" t="n">
        <v>18110370</v>
      </c>
      <c r="C535" t="n">
        <v>20942810</v>
      </c>
      <c r="D535">
        <f>if(and(B535&gt;0,C535&gt;0),C535/(B535+C535),"")</f>
        <v/>
      </c>
      <c r="E535">
        <f>D535-E532</f>
        <v/>
      </c>
      <c r="F535" t="n">
        <v>0.05</v>
      </c>
      <c r="G535">
        <f>E535/F535*100/31.26/8</f>
        <v/>
      </c>
    </row>
    <row r="536" spans="1:7">
      <c r="A536" t="s">
        <v>18</v>
      </c>
      <c r="B536" t="n">
        <v>17644760</v>
      </c>
      <c r="C536" t="n">
        <v>22665350</v>
      </c>
      <c r="D536">
        <f>if(and(B536&gt;0,C536&gt;0),C536/(B536+C536),"")</f>
        <v/>
      </c>
      <c r="E536">
        <f>D536-E532</f>
        <v/>
      </c>
      <c r="F536" t="n">
        <v>0.05</v>
      </c>
      <c r="G536">
        <f>E536/F536*100/31.26/24</f>
        <v/>
      </c>
    </row>
    <row r="537" spans="1:7">
      <c r="A537" t="s">
        <v>19</v>
      </c>
      <c r="B537" t="n">
        <v>17763150</v>
      </c>
      <c r="C537" t="n">
        <v>22647720</v>
      </c>
      <c r="D537">
        <f>if(and(B537&gt;0,C537&gt;0),C537/(B537+C537),"")</f>
        <v/>
      </c>
      <c r="E537">
        <f>D537-E532</f>
        <v/>
      </c>
      <c r="F537" t="n">
        <v>0.05</v>
      </c>
      <c r="G537">
        <f>E537/F537*100/31.26/24</f>
        <v/>
      </c>
    </row>
    <row r="538" spans="1:7">
      <c r="A538" t="s">
        <v>20</v>
      </c>
      <c r="B538" t="n">
        <v>5828362</v>
      </c>
      <c r="C538" t="n">
        <v>8891183</v>
      </c>
      <c r="D538">
        <f>if(and(B538&gt;0,C538&gt;0),C538/(B538+C538),"")</f>
        <v/>
      </c>
      <c r="E538">
        <f>D538-E532</f>
        <v/>
      </c>
      <c r="F538" t="n">
        <v>0.05</v>
      </c>
      <c r="G538">
        <f>E538/F538*100/31.26/48</f>
        <v/>
      </c>
    </row>
    <row r="539" spans="1:7">
      <c r="A539" t="s">
        <v>21</v>
      </c>
      <c r="B539" t="n">
        <v>5322536</v>
      </c>
      <c r="C539" t="n">
        <v>8590320</v>
      </c>
      <c r="D539">
        <f>if(and(B539&gt;0,C539&gt;0),C539/(B539+C539),"")</f>
        <v/>
      </c>
      <c r="E539">
        <f>D539-E532</f>
        <v/>
      </c>
      <c r="F539" t="n">
        <v>0.05</v>
      </c>
      <c r="G539">
        <f>E539/F539*100/31.26/48</f>
        <v/>
      </c>
    </row>
    <row r="540" spans="1:7">
      <c r="A540" t="s">
        <v>22</v>
      </c>
      <c r="B540" t="n">
        <v>15458200</v>
      </c>
      <c r="C540" t="n">
        <v>28830710</v>
      </c>
      <c r="D540">
        <f>if(and(B540&gt;0,C540&gt;0),C540/(B540+C540),"")</f>
        <v/>
      </c>
      <c r="E540">
        <f>D540-E532</f>
        <v/>
      </c>
      <c r="F540" t="n">
        <v>0.05</v>
      </c>
      <c r="G540">
        <f>E540/F540*100/31.26/96</f>
        <v/>
      </c>
    </row>
    <row r="541" spans="1:7">
      <c r="A541" t="s">
        <v>23</v>
      </c>
      <c r="B541" t="n">
        <v>11550360</v>
      </c>
      <c r="C541" t="n">
        <v>21358120</v>
      </c>
      <c r="D541">
        <f>if(and(B541&gt;0,C541&gt;0),C541/(B541+C541),"")</f>
        <v/>
      </c>
      <c r="E541">
        <f>D541-E532</f>
        <v/>
      </c>
      <c r="F541" t="n">
        <v>0.05</v>
      </c>
      <c r="G541">
        <f>E541/F541*100/31.26/96</f>
        <v/>
      </c>
    </row>
    <row r="542" spans="1:7">
      <c r="A542" t="s">
        <v>24</v>
      </c>
      <c r="B542" t="n">
        <v>9966172</v>
      </c>
      <c r="C542" t="n">
        <v>21575840</v>
      </c>
      <c r="D542">
        <f>if(and(B542&gt;0,C542&gt;0),C542/(B542+C542),"")</f>
        <v/>
      </c>
      <c r="E542">
        <f>D542-E532</f>
        <v/>
      </c>
      <c r="F542" t="n">
        <v>0.05</v>
      </c>
      <c r="G542">
        <f>E542/F542*100/31.26/168</f>
        <v/>
      </c>
    </row>
    <row r="543" spans="1:7">
      <c r="A543" t="s">
        <v>25</v>
      </c>
      <c r="B543" t="n">
        <v>12388690</v>
      </c>
      <c r="C543" t="n">
        <v>26023140</v>
      </c>
      <c r="D543">
        <f>if(and(B543&gt;0,C543&gt;0),C543/(B543+C543),"")</f>
        <v/>
      </c>
      <c r="E543">
        <f>D543-E532</f>
        <v/>
      </c>
      <c r="F543" t="n">
        <v>0.05</v>
      </c>
      <c r="G543">
        <f>E543/F543*100/31.26/168</f>
        <v/>
      </c>
    </row>
    <row r="544" spans="1:7">
      <c r="A544" t="s"/>
    </row>
    <row r="545" spans="1:7">
      <c r="A545" t="s">
        <v>0</v>
      </c>
      <c r="B545" t="s">
        <v>1</v>
      </c>
      <c r="C545" t="s">
        <v>2</v>
      </c>
      <c r="D545" t="s">
        <v>3</v>
      </c>
    </row>
    <row r="546" spans="1:7">
      <c r="A546" t="s">
        <v>118</v>
      </c>
      <c r="B546" t="s">
        <v>48</v>
      </c>
      <c r="C546" t="s">
        <v>119</v>
      </c>
      <c r="D546" t="s">
        <v>120</v>
      </c>
    </row>
    <row r="547" spans="1:7">
      <c r="A547" t="s"/>
      <c r="B547" t="s">
        <v>8</v>
      </c>
      <c r="C547" t="s">
        <v>9</v>
      </c>
      <c r="D547" t="s">
        <v>10</v>
      </c>
      <c r="E547" t="s">
        <v>11</v>
      </c>
      <c r="F547" t="s">
        <v>12</v>
      </c>
      <c r="G547" t="s">
        <v>13</v>
      </c>
    </row>
    <row r="548" spans="1:7">
      <c r="A548" t="s">
        <v>14</v>
      </c>
      <c r="B548" t="n">
        <v>47058120</v>
      </c>
      <c r="C548" t="n">
        <v>51245820</v>
      </c>
      <c r="D548">
        <f>if(and(B548&gt;0,C548&gt;0),C548/(B548+C548),"")</f>
        <v/>
      </c>
      <c r="E548">
        <f>average(D548:D549)</f>
        <v/>
      </c>
    </row>
    <row r="549" spans="1:7">
      <c r="A549" t="s">
        <v>15</v>
      </c>
      <c r="B549" t="n">
        <v>26799110</v>
      </c>
      <c r="C549" t="n">
        <v>29714570</v>
      </c>
      <c r="D549">
        <f>if(and(B549&gt;0,C549&gt;0),C549/(B549+C549),"")</f>
        <v/>
      </c>
    </row>
    <row r="550" spans="1:7">
      <c r="A550" t="s">
        <v>16</v>
      </c>
      <c r="B550" t="n">
        <v>23139990</v>
      </c>
      <c r="C550" t="n">
        <v>26633060</v>
      </c>
      <c r="D550">
        <f>if(and(B550&gt;0,C550&gt;0),C550/(B550+C550),"")</f>
        <v/>
      </c>
      <c r="E550">
        <f>D550-E548</f>
        <v/>
      </c>
      <c r="F550" t="n">
        <v>0.05</v>
      </c>
      <c r="G550">
        <f>E550/F550*100/35.77/8</f>
        <v/>
      </c>
    </row>
    <row r="551" spans="1:7">
      <c r="A551" t="s">
        <v>17</v>
      </c>
      <c r="B551" t="n">
        <v>26701970</v>
      </c>
      <c r="C551" t="n">
        <v>30814920</v>
      </c>
      <c r="D551">
        <f>if(and(B551&gt;0,C551&gt;0),C551/(B551+C551),"")</f>
        <v/>
      </c>
      <c r="E551">
        <f>D551-E548</f>
        <v/>
      </c>
      <c r="F551" t="n">
        <v>0.05</v>
      </c>
      <c r="G551">
        <f>E551/F551*100/35.77/8</f>
        <v/>
      </c>
    </row>
    <row r="552" spans="1:7">
      <c r="A552" t="s">
        <v>18</v>
      </c>
      <c r="B552" t="n">
        <v>22867840</v>
      </c>
      <c r="C552" t="n">
        <v>30850640</v>
      </c>
      <c r="D552">
        <f>if(and(B552&gt;0,C552&gt;0),C552/(B552+C552),"")</f>
        <v/>
      </c>
      <c r="E552">
        <f>D552-E548</f>
        <v/>
      </c>
      <c r="F552" t="n">
        <v>0.05</v>
      </c>
      <c r="G552">
        <f>E552/F552*100/35.77/24</f>
        <v/>
      </c>
    </row>
    <row r="553" spans="1:7">
      <c r="A553" t="s">
        <v>19</v>
      </c>
      <c r="B553" t="n">
        <v>21930720</v>
      </c>
      <c r="C553" t="n">
        <v>29136740</v>
      </c>
      <c r="D553">
        <f>if(and(B553&gt;0,C553&gt;0),C553/(B553+C553),"")</f>
        <v/>
      </c>
      <c r="E553">
        <f>D553-E548</f>
        <v/>
      </c>
      <c r="F553" t="n">
        <v>0.05</v>
      </c>
      <c r="G553">
        <f>E553/F553*100/35.77/24</f>
        <v/>
      </c>
    </row>
    <row r="554" spans="1:7">
      <c r="A554" t="s">
        <v>20</v>
      </c>
      <c r="B554" t="n">
        <v>12760080</v>
      </c>
      <c r="C554" t="n">
        <v>21207180</v>
      </c>
      <c r="D554">
        <f>if(and(B554&gt;0,C554&gt;0),C554/(B554+C554),"")</f>
        <v/>
      </c>
      <c r="E554">
        <f>D554-E548</f>
        <v/>
      </c>
      <c r="F554" t="n">
        <v>0.05</v>
      </c>
      <c r="G554">
        <f>E554/F554*100/35.77/48</f>
        <v/>
      </c>
    </row>
    <row r="555" spans="1:7">
      <c r="A555" t="s">
        <v>21</v>
      </c>
      <c r="B555" t="n">
        <v>11671420</v>
      </c>
      <c r="C555" t="n">
        <v>19064560</v>
      </c>
      <c r="D555">
        <f>if(and(B555&gt;0,C555&gt;0),C555/(B555+C555),"")</f>
        <v/>
      </c>
      <c r="E555">
        <f>D555-E548</f>
        <v/>
      </c>
      <c r="F555" t="n">
        <v>0.05</v>
      </c>
      <c r="G555">
        <f>E555/F555*100/35.77/48</f>
        <v/>
      </c>
    </row>
    <row r="556" spans="1:7">
      <c r="A556" t="s">
        <v>22</v>
      </c>
      <c r="B556" t="n">
        <v>23638150</v>
      </c>
      <c r="C556" t="n">
        <v>49447180</v>
      </c>
      <c r="D556">
        <f>if(and(B556&gt;0,C556&gt;0),C556/(B556+C556),"")</f>
        <v/>
      </c>
      <c r="E556">
        <f>D556-E548</f>
        <v/>
      </c>
      <c r="F556" t="n">
        <v>0.05</v>
      </c>
      <c r="G556">
        <f>E556/F556*100/35.77/96</f>
        <v/>
      </c>
    </row>
    <row r="557" spans="1:7">
      <c r="A557" t="s">
        <v>23</v>
      </c>
      <c r="B557" t="n">
        <v>17555060</v>
      </c>
      <c r="C557" t="n">
        <v>37062210</v>
      </c>
      <c r="D557">
        <f>if(and(B557&gt;0,C557&gt;0),C557/(B557+C557),"")</f>
        <v/>
      </c>
      <c r="E557">
        <f>D557-E548</f>
        <v/>
      </c>
      <c r="F557" t="n">
        <v>0.05</v>
      </c>
      <c r="G557">
        <f>E557/F557*100/35.77/96</f>
        <v/>
      </c>
    </row>
    <row r="558" spans="1:7">
      <c r="A558" t="s">
        <v>24</v>
      </c>
      <c r="B558" t="n">
        <v>23927090</v>
      </c>
      <c r="C558" t="n">
        <v>57163530</v>
      </c>
      <c r="D558">
        <f>if(and(B558&gt;0,C558&gt;0),C558/(B558+C558),"")</f>
        <v/>
      </c>
      <c r="E558">
        <f>D558-E548</f>
        <v/>
      </c>
      <c r="F558" t="n">
        <v>0.05</v>
      </c>
      <c r="G558">
        <f>E558/F558*100/35.77/168</f>
        <v/>
      </c>
    </row>
    <row r="559" spans="1:7">
      <c r="A559" t="s">
        <v>25</v>
      </c>
      <c r="B559" t="n">
        <v>22442140</v>
      </c>
      <c r="C559" t="n">
        <v>52756890</v>
      </c>
      <c r="D559">
        <f>if(and(B559&gt;0,C559&gt;0),C559/(B559+C559),"")</f>
        <v/>
      </c>
      <c r="E559">
        <f>D559-E548</f>
        <v/>
      </c>
      <c r="F559" t="n">
        <v>0.05</v>
      </c>
      <c r="G559">
        <f>E559/F559*100/35.77/168</f>
        <v/>
      </c>
    </row>
    <row r="560" spans="1:7">
      <c r="A560" t="s"/>
    </row>
    <row r="561" spans="1:7">
      <c r="A561" t="s">
        <v>0</v>
      </c>
      <c r="B561" t="s">
        <v>1</v>
      </c>
      <c r="C561" t="s">
        <v>2</v>
      </c>
      <c r="D561" t="s">
        <v>3</v>
      </c>
    </row>
    <row r="562" spans="1:7">
      <c r="A562" t="s">
        <v>121</v>
      </c>
      <c r="B562" t="s">
        <v>48</v>
      </c>
      <c r="C562" t="s">
        <v>122</v>
      </c>
      <c r="D562" t="s">
        <v>123</v>
      </c>
    </row>
    <row r="563" spans="1:7">
      <c r="A563" t="s"/>
      <c r="B563" t="s">
        <v>8</v>
      </c>
      <c r="C563" t="s">
        <v>9</v>
      </c>
      <c r="D563" t="s">
        <v>10</v>
      </c>
      <c r="E563" t="s">
        <v>11</v>
      </c>
      <c r="F563" t="s">
        <v>12</v>
      </c>
      <c r="G563" t="s">
        <v>13</v>
      </c>
    </row>
    <row r="564" spans="1:7">
      <c r="A564" t="s">
        <v>14</v>
      </c>
      <c r="B564" t="n">
        <v>23502360</v>
      </c>
      <c r="C564" t="n">
        <v>32385500</v>
      </c>
      <c r="D564">
        <f>if(and(B564&gt;0,C564&gt;0),C564/(B564+C564),"")</f>
        <v/>
      </c>
      <c r="E564">
        <f>average(D564:D565)</f>
        <v/>
      </c>
    </row>
    <row r="565" spans="1:7">
      <c r="A565" t="s">
        <v>15</v>
      </c>
      <c r="B565" t="n">
        <v>25499110</v>
      </c>
      <c r="C565" t="n">
        <v>33694700</v>
      </c>
      <c r="D565">
        <f>if(and(B565&gt;0,C565&gt;0),C565/(B565+C565),"")</f>
        <v/>
      </c>
    </row>
    <row r="566" spans="1:7">
      <c r="A566" t="s">
        <v>16</v>
      </c>
      <c r="B566" t="n">
        <v>19535230</v>
      </c>
      <c r="C566" t="n">
        <v>36186380</v>
      </c>
      <c r="D566">
        <f>if(and(B566&gt;0,C566&gt;0),C566/(B566+C566),"")</f>
        <v/>
      </c>
      <c r="E566">
        <f>D566-E564</f>
        <v/>
      </c>
      <c r="F566" t="n">
        <v>0.05</v>
      </c>
      <c r="G566">
        <f>E566/F566*100/31.92/8</f>
        <v/>
      </c>
    </row>
    <row r="567" spans="1:7">
      <c r="A567" t="s">
        <v>17</v>
      </c>
      <c r="B567" t="n">
        <v>19070690</v>
      </c>
      <c r="C567" t="n">
        <v>36591800</v>
      </c>
      <c r="D567">
        <f>if(and(B567&gt;0,C567&gt;0),C567/(B567+C567),"")</f>
        <v/>
      </c>
      <c r="E567">
        <f>D567-E564</f>
        <v/>
      </c>
      <c r="F567" t="n">
        <v>0.05</v>
      </c>
      <c r="G567">
        <f>E567/F567*100/31.92/8</f>
        <v/>
      </c>
    </row>
    <row r="568" spans="1:7">
      <c r="A568" t="s">
        <v>18</v>
      </c>
      <c r="B568" t="n">
        <v>22078860</v>
      </c>
      <c r="C568" t="n">
        <v>33646920</v>
      </c>
      <c r="D568">
        <f>if(and(B568&gt;0,C568&gt;0),C568/(B568+C568),"")</f>
        <v/>
      </c>
      <c r="E568">
        <f>D568-E564</f>
        <v/>
      </c>
      <c r="F568" t="n">
        <v>0.05</v>
      </c>
      <c r="G568">
        <f>E568/F568*100/31.92/24</f>
        <v/>
      </c>
    </row>
    <row r="569" spans="1:7">
      <c r="A569" t="s">
        <v>19</v>
      </c>
      <c r="B569" t="n">
        <v>21856410</v>
      </c>
      <c r="C569" t="n">
        <v>34189630</v>
      </c>
      <c r="D569">
        <f>if(and(B569&gt;0,C569&gt;0),C569/(B569+C569),"")</f>
        <v/>
      </c>
      <c r="E569">
        <f>D569-E564</f>
        <v/>
      </c>
      <c r="F569" t="n">
        <v>0.05</v>
      </c>
      <c r="G569">
        <f>E569/F569*100/31.92/24</f>
        <v/>
      </c>
    </row>
    <row r="570" spans="1:7">
      <c r="A570" t="s">
        <v>20</v>
      </c>
      <c r="B570" t="n">
        <v>2235557</v>
      </c>
      <c r="C570" t="n">
        <v>4417933</v>
      </c>
      <c r="D570">
        <f>if(and(B570&gt;0,C570&gt;0),C570/(B570+C570),"")</f>
        <v/>
      </c>
      <c r="E570">
        <f>D570-E564</f>
        <v/>
      </c>
      <c r="F570" t="n">
        <v>0.05</v>
      </c>
      <c r="G570">
        <f>E570/F570*100/31.92/48</f>
        <v/>
      </c>
    </row>
    <row r="571" spans="1:7">
      <c r="A571" t="s">
        <v>21</v>
      </c>
      <c r="B571" t="n">
        <v>3587900</v>
      </c>
      <c r="C571" t="n">
        <v>10111430</v>
      </c>
      <c r="D571">
        <f>if(and(B571&gt;0,C571&gt;0),C571/(B571+C571),"")</f>
        <v/>
      </c>
      <c r="E571">
        <f>D571-E564</f>
        <v/>
      </c>
      <c r="F571" t="n">
        <v>0.05</v>
      </c>
      <c r="G571">
        <f>E571/F571*100/31.92/48</f>
        <v/>
      </c>
    </row>
    <row r="572" spans="1:7">
      <c r="A572" t="s">
        <v>22</v>
      </c>
      <c r="B572" t="n">
        <v>17227460</v>
      </c>
      <c r="C572" t="n">
        <v>35428220</v>
      </c>
      <c r="D572">
        <f>if(and(B572&gt;0,C572&gt;0),C572/(B572+C572),"")</f>
        <v/>
      </c>
      <c r="E572">
        <f>D572-E564</f>
        <v/>
      </c>
      <c r="F572" t="n">
        <v>0.05</v>
      </c>
      <c r="G572">
        <f>E572/F572*100/31.92/96</f>
        <v/>
      </c>
    </row>
    <row r="573" spans="1:7">
      <c r="A573" t="s">
        <v>23</v>
      </c>
      <c r="B573" t="n">
        <v>16672390</v>
      </c>
      <c r="C573" t="n">
        <v>37084380</v>
      </c>
      <c r="D573">
        <f>if(and(B573&gt;0,C573&gt;0),C573/(B573+C573),"")</f>
        <v/>
      </c>
      <c r="E573">
        <f>D573-E564</f>
        <v/>
      </c>
      <c r="F573" t="n">
        <v>0.05</v>
      </c>
      <c r="G573">
        <f>E573/F573*100/31.92/96</f>
        <v/>
      </c>
    </row>
    <row r="574" spans="1:7">
      <c r="A574" t="s">
        <v>24</v>
      </c>
      <c r="B574" t="n">
        <v>4473098</v>
      </c>
      <c r="C574" t="n">
        <v>10689290</v>
      </c>
      <c r="D574">
        <f>if(and(B574&gt;0,C574&gt;0),C574/(B574+C574),"")</f>
        <v/>
      </c>
      <c r="E574">
        <f>D574-E564</f>
        <v/>
      </c>
      <c r="F574" t="n">
        <v>0.05</v>
      </c>
      <c r="G574">
        <f>E574/F574*100/31.92/168</f>
        <v/>
      </c>
    </row>
    <row r="575" spans="1:7">
      <c r="A575" t="s">
        <v>25</v>
      </c>
      <c r="B575" t="n">
        <v>8447877</v>
      </c>
      <c r="C575" t="n">
        <v>21765090</v>
      </c>
      <c r="D575">
        <f>if(and(B575&gt;0,C575&gt;0),C575/(B575+C575),"")</f>
        <v/>
      </c>
      <c r="E575">
        <f>D575-E564</f>
        <v/>
      </c>
      <c r="F575" t="n">
        <v>0.05</v>
      </c>
      <c r="G575">
        <f>E575/F575*100/31.92/168</f>
        <v/>
      </c>
    </row>
    <row r="576" spans="1:7">
      <c r="A576" t="s"/>
    </row>
    <row r="577" spans="1:7">
      <c r="A577" t="s">
        <v>0</v>
      </c>
      <c r="B577" t="s">
        <v>1</v>
      </c>
      <c r="C577" t="s">
        <v>2</v>
      </c>
      <c r="D577" t="s">
        <v>3</v>
      </c>
    </row>
    <row r="578" spans="1:7">
      <c r="A578" t="s">
        <v>124</v>
      </c>
      <c r="B578" t="s">
        <v>5</v>
      </c>
      <c r="C578" t="s">
        <v>125</v>
      </c>
      <c r="D578" t="s">
        <v>126</v>
      </c>
    </row>
    <row r="579" spans="1:7">
      <c r="A579" t="s"/>
      <c r="B579" t="s">
        <v>8</v>
      </c>
      <c r="C579" t="s">
        <v>9</v>
      </c>
      <c r="D579" t="s">
        <v>10</v>
      </c>
      <c r="E579" t="s">
        <v>11</v>
      </c>
      <c r="F579" t="s">
        <v>12</v>
      </c>
      <c r="G579" t="s">
        <v>13</v>
      </c>
    </row>
    <row r="580" spans="1:7">
      <c r="A580" t="s">
        <v>14</v>
      </c>
      <c r="B580" t="n">
        <v>18005910</v>
      </c>
      <c r="C580" t="n">
        <v>21566120</v>
      </c>
      <c r="D580">
        <f>if(and(B580&gt;0,C580&gt;0),C580/(B580+C580),"")</f>
        <v/>
      </c>
      <c r="E580">
        <f>average(D580:D581)</f>
        <v/>
      </c>
    </row>
    <row r="581" spans="1:7">
      <c r="A581" t="s">
        <v>15</v>
      </c>
      <c r="B581" t="n">
        <v>15562780</v>
      </c>
      <c r="C581" t="n">
        <v>19061010</v>
      </c>
      <c r="D581">
        <f>if(and(B581&gt;0,C581&gt;0),C581/(B581+C581),"")</f>
        <v/>
      </c>
    </row>
    <row r="582" spans="1:7">
      <c r="A582" t="s">
        <v>16</v>
      </c>
      <c r="B582" t="n">
        <v>15499700</v>
      </c>
      <c r="C582" t="n">
        <v>19020060</v>
      </c>
      <c r="D582">
        <f>if(and(B582&gt;0,C582&gt;0),C582/(B582+C582),"")</f>
        <v/>
      </c>
      <c r="E582">
        <f>D582-E580</f>
        <v/>
      </c>
      <c r="F582" t="n">
        <v>0.05</v>
      </c>
      <c r="G582">
        <f>E582/F582*100/40.58/8</f>
        <v/>
      </c>
    </row>
    <row r="583" spans="1:7">
      <c r="A583" t="s">
        <v>17</v>
      </c>
      <c r="B583" t="n">
        <v>17143740</v>
      </c>
      <c r="C583" t="n">
        <v>22205840</v>
      </c>
      <c r="D583">
        <f>if(and(B583&gt;0,C583&gt;0),C583/(B583+C583),"")</f>
        <v/>
      </c>
      <c r="E583">
        <f>D583-E580</f>
        <v/>
      </c>
      <c r="F583" t="n">
        <v>0.05</v>
      </c>
      <c r="G583">
        <f>E583/F583*100/40.58/8</f>
        <v/>
      </c>
    </row>
    <row r="584" spans="1:7">
      <c r="A584" t="s">
        <v>18</v>
      </c>
      <c r="B584" t="n">
        <v>22057150</v>
      </c>
      <c r="C584" t="n">
        <v>32060720</v>
      </c>
      <c r="D584">
        <f>if(and(B584&gt;0,C584&gt;0),C584/(B584+C584),"")</f>
        <v/>
      </c>
      <c r="E584">
        <f>D584-E580</f>
        <v/>
      </c>
      <c r="F584" t="n">
        <v>0.05</v>
      </c>
      <c r="G584">
        <f>E584/F584*100/40.58/24</f>
        <v/>
      </c>
    </row>
    <row r="585" spans="1:7">
      <c r="A585" t="s">
        <v>19</v>
      </c>
      <c r="B585" t="n">
        <v>20372890</v>
      </c>
      <c r="C585" t="n">
        <v>29433940</v>
      </c>
      <c r="D585">
        <f>if(and(B585&gt;0,C585&gt;0),C585/(B585+C585),"")</f>
        <v/>
      </c>
      <c r="E585">
        <f>D585-E580</f>
        <v/>
      </c>
      <c r="F585" t="n">
        <v>0.05</v>
      </c>
      <c r="G585">
        <f>E585/F585*100/40.58/24</f>
        <v/>
      </c>
    </row>
    <row r="586" spans="1:7">
      <c r="A586" t="s">
        <v>20</v>
      </c>
      <c r="B586" t="n">
        <v>7830897</v>
      </c>
      <c r="C586" t="n">
        <v>13932070</v>
      </c>
      <c r="D586">
        <f>if(and(B586&gt;0,C586&gt;0),C586/(B586+C586),"")</f>
        <v/>
      </c>
      <c r="E586">
        <f>D586-E580</f>
        <v/>
      </c>
      <c r="F586" t="n">
        <v>0.05</v>
      </c>
      <c r="G586">
        <f>E586/F586*100/40.58/48</f>
        <v/>
      </c>
    </row>
    <row r="587" spans="1:7">
      <c r="A587" t="s">
        <v>21</v>
      </c>
      <c r="B587" t="n">
        <v>7623675</v>
      </c>
      <c r="C587" t="n">
        <v>12934530</v>
      </c>
      <c r="D587">
        <f>if(and(B587&gt;0,C587&gt;0),C587/(B587+C587),"")</f>
        <v/>
      </c>
      <c r="E587">
        <f>D587-E580</f>
        <v/>
      </c>
      <c r="F587" t="n">
        <v>0.05</v>
      </c>
      <c r="G587">
        <f>E587/F587*100/40.58/48</f>
        <v/>
      </c>
    </row>
    <row r="588" spans="1:7">
      <c r="A588" t="s">
        <v>22</v>
      </c>
      <c r="B588" t="n">
        <v>15667760</v>
      </c>
      <c r="C588" t="n">
        <v>34128090</v>
      </c>
      <c r="D588">
        <f>if(and(B588&gt;0,C588&gt;0),C588/(B588+C588),"")</f>
        <v/>
      </c>
      <c r="E588">
        <f>D588-E580</f>
        <v/>
      </c>
      <c r="F588" t="n">
        <v>0.05</v>
      </c>
      <c r="G588">
        <f>E588/F588*100/40.58/96</f>
        <v/>
      </c>
    </row>
    <row r="589" spans="1:7">
      <c r="A589" t="s">
        <v>23</v>
      </c>
      <c r="B589" t="n">
        <v>14043990</v>
      </c>
      <c r="C589" t="n">
        <v>30409570</v>
      </c>
      <c r="D589">
        <f>if(and(B589&gt;0,C589&gt;0),C589/(B589+C589),"")</f>
        <v/>
      </c>
      <c r="E589">
        <f>D589-E580</f>
        <v/>
      </c>
      <c r="F589" t="n">
        <v>0.05</v>
      </c>
      <c r="G589">
        <f>E589/F589*100/40.58/96</f>
        <v/>
      </c>
    </row>
    <row r="590" spans="1:7">
      <c r="A590" t="s">
        <v>24</v>
      </c>
      <c r="B590" t="n">
        <v>7428435</v>
      </c>
      <c r="C590" t="n">
        <v>17434220</v>
      </c>
      <c r="D590">
        <f>if(and(B590&gt;0,C590&gt;0),C590/(B590+C590),"")</f>
        <v/>
      </c>
      <c r="E590">
        <f>D590-E580</f>
        <v/>
      </c>
      <c r="F590" t="n">
        <v>0.05</v>
      </c>
      <c r="G590">
        <f>E590/F590*100/40.58/168</f>
        <v/>
      </c>
    </row>
    <row r="591" spans="1:7">
      <c r="A591" t="s">
        <v>25</v>
      </c>
      <c r="B591" t="n">
        <v>7442701</v>
      </c>
      <c r="C591" t="n">
        <v>18189630</v>
      </c>
      <c r="D591">
        <f>if(and(B591&gt;0,C591&gt;0),C591/(B591+C591),"")</f>
        <v/>
      </c>
      <c r="E591">
        <f>D591-E580</f>
        <v/>
      </c>
      <c r="F591" t="n">
        <v>0.05</v>
      </c>
      <c r="G591">
        <f>E591/F591*100/40.58/168</f>
        <v/>
      </c>
    </row>
    <row r="592" spans="1:7">
      <c r="A592" t="s"/>
    </row>
    <row r="593" spans="1:7">
      <c r="A593" t="s">
        <v>0</v>
      </c>
      <c r="B593" t="s">
        <v>1</v>
      </c>
      <c r="C593" t="s">
        <v>2</v>
      </c>
      <c r="D593" t="s">
        <v>3</v>
      </c>
    </row>
    <row r="594" spans="1:7">
      <c r="A594" t="s">
        <v>127</v>
      </c>
      <c r="B594" t="s">
        <v>48</v>
      </c>
      <c r="C594" t="s">
        <v>128</v>
      </c>
      <c r="D594" t="s">
        <v>126</v>
      </c>
    </row>
    <row r="595" spans="1:7">
      <c r="A595" t="s"/>
      <c r="B595" t="s">
        <v>8</v>
      </c>
      <c r="C595" t="s">
        <v>9</v>
      </c>
      <c r="D595" t="s">
        <v>10</v>
      </c>
      <c r="E595" t="s">
        <v>11</v>
      </c>
      <c r="F595" t="s">
        <v>12</v>
      </c>
      <c r="G595" t="s">
        <v>13</v>
      </c>
    </row>
    <row r="596" spans="1:7">
      <c r="A596" t="s">
        <v>14</v>
      </c>
      <c r="B596" t="n">
        <v>3053899</v>
      </c>
      <c r="C596" t="n">
        <v>4145898</v>
      </c>
      <c r="D596">
        <f>if(and(B596&gt;0,C596&gt;0),C596/(B596+C596),"")</f>
        <v/>
      </c>
      <c r="E596">
        <f>average(D596:D597)</f>
        <v/>
      </c>
    </row>
    <row r="597" spans="1:7">
      <c r="A597" t="s">
        <v>15</v>
      </c>
      <c r="B597" t="n">
        <v>3194304</v>
      </c>
      <c r="C597" t="n">
        <v>3783480</v>
      </c>
      <c r="D597">
        <f>if(and(B597&gt;0,C597&gt;0),C597/(B597+C597),"")</f>
        <v/>
      </c>
    </row>
    <row r="598" spans="1:7">
      <c r="A598" t="s">
        <v>16</v>
      </c>
      <c r="B598" t="n">
        <v>2703899</v>
      </c>
      <c r="C598" t="n">
        <v>3842015</v>
      </c>
      <c r="D598">
        <f>if(and(B598&gt;0,C598&gt;0),C598/(B598+C598),"")</f>
        <v/>
      </c>
      <c r="E598">
        <f>D598-E596</f>
        <v/>
      </c>
      <c r="F598" t="n">
        <v>0.05</v>
      </c>
      <c r="G598">
        <f>E598/F598*100/40.58/8</f>
        <v/>
      </c>
    </row>
    <row r="599" spans="1:7">
      <c r="A599" t="s">
        <v>17</v>
      </c>
      <c r="B599" t="n">
        <v>3028060</v>
      </c>
      <c r="C599" t="n">
        <v>4515611</v>
      </c>
      <c r="D599">
        <f>if(and(B599&gt;0,C599&gt;0),C599/(B599+C599),"")</f>
        <v/>
      </c>
      <c r="E599">
        <f>D599-E596</f>
        <v/>
      </c>
      <c r="F599" t="n">
        <v>0.05</v>
      </c>
      <c r="G599">
        <f>E599/F599*100/40.58/8</f>
        <v/>
      </c>
    </row>
    <row r="600" spans="1:7">
      <c r="A600" t="s">
        <v>18</v>
      </c>
      <c r="B600" t="n">
        <v>3942139</v>
      </c>
      <c r="C600" t="n">
        <v>6240214</v>
      </c>
      <c r="D600">
        <f>if(and(B600&gt;0,C600&gt;0),C600/(B600+C600),"")</f>
        <v/>
      </c>
      <c r="E600">
        <f>D600-E596</f>
        <v/>
      </c>
      <c r="F600" t="n">
        <v>0.05</v>
      </c>
      <c r="G600">
        <f>E600/F600*100/40.58/24</f>
        <v/>
      </c>
    </row>
    <row r="601" spans="1:7">
      <c r="A601" t="s">
        <v>19</v>
      </c>
      <c r="B601" t="n">
        <v>3910409</v>
      </c>
      <c r="C601" t="n">
        <v>5780069</v>
      </c>
      <c r="D601">
        <f>if(and(B601&gt;0,C601&gt;0),C601/(B601+C601),"")</f>
        <v/>
      </c>
      <c r="E601">
        <f>D601-E596</f>
        <v/>
      </c>
      <c r="F601" t="n">
        <v>0.05</v>
      </c>
      <c r="G601">
        <f>E601/F601*100/40.58/24</f>
        <v/>
      </c>
    </row>
    <row r="602" spans="1:7">
      <c r="A602" t="s">
        <v>20</v>
      </c>
      <c r="B602" t="n">
        <v>1174355</v>
      </c>
      <c r="C602" t="n">
        <v>2187202</v>
      </c>
      <c r="D602">
        <f>if(and(B602&gt;0,C602&gt;0),C602/(B602+C602),"")</f>
        <v/>
      </c>
      <c r="E602">
        <f>D602-E596</f>
        <v/>
      </c>
      <c r="F602" t="n">
        <v>0.05</v>
      </c>
      <c r="G602">
        <f>E602/F602*100/40.58/48</f>
        <v/>
      </c>
    </row>
    <row r="603" spans="1:7">
      <c r="A603" t="s">
        <v>21</v>
      </c>
      <c r="B603" t="n">
        <v>1168511</v>
      </c>
      <c r="C603" t="n">
        <v>1994882</v>
      </c>
      <c r="D603">
        <f>if(and(B603&gt;0,C603&gt;0),C603/(B603+C603),"")</f>
        <v/>
      </c>
      <c r="E603">
        <f>D603-E596</f>
        <v/>
      </c>
      <c r="F603" t="n">
        <v>0.05</v>
      </c>
      <c r="G603">
        <f>E603/F603*100/40.58/48</f>
        <v/>
      </c>
    </row>
    <row r="604" spans="1:7">
      <c r="A604" t="s">
        <v>22</v>
      </c>
      <c r="B604" t="n">
        <v>2327100</v>
      </c>
      <c r="C604" t="n">
        <v>5561998</v>
      </c>
      <c r="D604">
        <f>if(and(B604&gt;0,C604&gt;0),C604/(B604+C604),"")</f>
        <v/>
      </c>
      <c r="E604">
        <f>D604-E596</f>
        <v/>
      </c>
      <c r="F604" t="n">
        <v>0.05</v>
      </c>
      <c r="G604">
        <f>E604/F604*100/40.58/96</f>
        <v/>
      </c>
    </row>
    <row r="605" spans="1:7">
      <c r="A605" t="s">
        <v>23</v>
      </c>
      <c r="B605" t="n">
        <v>2554332</v>
      </c>
      <c r="C605" t="n">
        <v>5802297</v>
      </c>
      <c r="D605">
        <f>if(and(B605&gt;0,C605&gt;0),C605/(B605+C605),"")</f>
        <v/>
      </c>
      <c r="E605">
        <f>D605-E596</f>
        <v/>
      </c>
      <c r="F605" t="n">
        <v>0.05</v>
      </c>
      <c r="G605">
        <f>E605/F605*100/40.58/96</f>
        <v/>
      </c>
    </row>
    <row r="606" spans="1:7">
      <c r="A606" t="s">
        <v>24</v>
      </c>
      <c r="B606" t="n">
        <v>905426</v>
      </c>
      <c r="C606" t="n">
        <v>2548625</v>
      </c>
      <c r="D606">
        <f>if(and(B606&gt;0,C606&gt;0),C606/(B606+C606),"")</f>
        <v/>
      </c>
      <c r="E606">
        <f>D606-E596</f>
        <v/>
      </c>
      <c r="F606" t="n">
        <v>0.05</v>
      </c>
      <c r="G606">
        <f>E606/F606*100/40.58/168</f>
        <v/>
      </c>
    </row>
    <row r="607" spans="1:7">
      <c r="A607" t="s">
        <v>25</v>
      </c>
      <c r="B607" t="n">
        <v>1194489</v>
      </c>
      <c r="C607" t="n">
        <v>3104643</v>
      </c>
      <c r="D607">
        <f>if(and(B607&gt;0,C607&gt;0),C607/(B607+C607),"")</f>
        <v/>
      </c>
      <c r="E607">
        <f>D607-E596</f>
        <v/>
      </c>
      <c r="F607" t="n">
        <v>0.05</v>
      </c>
      <c r="G607">
        <f>E607/F607*100/40.58/168</f>
        <v/>
      </c>
    </row>
    <row r="608" spans="1:7">
      <c r="A608" t="s"/>
    </row>
    <row r="609" spans="1:7">
      <c r="A609" t="s">
        <v>0</v>
      </c>
      <c r="B609" t="s">
        <v>1</v>
      </c>
      <c r="C609" t="s">
        <v>2</v>
      </c>
      <c r="D609" t="s">
        <v>3</v>
      </c>
    </row>
    <row r="610" spans="1:7">
      <c r="A610" t="s">
        <v>129</v>
      </c>
      <c r="B610" t="s">
        <v>48</v>
      </c>
      <c r="C610" t="s">
        <v>130</v>
      </c>
      <c r="D610" t="s">
        <v>131</v>
      </c>
    </row>
    <row r="611" spans="1:7">
      <c r="A611" t="s"/>
      <c r="B611" t="s">
        <v>8</v>
      </c>
      <c r="C611" t="s">
        <v>9</v>
      </c>
      <c r="D611" t="s">
        <v>10</v>
      </c>
      <c r="E611" t="s">
        <v>11</v>
      </c>
      <c r="F611" t="s">
        <v>12</v>
      </c>
      <c r="G611" t="s">
        <v>13</v>
      </c>
    </row>
    <row r="612" spans="1:7">
      <c r="A612" t="s">
        <v>14</v>
      </c>
      <c r="B612" t="n">
        <v>58928740</v>
      </c>
      <c r="C612" t="n">
        <v>47953700</v>
      </c>
      <c r="D612">
        <f>if(and(B612&gt;0,C612&gt;0),C612/(B612+C612),"")</f>
        <v/>
      </c>
      <c r="E612">
        <f>average(D612:D613)</f>
        <v/>
      </c>
    </row>
    <row r="613" spans="1:7">
      <c r="A613" t="s">
        <v>15</v>
      </c>
      <c r="B613" t="n">
        <v>64202900</v>
      </c>
      <c r="C613" t="n">
        <v>54346150</v>
      </c>
      <c r="D613">
        <f>if(and(B613&gt;0,C613&gt;0),C613/(B613+C613),"")</f>
        <v/>
      </c>
    </row>
    <row r="614" spans="1:7">
      <c r="A614" t="s">
        <v>16</v>
      </c>
      <c r="B614" t="n">
        <v>45598830</v>
      </c>
      <c r="C614" t="n">
        <v>34075300</v>
      </c>
      <c r="D614">
        <f>if(and(B614&gt;0,C614&gt;0),C614/(B614+C614),"")</f>
        <v/>
      </c>
      <c r="E614">
        <f>D614-E612</f>
        <v/>
      </c>
      <c r="F614" t="n">
        <v>0.05</v>
      </c>
      <c r="G614">
        <f>E614/F614*100/30.63/8</f>
        <v/>
      </c>
    </row>
    <row r="615" spans="1:7">
      <c r="A615" t="s">
        <v>17</v>
      </c>
      <c r="B615" t="n">
        <v>59750490</v>
      </c>
      <c r="C615" t="n">
        <v>48189360</v>
      </c>
      <c r="D615">
        <f>if(and(B615&gt;0,C615&gt;0),C615/(B615+C615),"")</f>
        <v/>
      </c>
      <c r="E615">
        <f>D615-E612</f>
        <v/>
      </c>
      <c r="F615" t="n">
        <v>0.05</v>
      </c>
      <c r="G615">
        <f>E615/F615*100/30.63/8</f>
        <v/>
      </c>
    </row>
    <row r="616" spans="1:7">
      <c r="A616" t="s">
        <v>18</v>
      </c>
      <c r="B616" t="n">
        <v>31101040</v>
      </c>
      <c r="C616" t="n">
        <v>24716970</v>
      </c>
      <c r="D616">
        <f>if(and(B616&gt;0,C616&gt;0),C616/(B616+C616),"")</f>
        <v/>
      </c>
      <c r="E616">
        <f>D616-E612</f>
        <v/>
      </c>
      <c r="F616" t="n">
        <v>0.05</v>
      </c>
      <c r="G616">
        <f>E616/F616*100/30.63/24</f>
        <v/>
      </c>
    </row>
    <row r="617" spans="1:7">
      <c r="A617" t="s">
        <v>19</v>
      </c>
      <c r="B617" t="n">
        <v>24999220</v>
      </c>
      <c r="C617" t="n">
        <v>20575790</v>
      </c>
      <c r="D617">
        <f>if(and(B617&gt;0,C617&gt;0),C617/(B617+C617),"")</f>
        <v/>
      </c>
      <c r="E617">
        <f>D617-E612</f>
        <v/>
      </c>
      <c r="F617" t="n">
        <v>0.05</v>
      </c>
      <c r="G617">
        <f>E617/F617*100/30.63/24</f>
        <v/>
      </c>
    </row>
    <row r="618" spans="1:7">
      <c r="A618" t="s">
        <v>20</v>
      </c>
      <c r="B618" t="n">
        <v>63979430</v>
      </c>
      <c r="C618" t="n">
        <v>53752770</v>
      </c>
      <c r="D618">
        <f>if(and(B618&gt;0,C618&gt;0),C618/(B618+C618),"")</f>
        <v/>
      </c>
      <c r="E618">
        <f>D618-E612</f>
        <v/>
      </c>
      <c r="F618" t="n">
        <v>0.05</v>
      </c>
      <c r="G618">
        <f>E618/F618*100/30.63/48</f>
        <v/>
      </c>
    </row>
    <row r="619" spans="1:7">
      <c r="A619" t="s">
        <v>21</v>
      </c>
      <c r="B619" t="n">
        <v>71009860</v>
      </c>
      <c r="C619" t="n">
        <v>57697210</v>
      </c>
      <c r="D619">
        <f>if(and(B619&gt;0,C619&gt;0),C619/(B619+C619),"")</f>
        <v/>
      </c>
      <c r="E619">
        <f>D619-E612</f>
        <v/>
      </c>
      <c r="F619" t="n">
        <v>0.05</v>
      </c>
      <c r="G619">
        <f>E619/F619*100/30.63/48</f>
        <v/>
      </c>
    </row>
    <row r="620" spans="1:7">
      <c r="A620" t="s">
        <v>22</v>
      </c>
      <c r="B620" t="n">
        <v>62256150</v>
      </c>
      <c r="C620" t="n">
        <v>57150260</v>
      </c>
      <c r="D620">
        <f>if(and(B620&gt;0,C620&gt;0),C620/(B620+C620),"")</f>
        <v/>
      </c>
      <c r="E620">
        <f>D620-E612</f>
        <v/>
      </c>
      <c r="F620" t="n">
        <v>0.05</v>
      </c>
      <c r="G620">
        <f>E620/F620*100/30.63/96</f>
        <v/>
      </c>
    </row>
    <row r="621" spans="1:7">
      <c r="A621" t="s">
        <v>23</v>
      </c>
      <c r="B621" t="n">
        <v>59877440</v>
      </c>
      <c r="C621" t="n">
        <v>56339500</v>
      </c>
      <c r="D621">
        <f>if(and(B621&gt;0,C621&gt;0),C621/(B621+C621),"")</f>
        <v/>
      </c>
      <c r="E621">
        <f>D621-E612</f>
        <v/>
      </c>
      <c r="F621" t="n">
        <v>0.05</v>
      </c>
      <c r="G621">
        <f>E621/F621*100/30.63/96</f>
        <v/>
      </c>
    </row>
    <row r="622" spans="1:7">
      <c r="A622" t="s">
        <v>24</v>
      </c>
      <c r="B622" t="n">
        <v>92391550</v>
      </c>
      <c r="C622" t="n">
        <v>80629550</v>
      </c>
      <c r="D622">
        <f>if(and(B622&gt;0,C622&gt;0),C622/(B622+C622),"")</f>
        <v/>
      </c>
      <c r="E622">
        <f>D622-E612</f>
        <v/>
      </c>
      <c r="F622" t="n">
        <v>0.05</v>
      </c>
      <c r="G622">
        <f>E622/F622*100/30.63/168</f>
        <v/>
      </c>
    </row>
    <row r="623" spans="1:7">
      <c r="A623" t="s">
        <v>25</v>
      </c>
      <c r="B623" t="n">
        <v>81438870</v>
      </c>
      <c r="C623" t="n">
        <v>74562360</v>
      </c>
      <c r="D623">
        <f>if(and(B623&gt;0,C623&gt;0),C623/(B623+C623),"")</f>
        <v/>
      </c>
      <c r="E623">
        <f>D623-E612</f>
        <v/>
      </c>
      <c r="F623" t="n">
        <v>0.05</v>
      </c>
      <c r="G623">
        <f>E623/F623*100/30.63/168</f>
        <v/>
      </c>
    </row>
    <row r="624" spans="1:7">
      <c r="A624" t="s"/>
    </row>
    <row r="625" spans="1:7">
      <c r="A625" t="s">
        <v>0</v>
      </c>
      <c r="B625" t="s">
        <v>1</v>
      </c>
      <c r="C625" t="s">
        <v>2</v>
      </c>
      <c r="D625" t="s">
        <v>3</v>
      </c>
    </row>
    <row r="626" spans="1:7">
      <c r="A626" t="s">
        <v>132</v>
      </c>
      <c r="B626" t="s">
        <v>48</v>
      </c>
      <c r="C626" t="s">
        <v>133</v>
      </c>
      <c r="D626" t="s">
        <v>134</v>
      </c>
    </row>
    <row r="627" spans="1:7">
      <c r="A627" t="s"/>
      <c r="B627" t="s">
        <v>8</v>
      </c>
      <c r="C627" t="s">
        <v>9</v>
      </c>
      <c r="D627" t="s">
        <v>10</v>
      </c>
      <c r="E627" t="s">
        <v>11</v>
      </c>
      <c r="F627" t="s">
        <v>12</v>
      </c>
      <c r="G627" t="s">
        <v>13</v>
      </c>
    </row>
    <row r="628" spans="1:7">
      <c r="A628" t="s">
        <v>14</v>
      </c>
      <c r="B628" t="n">
        <v>30316200</v>
      </c>
      <c r="C628" t="n">
        <v>14615430</v>
      </c>
      <c r="D628">
        <f>if(and(B628&gt;0,C628&gt;0),C628/(B628+C628),"")</f>
        <v/>
      </c>
      <c r="E628">
        <f>average(D628:D629)</f>
        <v/>
      </c>
    </row>
    <row r="629" spans="1:7">
      <c r="A629" t="s">
        <v>15</v>
      </c>
      <c r="B629" t="n">
        <v>30679990</v>
      </c>
      <c r="C629" t="n">
        <v>15241850</v>
      </c>
      <c r="D629">
        <f>if(and(B629&gt;0,C629&gt;0),C629/(B629+C629),"")</f>
        <v/>
      </c>
    </row>
    <row r="630" spans="1:7">
      <c r="A630" t="s">
        <v>16</v>
      </c>
      <c r="B630" t="n">
        <v>53206</v>
      </c>
      <c r="C630" t="n">
        <v>0</v>
      </c>
      <c r="D630">
        <f>if(and(B630&gt;0,C630&gt;0),C630/(B630+C630),"")</f>
        <v/>
      </c>
      <c r="E630">
        <f>D630-E628</f>
        <v/>
      </c>
      <c r="F630" t="n">
        <v>0.05</v>
      </c>
      <c r="G630">
        <f>E630/F630*100/33.23/8</f>
        <v/>
      </c>
    </row>
    <row r="631" spans="1:7">
      <c r="A631" t="s">
        <v>17</v>
      </c>
      <c r="B631" t="n">
        <v>17608180</v>
      </c>
      <c r="C631" t="n">
        <v>14037790</v>
      </c>
      <c r="D631">
        <f>if(and(B631&gt;0,C631&gt;0),C631/(B631+C631),"")</f>
        <v/>
      </c>
      <c r="E631">
        <f>D631-E628</f>
        <v/>
      </c>
      <c r="F631" t="n">
        <v>0.05</v>
      </c>
      <c r="G631">
        <f>E631/F631*100/33.23/8</f>
        <v/>
      </c>
    </row>
    <row r="632" spans="1:7">
      <c r="A632" t="s">
        <v>18</v>
      </c>
      <c r="B632" t="n">
        <v>73244760</v>
      </c>
      <c r="C632" t="n">
        <v>63409230</v>
      </c>
      <c r="D632">
        <f>if(and(B632&gt;0,C632&gt;0),C632/(B632+C632),"")</f>
        <v/>
      </c>
      <c r="E632">
        <f>D632-E628</f>
        <v/>
      </c>
      <c r="F632" t="n">
        <v>0.05</v>
      </c>
      <c r="G632">
        <f>E632/F632*100/33.23/24</f>
        <v/>
      </c>
    </row>
    <row r="633" spans="1:7">
      <c r="A633" t="s">
        <v>19</v>
      </c>
      <c r="B633" t="n">
        <v>76490940</v>
      </c>
      <c r="C633" t="n">
        <v>58767510</v>
      </c>
      <c r="D633">
        <f>if(and(B633&gt;0,C633&gt;0),C633/(B633+C633),"")</f>
        <v/>
      </c>
      <c r="E633">
        <f>D633-E628</f>
        <v/>
      </c>
      <c r="F633" t="n">
        <v>0.05</v>
      </c>
      <c r="G633">
        <f>E633/F633*100/33.23/24</f>
        <v/>
      </c>
    </row>
    <row r="634" spans="1:7">
      <c r="A634" t="s">
        <v>20</v>
      </c>
      <c r="B634" t="n">
        <v>0</v>
      </c>
      <c r="C634" t="n">
        <v>0</v>
      </c>
      <c r="D634">
        <f>if(and(B634&gt;0,C634&gt;0),C634/(B634+C634),"")</f>
        <v/>
      </c>
      <c r="E634">
        <f>D634-E628</f>
        <v/>
      </c>
      <c r="F634" t="n">
        <v>0.05</v>
      </c>
      <c r="G634">
        <f>E634/F634*100/33.23/48</f>
        <v/>
      </c>
    </row>
    <row r="635" spans="1:7">
      <c r="A635" t="s">
        <v>21</v>
      </c>
      <c r="B635" t="n">
        <v>0</v>
      </c>
      <c r="C635" t="n">
        <v>0</v>
      </c>
      <c r="D635">
        <f>if(and(B635&gt;0,C635&gt;0),C635/(B635+C635),"")</f>
        <v/>
      </c>
      <c r="E635">
        <f>D635-E628</f>
        <v/>
      </c>
      <c r="F635" t="n">
        <v>0.05</v>
      </c>
      <c r="G635">
        <f>E635/F635*100/33.23/48</f>
        <v/>
      </c>
    </row>
    <row r="636" spans="1:7">
      <c r="A636" t="s">
        <v>22</v>
      </c>
      <c r="B636" t="n">
        <v>5023204</v>
      </c>
      <c r="C636" t="n">
        <v>10835950</v>
      </c>
      <c r="D636">
        <f>if(and(B636&gt;0,C636&gt;0),C636/(B636+C636),"")</f>
        <v/>
      </c>
      <c r="E636">
        <f>D636-E628</f>
        <v/>
      </c>
      <c r="F636" t="n">
        <v>0.05</v>
      </c>
      <c r="G636">
        <f>E636/F636*100/33.23/96</f>
        <v/>
      </c>
    </row>
    <row r="637" spans="1:7">
      <c r="A637" t="s">
        <v>23</v>
      </c>
      <c r="B637" t="n">
        <v>5106217</v>
      </c>
      <c r="C637" t="n">
        <v>12037840</v>
      </c>
      <c r="D637">
        <f>if(and(B637&gt;0,C637&gt;0),C637/(B637+C637),"")</f>
        <v/>
      </c>
      <c r="E637">
        <f>D637-E628</f>
        <v/>
      </c>
      <c r="F637" t="n">
        <v>0.05</v>
      </c>
      <c r="G637">
        <f>E637/F637*100/33.23/96</f>
        <v/>
      </c>
    </row>
    <row r="638" spans="1:7">
      <c r="A638" t="s">
        <v>24</v>
      </c>
      <c r="B638" t="n">
        <v>5022188</v>
      </c>
      <c r="C638" t="n">
        <v>12810910</v>
      </c>
      <c r="D638">
        <f>if(and(B638&gt;0,C638&gt;0),C638/(B638+C638),"")</f>
        <v/>
      </c>
      <c r="E638">
        <f>D638-E628</f>
        <v/>
      </c>
      <c r="F638" t="n">
        <v>0.05</v>
      </c>
      <c r="G638">
        <f>E638/F638*100/33.23/168</f>
        <v/>
      </c>
    </row>
    <row r="639" spans="1:7">
      <c r="A639" t="s">
        <v>25</v>
      </c>
      <c r="B639" t="n">
        <v>4986880</v>
      </c>
      <c r="C639" t="n">
        <v>12738330</v>
      </c>
      <c r="D639">
        <f>if(and(B639&gt;0,C639&gt;0),C639/(B639+C639),"")</f>
        <v/>
      </c>
      <c r="E639">
        <f>D639-E628</f>
        <v/>
      </c>
      <c r="F639" t="n">
        <v>0.05</v>
      </c>
      <c r="G639">
        <f>E639/F639*100/33.23/168</f>
        <v/>
      </c>
    </row>
    <row r="640" spans="1:7">
      <c r="A640" t="s"/>
    </row>
    <row r="641" spans="1:7">
      <c r="A641" t="s">
        <v>0</v>
      </c>
      <c r="B641" t="s">
        <v>1</v>
      </c>
      <c r="C641" t="s">
        <v>2</v>
      </c>
      <c r="D641" t="s">
        <v>3</v>
      </c>
    </row>
    <row r="642" spans="1:7">
      <c r="A642" t="s">
        <v>135</v>
      </c>
      <c r="B642" t="s">
        <v>5</v>
      </c>
      <c r="C642" t="s">
        <v>136</v>
      </c>
      <c r="D642" t="s">
        <v>137</v>
      </c>
    </row>
    <row r="643" spans="1:7">
      <c r="A643" t="s"/>
      <c r="B643" t="s">
        <v>8</v>
      </c>
      <c r="C643" t="s">
        <v>9</v>
      </c>
      <c r="D643" t="s">
        <v>10</v>
      </c>
      <c r="E643" t="s">
        <v>11</v>
      </c>
      <c r="F643" t="s">
        <v>12</v>
      </c>
      <c r="G643" t="s">
        <v>13</v>
      </c>
    </row>
    <row r="644" spans="1:7">
      <c r="A644" t="s">
        <v>14</v>
      </c>
      <c r="B644" t="n">
        <v>1100566</v>
      </c>
      <c r="C644" t="n">
        <v>1565783</v>
      </c>
      <c r="D644">
        <f>if(and(B644&gt;0,C644&gt;0),C644/(B644+C644),"")</f>
        <v/>
      </c>
      <c r="E644">
        <f>average(D644:D645)</f>
        <v/>
      </c>
    </row>
    <row r="645" spans="1:7">
      <c r="A645" t="s">
        <v>15</v>
      </c>
      <c r="B645" t="n">
        <v>286064</v>
      </c>
      <c r="C645" t="n">
        <v>681776</v>
      </c>
      <c r="D645">
        <f>if(and(B645&gt;0,C645&gt;0),C645/(B645+C645),"")</f>
        <v/>
      </c>
    </row>
    <row r="646" spans="1:7">
      <c r="A646" t="s">
        <v>16</v>
      </c>
      <c r="B646" t="n">
        <v>92911</v>
      </c>
      <c r="C646" t="n">
        <v>271174</v>
      </c>
      <c r="D646">
        <f>if(and(B646&gt;0,C646&gt;0),C646/(B646+C646),"")</f>
        <v/>
      </c>
      <c r="E646">
        <f>D646-E644</f>
        <v/>
      </c>
      <c r="F646" t="n">
        <v>0.05</v>
      </c>
      <c r="G646">
        <f>E646/F646*100/34.78/8</f>
        <v/>
      </c>
    </row>
    <row r="647" spans="1:7">
      <c r="A647" t="s">
        <v>17</v>
      </c>
      <c r="B647" t="n">
        <v>238437</v>
      </c>
      <c r="C647" t="n">
        <v>411419</v>
      </c>
      <c r="D647">
        <f>if(and(B647&gt;0,C647&gt;0),C647/(B647+C647),"")</f>
        <v/>
      </c>
      <c r="E647">
        <f>D647-E644</f>
        <v/>
      </c>
      <c r="F647" t="n">
        <v>0.05</v>
      </c>
      <c r="G647">
        <f>E647/F647*100/34.78/8</f>
        <v/>
      </c>
    </row>
    <row r="648" spans="1:7">
      <c r="A648" t="s">
        <v>18</v>
      </c>
      <c r="B648" t="n">
        <v>364408</v>
      </c>
      <c r="C648" t="n">
        <v>616024</v>
      </c>
      <c r="D648">
        <f>if(and(B648&gt;0,C648&gt;0),C648/(B648+C648),"")</f>
        <v/>
      </c>
      <c r="E648">
        <f>D648-E644</f>
        <v/>
      </c>
      <c r="F648" t="n">
        <v>0.05</v>
      </c>
      <c r="G648">
        <f>E648/F648*100/34.78/24</f>
        <v/>
      </c>
    </row>
    <row r="649" spans="1:7">
      <c r="A649" t="s">
        <v>19</v>
      </c>
      <c r="B649" t="n">
        <v>508911</v>
      </c>
      <c r="C649" t="n">
        <v>955886</v>
      </c>
      <c r="D649">
        <f>if(and(B649&gt;0,C649&gt;0),C649/(B649+C649),"")</f>
        <v/>
      </c>
      <c r="E649">
        <f>D649-E644</f>
        <v/>
      </c>
      <c r="F649" t="n">
        <v>0.05</v>
      </c>
      <c r="G649">
        <f>E649/F649*100/34.78/24</f>
        <v/>
      </c>
    </row>
    <row r="650" spans="1:7">
      <c r="A650" t="s">
        <v>20</v>
      </c>
      <c r="B650" t="n">
        <v>0</v>
      </c>
      <c r="C650" t="n">
        <v>0</v>
      </c>
      <c r="D650">
        <f>if(and(B650&gt;0,C650&gt;0),C650/(B650+C650),"")</f>
        <v/>
      </c>
      <c r="E650">
        <f>D650-E644</f>
        <v/>
      </c>
      <c r="F650" t="n">
        <v>0.05</v>
      </c>
      <c r="G650">
        <f>E650/F650*100/34.78/48</f>
        <v/>
      </c>
    </row>
    <row r="651" spans="1:7">
      <c r="A651" t="s">
        <v>21</v>
      </c>
      <c r="B651" t="n">
        <v>0</v>
      </c>
      <c r="C651" t="n">
        <v>0</v>
      </c>
      <c r="D651">
        <f>if(and(B651&gt;0,C651&gt;0),C651/(B651+C651),"")</f>
        <v/>
      </c>
      <c r="E651">
        <f>D651-E644</f>
        <v/>
      </c>
      <c r="F651" t="n">
        <v>0.05</v>
      </c>
      <c r="G651">
        <f>E651/F651*100/34.78/48</f>
        <v/>
      </c>
    </row>
    <row r="652" spans="1:7">
      <c r="A652" t="s">
        <v>22</v>
      </c>
      <c r="B652" t="n">
        <v>0</v>
      </c>
      <c r="C652" t="n">
        <v>0</v>
      </c>
      <c r="D652">
        <f>if(and(B652&gt;0,C652&gt;0),C652/(B652+C652),"")</f>
        <v/>
      </c>
      <c r="E652">
        <f>D652-E644</f>
        <v/>
      </c>
      <c r="F652" t="n">
        <v>0.05</v>
      </c>
      <c r="G652">
        <f>E652/F652*100/34.78/96</f>
        <v/>
      </c>
    </row>
    <row r="653" spans="1:7">
      <c r="A653" t="s">
        <v>23</v>
      </c>
      <c r="B653" t="n">
        <v>69008</v>
      </c>
      <c r="C653" t="n">
        <v>242539</v>
      </c>
      <c r="D653">
        <f>if(and(B653&gt;0,C653&gt;0),C653/(B653+C653),"")</f>
        <v/>
      </c>
      <c r="E653">
        <f>D653-E644</f>
        <v/>
      </c>
      <c r="F653" t="n">
        <v>0.05</v>
      </c>
      <c r="G653">
        <f>E653/F653*100/34.78/96</f>
        <v/>
      </c>
    </row>
    <row r="654" spans="1:7">
      <c r="A654" t="s">
        <v>24</v>
      </c>
      <c r="B654" t="n">
        <v>0</v>
      </c>
      <c r="C654" t="n">
        <v>0</v>
      </c>
      <c r="D654">
        <f>if(and(B654&gt;0,C654&gt;0),C654/(B654+C654),"")</f>
        <v/>
      </c>
      <c r="E654">
        <f>D654-E644</f>
        <v/>
      </c>
      <c r="F654" t="n">
        <v>0.05</v>
      </c>
      <c r="G654">
        <f>E654/F654*100/34.78/168</f>
        <v/>
      </c>
    </row>
    <row r="655" spans="1:7">
      <c r="A655" t="s">
        <v>25</v>
      </c>
      <c r="B655" t="n">
        <v>66106</v>
      </c>
      <c r="C655" t="n">
        <v>145499</v>
      </c>
      <c r="D655">
        <f>if(and(B655&gt;0,C655&gt;0),C655/(B655+C655),"")</f>
        <v/>
      </c>
      <c r="E655">
        <f>D655-E644</f>
        <v/>
      </c>
      <c r="F655" t="n">
        <v>0.05</v>
      </c>
      <c r="G655">
        <f>E655/F655*100/34.78/168</f>
        <v/>
      </c>
    </row>
    <row r="656" spans="1:7">
      <c r="A656" t="s"/>
    </row>
    <row r="657" spans="1:7">
      <c r="A657" t="s">
        <v>0</v>
      </c>
      <c r="B657" t="s">
        <v>1</v>
      </c>
      <c r="C657" t="s">
        <v>2</v>
      </c>
      <c r="D657" t="s">
        <v>3</v>
      </c>
    </row>
    <row r="658" spans="1:7">
      <c r="A658" t="s">
        <v>138</v>
      </c>
      <c r="B658" t="s">
        <v>139</v>
      </c>
      <c r="C658" t="s">
        <v>140</v>
      </c>
      <c r="D658" t="s">
        <v>141</v>
      </c>
    </row>
    <row r="659" spans="1:7">
      <c r="A659" t="s"/>
      <c r="B659" t="s">
        <v>8</v>
      </c>
      <c r="C659" t="s">
        <v>9</v>
      </c>
      <c r="D659" t="s">
        <v>10</v>
      </c>
      <c r="E659" t="s">
        <v>11</v>
      </c>
      <c r="F659" t="s">
        <v>12</v>
      </c>
      <c r="G659" t="s">
        <v>13</v>
      </c>
    </row>
    <row r="660" spans="1:7">
      <c r="A660" t="s">
        <v>14</v>
      </c>
      <c r="B660" t="n">
        <v>24761700</v>
      </c>
      <c r="C660" t="n">
        <v>36712270</v>
      </c>
      <c r="D660">
        <f>if(and(B660&gt;0,C660&gt;0),C660/(B660+C660),"")</f>
        <v/>
      </c>
      <c r="E660">
        <f>average(D660:D661)</f>
        <v/>
      </c>
    </row>
    <row r="661" spans="1:7">
      <c r="A661" t="s">
        <v>15</v>
      </c>
      <c r="B661" t="n">
        <v>25271170</v>
      </c>
      <c r="C661" t="n">
        <v>36074490</v>
      </c>
      <c r="D661">
        <f>if(and(B661&gt;0,C661&gt;0),C661/(B661+C661),"")</f>
        <v/>
      </c>
    </row>
    <row r="662" spans="1:7">
      <c r="A662" t="s">
        <v>16</v>
      </c>
      <c r="B662" t="n">
        <v>22057200</v>
      </c>
      <c r="C662" t="n">
        <v>33897750</v>
      </c>
      <c r="D662">
        <f>if(and(B662&gt;0,C662&gt;0),C662/(B662+C662),"")</f>
        <v/>
      </c>
      <c r="E662">
        <f>D662-E660</f>
        <v/>
      </c>
      <c r="F662" t="n">
        <v>0.05</v>
      </c>
      <c r="G662">
        <f>E662/F662*100/45.70/8</f>
        <v/>
      </c>
    </row>
    <row r="663" spans="1:7">
      <c r="A663" t="s">
        <v>17</v>
      </c>
      <c r="B663" t="n">
        <v>20909470</v>
      </c>
      <c r="C663" t="n">
        <v>31911460</v>
      </c>
      <c r="D663">
        <f>if(and(B663&gt;0,C663&gt;0),C663/(B663+C663),"")</f>
        <v/>
      </c>
      <c r="E663">
        <f>D663-E660</f>
        <v/>
      </c>
      <c r="F663" t="n">
        <v>0.05</v>
      </c>
      <c r="G663">
        <f>E663/F663*100/45.70/8</f>
        <v/>
      </c>
    </row>
    <row r="664" spans="1:7">
      <c r="A664" t="s">
        <v>18</v>
      </c>
      <c r="B664" t="n">
        <v>18753450</v>
      </c>
      <c r="C664" t="n">
        <v>31906420</v>
      </c>
      <c r="D664">
        <f>if(and(B664&gt;0,C664&gt;0),C664/(B664+C664),"")</f>
        <v/>
      </c>
      <c r="E664">
        <f>D664-E660</f>
        <v/>
      </c>
      <c r="F664" t="n">
        <v>0.05</v>
      </c>
      <c r="G664">
        <f>E664/F664*100/45.70/24</f>
        <v/>
      </c>
    </row>
    <row r="665" spans="1:7">
      <c r="A665" t="s">
        <v>19</v>
      </c>
      <c r="B665" t="n">
        <v>18035930</v>
      </c>
      <c r="C665" t="n">
        <v>30741110</v>
      </c>
      <c r="D665">
        <f>if(and(B665&gt;0,C665&gt;0),C665/(B665+C665),"")</f>
        <v/>
      </c>
      <c r="E665">
        <f>D665-E660</f>
        <v/>
      </c>
      <c r="F665" t="n">
        <v>0.05</v>
      </c>
      <c r="G665">
        <f>E665/F665*100/45.70/24</f>
        <v/>
      </c>
    </row>
    <row r="666" spans="1:7">
      <c r="A666" t="s">
        <v>20</v>
      </c>
      <c r="B666" t="n">
        <v>4196564</v>
      </c>
      <c r="C666" t="n">
        <v>8058444</v>
      </c>
      <c r="D666">
        <f>if(and(B666&gt;0,C666&gt;0),C666/(B666+C666),"")</f>
        <v/>
      </c>
      <c r="E666">
        <f>D666-E660</f>
        <v/>
      </c>
      <c r="F666" t="n">
        <v>0.05</v>
      </c>
      <c r="G666">
        <f>E666/F666*100/45.70/48</f>
        <v/>
      </c>
    </row>
    <row r="667" spans="1:7">
      <c r="A667" t="s">
        <v>21</v>
      </c>
      <c r="B667" t="n">
        <v>4373061</v>
      </c>
      <c r="C667" t="n">
        <v>8013671</v>
      </c>
      <c r="D667">
        <f>if(and(B667&gt;0,C667&gt;0),C667/(B667+C667),"")</f>
        <v/>
      </c>
      <c r="E667">
        <f>D667-E660</f>
        <v/>
      </c>
      <c r="F667" t="n">
        <v>0.05</v>
      </c>
      <c r="G667">
        <f>E667/F667*100/45.70/48</f>
        <v/>
      </c>
    </row>
    <row r="668" spans="1:7">
      <c r="A668" t="s">
        <v>22</v>
      </c>
      <c r="B668" t="n">
        <v>8969247</v>
      </c>
      <c r="C668" t="n">
        <v>25238440</v>
      </c>
      <c r="D668">
        <f>if(and(B668&gt;0,C668&gt;0),C668/(B668+C668),"")</f>
        <v/>
      </c>
      <c r="E668">
        <f>D668-E660</f>
        <v/>
      </c>
      <c r="F668" t="n">
        <v>0.05</v>
      </c>
      <c r="G668">
        <f>E668/F668*100/45.70/96</f>
        <v/>
      </c>
    </row>
    <row r="669" spans="1:7">
      <c r="A669" t="s">
        <v>23</v>
      </c>
      <c r="B669" t="n">
        <v>10320530</v>
      </c>
      <c r="C669" t="n">
        <v>26769470</v>
      </c>
      <c r="D669">
        <f>if(and(B669&gt;0,C669&gt;0),C669/(B669+C669),"")</f>
        <v/>
      </c>
      <c r="E669">
        <f>D669-E660</f>
        <v/>
      </c>
      <c r="F669" t="n">
        <v>0.05</v>
      </c>
      <c r="G669">
        <f>E669/F669*100/45.70/96</f>
        <v/>
      </c>
    </row>
    <row r="670" spans="1:7">
      <c r="A670" t="s">
        <v>24</v>
      </c>
      <c r="B670" t="n">
        <v>7364798</v>
      </c>
      <c r="C670" t="n">
        <v>21914620</v>
      </c>
      <c r="D670">
        <f>if(and(B670&gt;0,C670&gt;0),C670/(B670+C670),"")</f>
        <v/>
      </c>
      <c r="E670">
        <f>D670-E660</f>
        <v/>
      </c>
      <c r="F670" t="n">
        <v>0.05</v>
      </c>
      <c r="G670">
        <f>E670/F670*100/45.70/168</f>
        <v/>
      </c>
    </row>
    <row r="671" spans="1:7">
      <c r="A671" t="s">
        <v>25</v>
      </c>
      <c r="B671" t="n">
        <v>8458238</v>
      </c>
      <c r="C671" t="n">
        <v>25272190</v>
      </c>
      <c r="D671">
        <f>if(and(B671&gt;0,C671&gt;0),C671/(B671+C671),"")</f>
        <v/>
      </c>
      <c r="E671">
        <f>D671-E660</f>
        <v/>
      </c>
      <c r="F671" t="n">
        <v>0.05</v>
      </c>
      <c r="G671">
        <f>E671/F671*100/45.70/168</f>
        <v/>
      </c>
    </row>
    <row r="672" spans="1:7">
      <c r="A672" t="s"/>
    </row>
    <row r="673" spans="1:7">
      <c r="A673" t="s">
        <v>0</v>
      </c>
      <c r="B673" t="s">
        <v>1</v>
      </c>
      <c r="C673" t="s">
        <v>2</v>
      </c>
      <c r="D673" t="s">
        <v>3</v>
      </c>
    </row>
    <row r="674" spans="1:7">
      <c r="A674" t="s">
        <v>142</v>
      </c>
      <c r="B674" t="s">
        <v>48</v>
      </c>
      <c r="C674" t="s">
        <v>143</v>
      </c>
      <c r="D674" t="s">
        <v>141</v>
      </c>
    </row>
    <row r="675" spans="1:7">
      <c r="A675" t="s"/>
      <c r="B675" t="s">
        <v>8</v>
      </c>
      <c r="C675" t="s">
        <v>9</v>
      </c>
      <c r="D675" t="s">
        <v>10</v>
      </c>
      <c r="E675" t="s">
        <v>11</v>
      </c>
      <c r="F675" t="s">
        <v>12</v>
      </c>
      <c r="G675" t="s">
        <v>13</v>
      </c>
    </row>
    <row r="676" spans="1:7">
      <c r="A676" t="s">
        <v>14</v>
      </c>
      <c r="B676" t="n">
        <v>7381175</v>
      </c>
      <c r="C676" t="n">
        <v>10910020</v>
      </c>
      <c r="D676">
        <f>if(and(B676&gt;0,C676&gt;0),C676/(B676+C676),"")</f>
        <v/>
      </c>
      <c r="E676">
        <f>average(D676:D677)</f>
        <v/>
      </c>
    </row>
    <row r="677" spans="1:7">
      <c r="A677" t="s">
        <v>15</v>
      </c>
      <c r="B677" t="n">
        <v>7289799</v>
      </c>
      <c r="C677" t="n">
        <v>10381190</v>
      </c>
      <c r="D677">
        <f>if(and(B677&gt;0,C677&gt;0),C677/(B677+C677),"")</f>
        <v/>
      </c>
    </row>
    <row r="678" spans="1:7">
      <c r="A678" t="s">
        <v>16</v>
      </c>
      <c r="B678" t="n">
        <v>6837805</v>
      </c>
      <c r="C678" t="n">
        <v>10537430</v>
      </c>
      <c r="D678">
        <f>if(and(B678&gt;0,C678&gt;0),C678/(B678+C678),"")</f>
        <v/>
      </c>
      <c r="E678">
        <f>D678-E676</f>
        <v/>
      </c>
      <c r="F678" t="n">
        <v>0.05</v>
      </c>
      <c r="G678">
        <f>E678/F678*100/45.70/8</f>
        <v/>
      </c>
    </row>
    <row r="679" spans="1:7">
      <c r="A679" t="s">
        <v>17</v>
      </c>
      <c r="B679" t="n">
        <v>6184141</v>
      </c>
      <c r="C679" t="n">
        <v>9929055</v>
      </c>
      <c r="D679">
        <f>if(and(B679&gt;0,C679&gt;0),C679/(B679+C679),"")</f>
        <v/>
      </c>
      <c r="E679">
        <f>D679-E676</f>
        <v/>
      </c>
      <c r="F679" t="n">
        <v>0.05</v>
      </c>
      <c r="G679">
        <f>E679/F679*100/45.70/8</f>
        <v/>
      </c>
    </row>
    <row r="680" spans="1:7">
      <c r="A680" t="s">
        <v>18</v>
      </c>
      <c r="B680" t="n">
        <v>6067540</v>
      </c>
      <c r="C680" t="n">
        <v>10757640</v>
      </c>
      <c r="D680">
        <f>if(and(B680&gt;0,C680&gt;0),C680/(B680+C680),"")</f>
        <v/>
      </c>
      <c r="E680">
        <f>D680-E676</f>
        <v/>
      </c>
      <c r="F680" t="n">
        <v>0.05</v>
      </c>
      <c r="G680">
        <f>E680/F680*100/45.70/24</f>
        <v/>
      </c>
    </row>
    <row r="681" spans="1:7">
      <c r="A681" t="s">
        <v>19</v>
      </c>
      <c r="B681" t="n">
        <v>4973542</v>
      </c>
      <c r="C681" t="n">
        <v>9065795</v>
      </c>
      <c r="D681">
        <f>if(and(B681&gt;0,C681&gt;0),C681/(B681+C681),"")</f>
        <v/>
      </c>
      <c r="E681">
        <f>D681-E676</f>
        <v/>
      </c>
      <c r="F681" t="n">
        <v>0.05</v>
      </c>
      <c r="G681">
        <f>E681/F681*100/45.70/24</f>
        <v/>
      </c>
    </row>
    <row r="682" spans="1:7">
      <c r="A682" t="s">
        <v>20</v>
      </c>
      <c r="B682" t="n">
        <v>133451</v>
      </c>
      <c r="C682" t="n">
        <v>193988</v>
      </c>
      <c r="D682">
        <f>if(and(B682&gt;0,C682&gt;0),C682/(B682+C682),"")</f>
        <v/>
      </c>
      <c r="E682">
        <f>D682-E676</f>
        <v/>
      </c>
      <c r="F682" t="n">
        <v>0.05</v>
      </c>
      <c r="G682">
        <f>E682/F682*100/45.70/48</f>
        <v/>
      </c>
    </row>
    <row r="683" spans="1:7">
      <c r="A683" t="s">
        <v>21</v>
      </c>
      <c r="B683" t="n">
        <v>409328</v>
      </c>
      <c r="C683" t="n">
        <v>834228</v>
      </c>
      <c r="D683">
        <f>if(and(B683&gt;0,C683&gt;0),C683/(B683+C683),"")</f>
        <v/>
      </c>
      <c r="E683">
        <f>D683-E676</f>
        <v/>
      </c>
      <c r="F683" t="n">
        <v>0.05</v>
      </c>
      <c r="G683">
        <f>E683/F683*100/45.70/48</f>
        <v/>
      </c>
    </row>
    <row r="684" spans="1:7">
      <c r="A684" t="s">
        <v>22</v>
      </c>
      <c r="B684" t="n">
        <v>2313788</v>
      </c>
      <c r="C684" t="n">
        <v>6358947</v>
      </c>
      <c r="D684">
        <f>if(and(B684&gt;0,C684&gt;0),C684/(B684+C684),"")</f>
        <v/>
      </c>
      <c r="E684">
        <f>D684-E676</f>
        <v/>
      </c>
      <c r="F684" t="n">
        <v>0.05</v>
      </c>
      <c r="G684">
        <f>E684/F684*100/45.70/96</f>
        <v/>
      </c>
    </row>
    <row r="685" spans="1:7">
      <c r="A685" t="s">
        <v>23</v>
      </c>
      <c r="B685" t="n">
        <v>2527967</v>
      </c>
      <c r="C685" t="n">
        <v>6797618</v>
      </c>
      <c r="D685">
        <f>if(and(B685&gt;0,C685&gt;0),C685/(B685+C685),"")</f>
        <v/>
      </c>
      <c r="E685">
        <f>D685-E676</f>
        <v/>
      </c>
      <c r="F685" t="n">
        <v>0.05</v>
      </c>
      <c r="G685">
        <f>E685/F685*100/45.70/96</f>
        <v/>
      </c>
    </row>
    <row r="686" spans="1:7">
      <c r="A686" t="s">
        <v>24</v>
      </c>
      <c r="B686" t="n">
        <v>1627105</v>
      </c>
      <c r="C686" t="n">
        <v>5360957</v>
      </c>
      <c r="D686">
        <f>if(and(B686&gt;0,C686&gt;0),C686/(B686+C686),"")</f>
        <v/>
      </c>
      <c r="E686">
        <f>D686-E676</f>
        <v/>
      </c>
      <c r="F686" t="n">
        <v>0.05</v>
      </c>
      <c r="G686">
        <f>E686/F686*100/45.70/168</f>
        <v/>
      </c>
    </row>
    <row r="687" spans="1:7">
      <c r="A687" t="s">
        <v>25</v>
      </c>
      <c r="B687" t="n">
        <v>2105522</v>
      </c>
      <c r="C687" t="n">
        <v>6804255</v>
      </c>
      <c r="D687">
        <f>if(and(B687&gt;0,C687&gt;0),C687/(B687+C687),"")</f>
        <v/>
      </c>
      <c r="E687">
        <f>D687-E676</f>
        <v/>
      </c>
      <c r="F687" t="n">
        <v>0.05</v>
      </c>
      <c r="G687">
        <f>E687/F687*100/45.70/168</f>
        <v/>
      </c>
    </row>
    <row r="688" spans="1:7">
      <c r="A688" t="s"/>
    </row>
    <row r="689" spans="1:7">
      <c r="A689" t="s">
        <v>0</v>
      </c>
      <c r="B689" t="s">
        <v>1</v>
      </c>
      <c r="C689" t="s">
        <v>2</v>
      </c>
      <c r="D689" t="s">
        <v>3</v>
      </c>
    </row>
    <row r="690" spans="1:7">
      <c r="A690" t="s">
        <v>144</v>
      </c>
      <c r="B690" t="s">
        <v>48</v>
      </c>
      <c r="C690" t="s">
        <v>145</v>
      </c>
      <c r="D690" t="s">
        <v>146</v>
      </c>
    </row>
    <row r="691" spans="1:7">
      <c r="A691" t="s"/>
      <c r="B691" t="s">
        <v>8</v>
      </c>
      <c r="C691" t="s">
        <v>9</v>
      </c>
      <c r="D691" t="s">
        <v>10</v>
      </c>
      <c r="E691" t="s">
        <v>11</v>
      </c>
      <c r="F691" t="s">
        <v>12</v>
      </c>
      <c r="G691" t="s">
        <v>13</v>
      </c>
    </row>
    <row r="692" spans="1:7">
      <c r="A692" t="s">
        <v>14</v>
      </c>
      <c r="B692" t="n">
        <v>18357480</v>
      </c>
      <c r="C692" t="n">
        <v>27955810</v>
      </c>
      <c r="D692">
        <f>if(and(B692&gt;0,C692&gt;0),C692/(B692+C692),"")</f>
        <v/>
      </c>
      <c r="E692">
        <f>average(D692:D693)</f>
        <v/>
      </c>
    </row>
    <row r="693" spans="1:7">
      <c r="A693" t="s">
        <v>15</v>
      </c>
      <c r="B693" t="n">
        <v>17681990</v>
      </c>
      <c r="C693" t="n">
        <v>25922470</v>
      </c>
      <c r="D693">
        <f>if(and(B693&gt;0,C693&gt;0),C693/(B693+C693),"")</f>
        <v/>
      </c>
    </row>
    <row r="694" spans="1:7">
      <c r="A694" t="s">
        <v>16</v>
      </c>
      <c r="B694" t="n">
        <v>13155960</v>
      </c>
      <c r="C694" t="n">
        <v>20200430</v>
      </c>
      <c r="D694">
        <f>if(and(B694&gt;0,C694&gt;0),C694/(B694+C694),"")</f>
        <v/>
      </c>
      <c r="E694">
        <f>D694-E692</f>
        <v/>
      </c>
      <c r="F694" t="n">
        <v>0.05</v>
      </c>
      <c r="G694">
        <f>E694/F694*100/35.88/8</f>
        <v/>
      </c>
    </row>
    <row r="695" spans="1:7">
      <c r="A695" t="s">
        <v>17</v>
      </c>
      <c r="B695" t="n">
        <v>14350970</v>
      </c>
      <c r="C695" t="n">
        <v>22027780</v>
      </c>
      <c r="D695">
        <f>if(and(B695&gt;0,C695&gt;0),C695/(B695+C695),"")</f>
        <v/>
      </c>
      <c r="E695">
        <f>D695-E692</f>
        <v/>
      </c>
      <c r="F695" t="n">
        <v>0.05</v>
      </c>
      <c r="G695">
        <f>E695/F695*100/35.88/8</f>
        <v/>
      </c>
    </row>
    <row r="696" spans="1:7">
      <c r="A696" t="s">
        <v>18</v>
      </c>
      <c r="B696" t="n">
        <v>15446480</v>
      </c>
      <c r="C696" t="n">
        <v>26501330</v>
      </c>
      <c r="D696">
        <f>if(and(B696&gt;0,C696&gt;0),C696/(B696+C696),"")</f>
        <v/>
      </c>
      <c r="E696">
        <f>D696-E692</f>
        <v/>
      </c>
      <c r="F696" t="n">
        <v>0.05</v>
      </c>
      <c r="G696">
        <f>E696/F696*100/35.88/24</f>
        <v/>
      </c>
    </row>
    <row r="697" spans="1:7">
      <c r="A697" t="s">
        <v>19</v>
      </c>
      <c r="B697" t="n">
        <v>16859360</v>
      </c>
      <c r="C697" t="n">
        <v>29392100</v>
      </c>
      <c r="D697">
        <f>if(and(B697&gt;0,C697&gt;0),C697/(B697+C697),"")</f>
        <v/>
      </c>
      <c r="E697">
        <f>D697-E692</f>
        <v/>
      </c>
      <c r="F697" t="n">
        <v>0.05</v>
      </c>
      <c r="G697">
        <f>E697/F697*100/35.88/24</f>
        <v/>
      </c>
    </row>
    <row r="698" spans="1:7">
      <c r="A698" t="s">
        <v>20</v>
      </c>
      <c r="B698" t="n">
        <v>6154645</v>
      </c>
      <c r="C698" t="n">
        <v>12614820</v>
      </c>
      <c r="D698">
        <f>if(and(B698&gt;0,C698&gt;0),C698/(B698+C698),"")</f>
        <v/>
      </c>
      <c r="E698">
        <f>D698-E692</f>
        <v/>
      </c>
      <c r="F698" t="n">
        <v>0.05</v>
      </c>
      <c r="G698">
        <f>E698/F698*100/35.88/48</f>
        <v/>
      </c>
    </row>
    <row r="699" spans="1:7">
      <c r="A699" t="s">
        <v>21</v>
      </c>
      <c r="B699" t="n">
        <v>6532106</v>
      </c>
      <c r="C699" t="n">
        <v>12806690</v>
      </c>
      <c r="D699">
        <f>if(and(B699&gt;0,C699&gt;0),C699/(B699+C699),"")</f>
        <v/>
      </c>
      <c r="E699">
        <f>D699-E692</f>
        <v/>
      </c>
      <c r="F699" t="n">
        <v>0.05</v>
      </c>
      <c r="G699">
        <f>E699/F699*100/35.88/48</f>
        <v/>
      </c>
    </row>
    <row r="700" spans="1:7">
      <c r="A700" t="s">
        <v>22</v>
      </c>
      <c r="B700" t="n">
        <v>10903040</v>
      </c>
      <c r="C700" t="n">
        <v>28089140</v>
      </c>
      <c r="D700">
        <f>if(and(B700&gt;0,C700&gt;0),C700/(B700+C700),"")</f>
        <v/>
      </c>
      <c r="E700">
        <f>D700-E692</f>
        <v/>
      </c>
      <c r="F700" t="n">
        <v>0.05</v>
      </c>
      <c r="G700">
        <f>E700/F700*100/35.88/96</f>
        <v/>
      </c>
    </row>
    <row r="701" spans="1:7">
      <c r="A701" t="s">
        <v>23</v>
      </c>
      <c r="B701" t="n">
        <v>10102910</v>
      </c>
      <c r="C701" t="n">
        <v>26089980</v>
      </c>
      <c r="D701">
        <f>if(and(B701&gt;0,C701&gt;0),C701/(B701+C701),"")</f>
        <v/>
      </c>
      <c r="E701">
        <f>D701-E692</f>
        <v/>
      </c>
      <c r="F701" t="n">
        <v>0.05</v>
      </c>
      <c r="G701">
        <f>E701/F701*100/35.88/96</f>
        <v/>
      </c>
    </row>
    <row r="702" spans="1:7">
      <c r="A702" t="s">
        <v>24</v>
      </c>
      <c r="B702" t="n">
        <v>8332720</v>
      </c>
      <c r="C702" t="n">
        <v>23096570</v>
      </c>
      <c r="D702">
        <f>if(and(B702&gt;0,C702&gt;0),C702/(B702+C702),"")</f>
        <v/>
      </c>
      <c r="E702">
        <f>D702-E692</f>
        <v/>
      </c>
      <c r="F702" t="n">
        <v>0.05</v>
      </c>
      <c r="G702">
        <f>E702/F702*100/35.88/168</f>
        <v/>
      </c>
    </row>
    <row r="703" spans="1:7">
      <c r="A703" t="s">
        <v>25</v>
      </c>
      <c r="B703" t="n">
        <v>8202578</v>
      </c>
      <c r="C703" t="n">
        <v>24840600</v>
      </c>
      <c r="D703">
        <f>if(and(B703&gt;0,C703&gt;0),C703/(B703+C703),"")</f>
        <v/>
      </c>
      <c r="E703">
        <f>D703-E692</f>
        <v/>
      </c>
      <c r="F703" t="n">
        <v>0.05</v>
      </c>
      <c r="G703">
        <f>E703/F703*100/35.88/168</f>
        <v/>
      </c>
    </row>
    <row r="704" spans="1:7">
      <c r="A704" t="s"/>
    </row>
    <row r="705" spans="1:7">
      <c r="A705" t="s">
        <v>0</v>
      </c>
      <c r="B705" t="s">
        <v>1</v>
      </c>
      <c r="C705" t="s">
        <v>2</v>
      </c>
      <c r="D705" t="s">
        <v>3</v>
      </c>
    </row>
    <row r="706" spans="1:7">
      <c r="A706" t="s">
        <v>147</v>
      </c>
      <c r="B706" t="s">
        <v>148</v>
      </c>
      <c r="C706" t="s">
        <v>149</v>
      </c>
      <c r="D706" t="s">
        <v>150</v>
      </c>
    </row>
    <row r="707" spans="1:7">
      <c r="A707" t="s"/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 t="s">
        <v>13</v>
      </c>
    </row>
    <row r="708" spans="1:7">
      <c r="A708" t="s">
        <v>14</v>
      </c>
      <c r="B708" t="n">
        <v>115690900</v>
      </c>
      <c r="C708" t="n">
        <v>206627000</v>
      </c>
      <c r="D708">
        <f>if(and(B708&gt;0,C708&gt;0),C708/(B708+C708),"")</f>
        <v/>
      </c>
      <c r="E708">
        <f>average(D708:D709)</f>
        <v/>
      </c>
    </row>
    <row r="709" spans="1:7">
      <c r="A709" t="s">
        <v>15</v>
      </c>
      <c r="B709" t="n">
        <v>96807260</v>
      </c>
      <c r="C709" t="n">
        <v>172832200</v>
      </c>
      <c r="D709">
        <f>if(and(B709&gt;0,C709&gt;0),C709/(B709+C709),"")</f>
        <v/>
      </c>
    </row>
    <row r="710" spans="1:7">
      <c r="A710" t="s">
        <v>16</v>
      </c>
      <c r="B710" t="n">
        <v>71126760</v>
      </c>
      <c r="C710" t="n">
        <v>130507900</v>
      </c>
      <c r="D710">
        <f>if(and(B710&gt;0,C710&gt;0),C710/(B710+C710),"")</f>
        <v/>
      </c>
      <c r="E710">
        <f>D710-E708</f>
        <v/>
      </c>
      <c r="F710" t="n">
        <v>0.05</v>
      </c>
      <c r="G710">
        <f>E710/F710*100/52.97/8</f>
        <v/>
      </c>
    </row>
    <row r="711" spans="1:7">
      <c r="A711" t="s">
        <v>17</v>
      </c>
      <c r="B711" t="n">
        <v>61387300</v>
      </c>
      <c r="C711" t="n">
        <v>118724300</v>
      </c>
      <c r="D711">
        <f>if(and(B711&gt;0,C711&gt;0),C711/(B711+C711),"")</f>
        <v/>
      </c>
      <c r="E711">
        <f>D711-E708</f>
        <v/>
      </c>
      <c r="F711" t="n">
        <v>0.05</v>
      </c>
      <c r="G711">
        <f>E711/F711*100/52.97/8</f>
        <v/>
      </c>
    </row>
    <row r="712" spans="1:7">
      <c r="A712" t="s">
        <v>18</v>
      </c>
      <c r="B712" t="n">
        <v>69107900</v>
      </c>
      <c r="C712" t="n">
        <v>140908900</v>
      </c>
      <c r="D712">
        <f>if(and(B712&gt;0,C712&gt;0),C712/(B712+C712),"")</f>
        <v/>
      </c>
      <c r="E712">
        <f>D712-E708</f>
        <v/>
      </c>
      <c r="F712" t="n">
        <v>0.05</v>
      </c>
      <c r="G712">
        <f>E712/F712*100/52.97/24</f>
        <v/>
      </c>
    </row>
    <row r="713" spans="1:7">
      <c r="A713" t="s">
        <v>19</v>
      </c>
      <c r="B713" t="n">
        <v>74257820</v>
      </c>
      <c r="C713" t="n">
        <v>147073700</v>
      </c>
      <c r="D713">
        <f>if(and(B713&gt;0,C713&gt;0),C713/(B713+C713),"")</f>
        <v/>
      </c>
      <c r="E713">
        <f>D713-E708</f>
        <v/>
      </c>
      <c r="F713" t="n">
        <v>0.05</v>
      </c>
      <c r="G713">
        <f>E713/F713*100/52.97/24</f>
        <v/>
      </c>
    </row>
    <row r="714" spans="1:7">
      <c r="A714" t="s">
        <v>20</v>
      </c>
      <c r="B714" t="n">
        <v>11092570</v>
      </c>
      <c r="C714" t="n">
        <v>26037750</v>
      </c>
      <c r="D714">
        <f>if(and(B714&gt;0,C714&gt;0),C714/(B714+C714),"")</f>
        <v/>
      </c>
      <c r="E714">
        <f>D714-E708</f>
        <v/>
      </c>
      <c r="F714" t="n">
        <v>0.05</v>
      </c>
      <c r="G714">
        <f>E714/F714*100/52.97/48</f>
        <v/>
      </c>
    </row>
    <row r="715" spans="1:7">
      <c r="A715" t="s">
        <v>21</v>
      </c>
      <c r="B715" t="n">
        <v>10644170</v>
      </c>
      <c r="C715" t="n">
        <v>24696040</v>
      </c>
      <c r="D715">
        <f>if(and(B715&gt;0,C715&gt;0),C715/(B715+C715),"")</f>
        <v/>
      </c>
      <c r="E715">
        <f>D715-E708</f>
        <v/>
      </c>
      <c r="F715" t="n">
        <v>0.05</v>
      </c>
      <c r="G715">
        <f>E715/F715*100/52.97/48</f>
        <v/>
      </c>
    </row>
    <row r="716" spans="1:7">
      <c r="A716" t="s">
        <v>22</v>
      </c>
      <c r="B716" t="n">
        <v>34406980</v>
      </c>
      <c r="C716" t="n">
        <v>98563770</v>
      </c>
      <c r="D716">
        <f>if(and(B716&gt;0,C716&gt;0),C716/(B716+C716),"")</f>
        <v/>
      </c>
      <c r="E716">
        <f>D716-E708</f>
        <v/>
      </c>
      <c r="F716" t="n">
        <v>0.05</v>
      </c>
      <c r="G716">
        <f>E716/F716*100/52.97/96</f>
        <v/>
      </c>
    </row>
    <row r="717" spans="1:7">
      <c r="A717" t="s">
        <v>23</v>
      </c>
      <c r="B717" t="n">
        <v>34099240</v>
      </c>
      <c r="C717" t="n">
        <v>100220600</v>
      </c>
      <c r="D717">
        <f>if(and(B717&gt;0,C717&gt;0),C717/(B717+C717),"")</f>
        <v/>
      </c>
      <c r="E717">
        <f>D717-E708</f>
        <v/>
      </c>
      <c r="F717" t="n">
        <v>0.05</v>
      </c>
      <c r="G717">
        <f>E717/F717*100/52.97/96</f>
        <v/>
      </c>
    </row>
    <row r="718" spans="1:7">
      <c r="A718" t="s">
        <v>24</v>
      </c>
      <c r="B718" t="n">
        <v>23678900</v>
      </c>
      <c r="C718" t="n">
        <v>80009430</v>
      </c>
      <c r="D718">
        <f>if(and(B718&gt;0,C718&gt;0),C718/(B718+C718),"")</f>
        <v/>
      </c>
      <c r="E718">
        <f>D718-E708</f>
        <v/>
      </c>
      <c r="F718" t="n">
        <v>0.05</v>
      </c>
      <c r="G718">
        <f>E718/F718*100/52.97/168</f>
        <v/>
      </c>
    </row>
    <row r="719" spans="1:7">
      <c r="A719" t="s">
        <v>25</v>
      </c>
      <c r="B719" t="n">
        <v>19869910</v>
      </c>
      <c r="C719" t="n">
        <v>69299940</v>
      </c>
      <c r="D719">
        <f>if(and(B719&gt;0,C719&gt;0),C719/(B719+C719),"")</f>
        <v/>
      </c>
      <c r="E719">
        <f>D719-E708</f>
        <v/>
      </c>
      <c r="F719" t="n">
        <v>0.05</v>
      </c>
      <c r="G719">
        <f>E719/F719*100/52.97/168</f>
        <v/>
      </c>
    </row>
    <row r="720" spans="1:7">
      <c r="A720" t="s"/>
    </row>
    <row r="721" spans="1:7">
      <c r="A721" t="s">
        <v>0</v>
      </c>
      <c r="B721" t="s">
        <v>1</v>
      </c>
      <c r="C721" t="s">
        <v>2</v>
      </c>
      <c r="D721" t="s">
        <v>3</v>
      </c>
    </row>
    <row r="722" spans="1:7">
      <c r="A722" t="s">
        <v>151</v>
      </c>
      <c r="B722" t="s">
        <v>139</v>
      </c>
      <c r="C722" t="s">
        <v>152</v>
      </c>
      <c r="D722" t="s">
        <v>150</v>
      </c>
    </row>
    <row r="723" spans="1:7">
      <c r="A723" t="s"/>
      <c r="B723" t="s">
        <v>8</v>
      </c>
      <c r="C723" t="s">
        <v>9</v>
      </c>
      <c r="D723" t="s">
        <v>10</v>
      </c>
      <c r="E723" t="s">
        <v>11</v>
      </c>
      <c r="F723" t="s">
        <v>12</v>
      </c>
      <c r="G723" t="s">
        <v>13</v>
      </c>
    </row>
    <row r="724" spans="1:7">
      <c r="A724" t="s">
        <v>14</v>
      </c>
      <c r="B724" t="n">
        <v>76310350</v>
      </c>
      <c r="C724" t="n">
        <v>137217000</v>
      </c>
      <c r="D724">
        <f>if(and(B724&gt;0,C724&gt;0),C724/(B724+C724),"")</f>
        <v/>
      </c>
      <c r="E724">
        <f>average(D724:D725)</f>
        <v/>
      </c>
    </row>
    <row r="725" spans="1:7">
      <c r="A725" t="s">
        <v>15</v>
      </c>
      <c r="B725" t="n">
        <v>68540800</v>
      </c>
      <c r="C725" t="n">
        <v>124177500</v>
      </c>
      <c r="D725">
        <f>if(and(B725&gt;0,C725&gt;0),C725/(B725+C725),"")</f>
        <v/>
      </c>
    </row>
    <row r="726" spans="1:7">
      <c r="A726" t="s">
        <v>16</v>
      </c>
      <c r="B726" t="n">
        <v>47003190</v>
      </c>
      <c r="C726" t="n">
        <v>87831320</v>
      </c>
      <c r="D726">
        <f>if(and(B726&gt;0,C726&gt;0),C726/(B726+C726),"")</f>
        <v/>
      </c>
      <c r="E726">
        <f>D726-E724</f>
        <v/>
      </c>
      <c r="F726" t="n">
        <v>0.05</v>
      </c>
      <c r="G726">
        <f>E726/F726*100/52.97/8</f>
        <v/>
      </c>
    </row>
    <row r="727" spans="1:7">
      <c r="A727" t="s">
        <v>17</v>
      </c>
      <c r="B727" t="n">
        <v>40032220</v>
      </c>
      <c r="C727" t="n">
        <v>75170740</v>
      </c>
      <c r="D727">
        <f>if(and(B727&gt;0,C727&gt;0),C727/(B727+C727),"")</f>
        <v/>
      </c>
      <c r="E727">
        <f>D727-E724</f>
        <v/>
      </c>
      <c r="F727" t="n">
        <v>0.05</v>
      </c>
      <c r="G727">
        <f>E727/F727*100/52.97/8</f>
        <v/>
      </c>
    </row>
    <row r="728" spans="1:7">
      <c r="A728" t="s">
        <v>18</v>
      </c>
      <c r="B728" t="n">
        <v>48269740</v>
      </c>
      <c r="C728" t="n">
        <v>96750010</v>
      </c>
      <c r="D728">
        <f>if(and(B728&gt;0,C728&gt;0),C728/(B728+C728),"")</f>
        <v/>
      </c>
      <c r="E728">
        <f>D728-E724</f>
        <v/>
      </c>
      <c r="F728" t="n">
        <v>0.05</v>
      </c>
      <c r="G728">
        <f>E728/F728*100/52.97/24</f>
        <v/>
      </c>
    </row>
    <row r="729" spans="1:7">
      <c r="A729" t="s">
        <v>19</v>
      </c>
      <c r="B729" t="n">
        <v>48316030</v>
      </c>
      <c r="C729" t="n">
        <v>97572480</v>
      </c>
      <c r="D729">
        <f>if(and(B729&gt;0,C729&gt;0),C729/(B729+C729),"")</f>
        <v/>
      </c>
      <c r="E729">
        <f>D729-E724</f>
        <v/>
      </c>
      <c r="F729" t="n">
        <v>0.05</v>
      </c>
      <c r="G729">
        <f>E729/F729*100/52.97/24</f>
        <v/>
      </c>
    </row>
    <row r="730" spans="1:7">
      <c r="A730" t="s">
        <v>20</v>
      </c>
      <c r="B730" t="n">
        <v>7133036</v>
      </c>
      <c r="C730" t="n">
        <v>16735390</v>
      </c>
      <c r="D730">
        <f>if(and(B730&gt;0,C730&gt;0),C730/(B730+C730),"")</f>
        <v/>
      </c>
      <c r="E730">
        <f>D730-E724</f>
        <v/>
      </c>
      <c r="F730" t="n">
        <v>0.05</v>
      </c>
      <c r="G730">
        <f>E730/F730*100/52.97/48</f>
        <v/>
      </c>
    </row>
    <row r="731" spans="1:7">
      <c r="A731" t="s">
        <v>21</v>
      </c>
      <c r="B731" t="n">
        <v>8332268</v>
      </c>
      <c r="C731" t="n">
        <v>18999250</v>
      </c>
      <c r="D731">
        <f>if(and(B731&gt;0,C731&gt;0),C731/(B731+C731),"")</f>
        <v/>
      </c>
      <c r="E731">
        <f>D731-E724</f>
        <v/>
      </c>
      <c r="F731" t="n">
        <v>0.05</v>
      </c>
      <c r="G731">
        <f>E731/F731*100/52.97/48</f>
        <v/>
      </c>
    </row>
    <row r="732" spans="1:7">
      <c r="A732" t="s">
        <v>22</v>
      </c>
      <c r="B732" t="n">
        <v>22734840</v>
      </c>
      <c r="C732" t="n">
        <v>68783200</v>
      </c>
      <c r="D732">
        <f>if(and(B732&gt;0,C732&gt;0),C732/(B732+C732),"")</f>
        <v/>
      </c>
      <c r="E732">
        <f>D732-E724</f>
        <v/>
      </c>
      <c r="F732" t="n">
        <v>0.05</v>
      </c>
      <c r="G732">
        <f>E732/F732*100/52.97/96</f>
        <v/>
      </c>
    </row>
    <row r="733" spans="1:7">
      <c r="A733" t="s">
        <v>23</v>
      </c>
      <c r="B733" t="n">
        <v>23734040</v>
      </c>
      <c r="C733" t="n">
        <v>69999540</v>
      </c>
      <c r="D733">
        <f>if(and(B733&gt;0,C733&gt;0),C733/(B733+C733),"")</f>
        <v/>
      </c>
      <c r="E733">
        <f>D733-E724</f>
        <v/>
      </c>
      <c r="F733" t="n">
        <v>0.05</v>
      </c>
      <c r="G733">
        <f>E733/F733*100/52.97/96</f>
        <v/>
      </c>
    </row>
    <row r="734" spans="1:7">
      <c r="A734" t="s">
        <v>24</v>
      </c>
      <c r="B734" t="n">
        <v>11582720</v>
      </c>
      <c r="C734" t="n">
        <v>41907030</v>
      </c>
      <c r="D734">
        <f>if(and(B734&gt;0,C734&gt;0),C734/(B734+C734),"")</f>
        <v/>
      </c>
      <c r="E734">
        <f>D734-E724</f>
        <v/>
      </c>
      <c r="F734" t="n">
        <v>0.05</v>
      </c>
      <c r="G734">
        <f>E734/F734*100/52.97/168</f>
        <v/>
      </c>
    </row>
    <row r="735" spans="1:7">
      <c r="A735" t="s">
        <v>25</v>
      </c>
      <c r="B735" t="n">
        <v>14160180</v>
      </c>
      <c r="C735" t="n">
        <v>49697650</v>
      </c>
      <c r="D735">
        <f>if(and(B735&gt;0,C735&gt;0),C735/(B735+C735),"")</f>
        <v/>
      </c>
      <c r="E735">
        <f>D735-E724</f>
        <v/>
      </c>
      <c r="F735" t="n">
        <v>0.05</v>
      </c>
      <c r="G735">
        <f>E735/F735*100/52.97/168</f>
        <v/>
      </c>
    </row>
    <row r="736" spans="1:7">
      <c r="A736" t="s"/>
    </row>
    <row r="737" spans="1:7">
      <c r="A737" t="s">
        <v>0</v>
      </c>
      <c r="B737" t="s">
        <v>1</v>
      </c>
      <c r="C737" t="s">
        <v>2</v>
      </c>
      <c r="D737" t="s">
        <v>3</v>
      </c>
    </row>
    <row r="738" spans="1:7">
      <c r="A738" t="s">
        <v>153</v>
      </c>
      <c r="B738" t="s">
        <v>5</v>
      </c>
      <c r="C738" t="s">
        <v>154</v>
      </c>
      <c r="D738" t="s">
        <v>155</v>
      </c>
    </row>
    <row r="739" spans="1:7">
      <c r="A739" t="s"/>
      <c r="B739" t="s">
        <v>8</v>
      </c>
      <c r="C739" t="s">
        <v>9</v>
      </c>
      <c r="D739" t="s">
        <v>10</v>
      </c>
      <c r="E739" t="s">
        <v>11</v>
      </c>
      <c r="F739" t="s">
        <v>12</v>
      </c>
      <c r="G739" t="s">
        <v>13</v>
      </c>
    </row>
    <row r="740" spans="1:7">
      <c r="A740" t="s">
        <v>14</v>
      </c>
      <c r="B740" t="n">
        <v>15660060</v>
      </c>
      <c r="C740" t="n">
        <v>9161444</v>
      </c>
      <c r="D740">
        <f>if(and(B740&gt;0,C740&gt;0),C740/(B740+C740),"")</f>
        <v/>
      </c>
      <c r="E740">
        <f>average(D740:D741)</f>
        <v/>
      </c>
    </row>
    <row r="741" spans="1:7">
      <c r="A741" t="s">
        <v>15</v>
      </c>
      <c r="B741" t="n">
        <v>18120870</v>
      </c>
      <c r="C741" t="n">
        <v>10759610</v>
      </c>
      <c r="D741">
        <f>if(and(B741&gt;0,C741&gt;0),C741/(B741+C741),"")</f>
        <v/>
      </c>
    </row>
    <row r="742" spans="1:7">
      <c r="A742" t="s">
        <v>16</v>
      </c>
      <c r="B742" t="n">
        <v>10316110</v>
      </c>
      <c r="C742" t="n">
        <v>6856279</v>
      </c>
      <c r="D742">
        <f>if(and(B742&gt;0,C742&gt;0),C742/(B742+C742),"")</f>
        <v/>
      </c>
      <c r="E742">
        <f>D742-E740</f>
        <v/>
      </c>
      <c r="F742" t="n">
        <v>0.05</v>
      </c>
      <c r="G742">
        <f>E742/F742*100/23.47/8</f>
        <v/>
      </c>
    </row>
    <row r="743" spans="1:7">
      <c r="A743" t="s">
        <v>17</v>
      </c>
      <c r="B743" t="n">
        <v>18396590</v>
      </c>
      <c r="C743" t="n">
        <v>12170420</v>
      </c>
      <c r="D743">
        <f>if(and(B743&gt;0,C743&gt;0),C743/(B743+C743),"")</f>
        <v/>
      </c>
      <c r="E743">
        <f>D743-E740</f>
        <v/>
      </c>
      <c r="F743" t="n">
        <v>0.05</v>
      </c>
      <c r="G743">
        <f>E743/F743*100/23.47/8</f>
        <v/>
      </c>
    </row>
    <row r="744" spans="1:7">
      <c r="A744" t="s">
        <v>18</v>
      </c>
      <c r="B744" t="n">
        <v>22588840</v>
      </c>
      <c r="C744" t="n">
        <v>17999830</v>
      </c>
      <c r="D744">
        <f>if(and(B744&gt;0,C744&gt;0),C744/(B744+C744),"")</f>
        <v/>
      </c>
      <c r="E744">
        <f>D744-E740</f>
        <v/>
      </c>
      <c r="F744" t="n">
        <v>0.05</v>
      </c>
      <c r="G744">
        <f>E744/F744*100/23.47/24</f>
        <v/>
      </c>
    </row>
    <row r="745" spans="1:7">
      <c r="A745" t="s">
        <v>19</v>
      </c>
      <c r="B745" t="n">
        <v>22295590</v>
      </c>
      <c r="C745" t="n">
        <v>17875820</v>
      </c>
      <c r="D745">
        <f>if(and(B745&gt;0,C745&gt;0),C745/(B745+C745),"")</f>
        <v/>
      </c>
      <c r="E745">
        <f>D745-E740</f>
        <v/>
      </c>
      <c r="F745" t="n">
        <v>0.05</v>
      </c>
      <c r="G745">
        <f>E745/F745*100/23.47/24</f>
        <v/>
      </c>
    </row>
    <row r="746" spans="1:7">
      <c r="A746" t="s">
        <v>20</v>
      </c>
      <c r="B746" t="n">
        <v>6470945</v>
      </c>
      <c r="C746" t="n">
        <v>6204743</v>
      </c>
      <c r="D746">
        <f>if(and(B746&gt;0,C746&gt;0),C746/(B746+C746),"")</f>
        <v/>
      </c>
      <c r="E746">
        <f>D746-E740</f>
        <v/>
      </c>
      <c r="F746" t="n">
        <v>0.05</v>
      </c>
      <c r="G746">
        <f>E746/F746*100/23.47/48</f>
        <v/>
      </c>
    </row>
    <row r="747" spans="1:7">
      <c r="A747" t="s">
        <v>21</v>
      </c>
      <c r="B747" t="n">
        <v>6493313</v>
      </c>
      <c r="C747" t="n">
        <v>5911537</v>
      </c>
      <c r="D747">
        <f>if(and(B747&gt;0,C747&gt;0),C747/(B747+C747),"")</f>
        <v/>
      </c>
      <c r="E747">
        <f>D747-E740</f>
        <v/>
      </c>
      <c r="F747" t="n">
        <v>0.05</v>
      </c>
      <c r="G747">
        <f>E747/F747*100/23.47/48</f>
        <v/>
      </c>
    </row>
    <row r="748" spans="1:7">
      <c r="A748" t="s">
        <v>22</v>
      </c>
      <c r="B748" t="n">
        <v>13675540</v>
      </c>
      <c r="C748" t="n">
        <v>16321340</v>
      </c>
      <c r="D748">
        <f>if(and(B748&gt;0,C748&gt;0),C748/(B748+C748),"")</f>
        <v/>
      </c>
      <c r="E748">
        <f>D748-E740</f>
        <v/>
      </c>
      <c r="F748" t="n">
        <v>0.05</v>
      </c>
      <c r="G748">
        <f>E748/F748*100/23.47/96</f>
        <v/>
      </c>
    </row>
    <row r="749" spans="1:7">
      <c r="A749" t="s">
        <v>23</v>
      </c>
      <c r="B749" t="n">
        <v>21698270</v>
      </c>
      <c r="C749" t="n">
        <v>26212450</v>
      </c>
      <c r="D749">
        <f>if(and(B749&gt;0,C749&gt;0),C749/(B749+C749),"")</f>
        <v/>
      </c>
      <c r="E749">
        <f>D749-E740</f>
        <v/>
      </c>
      <c r="F749" t="n">
        <v>0.05</v>
      </c>
      <c r="G749">
        <f>E749/F749*100/23.47/96</f>
        <v/>
      </c>
    </row>
    <row r="750" spans="1:7">
      <c r="A750" t="s">
        <v>24</v>
      </c>
      <c r="B750" t="n">
        <v>267610</v>
      </c>
      <c r="C750" t="n">
        <v>583596</v>
      </c>
      <c r="D750">
        <f>if(and(B750&gt;0,C750&gt;0),C750/(B750+C750),"")</f>
        <v/>
      </c>
      <c r="E750">
        <f>D750-E740</f>
        <v/>
      </c>
      <c r="F750" t="n">
        <v>0.05</v>
      </c>
      <c r="G750">
        <f>E750/F750*100/23.47/168</f>
        <v/>
      </c>
    </row>
    <row r="751" spans="1:7">
      <c r="A751" t="s">
        <v>25</v>
      </c>
      <c r="B751" t="n">
        <v>8416098</v>
      </c>
      <c r="C751" t="n">
        <v>10655660</v>
      </c>
      <c r="D751">
        <f>if(and(B751&gt;0,C751&gt;0),C751/(B751+C751),"")</f>
        <v/>
      </c>
      <c r="E751">
        <f>D751-E740</f>
        <v/>
      </c>
      <c r="F751" t="n">
        <v>0.05</v>
      </c>
      <c r="G751">
        <f>E751/F751*100/23.47/168</f>
        <v/>
      </c>
    </row>
    <row r="752" spans="1:7">
      <c r="A752" t="s"/>
    </row>
    <row r="753" spans="1:7">
      <c r="A753" t="s">
        <v>0</v>
      </c>
      <c r="B753" t="s">
        <v>1</v>
      </c>
      <c r="C753" t="s">
        <v>2</v>
      </c>
      <c r="D753" t="s">
        <v>3</v>
      </c>
    </row>
    <row r="754" spans="1:7">
      <c r="A754" t="s">
        <v>156</v>
      </c>
      <c r="B754" t="s">
        <v>5</v>
      </c>
      <c r="C754" t="s">
        <v>157</v>
      </c>
      <c r="D754" t="s">
        <v>83</v>
      </c>
    </row>
    <row r="755" spans="1:7">
      <c r="A755" t="s"/>
      <c r="B755" t="s">
        <v>8</v>
      </c>
      <c r="C755" t="s">
        <v>9</v>
      </c>
      <c r="D755" t="s">
        <v>10</v>
      </c>
      <c r="E755" t="s">
        <v>11</v>
      </c>
      <c r="F755" t="s">
        <v>12</v>
      </c>
      <c r="G755" t="s">
        <v>13</v>
      </c>
    </row>
    <row r="756" spans="1:7">
      <c r="A756" t="s">
        <v>14</v>
      </c>
      <c r="B756" t="n">
        <v>4123176</v>
      </c>
      <c r="C756" t="n">
        <v>3303159</v>
      </c>
      <c r="D756">
        <f>if(and(B756&gt;0,C756&gt;0),C756/(B756+C756),"")</f>
        <v/>
      </c>
      <c r="E756">
        <f>average(D756:D757)</f>
        <v/>
      </c>
    </row>
    <row r="757" spans="1:7">
      <c r="A757" t="s">
        <v>15</v>
      </c>
      <c r="B757" t="n">
        <v>6438277</v>
      </c>
      <c r="C757" t="n">
        <v>5013298</v>
      </c>
      <c r="D757">
        <f>if(and(B757&gt;0,C757&gt;0),C757/(B757+C757),"")</f>
        <v/>
      </c>
    </row>
    <row r="758" spans="1:7">
      <c r="A758" t="s">
        <v>16</v>
      </c>
      <c r="B758" t="n">
        <v>5334042</v>
      </c>
      <c r="C758" t="n">
        <v>4544568</v>
      </c>
      <c r="D758">
        <f>if(and(B758&gt;0,C758&gt;0),C758/(B758+C758),"")</f>
        <v/>
      </c>
      <c r="E758">
        <f>D758-E756</f>
        <v/>
      </c>
      <c r="F758" t="n">
        <v>0.05</v>
      </c>
      <c r="G758">
        <f>E758/F758*100/20.11/8</f>
        <v/>
      </c>
    </row>
    <row r="759" spans="1:7">
      <c r="A759" t="s">
        <v>17</v>
      </c>
      <c r="B759" t="n">
        <v>6133288</v>
      </c>
      <c r="C759" t="n">
        <v>5345403</v>
      </c>
      <c r="D759">
        <f>if(and(B759&gt;0,C759&gt;0),C759/(B759+C759),"")</f>
        <v/>
      </c>
      <c r="E759">
        <f>D759-E756</f>
        <v/>
      </c>
      <c r="F759" t="n">
        <v>0.05</v>
      </c>
      <c r="G759">
        <f>E759/F759*100/20.11/8</f>
        <v/>
      </c>
    </row>
    <row r="760" spans="1:7">
      <c r="A760" t="s">
        <v>18</v>
      </c>
      <c r="B760" t="n">
        <v>7291939</v>
      </c>
      <c r="C760" t="n">
        <v>7541706</v>
      </c>
      <c r="D760">
        <f>if(and(B760&gt;0,C760&gt;0),C760/(B760+C760),"")</f>
        <v/>
      </c>
      <c r="E760">
        <f>D760-E756</f>
        <v/>
      </c>
      <c r="F760" t="n">
        <v>0.05</v>
      </c>
      <c r="G760">
        <f>E760/F760*100/20.11/24</f>
        <v/>
      </c>
    </row>
    <row r="761" spans="1:7">
      <c r="A761" t="s">
        <v>19</v>
      </c>
      <c r="B761" t="n">
        <v>7230637</v>
      </c>
      <c r="C761" t="n">
        <v>7611291</v>
      </c>
      <c r="D761">
        <f>if(and(B761&gt;0,C761&gt;0),C761/(B761+C761),"")</f>
        <v/>
      </c>
      <c r="E761">
        <f>D761-E756</f>
        <v/>
      </c>
      <c r="F761" t="n">
        <v>0.05</v>
      </c>
      <c r="G761">
        <f>E761/F761*100/20.11/24</f>
        <v/>
      </c>
    </row>
    <row r="762" spans="1:7">
      <c r="A762" t="s">
        <v>20</v>
      </c>
      <c r="B762" t="n">
        <v>1813648</v>
      </c>
      <c r="C762" t="n">
        <v>2424046</v>
      </c>
      <c r="D762">
        <f>if(and(B762&gt;0,C762&gt;0),C762/(B762+C762),"")</f>
        <v/>
      </c>
      <c r="E762">
        <f>D762-E756</f>
        <v/>
      </c>
      <c r="F762" t="n">
        <v>0.05</v>
      </c>
      <c r="G762">
        <f>E762/F762*100/20.11/48</f>
        <v/>
      </c>
    </row>
    <row r="763" spans="1:7">
      <c r="A763" t="s">
        <v>21</v>
      </c>
      <c r="B763" t="n">
        <v>1861914</v>
      </c>
      <c r="C763" t="n">
        <v>2250130</v>
      </c>
      <c r="D763">
        <f>if(and(B763&gt;0,C763&gt;0),C763/(B763+C763),"")</f>
        <v/>
      </c>
      <c r="E763">
        <f>D763-E756</f>
        <v/>
      </c>
      <c r="F763" t="n">
        <v>0.05</v>
      </c>
      <c r="G763">
        <f>E763/F763*100/20.11/48</f>
        <v/>
      </c>
    </row>
    <row r="764" spans="1:7">
      <c r="A764" t="s">
        <v>22</v>
      </c>
      <c r="B764" t="n">
        <v>4847927</v>
      </c>
      <c r="C764" t="n">
        <v>6907899</v>
      </c>
      <c r="D764">
        <f>if(and(B764&gt;0,C764&gt;0),C764/(B764+C764),"")</f>
        <v/>
      </c>
      <c r="E764">
        <f>D764-E756</f>
        <v/>
      </c>
      <c r="F764" t="n">
        <v>0.05</v>
      </c>
      <c r="G764">
        <f>E764/F764*100/20.11/96</f>
        <v/>
      </c>
    </row>
    <row r="765" spans="1:7">
      <c r="A765" t="s">
        <v>23</v>
      </c>
      <c r="B765" t="n">
        <v>7678948</v>
      </c>
      <c r="C765" t="n">
        <v>10768010</v>
      </c>
      <c r="D765">
        <f>if(and(B765&gt;0,C765&gt;0),C765/(B765+C765),"")</f>
        <v/>
      </c>
      <c r="E765">
        <f>D765-E756</f>
        <v/>
      </c>
      <c r="F765" t="n">
        <v>0.05</v>
      </c>
      <c r="G765">
        <f>E765/F765*100/20.11/96</f>
        <v/>
      </c>
    </row>
    <row r="766" spans="1:7">
      <c r="A766" t="s">
        <v>24</v>
      </c>
      <c r="B766" t="n">
        <v>4393330</v>
      </c>
      <c r="C766" t="n">
        <v>6340747</v>
      </c>
      <c r="D766">
        <f>if(and(B766&gt;0,C766&gt;0),C766/(B766+C766),"")</f>
        <v/>
      </c>
      <c r="E766">
        <f>D766-E756</f>
        <v/>
      </c>
      <c r="F766" t="n">
        <v>0.05</v>
      </c>
      <c r="G766">
        <f>E766/F766*100/20.11/168</f>
        <v/>
      </c>
    </row>
    <row r="767" spans="1:7">
      <c r="A767" t="s">
        <v>25</v>
      </c>
      <c r="B767" t="n">
        <v>4868407</v>
      </c>
      <c r="C767" t="n">
        <v>7629902</v>
      </c>
      <c r="D767">
        <f>if(and(B767&gt;0,C767&gt;0),C767/(B767+C767),"")</f>
        <v/>
      </c>
      <c r="E767">
        <f>D767-E756</f>
        <v/>
      </c>
      <c r="F767" t="n">
        <v>0.05</v>
      </c>
      <c r="G767">
        <f>E767/F767*100/20.11/168</f>
        <v/>
      </c>
    </row>
    <row r="768" spans="1:7">
      <c r="A768" t="s"/>
    </row>
    <row r="769" spans="1:7">
      <c r="A769" t="s">
        <v>0</v>
      </c>
      <c r="B769" t="s">
        <v>1</v>
      </c>
      <c r="C769" t="s">
        <v>2</v>
      </c>
      <c r="D769" t="s">
        <v>3</v>
      </c>
    </row>
    <row r="770" spans="1:7">
      <c r="A770" t="s">
        <v>158</v>
      </c>
      <c r="B770" t="s">
        <v>139</v>
      </c>
      <c r="C770" t="s">
        <v>159</v>
      </c>
      <c r="D770" t="s">
        <v>160</v>
      </c>
    </row>
    <row r="771" spans="1:7">
      <c r="A771" t="s"/>
      <c r="B771" t="s">
        <v>8</v>
      </c>
      <c r="C771" t="s">
        <v>9</v>
      </c>
      <c r="D771" t="s">
        <v>10</v>
      </c>
      <c r="E771" t="s">
        <v>11</v>
      </c>
      <c r="F771" t="s">
        <v>12</v>
      </c>
      <c r="G771" t="s">
        <v>13</v>
      </c>
    </row>
    <row r="772" spans="1:7">
      <c r="A772" t="s">
        <v>14</v>
      </c>
      <c r="B772" t="n">
        <v>14354740</v>
      </c>
      <c r="C772" t="n">
        <v>24688860</v>
      </c>
      <c r="D772">
        <f>if(and(B772&gt;0,C772&gt;0),C772/(B772+C772),"")</f>
        <v/>
      </c>
      <c r="E772">
        <f>average(D772:D773)</f>
        <v/>
      </c>
    </row>
    <row r="773" spans="1:7">
      <c r="A773" t="s">
        <v>15</v>
      </c>
      <c r="B773" t="n">
        <v>15279110</v>
      </c>
      <c r="C773" t="n">
        <v>25048880</v>
      </c>
      <c r="D773">
        <f>if(and(B773&gt;0,C773&gt;0),C773/(B773+C773),"")</f>
        <v/>
      </c>
    </row>
    <row r="774" spans="1:7">
      <c r="A774" t="s">
        <v>16</v>
      </c>
      <c r="B774" t="n">
        <v>21944350</v>
      </c>
      <c r="C774" t="n">
        <v>38510410</v>
      </c>
      <c r="D774">
        <f>if(and(B774&gt;0,C774&gt;0),C774/(B774+C774),"")</f>
        <v/>
      </c>
      <c r="E774">
        <f>D774-E772</f>
        <v/>
      </c>
      <c r="F774" t="n">
        <v>0.05</v>
      </c>
      <c r="G774">
        <f>E774/F774*100/56.48/8</f>
        <v/>
      </c>
    </row>
    <row r="775" spans="1:7">
      <c r="A775" t="s">
        <v>17</v>
      </c>
      <c r="B775" t="n">
        <v>22392780</v>
      </c>
      <c r="C775" t="n">
        <v>39729390</v>
      </c>
      <c r="D775">
        <f>if(and(B775&gt;0,C775&gt;0),C775/(B775+C775),"")</f>
        <v/>
      </c>
      <c r="E775">
        <f>D775-E772</f>
        <v/>
      </c>
      <c r="F775" t="n">
        <v>0.05</v>
      </c>
      <c r="G775">
        <f>E775/F775*100/56.48/8</f>
        <v/>
      </c>
    </row>
    <row r="776" spans="1:7">
      <c r="A776" t="s">
        <v>18</v>
      </c>
      <c r="B776" t="n">
        <v>6654980</v>
      </c>
      <c r="C776" t="n">
        <v>12451000</v>
      </c>
      <c r="D776">
        <f>if(and(B776&gt;0,C776&gt;0),C776/(B776+C776),"")</f>
        <v/>
      </c>
      <c r="E776">
        <f>D776-E772</f>
        <v/>
      </c>
      <c r="F776" t="n">
        <v>0.05</v>
      </c>
      <c r="G776">
        <f>E776/F776*100/56.48/24</f>
        <v/>
      </c>
    </row>
    <row r="777" spans="1:7">
      <c r="A777" t="s">
        <v>19</v>
      </c>
      <c r="B777" t="n">
        <v>9306845</v>
      </c>
      <c r="C777" t="n">
        <v>18684690</v>
      </c>
      <c r="D777">
        <f>if(and(B777&gt;0,C777&gt;0),C777/(B777+C777),"")</f>
        <v/>
      </c>
      <c r="E777">
        <f>D777-E772</f>
        <v/>
      </c>
      <c r="F777" t="n">
        <v>0.05</v>
      </c>
      <c r="G777">
        <f>E777/F777*100/56.48/24</f>
        <v/>
      </c>
    </row>
    <row r="778" spans="1:7">
      <c r="A778" t="s">
        <v>20</v>
      </c>
      <c r="B778" t="n">
        <v>1383658</v>
      </c>
      <c r="C778" t="n">
        <v>3436560</v>
      </c>
      <c r="D778">
        <f>if(and(B778&gt;0,C778&gt;0),C778/(B778+C778),"")</f>
        <v/>
      </c>
      <c r="E778">
        <f>D778-E772</f>
        <v/>
      </c>
      <c r="F778" t="n">
        <v>0.05</v>
      </c>
      <c r="G778">
        <f>E778/F778*100/56.48/48</f>
        <v/>
      </c>
    </row>
    <row r="779" spans="1:7">
      <c r="A779" t="s">
        <v>21</v>
      </c>
      <c r="B779" t="n">
        <v>265967</v>
      </c>
      <c r="C779" t="n">
        <v>818975</v>
      </c>
      <c r="D779">
        <f>if(and(B779&gt;0,C779&gt;0),C779/(B779+C779),"")</f>
        <v/>
      </c>
      <c r="E779">
        <f>D779-E772</f>
        <v/>
      </c>
      <c r="F779" t="n">
        <v>0.05</v>
      </c>
      <c r="G779">
        <f>E779/F779*100/56.48/48</f>
        <v/>
      </c>
    </row>
    <row r="780" spans="1:7">
      <c r="A780" t="s">
        <v>22</v>
      </c>
      <c r="B780" t="n">
        <v>1090392</v>
      </c>
      <c r="C780" t="n">
        <v>4514272</v>
      </c>
      <c r="D780">
        <f>if(and(B780&gt;0,C780&gt;0),C780/(B780+C780),"")</f>
        <v/>
      </c>
      <c r="E780">
        <f>D780-E772</f>
        <v/>
      </c>
      <c r="F780" t="n">
        <v>0.05</v>
      </c>
      <c r="G780">
        <f>E780/F780*100/56.48/96</f>
        <v/>
      </c>
    </row>
    <row r="781" spans="1:7">
      <c r="A781" t="s">
        <v>23</v>
      </c>
      <c r="B781" t="n">
        <v>736110</v>
      </c>
      <c r="C781" t="n">
        <v>4478977</v>
      </c>
      <c r="D781">
        <f>if(and(B781&gt;0,C781&gt;0),C781/(B781+C781),"")</f>
        <v/>
      </c>
      <c r="E781">
        <f>D781-E772</f>
        <v/>
      </c>
      <c r="F781" t="n">
        <v>0.05</v>
      </c>
      <c r="G781">
        <f>E781/F781*100/56.48/96</f>
        <v/>
      </c>
    </row>
    <row r="782" spans="1:7">
      <c r="A782" t="s">
        <v>24</v>
      </c>
      <c r="B782" t="n">
        <v>2144392</v>
      </c>
      <c r="C782" t="n">
        <v>7842288</v>
      </c>
      <c r="D782">
        <f>if(and(B782&gt;0,C782&gt;0),C782/(B782+C782),"")</f>
        <v/>
      </c>
      <c r="E782">
        <f>D782-E772</f>
        <v/>
      </c>
      <c r="F782" t="n">
        <v>0.05</v>
      </c>
      <c r="G782">
        <f>E782/F782*100/56.48/168</f>
        <v/>
      </c>
    </row>
    <row r="783" spans="1:7">
      <c r="A783" t="s">
        <v>25</v>
      </c>
      <c r="B783" t="n">
        <v>4854354</v>
      </c>
      <c r="C783" t="n">
        <v>25758120</v>
      </c>
      <c r="D783">
        <f>if(and(B783&gt;0,C783&gt;0),C783/(B783+C783),"")</f>
        <v/>
      </c>
      <c r="E783">
        <f>D783-E772</f>
        <v/>
      </c>
      <c r="F783" t="n">
        <v>0.05</v>
      </c>
      <c r="G783">
        <f>E783/F783*100/56.48/168</f>
        <v/>
      </c>
    </row>
    <row r="784" spans="1:7">
      <c r="A78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