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<sst xmlns="http://schemas.openxmlformats.org/spreadsheetml/2006/main" uniqueCount="122">
  <si>
    <t>Peptide</t>
  </si>
  <si>
    <t>Charge</t>
  </si>
  <si>
    <t>m/z</t>
  </si>
  <si>
    <t>N</t>
  </si>
  <si>
    <t>VLEPTLK5</t>
  </si>
  <si>
    <t>2</t>
  </si>
  <si>
    <t>400.24982</t>
  </si>
  <si>
    <t>9.04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</si>
  <si>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</si>
  <si>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</si>
  <si>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</si>
  <si>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</si>
  <si>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</si>
  <si>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</si>
  <si>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</si>
  <si>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</si>
  <si>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</si>
  <si>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</si>
  <si>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</si>
  <si>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</si>
  <si>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</si>
  <si>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</si>
  <si>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</si>
  <si>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</si>
  <si>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</si>
  <si>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</si>
  <si>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SRLSHLIK6</t>
  </si>
  <si>
    <t>477.29816</t>
  </si>
  <si>
    <t>14.27</t>
  </si>
  <si>
    <t>QLTSFIEK7</t>
  </si>
  <si>
    <t>483.26874</t>
  </si>
  <si>
    <t>13.17</t>
  </si>
  <si>
    <t>SLSLILYSR8</t>
  </si>
  <si>
    <t>526.31091</t>
  </si>
  <si>
    <t>14.48</t>
  </si>
  <si>
    <t>TQVPEVFLSK9</t>
  </si>
  <si>
    <t>574.32153</t>
  </si>
  <si>
    <t>15.88</t>
  </si>
  <si>
    <t>RTQVPEVFLSK10</t>
  </si>
  <si>
    <t>3</t>
  </si>
  <si>
    <t>435.25046</t>
  </si>
  <si>
    <t>19.31</t>
  </si>
  <si>
    <t>RTQVPEVFLSK11</t>
  </si>
  <si>
    <t>652.37207</t>
  </si>
  <si>
    <t>TQVPEVFLSKVLEPTLK12</t>
  </si>
  <si>
    <t>643.37494</t>
  </si>
  <si>
    <t>24.92</t>
  </si>
  <si>
    <t>RTQVPEVFLSKVLEPTLK13</t>
  </si>
  <si>
    <t>695.40863</t>
  </si>
  <si>
    <t>28.35</t>
  </si>
  <si>
    <t>RTQVPEVFLSKVLEPTLK14</t>
  </si>
  <si>
    <t>4</t>
  </si>
  <si>
    <t>521.80829</t>
  </si>
  <si>
    <t>ScESDAPFPVHPGTPEccTK15</t>
  </si>
  <si>
    <t>759.31873</t>
  </si>
  <si>
    <t>40.99</t>
  </si>
  <si>
    <t>DLcGQSTTQAMDQYTFELSR16</t>
  </si>
  <si>
    <t>1176.01758</t>
  </si>
  <si>
    <t>39.57</t>
  </si>
  <si>
    <t>DLcGQSTTQAMDQYTFELSR17</t>
  </si>
  <si>
    <t>784.34747</t>
  </si>
  <si>
    <t>ccESTSEDcMASELPEHTIK18</t>
  </si>
  <si>
    <t>795.32184</t>
  </si>
  <si>
    <t>43.51</t>
  </si>
  <si>
    <t>RTQVPEVFLSKVLEPTLKTLR19</t>
  </si>
  <si>
    <t>614.36652</t>
  </si>
  <si>
    <t>32.58</t>
  </si>
  <si>
    <t>EccDTQDSVAcFSTQSPLLKR20</t>
  </si>
  <si>
    <t>834.70679</t>
  </si>
  <si>
    <t>41.36</t>
  </si>
  <si>
    <t>DLcGQSTTQAMDQYTFELSRR21</t>
  </si>
  <si>
    <t>836.38116</t>
  </si>
  <si>
    <t>43.00</t>
  </si>
  <si>
    <t>TKTPNTSPAELKDMVEKHSDFASK22</t>
  </si>
  <si>
    <t>5</t>
  </si>
  <si>
    <t>533.06958</t>
  </si>
  <si>
    <t>42.82</t>
  </si>
  <si>
    <t>TKTPNTSPAELKDMVEKHSDFASK23</t>
  </si>
  <si>
    <t>666.08514</t>
  </si>
  <si>
    <t>TLREccDTQDSVAcFSTQSPLLK24</t>
  </si>
  <si>
    <t>906.08405</t>
  </si>
  <si>
    <t>42.16</t>
  </si>
  <si>
    <t>ScESDAPFPVHPGTPEccTKEGLER25</t>
  </si>
  <si>
    <t>954.08270</t>
  </si>
  <si>
    <t>54.98</t>
  </si>
  <si>
    <t>ScESDAPFPVHPGTPEccTKEGLER26</t>
  </si>
  <si>
    <t>715.81384</t>
  </si>
  <si>
    <t>TLREccDTQDSVAcFSTQSPLLKR27</t>
  </si>
  <si>
    <t>958.11774</t>
  </si>
  <si>
    <t>45.59</t>
  </si>
  <si>
    <t>TLREccDTQDSVAcFSTQSPLLKR28</t>
  </si>
  <si>
    <t>718.84009</t>
  </si>
  <si>
    <t>LAQKVPTANLENVLPLAEDFTEILSR29</t>
  </si>
  <si>
    <t>961.19385</t>
  </si>
  <si>
    <t>51.07</t>
  </si>
  <si>
    <t>TSELSVKScESDAPFPVHPGTPEccTK30</t>
  </si>
  <si>
    <t>1007.45270</t>
  </si>
  <si>
    <t>52.06</t>
  </si>
  <si>
    <t>TSELSVKScESDAPFPVHPGTPEccTK31</t>
  </si>
  <si>
    <t>755.84131</t>
  </si>
  <si>
    <t>QLTSFIEKGQEMcADYSENTFTEYKK32</t>
  </si>
  <si>
    <t>787.61261</t>
  </si>
  <si>
    <t>46.80</t>
  </si>
  <si>
    <t>QLTSFIEKGQEMcADYSENTFTEYKKK33</t>
  </si>
  <si>
    <t>655.91052</t>
  </si>
  <si>
    <t>47.34</t>
  </si>
  <si>
    <t>TSELSVKScESDAPFPVHPGTPEccTKEGLER34</t>
  </si>
  <si>
    <t>901.91425</t>
  </si>
  <si>
    <t>66.05</t>
  </si>
  <si>
    <t>VLEPTLKTLREccDTQDSVAcFSTQSPLLKR35</t>
  </si>
  <si>
    <t>913.95874</t>
  </si>
  <si>
    <t>54.63</t>
  </si>
  <si>
    <t>VLEPTLKTLREccDTQDSVAcFSTQSPLLKR36</t>
  </si>
  <si>
    <t>731.36847</t>
  </si>
  <si>
    <t>KFSSSTFEQVNQLVKEVVSLTEEccAEGADPTcYDTR37</t>
  </si>
  <si>
    <t>1071.98975</t>
  </si>
  <si>
    <t>71.08</t>
  </si>
  <si>
    <t>ccSINSPPLYcSSQIDAEMIDTLQS38</t>
  </si>
  <si>
    <t>963.75183</t>
  </si>
  <si>
    <t>50.55</t>
  </si>
  <si>
    <t>QLTSFIEKGQEMcADYSENTFTEYKKK39</t>
  </si>
  <si>
    <t>819.63635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</si>
</sst>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60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36614520</v>
      </c>
      <c r="C4" t="n">
        <v>15421840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34935920</v>
      </c>
      <c r="C5" t="n">
        <v>15128540</v>
      </c>
      <c r="D5">
        <f>if(and(B5&gt;0,C5&gt;0),C5/(B5+C5),"")</f>
        <v/>
      </c>
    </row>
    <row r="6" spans="1:7">
      <c r="A6" t="s">
        <v>16</v>
      </c>
      <c r="B6" t="n">
        <v>48830070</v>
      </c>
      <c r="C6" t="n">
        <v>26453710</v>
      </c>
      <c r="D6">
        <f>if(and(B6&gt;0,C6&gt;0),C6/(B6+C6),"")</f>
        <v/>
      </c>
      <c r="E6">
        <f>D6-E4</f>
        <v/>
      </c>
      <c r="F6" t="n">
        <v>0.05</v>
      </c>
      <c r="G6">
        <f>E6/F6*100/9.04/8</f>
        <v/>
      </c>
    </row>
    <row r="7" spans="1:7">
      <c r="A7" t="s">
        <v>17</v>
      </c>
      <c r="B7" t="n">
        <v>38183430</v>
      </c>
      <c r="C7" t="n">
        <v>19931770</v>
      </c>
      <c r="D7">
        <f>if(and(B7&gt;0,C7&gt;0),C7/(B7+C7),"")</f>
        <v/>
      </c>
      <c r="E7">
        <f>D7-E4</f>
        <v/>
      </c>
      <c r="F7" t="n">
        <v>0.05</v>
      </c>
      <c r="G7">
        <f>E7/F7*100/9.04/8</f>
        <v/>
      </c>
    </row>
    <row r="8" spans="1:7">
      <c r="A8" t="s">
        <v>18</v>
      </c>
      <c r="B8" t="n">
        <v>45604100</v>
      </c>
      <c r="C8" t="n">
        <v>29646770</v>
      </c>
      <c r="D8">
        <f>if(and(B8&gt;0,C8&gt;0),C8/(B8+C8),"")</f>
        <v/>
      </c>
      <c r="E8">
        <f>D8-E4</f>
        <v/>
      </c>
      <c r="F8" t="n">
        <v>0.05</v>
      </c>
      <c r="G8">
        <f>E8/F8*100/9.04/24</f>
        <v/>
      </c>
    </row>
    <row r="9" spans="1:7">
      <c r="A9" t="s">
        <v>19</v>
      </c>
      <c r="B9" t="n">
        <v>39943680</v>
      </c>
      <c r="C9" t="n">
        <v>26154780</v>
      </c>
      <c r="D9">
        <f>if(and(B9&gt;0,C9&gt;0),C9/(B9+C9),"")</f>
        <v/>
      </c>
      <c r="E9">
        <f>D9-E4</f>
        <v/>
      </c>
      <c r="F9" t="n">
        <v>0.05</v>
      </c>
      <c r="G9">
        <f>E9/F9*100/9.04/24</f>
        <v/>
      </c>
    </row>
    <row r="10" spans="1:7">
      <c r="A10" t="s">
        <v>20</v>
      </c>
      <c r="B10" t="n">
        <v>46880250</v>
      </c>
      <c r="C10" t="n">
        <v>33233200</v>
      </c>
      <c r="D10">
        <f>if(and(B10&gt;0,C10&gt;0),C10/(B10+C10),"")</f>
        <v/>
      </c>
      <c r="E10">
        <f>D10-E4</f>
        <v/>
      </c>
      <c r="F10" t="n">
        <v>0.05</v>
      </c>
      <c r="G10">
        <f>E10/F10*100/9.04/48</f>
        <v/>
      </c>
    </row>
    <row r="11" spans="1:7">
      <c r="A11" t="s">
        <v>21</v>
      </c>
      <c r="B11" t="n">
        <v>46255500</v>
      </c>
      <c r="C11" t="n">
        <v>32757850</v>
      </c>
      <c r="D11">
        <f>if(and(B11&gt;0,C11&gt;0),C11/(B11+C11),"")</f>
        <v/>
      </c>
      <c r="E11">
        <f>D11-E4</f>
        <v/>
      </c>
      <c r="F11" t="n">
        <v>0.05</v>
      </c>
      <c r="G11">
        <f>E11/F11*100/9.04/48</f>
        <v/>
      </c>
    </row>
    <row r="12" spans="1:7">
      <c r="A12" t="s">
        <v>22</v>
      </c>
      <c r="B12" t="n">
        <v>54033570</v>
      </c>
      <c r="C12" t="n">
        <v>38506560</v>
      </c>
      <c r="D12">
        <f>if(and(B12&gt;0,C12&gt;0),C12/(B12+C12),"")</f>
        <v/>
      </c>
      <c r="E12">
        <f>D12-E4</f>
        <v/>
      </c>
      <c r="F12" t="n">
        <v>0.05</v>
      </c>
      <c r="G12">
        <f>E12/F12*100/9.04/96</f>
        <v/>
      </c>
    </row>
    <row r="13" spans="1:7">
      <c r="A13" t="s">
        <v>23</v>
      </c>
      <c r="B13" t="n">
        <v>45056900</v>
      </c>
      <c r="C13" t="n">
        <v>32583720</v>
      </c>
      <c r="D13">
        <f>if(and(B13&gt;0,C13&gt;0),C13/(B13+C13),"")</f>
        <v/>
      </c>
      <c r="E13">
        <f>D13-E4</f>
        <v/>
      </c>
      <c r="F13" t="n">
        <v>0.05</v>
      </c>
      <c r="G13">
        <f>E13/F13*100/9.04/96</f>
        <v/>
      </c>
    </row>
    <row r="14" spans="1:7">
      <c r="A14" t="s">
        <v>24</v>
      </c>
      <c r="B14" t="n">
        <v>156137</v>
      </c>
      <c r="C14" t="n">
        <v>17108</v>
      </c>
      <c r="D14">
        <f>if(and(B14&gt;0,C14&gt;0),C14/(B14+C14),"")</f>
        <v/>
      </c>
      <c r="E14">
        <f>D14-E4</f>
        <v/>
      </c>
      <c r="F14" t="n">
        <v>0.05</v>
      </c>
      <c r="G14">
        <f>E14/F14*100/9.04/168</f>
        <v/>
      </c>
    </row>
    <row r="15" spans="1:7">
      <c r="A15" t="s">
        <v>25</v>
      </c>
      <c r="B15" t="n">
        <v>38799010</v>
      </c>
      <c r="C15" t="n">
        <v>28370120</v>
      </c>
      <c r="D15">
        <f>if(and(B15&gt;0,C15&gt;0),C15/(B15+C15),"")</f>
        <v/>
      </c>
      <c r="E15">
        <f>D15-E4</f>
        <v/>
      </c>
      <c r="F15" t="n">
        <v>0.05</v>
      </c>
      <c r="G15">
        <f>E15/F15*100/9.04/168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5</v>
      </c>
      <c r="C18" t="s">
        <v>27</v>
      </c>
      <c r="D18" t="s">
        <v>28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18245650</v>
      </c>
      <c r="C20" t="n">
        <v>9382072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13528880</v>
      </c>
      <c r="C21" t="n">
        <v>6868526</v>
      </c>
      <c r="D21">
        <f>if(and(B21&gt;0,C21&gt;0),C21/(B21+C21),"")</f>
        <v/>
      </c>
    </row>
    <row r="22" spans="1:7">
      <c r="A22" t="s">
        <v>16</v>
      </c>
      <c r="B22" t="n">
        <v>9426986</v>
      </c>
      <c r="C22" t="n">
        <v>5982763</v>
      </c>
      <c r="D22">
        <f>if(and(B22&gt;0,C22&gt;0),C22/(B22+C22),"")</f>
        <v/>
      </c>
      <c r="E22">
        <f>D22-E20</f>
        <v/>
      </c>
      <c r="F22" t="n">
        <v>0.05</v>
      </c>
      <c r="G22">
        <f>E22/F22*100/14.27/8</f>
        <v/>
      </c>
    </row>
    <row r="23" spans="1:7">
      <c r="A23" t="s">
        <v>17</v>
      </c>
      <c r="B23" t="n">
        <v>14382590</v>
      </c>
      <c r="C23" t="n">
        <v>8870325</v>
      </c>
      <c r="D23">
        <f>if(and(B23&gt;0,C23&gt;0),C23/(B23+C23),"")</f>
        <v/>
      </c>
      <c r="E23">
        <f>D23-E20</f>
        <v/>
      </c>
      <c r="F23" t="n">
        <v>0.05</v>
      </c>
      <c r="G23">
        <f>E23/F23*100/14.27/8</f>
        <v/>
      </c>
    </row>
    <row r="24" spans="1:7">
      <c r="A24" t="s">
        <v>18</v>
      </c>
      <c r="B24" t="n">
        <v>17063980</v>
      </c>
      <c r="C24" t="n">
        <v>13525450</v>
      </c>
      <c r="D24">
        <f>if(and(B24&gt;0,C24&gt;0),C24/(B24+C24),"")</f>
        <v/>
      </c>
      <c r="E24">
        <f>D24-E20</f>
        <v/>
      </c>
      <c r="F24" t="n">
        <v>0.05</v>
      </c>
      <c r="G24">
        <f>E24/F24*100/14.27/24</f>
        <v/>
      </c>
    </row>
    <row r="25" spans="1:7">
      <c r="A25" t="s">
        <v>19</v>
      </c>
      <c r="B25" t="n">
        <v>14306310</v>
      </c>
      <c r="C25" t="n">
        <v>11902980</v>
      </c>
      <c r="D25">
        <f>if(and(B25&gt;0,C25&gt;0),C25/(B25+C25),"")</f>
        <v/>
      </c>
      <c r="E25">
        <f>D25-E20</f>
        <v/>
      </c>
      <c r="F25" t="n">
        <v>0.05</v>
      </c>
      <c r="G25">
        <f>E25/F25*100/14.27/24</f>
        <v/>
      </c>
    </row>
    <row r="26" spans="1:7">
      <c r="A26" t="s">
        <v>20</v>
      </c>
      <c r="B26" t="n">
        <v>7275358</v>
      </c>
      <c r="C26" t="n">
        <v>6026772</v>
      </c>
      <c r="D26">
        <f>if(and(B26&gt;0,C26&gt;0),C26/(B26+C26),"")</f>
        <v/>
      </c>
      <c r="E26">
        <f>D26-E20</f>
        <v/>
      </c>
      <c r="F26" t="n">
        <v>0.05</v>
      </c>
      <c r="G26">
        <f>E26/F26*100/14.27/48</f>
        <v/>
      </c>
    </row>
    <row r="27" spans="1:7">
      <c r="A27" t="s">
        <v>21</v>
      </c>
      <c r="B27" t="n">
        <v>7030559</v>
      </c>
      <c r="C27" t="n">
        <v>5967072</v>
      </c>
      <c r="D27">
        <f>if(and(B27&gt;0,C27&gt;0),C27/(B27+C27),"")</f>
        <v/>
      </c>
      <c r="E27">
        <f>D27-E20</f>
        <v/>
      </c>
      <c r="F27" t="n">
        <v>0.05</v>
      </c>
      <c r="G27">
        <f>E27/F27*100/14.27/48</f>
        <v/>
      </c>
    </row>
    <row r="28" spans="1:7">
      <c r="A28" t="s">
        <v>22</v>
      </c>
      <c r="B28" t="n">
        <v>7597719</v>
      </c>
      <c r="C28" t="n">
        <v>6918055</v>
      </c>
      <c r="D28">
        <f>if(and(B28&gt;0,C28&gt;0),C28/(B28+C28),"")</f>
        <v/>
      </c>
      <c r="E28">
        <f>D28-E20</f>
        <v/>
      </c>
      <c r="F28" t="n">
        <v>0.05</v>
      </c>
      <c r="G28">
        <f>E28/F28*100/14.27/96</f>
        <v/>
      </c>
    </row>
    <row r="29" spans="1:7">
      <c r="A29" t="s">
        <v>23</v>
      </c>
      <c r="B29" t="n">
        <v>11588870</v>
      </c>
      <c r="C29" t="n">
        <v>10794010</v>
      </c>
      <c r="D29">
        <f>if(and(B29&gt;0,C29&gt;0),C29/(B29+C29),"")</f>
        <v/>
      </c>
      <c r="E29">
        <f>D29-E20</f>
        <v/>
      </c>
      <c r="F29" t="n">
        <v>0.05</v>
      </c>
      <c r="G29">
        <f>E29/F29*100/14.27/96</f>
        <v/>
      </c>
    </row>
    <row r="30" spans="1:7">
      <c r="A30" t="s">
        <v>24</v>
      </c>
      <c r="B30" t="n">
        <v>2340</v>
      </c>
      <c r="C30" t="n">
        <v>2761</v>
      </c>
      <c r="D30">
        <f>if(and(B30&gt;0,C30&gt;0),C30/(B30+C30),"")</f>
        <v/>
      </c>
      <c r="E30">
        <f>D30-E20</f>
        <v/>
      </c>
      <c r="F30" t="n">
        <v>0.05</v>
      </c>
      <c r="G30">
        <f>E30/F30*100/14.27/168</f>
        <v/>
      </c>
    </row>
    <row r="31" spans="1:7">
      <c r="A31" t="s">
        <v>25</v>
      </c>
      <c r="B31" t="n">
        <v>7967145</v>
      </c>
      <c r="C31" t="n">
        <v>6830296</v>
      </c>
      <c r="D31">
        <f>if(and(B31&gt;0,C31&gt;0),C31/(B31+C31),"")</f>
        <v/>
      </c>
      <c r="E31">
        <f>D31-E20</f>
        <v/>
      </c>
      <c r="F31" t="n">
        <v>0.05</v>
      </c>
      <c r="G31">
        <f>E31/F31*100/14.27/168</f>
        <v/>
      </c>
    </row>
    <row r="32" spans="1:7">
      <c r="A32" t="s"/>
    </row>
    <row r="33" spans="1:7">
      <c r="A33" t="s">
        <v>0</v>
      </c>
      <c r="B33" t="s">
        <v>1</v>
      </c>
      <c r="C33" t="s">
        <v>2</v>
      </c>
      <c r="D33" t="s">
        <v>3</v>
      </c>
    </row>
    <row r="34" spans="1:7">
      <c r="A34" t="s">
        <v>29</v>
      </c>
      <c r="B34" t="s">
        <v>5</v>
      </c>
      <c r="C34" t="s">
        <v>30</v>
      </c>
      <c r="D34" t="s">
        <v>31</v>
      </c>
    </row>
    <row r="35" spans="1:7">
      <c r="A35" t="s"/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</row>
    <row r="36" spans="1:7">
      <c r="A36" t="s">
        <v>14</v>
      </c>
      <c r="B36" t="n">
        <v>22975690</v>
      </c>
      <c r="C36" t="n">
        <v>11111350</v>
      </c>
      <c r="D36">
        <f>if(and(B36&gt;0,C36&gt;0),C36/(B36+C36),"")</f>
        <v/>
      </c>
      <c r="E36">
        <f>average(D36:D37)</f>
        <v/>
      </c>
    </row>
    <row r="37" spans="1:7">
      <c r="A37" t="s">
        <v>15</v>
      </c>
      <c r="B37" t="n">
        <v>22344690</v>
      </c>
      <c r="C37" t="n">
        <v>11371830</v>
      </c>
      <c r="D37">
        <f>if(and(B37&gt;0,C37&gt;0),C37/(B37+C37),"")</f>
        <v/>
      </c>
    </row>
    <row r="38" spans="1:7">
      <c r="A38" t="s">
        <v>16</v>
      </c>
      <c r="B38" t="n">
        <v>14674290</v>
      </c>
      <c r="C38" t="n">
        <v>9952070</v>
      </c>
      <c r="D38">
        <f>if(and(B38&gt;0,C38&gt;0),C38/(B38+C38),"")</f>
        <v/>
      </c>
      <c r="E38">
        <f>D38-E36</f>
        <v/>
      </c>
      <c r="F38" t="n">
        <v>0.05</v>
      </c>
      <c r="G38">
        <f>E38/F38*100/13.17/8</f>
        <v/>
      </c>
    </row>
    <row r="39" spans="1:7">
      <c r="A39" t="s">
        <v>17</v>
      </c>
      <c r="B39" t="n">
        <v>16065890</v>
      </c>
      <c r="C39" t="n">
        <v>11386070</v>
      </c>
      <c r="D39">
        <f>if(and(B39&gt;0,C39&gt;0),C39/(B39+C39),"")</f>
        <v/>
      </c>
      <c r="E39">
        <f>D39-E36</f>
        <v/>
      </c>
      <c r="F39" t="n">
        <v>0.05</v>
      </c>
      <c r="G39">
        <f>E39/F39*100/13.17/8</f>
        <v/>
      </c>
    </row>
    <row r="40" spans="1:7">
      <c r="A40" t="s">
        <v>18</v>
      </c>
      <c r="B40" t="n">
        <v>20515270</v>
      </c>
      <c r="C40" t="n">
        <v>18519450</v>
      </c>
      <c r="D40">
        <f>if(and(B40&gt;0,C40&gt;0),C40/(B40+C40),"")</f>
        <v/>
      </c>
      <c r="E40">
        <f>D40-E36</f>
        <v/>
      </c>
      <c r="F40" t="n">
        <v>0.05</v>
      </c>
      <c r="G40">
        <f>E40/F40*100/13.17/24</f>
        <v/>
      </c>
    </row>
    <row r="41" spans="1:7">
      <c r="A41" t="s">
        <v>19</v>
      </c>
      <c r="B41" t="n">
        <v>20474070</v>
      </c>
      <c r="C41" t="n">
        <v>18508880</v>
      </c>
      <c r="D41">
        <f>if(and(B41&gt;0,C41&gt;0),C41/(B41+C41),"")</f>
        <v/>
      </c>
      <c r="E41">
        <f>D41-E36</f>
        <v/>
      </c>
      <c r="F41" t="n">
        <v>0.05</v>
      </c>
      <c r="G41">
        <f>E41/F41*100/13.17/24</f>
        <v/>
      </c>
    </row>
    <row r="42" spans="1:7">
      <c r="A42" t="s">
        <v>20</v>
      </c>
      <c r="B42" t="n">
        <v>7479897</v>
      </c>
      <c r="C42" t="n">
        <v>7587325</v>
      </c>
      <c r="D42">
        <f>if(and(B42&gt;0,C42&gt;0),C42/(B42+C42),"")</f>
        <v/>
      </c>
      <c r="E42">
        <f>D42-E36</f>
        <v/>
      </c>
      <c r="F42" t="n">
        <v>0.05</v>
      </c>
      <c r="G42">
        <f>E42/F42*100/13.17/48</f>
        <v/>
      </c>
    </row>
    <row r="43" spans="1:7">
      <c r="A43" t="s">
        <v>21</v>
      </c>
      <c r="B43" t="n">
        <v>7890535</v>
      </c>
      <c r="C43" t="n">
        <v>7743814</v>
      </c>
      <c r="D43">
        <f>if(and(B43&gt;0,C43&gt;0),C43/(B43+C43),"")</f>
        <v/>
      </c>
      <c r="E43">
        <f>D43-E36</f>
        <v/>
      </c>
      <c r="F43" t="n">
        <v>0.05</v>
      </c>
      <c r="G43">
        <f>E43/F43*100/13.17/48</f>
        <v/>
      </c>
    </row>
    <row r="44" spans="1:7">
      <c r="A44" t="s">
        <v>22</v>
      </c>
      <c r="B44" t="n">
        <v>17476390</v>
      </c>
      <c r="C44" t="n">
        <v>17817420</v>
      </c>
      <c r="D44">
        <f>if(and(B44&gt;0,C44&gt;0),C44/(B44+C44),"")</f>
        <v/>
      </c>
      <c r="E44">
        <f>D44-E36</f>
        <v/>
      </c>
      <c r="F44" t="n">
        <v>0.05</v>
      </c>
      <c r="G44">
        <f>E44/F44*100/13.17/96</f>
        <v/>
      </c>
    </row>
    <row r="45" spans="1:7">
      <c r="A45" t="s">
        <v>23</v>
      </c>
      <c r="B45" t="n">
        <v>16621610</v>
      </c>
      <c r="C45" t="n">
        <v>17083530</v>
      </c>
      <c r="D45">
        <f>if(and(B45&gt;0,C45&gt;0),C45/(B45+C45),"")</f>
        <v/>
      </c>
      <c r="E45">
        <f>D45-E36</f>
        <v/>
      </c>
      <c r="F45" t="n">
        <v>0.05</v>
      </c>
      <c r="G45">
        <f>E45/F45*100/13.17/96</f>
        <v/>
      </c>
    </row>
    <row r="46" spans="1:7">
      <c r="A46" t="s">
        <v>24</v>
      </c>
      <c r="B46" t="n">
        <v>10692890</v>
      </c>
      <c r="C46" t="n">
        <v>10050070</v>
      </c>
      <c r="D46">
        <f>if(and(B46&gt;0,C46&gt;0),C46/(B46+C46),"")</f>
        <v/>
      </c>
      <c r="E46">
        <f>D46-E36</f>
        <v/>
      </c>
      <c r="F46" t="n">
        <v>0.05</v>
      </c>
      <c r="G46">
        <f>E46/F46*100/13.17/168</f>
        <v/>
      </c>
    </row>
    <row r="47" spans="1:7">
      <c r="A47" t="s">
        <v>25</v>
      </c>
      <c r="B47" t="n">
        <v>10866780</v>
      </c>
      <c r="C47" t="n">
        <v>11539090</v>
      </c>
      <c r="D47">
        <f>if(and(B47&gt;0,C47&gt;0),C47/(B47+C47),"")</f>
        <v/>
      </c>
      <c r="E47">
        <f>D47-E36</f>
        <v/>
      </c>
      <c r="F47" t="n">
        <v>0.05</v>
      </c>
      <c r="G47">
        <f>E47/F47*100/13.17/168</f>
        <v/>
      </c>
    </row>
    <row r="48" spans="1:7">
      <c r="A48" t="s"/>
    </row>
    <row r="49" spans="1:7">
      <c r="A49" t="s">
        <v>0</v>
      </c>
      <c r="B49" t="s">
        <v>1</v>
      </c>
      <c r="C49" t="s">
        <v>2</v>
      </c>
      <c r="D49" t="s">
        <v>3</v>
      </c>
    </row>
    <row r="50" spans="1:7">
      <c r="A50" t="s">
        <v>32</v>
      </c>
      <c r="B50" t="s">
        <v>5</v>
      </c>
      <c r="C50" t="s">
        <v>33</v>
      </c>
      <c r="D50" t="s">
        <v>34</v>
      </c>
    </row>
    <row r="51" spans="1:7">
      <c r="A51" t="s"/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13</v>
      </c>
    </row>
    <row r="52" spans="1:7">
      <c r="A52" t="s">
        <v>14</v>
      </c>
      <c r="B52" t="n">
        <v>52250850</v>
      </c>
      <c r="C52" t="n">
        <v>29440790</v>
      </c>
      <c r="D52">
        <f>if(and(B52&gt;0,C52&gt;0),C52/(B52+C52),"")</f>
        <v/>
      </c>
      <c r="E52">
        <f>average(D52:D53)</f>
        <v/>
      </c>
    </row>
    <row r="53" spans="1:7">
      <c r="A53" t="s">
        <v>15</v>
      </c>
      <c r="B53" t="n">
        <v>54957290</v>
      </c>
      <c r="C53" t="n">
        <v>30910440</v>
      </c>
      <c r="D53">
        <f>if(and(B53&gt;0,C53&gt;0),C53/(B53+C53),"")</f>
        <v/>
      </c>
    </row>
    <row r="54" spans="1:7">
      <c r="A54" t="s">
        <v>16</v>
      </c>
      <c r="B54" t="n">
        <v>42132490</v>
      </c>
      <c r="C54" t="n">
        <v>30995510</v>
      </c>
      <c r="D54">
        <f>if(and(B54&gt;0,C54&gt;0),C54/(B54+C54),"")</f>
        <v/>
      </c>
      <c r="E54">
        <f>D54-E52</f>
        <v/>
      </c>
      <c r="F54" t="n">
        <v>0.05</v>
      </c>
      <c r="G54">
        <f>E54/F54*100/14.48/8</f>
        <v/>
      </c>
    </row>
    <row r="55" spans="1:7">
      <c r="A55" t="s">
        <v>17</v>
      </c>
      <c r="B55" t="n">
        <v>39549410</v>
      </c>
      <c r="C55" t="n">
        <v>29967070</v>
      </c>
      <c r="D55">
        <f>if(and(B55&gt;0,C55&gt;0),C55/(B55+C55),"")</f>
        <v/>
      </c>
      <c r="E55">
        <f>D55-E52</f>
        <v/>
      </c>
      <c r="F55" t="n">
        <v>0.05</v>
      </c>
      <c r="G55">
        <f>E55/F55*100/14.48/8</f>
        <v/>
      </c>
    </row>
    <row r="56" spans="1:7">
      <c r="A56" t="s">
        <v>18</v>
      </c>
      <c r="B56" t="n">
        <v>60594490</v>
      </c>
      <c r="C56" t="n">
        <v>54308720</v>
      </c>
      <c r="D56">
        <f>if(and(B56&gt;0,C56&gt;0),C56/(B56+C56),"")</f>
        <v/>
      </c>
      <c r="E56">
        <f>D56-E52</f>
        <v/>
      </c>
      <c r="F56" t="n">
        <v>0.05</v>
      </c>
      <c r="G56">
        <f>E56/F56*100/14.48/24</f>
        <v/>
      </c>
    </row>
    <row r="57" spans="1:7">
      <c r="A57" t="s">
        <v>19</v>
      </c>
      <c r="B57" t="n">
        <v>65698740</v>
      </c>
      <c r="C57" t="n">
        <v>60288530</v>
      </c>
      <c r="D57">
        <f>if(and(B57&gt;0,C57&gt;0),C57/(B57+C57),"")</f>
        <v/>
      </c>
      <c r="E57">
        <f>D57-E52</f>
        <v/>
      </c>
      <c r="F57" t="n">
        <v>0.05</v>
      </c>
      <c r="G57">
        <f>E57/F57*100/14.48/24</f>
        <v/>
      </c>
    </row>
    <row r="58" spans="1:7">
      <c r="A58" t="s">
        <v>20</v>
      </c>
      <c r="B58" t="n">
        <v>42766390</v>
      </c>
      <c r="C58" t="n">
        <v>43596800</v>
      </c>
      <c r="D58">
        <f>if(and(B58&gt;0,C58&gt;0),C58/(B58+C58),"")</f>
        <v/>
      </c>
      <c r="E58">
        <f>D58-E52</f>
        <v/>
      </c>
      <c r="F58" t="n">
        <v>0.05</v>
      </c>
      <c r="G58">
        <f>E58/F58*100/14.48/48</f>
        <v/>
      </c>
    </row>
    <row r="59" spans="1:7">
      <c r="A59" t="s">
        <v>21</v>
      </c>
      <c r="B59" t="n">
        <v>38623640</v>
      </c>
      <c r="C59" t="n">
        <v>38722500</v>
      </c>
      <c r="D59">
        <f>if(and(B59&gt;0,C59&gt;0),C59/(B59+C59),"")</f>
        <v/>
      </c>
      <c r="E59">
        <f>D59-E52</f>
        <v/>
      </c>
      <c r="F59" t="n">
        <v>0.05</v>
      </c>
      <c r="G59">
        <f>E59/F59*100/14.48/48</f>
        <v/>
      </c>
    </row>
    <row r="60" spans="1:7">
      <c r="A60" t="s">
        <v>22</v>
      </c>
      <c r="B60" t="n">
        <v>51426800</v>
      </c>
      <c r="C60" t="n">
        <v>53454080</v>
      </c>
      <c r="D60">
        <f>if(and(B60&gt;0,C60&gt;0),C60/(B60+C60),"")</f>
        <v/>
      </c>
      <c r="E60">
        <f>D60-E52</f>
        <v/>
      </c>
      <c r="F60" t="n">
        <v>0.05</v>
      </c>
      <c r="G60">
        <f>E60/F60*100/14.48/96</f>
        <v/>
      </c>
    </row>
    <row r="61" spans="1:7">
      <c r="A61" t="s">
        <v>23</v>
      </c>
      <c r="B61" t="n">
        <v>48649430</v>
      </c>
      <c r="C61" t="n">
        <v>51066470</v>
      </c>
      <c r="D61">
        <f>if(and(B61&gt;0,C61&gt;0),C61/(B61+C61),"")</f>
        <v/>
      </c>
      <c r="E61">
        <f>D61-E52</f>
        <v/>
      </c>
      <c r="F61" t="n">
        <v>0.05</v>
      </c>
      <c r="G61">
        <f>E61/F61*100/14.48/96</f>
        <v/>
      </c>
    </row>
    <row r="62" spans="1:7">
      <c r="A62" t="s">
        <v>24</v>
      </c>
      <c r="B62" t="n">
        <v>60707770</v>
      </c>
      <c r="C62" t="n">
        <v>66556640</v>
      </c>
      <c r="D62">
        <f>if(and(B62&gt;0,C62&gt;0),C62/(B62+C62),"")</f>
        <v/>
      </c>
      <c r="E62">
        <f>D62-E52</f>
        <v/>
      </c>
      <c r="F62" t="n">
        <v>0.05</v>
      </c>
      <c r="G62">
        <f>E62/F62*100/14.48/168</f>
        <v/>
      </c>
    </row>
    <row r="63" spans="1:7">
      <c r="A63" t="s">
        <v>25</v>
      </c>
      <c r="B63" t="n">
        <v>61564800</v>
      </c>
      <c r="C63" t="n">
        <v>68554960</v>
      </c>
      <c r="D63">
        <f>if(and(B63&gt;0,C63&gt;0),C63/(B63+C63),"")</f>
        <v/>
      </c>
      <c r="E63">
        <f>D63-E52</f>
        <v/>
      </c>
      <c r="F63" t="n">
        <v>0.05</v>
      </c>
      <c r="G63">
        <f>E63/F63*100/14.48/168</f>
        <v/>
      </c>
    </row>
    <row r="64" spans="1:7">
      <c r="A64" t="s"/>
    </row>
    <row r="65" spans="1:7">
      <c r="A65" t="s">
        <v>0</v>
      </c>
      <c r="B65" t="s">
        <v>1</v>
      </c>
      <c r="C65" t="s">
        <v>2</v>
      </c>
      <c r="D65" t="s">
        <v>3</v>
      </c>
    </row>
    <row r="66" spans="1:7">
      <c r="A66" t="s">
        <v>35</v>
      </c>
      <c r="B66" t="s">
        <v>5</v>
      </c>
      <c r="C66" t="s">
        <v>36</v>
      </c>
      <c r="D66" t="s">
        <v>37</v>
      </c>
    </row>
    <row r="67" spans="1:7">
      <c r="A67" t="s"/>
      <c r="B67" t="s">
        <v>8</v>
      </c>
      <c r="C67" t="s">
        <v>9</v>
      </c>
      <c r="D67" t="s">
        <v>10</v>
      </c>
      <c r="E67" t="s">
        <v>11</v>
      </c>
      <c r="F67" t="s">
        <v>12</v>
      </c>
      <c r="G67" t="s">
        <v>13</v>
      </c>
    </row>
    <row r="68" spans="1:7">
      <c r="A68" t="s">
        <v>14</v>
      </c>
      <c r="B68" t="n">
        <v>63139490</v>
      </c>
      <c r="C68" t="n">
        <v>38440460</v>
      </c>
      <c r="D68">
        <f>if(and(B68&gt;0,C68&gt;0),C68/(B68+C68),"")</f>
        <v/>
      </c>
      <c r="E68">
        <f>average(D68:D69)</f>
        <v/>
      </c>
    </row>
    <row r="69" spans="1:7">
      <c r="A69" t="s">
        <v>15</v>
      </c>
      <c r="B69" t="n">
        <v>60641270</v>
      </c>
      <c r="C69" t="n">
        <v>38109190</v>
      </c>
      <c r="D69">
        <f>if(and(B69&gt;0,C69&gt;0),C69/(B69+C69),"")</f>
        <v/>
      </c>
    </row>
    <row r="70" spans="1:7">
      <c r="A70" t="s">
        <v>16</v>
      </c>
      <c r="B70" t="n">
        <v>58222420</v>
      </c>
      <c r="C70" t="n">
        <v>49036550</v>
      </c>
      <c r="D70">
        <f>if(and(B70&gt;0,C70&gt;0),C70/(B70+C70),"")</f>
        <v/>
      </c>
      <c r="E70">
        <f>D70-E68</f>
        <v/>
      </c>
      <c r="F70" t="n">
        <v>0.05</v>
      </c>
      <c r="G70">
        <f>E70/F70*100/15.88/8</f>
        <v/>
      </c>
    </row>
    <row r="71" spans="1:7">
      <c r="A71" t="s">
        <v>17</v>
      </c>
      <c r="B71" t="n">
        <v>59530840</v>
      </c>
      <c r="C71" t="n">
        <v>50157140</v>
      </c>
      <c r="D71">
        <f>if(and(B71&gt;0,C71&gt;0),C71/(B71+C71),"")</f>
        <v/>
      </c>
      <c r="E71">
        <f>D71-E68</f>
        <v/>
      </c>
      <c r="F71" t="n">
        <v>0.05</v>
      </c>
      <c r="G71">
        <f>E71/F71*100/15.88/8</f>
        <v/>
      </c>
    </row>
    <row r="72" spans="1:7">
      <c r="A72" t="s">
        <v>18</v>
      </c>
      <c r="B72" t="n">
        <v>57444400</v>
      </c>
      <c r="C72" t="n">
        <v>60811570</v>
      </c>
      <c r="D72">
        <f>if(and(B72&gt;0,C72&gt;0),C72/(B72+C72),"")</f>
        <v/>
      </c>
      <c r="E72">
        <f>D72-E68</f>
        <v/>
      </c>
      <c r="F72" t="n">
        <v>0.05</v>
      </c>
      <c r="G72">
        <f>E72/F72*100/15.88/24</f>
        <v/>
      </c>
    </row>
    <row r="73" spans="1:7">
      <c r="A73" t="s">
        <v>19</v>
      </c>
      <c r="B73" t="n">
        <v>62515140</v>
      </c>
      <c r="C73" t="n">
        <v>66426920</v>
      </c>
      <c r="D73">
        <f>if(and(B73&gt;0,C73&gt;0),C73/(B73+C73),"")</f>
        <v/>
      </c>
      <c r="E73">
        <f>D73-E68</f>
        <v/>
      </c>
      <c r="F73" t="n">
        <v>0.05</v>
      </c>
      <c r="G73">
        <f>E73/F73*100/15.88/24</f>
        <v/>
      </c>
    </row>
    <row r="74" spans="1:7">
      <c r="A74" t="s">
        <v>20</v>
      </c>
      <c r="B74" t="n">
        <v>44639180</v>
      </c>
      <c r="C74" t="n">
        <v>52171760</v>
      </c>
      <c r="D74">
        <f>if(and(B74&gt;0,C74&gt;0),C74/(B74+C74),"")</f>
        <v/>
      </c>
      <c r="E74">
        <f>D74-E68</f>
        <v/>
      </c>
      <c r="F74" t="n">
        <v>0.05</v>
      </c>
      <c r="G74">
        <f>E74/F74*100/15.88/48</f>
        <v/>
      </c>
    </row>
    <row r="75" spans="1:7">
      <c r="A75" t="s">
        <v>21</v>
      </c>
      <c r="B75" t="n">
        <v>45831970</v>
      </c>
      <c r="C75" t="n">
        <v>53753440</v>
      </c>
      <c r="D75">
        <f>if(and(B75&gt;0,C75&gt;0),C75/(B75+C75),"")</f>
        <v/>
      </c>
      <c r="E75">
        <f>D75-E68</f>
        <v/>
      </c>
      <c r="F75" t="n">
        <v>0.05</v>
      </c>
      <c r="G75">
        <f>E75/F75*100/15.88/48</f>
        <v/>
      </c>
    </row>
    <row r="76" spans="1:7">
      <c r="A76" t="s">
        <v>22</v>
      </c>
      <c r="B76" t="n">
        <v>59285250</v>
      </c>
      <c r="C76" t="n">
        <v>69941730</v>
      </c>
      <c r="D76">
        <f>if(and(B76&gt;0,C76&gt;0),C76/(B76+C76),"")</f>
        <v/>
      </c>
      <c r="E76">
        <f>D76-E68</f>
        <v/>
      </c>
      <c r="F76" t="n">
        <v>0.05</v>
      </c>
      <c r="G76">
        <f>E76/F76*100/15.88/96</f>
        <v/>
      </c>
    </row>
    <row r="77" spans="1:7">
      <c r="A77" t="s">
        <v>23</v>
      </c>
      <c r="B77" t="n">
        <v>59647130</v>
      </c>
      <c r="C77" t="n">
        <v>71346040</v>
      </c>
      <c r="D77">
        <f>if(and(B77&gt;0,C77&gt;0),C77/(B77+C77),"")</f>
        <v/>
      </c>
      <c r="E77">
        <f>D77-E68</f>
        <v/>
      </c>
      <c r="F77" t="n">
        <v>0.05</v>
      </c>
      <c r="G77">
        <f>E77/F77*100/15.88/96</f>
        <v/>
      </c>
    </row>
    <row r="78" spans="1:7">
      <c r="A78" t="s">
        <v>24</v>
      </c>
      <c r="B78" t="n">
        <v>52115140</v>
      </c>
      <c r="C78" t="n">
        <v>65177650</v>
      </c>
      <c r="D78">
        <f>if(and(B78&gt;0,C78&gt;0),C78/(B78+C78),"")</f>
        <v/>
      </c>
      <c r="E78">
        <f>D78-E68</f>
        <v/>
      </c>
      <c r="F78" t="n">
        <v>0.05</v>
      </c>
      <c r="G78">
        <f>E78/F78*100/15.88/168</f>
        <v/>
      </c>
    </row>
    <row r="79" spans="1:7">
      <c r="A79" t="s">
        <v>25</v>
      </c>
      <c r="B79" t="n">
        <v>45155880</v>
      </c>
      <c r="C79" t="n">
        <v>55286520</v>
      </c>
      <c r="D79">
        <f>if(and(B79&gt;0,C79&gt;0),C79/(B79+C79),"")</f>
        <v/>
      </c>
      <c r="E79">
        <f>D79-E68</f>
        <v/>
      </c>
      <c r="F79" t="n">
        <v>0.05</v>
      </c>
      <c r="G79">
        <f>E79/F79*100/15.88/168</f>
        <v/>
      </c>
    </row>
    <row r="80" spans="1:7">
      <c r="A80" t="s"/>
    </row>
    <row r="81" spans="1:7">
      <c r="A81" t="s">
        <v>0</v>
      </c>
      <c r="B81" t="s">
        <v>1</v>
      </c>
      <c r="C81" t="s">
        <v>2</v>
      </c>
      <c r="D81" t="s">
        <v>3</v>
      </c>
    </row>
    <row r="82" spans="1:7">
      <c r="A82" t="s">
        <v>38</v>
      </c>
      <c r="B82" t="s">
        <v>39</v>
      </c>
      <c r="C82" t="s">
        <v>40</v>
      </c>
      <c r="D82" t="s">
        <v>41</v>
      </c>
    </row>
    <row r="83" spans="1:7">
      <c r="A83" t="s"/>
      <c r="B83" t="s">
        <v>8</v>
      </c>
      <c r="C83" t="s">
        <v>9</v>
      </c>
      <c r="D83" t="s">
        <v>10</v>
      </c>
      <c r="E83" t="s">
        <v>11</v>
      </c>
      <c r="F83" t="s">
        <v>12</v>
      </c>
      <c r="G83" t="s">
        <v>13</v>
      </c>
    </row>
    <row r="84" spans="1:7">
      <c r="A84" t="s">
        <v>14</v>
      </c>
      <c r="B84" t="n">
        <v>152513700</v>
      </c>
      <c r="C84" t="n">
        <v>107681000</v>
      </c>
      <c r="D84">
        <f>if(and(B84&gt;0,C84&gt;0),C84/(B84+C84),"")</f>
        <v/>
      </c>
      <c r="E84">
        <f>average(D84:D85)</f>
        <v/>
      </c>
    </row>
    <row r="85" spans="1:7">
      <c r="A85" t="s">
        <v>15</v>
      </c>
      <c r="B85" t="n">
        <v>147201600</v>
      </c>
      <c r="C85" t="n">
        <v>102116800</v>
      </c>
      <c r="D85">
        <f>if(and(B85&gt;0,C85&gt;0),C85/(B85+C85),"")</f>
        <v/>
      </c>
    </row>
    <row r="86" spans="1:7">
      <c r="A86" t="s">
        <v>16</v>
      </c>
      <c r="B86" t="n">
        <v>126278400</v>
      </c>
      <c r="C86" t="n">
        <v>116578400</v>
      </c>
      <c r="D86">
        <f>if(and(B86&gt;0,C86&gt;0),C86/(B86+C86),"")</f>
        <v/>
      </c>
      <c r="E86">
        <f>D86-E84</f>
        <v/>
      </c>
      <c r="F86" t="n">
        <v>0.05</v>
      </c>
      <c r="G86">
        <f>E86/F86*100/19.31/8</f>
        <v/>
      </c>
    </row>
    <row r="87" spans="1:7">
      <c r="A87" t="s">
        <v>17</v>
      </c>
      <c r="B87" t="n">
        <v>125912600</v>
      </c>
      <c r="C87" t="n">
        <v>118117500</v>
      </c>
      <c r="D87">
        <f>if(and(B87&gt;0,C87&gt;0),C87/(B87+C87),"")</f>
        <v/>
      </c>
      <c r="E87">
        <f>D87-E84</f>
        <v/>
      </c>
      <c r="F87" t="n">
        <v>0.05</v>
      </c>
      <c r="G87">
        <f>E87/F87*100/19.31/8</f>
        <v/>
      </c>
    </row>
    <row r="88" spans="1:7">
      <c r="A88" t="s">
        <v>18</v>
      </c>
      <c r="B88" t="n">
        <v>111521600</v>
      </c>
      <c r="C88" t="n">
        <v>131604600</v>
      </c>
      <c r="D88">
        <f>if(and(B88&gt;0,C88&gt;0),C88/(B88+C88),"")</f>
        <v/>
      </c>
      <c r="E88">
        <f>D88-E84</f>
        <v/>
      </c>
      <c r="F88" t="n">
        <v>0.05</v>
      </c>
      <c r="G88">
        <f>E88/F88*100/19.31/24</f>
        <v/>
      </c>
    </row>
    <row r="89" spans="1:7">
      <c r="A89" t="s">
        <v>19</v>
      </c>
      <c r="B89" t="n">
        <v>118444100</v>
      </c>
      <c r="C89" t="n">
        <v>143087400</v>
      </c>
      <c r="D89">
        <f>if(and(B89&gt;0,C89&gt;0),C89/(B89+C89),"")</f>
        <v/>
      </c>
      <c r="E89">
        <f>D89-E84</f>
        <v/>
      </c>
      <c r="F89" t="n">
        <v>0.05</v>
      </c>
      <c r="G89">
        <f>E89/F89*100/19.31/24</f>
        <v/>
      </c>
    </row>
    <row r="90" spans="1:7">
      <c r="A90" t="s">
        <v>20</v>
      </c>
      <c r="B90" t="n">
        <v>87148580</v>
      </c>
      <c r="C90" t="n">
        <v>114672700</v>
      </c>
      <c r="D90">
        <f>if(and(B90&gt;0,C90&gt;0),C90/(B90+C90),"")</f>
        <v/>
      </c>
      <c r="E90">
        <f>D90-E84</f>
        <v/>
      </c>
      <c r="F90" t="n">
        <v>0.05</v>
      </c>
      <c r="G90">
        <f>E90/F90*100/19.31/48</f>
        <v/>
      </c>
    </row>
    <row r="91" spans="1:7">
      <c r="A91" t="s">
        <v>21</v>
      </c>
      <c r="B91" t="n">
        <v>92392420</v>
      </c>
      <c r="C91" t="n">
        <v>122962700</v>
      </c>
      <c r="D91">
        <f>if(and(B91&gt;0,C91&gt;0),C91/(B91+C91),"")</f>
        <v/>
      </c>
      <c r="E91">
        <f>D91-E84</f>
        <v/>
      </c>
      <c r="F91" t="n">
        <v>0.05</v>
      </c>
      <c r="G91">
        <f>E91/F91*100/19.31/48</f>
        <v/>
      </c>
    </row>
    <row r="92" spans="1:7">
      <c r="A92" t="s">
        <v>22</v>
      </c>
      <c r="B92" t="n">
        <v>91233530</v>
      </c>
      <c r="C92" t="n">
        <v>124438100</v>
      </c>
      <c r="D92">
        <f>if(and(B92&gt;0,C92&gt;0),C92/(B92+C92),"")</f>
        <v/>
      </c>
      <c r="E92">
        <f>D92-E84</f>
        <v/>
      </c>
      <c r="F92" t="n">
        <v>0.05</v>
      </c>
      <c r="G92">
        <f>E92/F92*100/19.31/96</f>
        <v/>
      </c>
    </row>
    <row r="93" spans="1:7">
      <c r="A93" t="s">
        <v>23</v>
      </c>
      <c r="B93" t="n">
        <v>105443800</v>
      </c>
      <c r="C93" t="n">
        <v>141528000</v>
      </c>
      <c r="D93">
        <f>if(and(B93&gt;0,C93&gt;0),C93/(B93+C93),"")</f>
        <v/>
      </c>
      <c r="E93">
        <f>D93-E84</f>
        <v/>
      </c>
      <c r="F93" t="n">
        <v>0.05</v>
      </c>
      <c r="G93">
        <f>E93/F93*100/19.31/96</f>
        <v/>
      </c>
    </row>
    <row r="94" spans="1:7">
      <c r="A94" t="s">
        <v>24</v>
      </c>
      <c r="B94" t="n">
        <v>117991100</v>
      </c>
      <c r="C94" t="n">
        <v>163365200</v>
      </c>
      <c r="D94">
        <f>if(and(B94&gt;0,C94&gt;0),C94/(B94+C94),"")</f>
        <v/>
      </c>
      <c r="E94">
        <f>D94-E84</f>
        <v/>
      </c>
      <c r="F94" t="n">
        <v>0.05</v>
      </c>
      <c r="G94">
        <f>E94/F94*100/19.31/168</f>
        <v/>
      </c>
    </row>
    <row r="95" spans="1:7">
      <c r="A95" t="s">
        <v>25</v>
      </c>
      <c r="B95" t="n">
        <v>101562600</v>
      </c>
      <c r="C95" t="n">
        <v>144379600</v>
      </c>
      <c r="D95">
        <f>if(and(B95&gt;0,C95&gt;0),C95/(B95+C95),"")</f>
        <v/>
      </c>
      <c r="E95">
        <f>D95-E84</f>
        <v/>
      </c>
      <c r="F95" t="n">
        <v>0.05</v>
      </c>
      <c r="G95">
        <f>E95/F95*100/19.31/168</f>
        <v/>
      </c>
    </row>
    <row r="96" spans="1:7">
      <c r="A96" t="s"/>
    </row>
    <row r="97" spans="1:7">
      <c r="A97" t="s">
        <v>0</v>
      </c>
      <c r="B97" t="s">
        <v>1</v>
      </c>
      <c r="C97" t="s">
        <v>2</v>
      </c>
      <c r="D97" t="s">
        <v>3</v>
      </c>
    </row>
    <row r="98" spans="1:7">
      <c r="A98" t="s">
        <v>42</v>
      </c>
      <c r="B98" t="s">
        <v>5</v>
      </c>
      <c r="C98" t="s">
        <v>43</v>
      </c>
      <c r="D98" t="s">
        <v>41</v>
      </c>
    </row>
    <row r="99" spans="1:7">
      <c r="A99" t="s"/>
      <c r="B99" t="s">
        <v>8</v>
      </c>
      <c r="C99" t="s">
        <v>9</v>
      </c>
      <c r="D99" t="s">
        <v>10</v>
      </c>
      <c r="E99" t="s">
        <v>11</v>
      </c>
      <c r="F99" t="s">
        <v>12</v>
      </c>
      <c r="G99" t="s">
        <v>13</v>
      </c>
    </row>
    <row r="100" spans="1:7">
      <c r="A100" t="s">
        <v>14</v>
      </c>
      <c r="B100" t="n">
        <v>76246160</v>
      </c>
      <c r="C100" t="n">
        <v>52404890</v>
      </c>
      <c r="D100">
        <f>if(and(B100&gt;0,C100&gt;0),C100/(B100+C100),"")</f>
        <v/>
      </c>
      <c r="E100">
        <f>average(D100:D101)</f>
        <v/>
      </c>
    </row>
    <row r="101" spans="1:7">
      <c r="A101" t="s">
        <v>15</v>
      </c>
      <c r="B101" t="n">
        <v>87885110</v>
      </c>
      <c r="C101" t="n">
        <v>61362690</v>
      </c>
      <c r="D101">
        <f>if(and(B101&gt;0,C101&gt;0),C101/(B101+C101),"")</f>
        <v/>
      </c>
    </row>
    <row r="102" spans="1:7">
      <c r="A102" t="s">
        <v>16</v>
      </c>
      <c r="B102" t="n">
        <v>78618470</v>
      </c>
      <c r="C102" t="n">
        <v>73259010</v>
      </c>
      <c r="D102">
        <f>if(and(B102&gt;0,C102&gt;0),C102/(B102+C102),"")</f>
        <v/>
      </c>
      <c r="E102">
        <f>D102-E100</f>
        <v/>
      </c>
      <c r="F102" t="n">
        <v>0.05</v>
      </c>
      <c r="G102">
        <f>E102/F102*100/19.31/8</f>
        <v/>
      </c>
    </row>
    <row r="103" spans="1:7">
      <c r="A103" t="s">
        <v>17</v>
      </c>
      <c r="B103" t="n">
        <v>82375700</v>
      </c>
      <c r="C103" t="n">
        <v>76537480</v>
      </c>
      <c r="D103">
        <f>if(and(B103&gt;0,C103&gt;0),C103/(B103+C103),"")</f>
        <v/>
      </c>
      <c r="E103">
        <f>D103-E100</f>
        <v/>
      </c>
      <c r="F103" t="n">
        <v>0.05</v>
      </c>
      <c r="G103">
        <f>E103/F103*100/19.31/8</f>
        <v/>
      </c>
    </row>
    <row r="104" spans="1:7">
      <c r="A104" t="s">
        <v>18</v>
      </c>
      <c r="B104" t="n">
        <v>72449910</v>
      </c>
      <c r="C104" t="n">
        <v>86434890</v>
      </c>
      <c r="D104">
        <f>if(and(B104&gt;0,C104&gt;0),C104/(B104+C104),"")</f>
        <v/>
      </c>
      <c r="E104">
        <f>D104-E100</f>
        <v/>
      </c>
      <c r="F104" t="n">
        <v>0.05</v>
      </c>
      <c r="G104">
        <f>E104/F104*100/19.31/24</f>
        <v/>
      </c>
    </row>
    <row r="105" spans="1:7">
      <c r="A105" t="s">
        <v>19</v>
      </c>
      <c r="B105" t="n">
        <v>77398320</v>
      </c>
      <c r="C105" t="n">
        <v>93508520</v>
      </c>
      <c r="D105">
        <f>if(and(B105&gt;0,C105&gt;0),C105/(B105+C105),"")</f>
        <v/>
      </c>
      <c r="E105">
        <f>D105-E100</f>
        <v/>
      </c>
      <c r="F105" t="n">
        <v>0.05</v>
      </c>
      <c r="G105">
        <f>E105/F105*100/19.31/24</f>
        <v/>
      </c>
    </row>
    <row r="106" spans="1:7">
      <c r="A106" t="s">
        <v>20</v>
      </c>
      <c r="B106" t="n">
        <v>50500760</v>
      </c>
      <c r="C106" t="n">
        <v>67461300</v>
      </c>
      <c r="D106">
        <f>if(and(B106&gt;0,C106&gt;0),C106/(B106+C106),"")</f>
        <v/>
      </c>
      <c r="E106">
        <f>D106-E100</f>
        <v/>
      </c>
      <c r="F106" t="n">
        <v>0.05</v>
      </c>
      <c r="G106">
        <f>E106/F106*100/19.31/48</f>
        <v/>
      </c>
    </row>
    <row r="107" spans="1:7">
      <c r="A107" t="s">
        <v>21</v>
      </c>
      <c r="B107" t="n">
        <v>48830180</v>
      </c>
      <c r="C107" t="n">
        <v>65298440</v>
      </c>
      <c r="D107">
        <f>if(and(B107&gt;0,C107&gt;0),C107/(B107+C107),"")</f>
        <v/>
      </c>
      <c r="E107">
        <f>D107-E100</f>
        <v/>
      </c>
      <c r="F107" t="n">
        <v>0.05</v>
      </c>
      <c r="G107">
        <f>E107/F107*100/19.31/48</f>
        <v/>
      </c>
    </row>
    <row r="108" spans="1:7">
      <c r="A108" t="s">
        <v>22</v>
      </c>
      <c r="B108" t="n">
        <v>58950370</v>
      </c>
      <c r="C108" t="n">
        <v>83841570</v>
      </c>
      <c r="D108">
        <f>if(and(B108&gt;0,C108&gt;0),C108/(B108+C108),"")</f>
        <v/>
      </c>
      <c r="E108">
        <f>D108-E100</f>
        <v/>
      </c>
      <c r="F108" t="n">
        <v>0.05</v>
      </c>
      <c r="G108">
        <f>E108/F108*100/19.31/96</f>
        <v/>
      </c>
    </row>
    <row r="109" spans="1:7">
      <c r="A109" t="s">
        <v>23</v>
      </c>
      <c r="B109" t="n">
        <v>65093020</v>
      </c>
      <c r="C109" t="n">
        <v>89592510</v>
      </c>
      <c r="D109">
        <f>if(and(B109&gt;0,C109&gt;0),C109/(B109+C109),"")</f>
        <v/>
      </c>
      <c r="E109">
        <f>D109-E100</f>
        <v/>
      </c>
      <c r="F109" t="n">
        <v>0.05</v>
      </c>
      <c r="G109">
        <f>E109/F109*100/19.31/96</f>
        <v/>
      </c>
    </row>
    <row r="110" spans="1:7">
      <c r="A110" t="s">
        <v>24</v>
      </c>
      <c r="B110" t="n">
        <v>53976280</v>
      </c>
      <c r="C110" t="n">
        <v>79642580</v>
      </c>
      <c r="D110">
        <f>if(and(B110&gt;0,C110&gt;0),C110/(B110+C110),"")</f>
        <v/>
      </c>
      <c r="E110">
        <f>D110-E100</f>
        <v/>
      </c>
      <c r="F110" t="n">
        <v>0.05</v>
      </c>
      <c r="G110">
        <f>E110/F110*100/19.31/168</f>
        <v/>
      </c>
    </row>
    <row r="111" spans="1:7">
      <c r="A111" t="s">
        <v>25</v>
      </c>
      <c r="B111" t="n">
        <v>52925440</v>
      </c>
      <c r="C111" t="n">
        <v>74655020</v>
      </c>
      <c r="D111">
        <f>if(and(B111&gt;0,C111&gt;0),C111/(B111+C111),"")</f>
        <v/>
      </c>
      <c r="E111">
        <f>D111-E100</f>
        <v/>
      </c>
      <c r="F111" t="n">
        <v>0.05</v>
      </c>
      <c r="G111">
        <f>E111/F111*100/19.31/168</f>
        <v/>
      </c>
    </row>
    <row r="112" spans="1:7">
      <c r="A112" t="s"/>
    </row>
    <row r="113" spans="1:7">
      <c r="A113" t="s">
        <v>0</v>
      </c>
      <c r="B113" t="s">
        <v>1</v>
      </c>
      <c r="C113" t="s">
        <v>2</v>
      </c>
      <c r="D113" t="s">
        <v>3</v>
      </c>
    </row>
    <row r="114" spans="1:7">
      <c r="A114" t="s">
        <v>44</v>
      </c>
      <c r="B114" t="s">
        <v>39</v>
      </c>
      <c r="C114" t="s">
        <v>45</v>
      </c>
      <c r="D114" t="s">
        <v>46</v>
      </c>
    </row>
    <row r="115" spans="1:7">
      <c r="A115" t="s"/>
      <c r="B115" t="s">
        <v>8</v>
      </c>
      <c r="C115" t="s">
        <v>9</v>
      </c>
      <c r="D115" t="s">
        <v>10</v>
      </c>
      <c r="E115" t="s">
        <v>11</v>
      </c>
      <c r="F115" t="s">
        <v>12</v>
      </c>
      <c r="G115" t="s">
        <v>13</v>
      </c>
    </row>
    <row r="116" spans="1:7">
      <c r="A116" t="s">
        <v>14</v>
      </c>
      <c r="B116" t="n">
        <v>15144430</v>
      </c>
      <c r="C116" t="n">
        <v>16148410</v>
      </c>
      <c r="D116">
        <f>if(and(B116&gt;0,C116&gt;0),C116/(B116+C116),"")</f>
        <v/>
      </c>
      <c r="E116">
        <f>average(D116:D117)</f>
        <v/>
      </c>
    </row>
    <row r="117" spans="1:7">
      <c r="A117" t="s">
        <v>15</v>
      </c>
      <c r="B117" t="n">
        <v>13611070</v>
      </c>
      <c r="C117" t="n">
        <v>14795560</v>
      </c>
      <c r="D117">
        <f>if(and(B117&gt;0,C117&gt;0),C117/(B117+C117),"")</f>
        <v/>
      </c>
    </row>
    <row r="118" spans="1:7">
      <c r="A118" t="s">
        <v>16</v>
      </c>
      <c r="B118" t="n">
        <v>13500800</v>
      </c>
      <c r="C118" t="n">
        <v>18372210</v>
      </c>
      <c r="D118">
        <f>if(and(B118&gt;0,C118&gt;0),C118/(B118+C118),"")</f>
        <v/>
      </c>
      <c r="E118">
        <f>D118-E116</f>
        <v/>
      </c>
      <c r="F118" t="n">
        <v>0.05</v>
      </c>
      <c r="G118">
        <f>E118/F118*100/24.92/8</f>
        <v/>
      </c>
    </row>
    <row r="119" spans="1:7">
      <c r="A119" t="s">
        <v>17</v>
      </c>
      <c r="B119" t="n">
        <v>11996250</v>
      </c>
      <c r="C119" t="n">
        <v>14866050</v>
      </c>
      <c r="D119">
        <f>if(and(B119&gt;0,C119&gt;0),C119/(B119+C119),"")</f>
        <v/>
      </c>
      <c r="E119">
        <f>D119-E116</f>
        <v/>
      </c>
      <c r="F119" t="n">
        <v>0.05</v>
      </c>
      <c r="G119">
        <f>E119/F119*100/24.92/8</f>
        <v/>
      </c>
    </row>
    <row r="120" spans="1:7">
      <c r="A120" t="s">
        <v>18</v>
      </c>
      <c r="B120" t="n">
        <v>10613070</v>
      </c>
      <c r="C120" t="n">
        <v>18089830</v>
      </c>
      <c r="D120">
        <f>if(and(B120&gt;0,C120&gt;0),C120/(B120+C120),"")</f>
        <v/>
      </c>
      <c r="E120">
        <f>D120-E116</f>
        <v/>
      </c>
      <c r="F120" t="n">
        <v>0.05</v>
      </c>
      <c r="G120">
        <f>E120/F120*100/24.92/24</f>
        <v/>
      </c>
    </row>
    <row r="121" spans="1:7">
      <c r="A121" t="s">
        <v>19</v>
      </c>
      <c r="B121" t="n">
        <v>10197960</v>
      </c>
      <c r="C121" t="n">
        <v>16934610</v>
      </c>
      <c r="D121">
        <f>if(and(B121&gt;0,C121&gt;0),C121/(B121+C121),"")</f>
        <v/>
      </c>
      <c r="E121">
        <f>D121-E116</f>
        <v/>
      </c>
      <c r="F121" t="n">
        <v>0.05</v>
      </c>
      <c r="G121">
        <f>E121/F121*100/24.92/24</f>
        <v/>
      </c>
    </row>
    <row r="122" spans="1:7">
      <c r="A122" t="s">
        <v>20</v>
      </c>
      <c r="B122" t="n">
        <v>8946481</v>
      </c>
      <c r="C122" t="n">
        <v>17627090</v>
      </c>
      <c r="D122">
        <f>if(and(B122&gt;0,C122&gt;0),C122/(B122+C122),"")</f>
        <v/>
      </c>
      <c r="E122">
        <f>D122-E116</f>
        <v/>
      </c>
      <c r="F122" t="n">
        <v>0.05</v>
      </c>
      <c r="G122">
        <f>E122/F122*100/24.92/48</f>
        <v/>
      </c>
    </row>
    <row r="123" spans="1:7">
      <c r="A123" t="s">
        <v>21</v>
      </c>
      <c r="B123" t="n">
        <v>9195580</v>
      </c>
      <c r="C123" t="n">
        <v>17293400</v>
      </c>
      <c r="D123">
        <f>if(and(B123&gt;0,C123&gt;0),C123/(B123+C123),"")</f>
        <v/>
      </c>
      <c r="E123">
        <f>D123-E116</f>
        <v/>
      </c>
      <c r="F123" t="n">
        <v>0.05</v>
      </c>
      <c r="G123">
        <f>E123/F123*100/24.92/48</f>
        <v/>
      </c>
    </row>
    <row r="124" spans="1:7">
      <c r="A124" t="s">
        <v>22</v>
      </c>
      <c r="B124" t="n">
        <v>9400136</v>
      </c>
      <c r="C124" t="n">
        <v>19011110</v>
      </c>
      <c r="D124">
        <f>if(and(B124&gt;0,C124&gt;0),C124/(B124+C124),"")</f>
        <v/>
      </c>
      <c r="E124">
        <f>D124-E116</f>
        <v/>
      </c>
      <c r="F124" t="n">
        <v>0.05</v>
      </c>
      <c r="G124">
        <f>E124/F124*100/24.92/96</f>
        <v/>
      </c>
    </row>
    <row r="125" spans="1:7">
      <c r="A125" t="s">
        <v>23</v>
      </c>
      <c r="B125" t="n">
        <v>9304944</v>
      </c>
      <c r="C125" t="n">
        <v>19861260</v>
      </c>
      <c r="D125">
        <f>if(and(B125&gt;0,C125&gt;0),C125/(B125+C125),"")</f>
        <v/>
      </c>
      <c r="E125">
        <f>D125-E116</f>
        <v/>
      </c>
      <c r="F125" t="n">
        <v>0.05</v>
      </c>
      <c r="G125">
        <f>E125/F125*100/24.92/96</f>
        <v/>
      </c>
    </row>
    <row r="126" spans="1:7">
      <c r="A126" t="s">
        <v>24</v>
      </c>
      <c r="B126" t="n">
        <v>7435517</v>
      </c>
      <c r="C126" t="n">
        <v>14568450</v>
      </c>
      <c r="D126">
        <f>if(and(B126&gt;0,C126&gt;0),C126/(B126+C126),"")</f>
        <v/>
      </c>
      <c r="E126">
        <f>D126-E116</f>
        <v/>
      </c>
      <c r="F126" t="n">
        <v>0.05</v>
      </c>
      <c r="G126">
        <f>E126/F126*100/24.92/168</f>
        <v/>
      </c>
    </row>
    <row r="127" spans="1:7">
      <c r="A127" t="s">
        <v>25</v>
      </c>
      <c r="B127" t="n">
        <v>7470655</v>
      </c>
      <c r="C127" t="n">
        <v>15751300</v>
      </c>
      <c r="D127">
        <f>if(and(B127&gt;0,C127&gt;0),C127/(B127+C127),"")</f>
        <v/>
      </c>
      <c r="E127">
        <f>D127-E116</f>
        <v/>
      </c>
      <c r="F127" t="n">
        <v>0.05</v>
      </c>
      <c r="G127">
        <f>E127/F127*100/24.92/168</f>
        <v/>
      </c>
    </row>
    <row r="128" spans="1:7">
      <c r="A128" t="s"/>
    </row>
    <row r="129" spans="1:7">
      <c r="A129" t="s">
        <v>0</v>
      </c>
      <c r="B129" t="s">
        <v>1</v>
      </c>
      <c r="C129" t="s">
        <v>2</v>
      </c>
      <c r="D129" t="s">
        <v>3</v>
      </c>
    </row>
    <row r="130" spans="1:7">
      <c r="A130" t="s">
        <v>47</v>
      </c>
      <c r="B130" t="s">
        <v>39</v>
      </c>
      <c r="C130" t="s">
        <v>48</v>
      </c>
      <c r="D130" t="s">
        <v>49</v>
      </c>
    </row>
    <row r="131" spans="1:7">
      <c r="A131" t="s"/>
      <c r="B131" t="s">
        <v>8</v>
      </c>
      <c r="C131" t="s">
        <v>9</v>
      </c>
      <c r="D131" t="s">
        <v>10</v>
      </c>
      <c r="E131" t="s">
        <v>11</v>
      </c>
      <c r="F131" t="s">
        <v>12</v>
      </c>
      <c r="G131" t="s">
        <v>13</v>
      </c>
    </row>
    <row r="132" spans="1:7">
      <c r="A132" t="s">
        <v>14</v>
      </c>
      <c r="B132" t="n">
        <v>60475570</v>
      </c>
      <c r="C132" t="n">
        <v>70531520</v>
      </c>
      <c r="D132">
        <f>if(and(B132&gt;0,C132&gt;0),C132/(B132+C132),"")</f>
        <v/>
      </c>
      <c r="E132">
        <f>average(D132:D133)</f>
        <v/>
      </c>
    </row>
    <row r="133" spans="1:7">
      <c r="A133" t="s">
        <v>15</v>
      </c>
      <c r="B133" t="n">
        <v>53738130</v>
      </c>
      <c r="C133" t="n">
        <v>63106430</v>
      </c>
      <c r="D133">
        <f>if(and(B133&gt;0,C133&gt;0),C133/(B133+C133),"")</f>
        <v/>
      </c>
    </row>
    <row r="134" spans="1:7">
      <c r="A134" t="s">
        <v>16</v>
      </c>
      <c r="B134" t="n">
        <v>50137190</v>
      </c>
      <c r="C134" t="n">
        <v>71913500</v>
      </c>
      <c r="D134">
        <f>if(and(B134&gt;0,C134&gt;0),C134/(B134+C134),"")</f>
        <v/>
      </c>
      <c r="E134">
        <f>D134-E132</f>
        <v/>
      </c>
      <c r="F134" t="n">
        <v>0.05</v>
      </c>
      <c r="G134">
        <f>E134/F134*100/28.35/8</f>
        <v/>
      </c>
    </row>
    <row r="135" spans="1:7">
      <c r="A135" t="s">
        <v>17</v>
      </c>
      <c r="B135" t="n">
        <v>45435080</v>
      </c>
      <c r="C135" t="n">
        <v>65363640</v>
      </c>
      <c r="D135">
        <f>if(and(B135&gt;0,C135&gt;0),C135/(B135+C135),"")</f>
        <v/>
      </c>
      <c r="E135">
        <f>D135-E132</f>
        <v/>
      </c>
      <c r="F135" t="n">
        <v>0.05</v>
      </c>
      <c r="G135">
        <f>E135/F135*100/28.35/8</f>
        <v/>
      </c>
    </row>
    <row r="136" spans="1:7">
      <c r="A136" t="s">
        <v>18</v>
      </c>
      <c r="B136" t="n">
        <v>34333310</v>
      </c>
      <c r="C136" t="n">
        <v>62330050</v>
      </c>
      <c r="D136">
        <f>if(and(B136&gt;0,C136&gt;0),C136/(B136+C136),"")</f>
        <v/>
      </c>
      <c r="E136">
        <f>D136-E132</f>
        <v/>
      </c>
      <c r="F136" t="n">
        <v>0.05</v>
      </c>
      <c r="G136">
        <f>E136/F136*100/28.35/24</f>
        <v/>
      </c>
    </row>
    <row r="137" spans="1:7">
      <c r="A137" t="s">
        <v>19</v>
      </c>
      <c r="B137" t="n">
        <v>32295980</v>
      </c>
      <c r="C137" t="n">
        <v>57392020</v>
      </c>
      <c r="D137">
        <f>if(and(B137&gt;0,C137&gt;0),C137/(B137+C137),"")</f>
        <v/>
      </c>
      <c r="E137">
        <f>D137-E132</f>
        <v/>
      </c>
      <c r="F137" t="n">
        <v>0.05</v>
      </c>
      <c r="G137">
        <f>E137/F137*100/28.35/24</f>
        <v/>
      </c>
    </row>
    <row r="138" spans="1:7">
      <c r="A138" t="s">
        <v>20</v>
      </c>
      <c r="B138" t="n">
        <v>24582080</v>
      </c>
      <c r="C138" t="n">
        <v>50870280</v>
      </c>
      <c r="D138">
        <f>if(and(B138&gt;0,C138&gt;0),C138/(B138+C138),"")</f>
        <v/>
      </c>
      <c r="E138">
        <f>D138-E132</f>
        <v/>
      </c>
      <c r="F138" t="n">
        <v>0.05</v>
      </c>
      <c r="G138">
        <f>E138/F138*100/28.35/48</f>
        <v/>
      </c>
    </row>
    <row r="139" spans="1:7">
      <c r="A139" t="s">
        <v>21</v>
      </c>
      <c r="B139" t="n">
        <v>25776140</v>
      </c>
      <c r="C139" t="n">
        <v>51607300</v>
      </c>
      <c r="D139">
        <f>if(and(B139&gt;0,C139&gt;0),C139/(B139+C139),"")</f>
        <v/>
      </c>
      <c r="E139">
        <f>D139-E132</f>
        <v/>
      </c>
      <c r="F139" t="n">
        <v>0.05</v>
      </c>
      <c r="G139">
        <f>E139/F139*100/28.35/48</f>
        <v/>
      </c>
    </row>
    <row r="140" spans="1:7">
      <c r="A140" t="s">
        <v>22</v>
      </c>
      <c r="B140" t="n">
        <v>26849360</v>
      </c>
      <c r="C140" t="n">
        <v>56551440</v>
      </c>
      <c r="D140">
        <f>if(and(B140&gt;0,C140&gt;0),C140/(B140+C140),"")</f>
        <v/>
      </c>
      <c r="E140">
        <f>D140-E132</f>
        <v/>
      </c>
      <c r="F140" t="n">
        <v>0.05</v>
      </c>
      <c r="G140">
        <f>E140/F140*100/28.35/96</f>
        <v/>
      </c>
    </row>
    <row r="141" spans="1:7">
      <c r="A141" t="s">
        <v>23</v>
      </c>
      <c r="B141" t="n">
        <v>28662720</v>
      </c>
      <c r="C141" t="n">
        <v>61058090</v>
      </c>
      <c r="D141">
        <f>if(and(B141&gt;0,C141&gt;0),C141/(B141+C141),"")</f>
        <v/>
      </c>
      <c r="E141">
        <f>D141-E132</f>
        <v/>
      </c>
      <c r="F141" t="n">
        <v>0.05</v>
      </c>
      <c r="G141">
        <f>E141/F141*100/28.35/96</f>
        <v/>
      </c>
    </row>
    <row r="142" spans="1:7">
      <c r="A142" t="s">
        <v>24</v>
      </c>
      <c r="B142" t="n">
        <v>33421620</v>
      </c>
      <c r="C142" t="n">
        <v>74904210</v>
      </c>
      <c r="D142">
        <f>if(and(B142&gt;0,C142&gt;0),C142/(B142+C142),"")</f>
        <v/>
      </c>
      <c r="E142">
        <f>D142-E132</f>
        <v/>
      </c>
      <c r="F142" t="n">
        <v>0.05</v>
      </c>
      <c r="G142">
        <f>E142/F142*100/28.35/168</f>
        <v/>
      </c>
    </row>
    <row r="143" spans="1:7">
      <c r="A143" t="s">
        <v>25</v>
      </c>
      <c r="B143" t="n">
        <v>30016560</v>
      </c>
      <c r="C143" t="n">
        <v>65776520</v>
      </c>
      <c r="D143">
        <f>if(and(B143&gt;0,C143&gt;0),C143/(B143+C143),"")</f>
        <v/>
      </c>
      <c r="E143">
        <f>D143-E132</f>
        <v/>
      </c>
      <c r="F143" t="n">
        <v>0.05</v>
      </c>
      <c r="G143">
        <f>E143/F143*100/28.35/168</f>
        <v/>
      </c>
    </row>
    <row r="144" spans="1:7">
      <c r="A144" t="s"/>
    </row>
    <row r="145" spans="1:7">
      <c r="A145" t="s">
        <v>0</v>
      </c>
      <c r="B145" t="s">
        <v>1</v>
      </c>
      <c r="C145" t="s">
        <v>2</v>
      </c>
      <c r="D145" t="s">
        <v>3</v>
      </c>
    </row>
    <row r="146" spans="1:7">
      <c r="A146" t="s">
        <v>50</v>
      </c>
      <c r="B146" t="s">
        <v>51</v>
      </c>
      <c r="C146" t="s">
        <v>52</v>
      </c>
      <c r="D146" t="s">
        <v>49</v>
      </c>
    </row>
    <row r="147" spans="1:7">
      <c r="A147" t="s"/>
      <c r="B147" t="s">
        <v>8</v>
      </c>
      <c r="C147" t="s">
        <v>9</v>
      </c>
      <c r="D147" t="s">
        <v>10</v>
      </c>
      <c r="E147" t="s">
        <v>11</v>
      </c>
      <c r="F147" t="s">
        <v>12</v>
      </c>
      <c r="G147" t="s">
        <v>13</v>
      </c>
    </row>
    <row r="148" spans="1:7">
      <c r="A148" t="s">
        <v>14</v>
      </c>
      <c r="B148" t="n">
        <v>12918150</v>
      </c>
      <c r="C148" t="n">
        <v>15202270</v>
      </c>
      <c r="D148">
        <f>if(and(B148&gt;0,C148&gt;0),C148/(B148+C148),"")</f>
        <v/>
      </c>
      <c r="E148">
        <f>average(D148:D149)</f>
        <v/>
      </c>
    </row>
    <row r="149" spans="1:7">
      <c r="A149" t="s">
        <v>15</v>
      </c>
      <c r="B149" t="n">
        <v>12161020</v>
      </c>
      <c r="C149" t="n">
        <v>14109030</v>
      </c>
      <c r="D149">
        <f>if(and(B149&gt;0,C149&gt;0),C149/(B149+C149),"")</f>
        <v/>
      </c>
    </row>
    <row r="150" spans="1:7">
      <c r="A150" t="s">
        <v>16</v>
      </c>
      <c r="B150" t="n">
        <v>11973760</v>
      </c>
      <c r="C150" t="n">
        <v>17657890</v>
      </c>
      <c r="D150">
        <f>if(and(B150&gt;0,C150&gt;0),C150/(B150+C150),"")</f>
        <v/>
      </c>
      <c r="E150">
        <f>D150-E148</f>
        <v/>
      </c>
      <c r="F150" t="n">
        <v>0.05</v>
      </c>
      <c r="G150">
        <f>E150/F150*100/28.35/8</f>
        <v/>
      </c>
    </row>
    <row r="151" spans="1:7">
      <c r="A151" t="s">
        <v>17</v>
      </c>
      <c r="B151" t="n">
        <v>11213180</v>
      </c>
      <c r="C151" t="n">
        <v>14676590</v>
      </c>
      <c r="D151">
        <f>if(and(B151&gt;0,C151&gt;0),C151/(B151+C151),"")</f>
        <v/>
      </c>
      <c r="E151">
        <f>D151-E148</f>
        <v/>
      </c>
      <c r="F151" t="n">
        <v>0.05</v>
      </c>
      <c r="G151">
        <f>E151/F151*100/28.35/8</f>
        <v/>
      </c>
    </row>
    <row r="152" spans="1:7">
      <c r="A152" t="s">
        <v>18</v>
      </c>
      <c r="B152" t="n">
        <v>7184140</v>
      </c>
      <c r="C152" t="n">
        <v>12689900</v>
      </c>
      <c r="D152">
        <f>if(and(B152&gt;0,C152&gt;0),C152/(B152+C152),"")</f>
        <v/>
      </c>
      <c r="E152">
        <f>D152-E148</f>
        <v/>
      </c>
      <c r="F152" t="n">
        <v>0.05</v>
      </c>
      <c r="G152">
        <f>E152/F152*100/28.35/24</f>
        <v/>
      </c>
    </row>
    <row r="153" spans="1:7">
      <c r="A153" t="s">
        <v>19</v>
      </c>
      <c r="B153" t="n">
        <v>6976184</v>
      </c>
      <c r="C153" t="n">
        <v>13090140</v>
      </c>
      <c r="D153">
        <f>if(and(B153&gt;0,C153&gt;0),C153/(B153+C153),"")</f>
        <v/>
      </c>
      <c r="E153">
        <f>D153-E148</f>
        <v/>
      </c>
      <c r="F153" t="n">
        <v>0.05</v>
      </c>
      <c r="G153">
        <f>E153/F153*100/28.35/24</f>
        <v/>
      </c>
    </row>
    <row r="154" spans="1:7">
      <c r="A154" t="s">
        <v>20</v>
      </c>
      <c r="B154" t="n">
        <v>6208264</v>
      </c>
      <c r="C154" t="n">
        <v>12542740</v>
      </c>
      <c r="D154">
        <f>if(and(B154&gt;0,C154&gt;0),C154/(B154+C154),"")</f>
        <v/>
      </c>
      <c r="E154">
        <f>D154-E148</f>
        <v/>
      </c>
      <c r="F154" t="n">
        <v>0.05</v>
      </c>
      <c r="G154">
        <f>E154/F154*100/28.35/48</f>
        <v/>
      </c>
    </row>
    <row r="155" spans="1:7">
      <c r="A155" t="s">
        <v>21</v>
      </c>
      <c r="B155" t="n">
        <v>4876349</v>
      </c>
      <c r="C155" t="n">
        <v>10598910</v>
      </c>
      <c r="D155">
        <f>if(and(B155&gt;0,C155&gt;0),C155/(B155+C155),"")</f>
        <v/>
      </c>
      <c r="E155">
        <f>D155-E148</f>
        <v/>
      </c>
      <c r="F155" t="n">
        <v>0.05</v>
      </c>
      <c r="G155">
        <f>E155/F155*100/28.35/48</f>
        <v/>
      </c>
    </row>
    <row r="156" spans="1:7">
      <c r="A156" t="s">
        <v>22</v>
      </c>
      <c r="B156" t="n">
        <v>6388380</v>
      </c>
      <c r="C156" t="n">
        <v>13515570</v>
      </c>
      <c r="D156">
        <f>if(and(B156&gt;0,C156&gt;0),C156/(B156+C156),"")</f>
        <v/>
      </c>
      <c r="E156">
        <f>D156-E148</f>
        <v/>
      </c>
      <c r="F156" t="n">
        <v>0.05</v>
      </c>
      <c r="G156">
        <f>E156/F156*100/28.35/96</f>
        <v/>
      </c>
    </row>
    <row r="157" spans="1:7">
      <c r="A157" t="s">
        <v>23</v>
      </c>
      <c r="B157" t="n">
        <v>7200800</v>
      </c>
      <c r="C157" t="n">
        <v>14447870</v>
      </c>
      <c r="D157">
        <f>if(and(B157&gt;0,C157&gt;0),C157/(B157+C157),"")</f>
        <v/>
      </c>
      <c r="E157">
        <f>D157-E148</f>
        <v/>
      </c>
      <c r="F157" t="n">
        <v>0.05</v>
      </c>
      <c r="G157">
        <f>E157/F157*100/28.35/96</f>
        <v/>
      </c>
    </row>
    <row r="158" spans="1:7">
      <c r="A158" t="s">
        <v>24</v>
      </c>
      <c r="B158" t="n">
        <v>10628820</v>
      </c>
      <c r="C158" t="n">
        <v>22625130</v>
      </c>
      <c r="D158">
        <f>if(and(B158&gt;0,C158&gt;0),C158/(B158+C158),"")</f>
        <v/>
      </c>
      <c r="E158">
        <f>D158-E148</f>
        <v/>
      </c>
      <c r="F158" t="n">
        <v>0.05</v>
      </c>
      <c r="G158">
        <f>E158/F158*100/28.35/168</f>
        <v/>
      </c>
    </row>
    <row r="159" spans="1:7">
      <c r="A159" t="s">
        <v>25</v>
      </c>
      <c r="B159" t="n">
        <v>6966483</v>
      </c>
      <c r="C159" t="n">
        <v>15588110</v>
      </c>
      <c r="D159">
        <f>if(and(B159&gt;0,C159&gt;0),C159/(B159+C159),"")</f>
        <v/>
      </c>
      <c r="E159">
        <f>D159-E148</f>
        <v/>
      </c>
      <c r="F159" t="n">
        <v>0.05</v>
      </c>
      <c r="G159">
        <f>E159/F159*100/28.35/168</f>
        <v/>
      </c>
    </row>
    <row r="160" spans="1:7">
      <c r="A160" t="s"/>
    </row>
    <row r="161" spans="1:7">
      <c r="A161" t="s">
        <v>0</v>
      </c>
      <c r="B161" t="s">
        <v>1</v>
      </c>
      <c r="C161" t="s">
        <v>2</v>
      </c>
      <c r="D161" t="s">
        <v>3</v>
      </c>
    </row>
    <row r="162" spans="1:7">
      <c r="A162" t="s">
        <v>53</v>
      </c>
      <c r="B162" t="s">
        <v>39</v>
      </c>
      <c r="C162" t="s">
        <v>54</v>
      </c>
      <c r="D162" t="s">
        <v>55</v>
      </c>
    </row>
    <row r="163" spans="1:7">
      <c r="A163" t="s"/>
      <c r="B163" t="s">
        <v>8</v>
      </c>
      <c r="C163" t="s">
        <v>9</v>
      </c>
      <c r="D163" t="s">
        <v>10</v>
      </c>
      <c r="E163" t="s">
        <v>11</v>
      </c>
      <c r="F163" t="s">
        <v>12</v>
      </c>
      <c r="G163" t="s">
        <v>13</v>
      </c>
    </row>
    <row r="164" spans="1:7">
      <c r="A164" t="s">
        <v>14</v>
      </c>
      <c r="B164" t="n">
        <v>110029800</v>
      </c>
      <c r="C164" t="n">
        <v>130219400</v>
      </c>
      <c r="D164">
        <f>if(and(B164&gt;0,C164&gt;0),C164/(B164+C164),"")</f>
        <v/>
      </c>
      <c r="E164">
        <f>average(D164:D165)</f>
        <v/>
      </c>
    </row>
    <row r="165" spans="1:7">
      <c r="A165" t="s">
        <v>15</v>
      </c>
      <c r="B165" t="n">
        <v>82807610</v>
      </c>
      <c r="C165" t="n">
        <v>97470290</v>
      </c>
      <c r="D165">
        <f>if(and(B165&gt;0,C165&gt;0),C165/(B165+C165),"")</f>
        <v/>
      </c>
    </row>
    <row r="166" spans="1:7">
      <c r="A166" t="s">
        <v>16</v>
      </c>
      <c r="B166" t="n">
        <v>52270110</v>
      </c>
      <c r="C166" t="n">
        <v>79865220</v>
      </c>
      <c r="D166">
        <f>if(and(B166&gt;0,C166&gt;0),C166/(B166+C166),"")</f>
        <v/>
      </c>
      <c r="E166">
        <f>D166-E164</f>
        <v/>
      </c>
      <c r="F166" t="n">
        <v>0.05</v>
      </c>
      <c r="G166">
        <f>E166/F166*100/40.99/8</f>
        <v/>
      </c>
    </row>
    <row r="167" spans="1:7">
      <c r="A167" t="s">
        <v>17</v>
      </c>
      <c r="B167" t="n">
        <v>56452600</v>
      </c>
      <c r="C167" t="n">
        <v>85017060</v>
      </c>
      <c r="D167">
        <f>if(and(B167&gt;0,C167&gt;0),C167/(B167+C167),"")</f>
        <v/>
      </c>
      <c r="E167">
        <f>D167-E164</f>
        <v/>
      </c>
      <c r="F167" t="n">
        <v>0.05</v>
      </c>
      <c r="G167">
        <f>E167/F167*100/40.99/8</f>
        <v/>
      </c>
    </row>
    <row r="168" spans="1:7">
      <c r="A168" t="s">
        <v>18</v>
      </c>
      <c r="B168" t="n">
        <v>36865110</v>
      </c>
      <c r="C168" t="n">
        <v>73941290</v>
      </c>
      <c r="D168">
        <f>if(and(B168&gt;0,C168&gt;0),C168/(B168+C168),"")</f>
        <v/>
      </c>
      <c r="E168">
        <f>D168-E164</f>
        <v/>
      </c>
      <c r="F168" t="n">
        <v>0.05</v>
      </c>
      <c r="G168">
        <f>E168/F168*100/40.99/24</f>
        <v/>
      </c>
    </row>
    <row r="169" spans="1:7">
      <c r="A169" t="s">
        <v>19</v>
      </c>
      <c r="B169" t="n">
        <v>33574070</v>
      </c>
      <c r="C169" t="n">
        <v>68135380</v>
      </c>
      <c r="D169">
        <f>if(and(B169&gt;0,C169&gt;0),C169/(B169+C169),"")</f>
        <v/>
      </c>
      <c r="E169">
        <f>D169-E164</f>
        <v/>
      </c>
      <c r="F169" t="n">
        <v>0.05</v>
      </c>
      <c r="G169">
        <f>E169/F169*100/40.99/24</f>
        <v/>
      </c>
    </row>
    <row r="170" spans="1:7">
      <c r="A170" t="s">
        <v>20</v>
      </c>
      <c r="B170" t="n">
        <v>15173810</v>
      </c>
      <c r="C170" t="n">
        <v>37554580</v>
      </c>
      <c r="D170">
        <f>if(and(B170&gt;0,C170&gt;0),C170/(B170+C170),"")</f>
        <v/>
      </c>
      <c r="E170">
        <f>D170-E164</f>
        <v/>
      </c>
      <c r="F170" t="n">
        <v>0.05</v>
      </c>
      <c r="G170">
        <f>E170/F170*100/40.99/48</f>
        <v/>
      </c>
    </row>
    <row r="171" spans="1:7">
      <c r="A171" t="s">
        <v>21</v>
      </c>
      <c r="B171" t="n">
        <v>16440830</v>
      </c>
      <c r="C171" t="n">
        <v>40143400</v>
      </c>
      <c r="D171">
        <f>if(and(B171&gt;0,C171&gt;0),C171/(B171+C171),"")</f>
        <v/>
      </c>
      <c r="E171">
        <f>D171-E164</f>
        <v/>
      </c>
      <c r="F171" t="n">
        <v>0.05</v>
      </c>
      <c r="G171">
        <f>E171/F171*100/40.99/48</f>
        <v/>
      </c>
    </row>
    <row r="172" spans="1:7">
      <c r="A172" t="s">
        <v>22</v>
      </c>
      <c r="B172" t="n">
        <v>29991350</v>
      </c>
      <c r="C172" t="n">
        <v>76404740</v>
      </c>
      <c r="D172">
        <f>if(and(B172&gt;0,C172&gt;0),C172/(B172+C172),"")</f>
        <v/>
      </c>
      <c r="E172">
        <f>D172-E164</f>
        <v/>
      </c>
      <c r="F172" t="n">
        <v>0.05</v>
      </c>
      <c r="G172">
        <f>E172/F172*100/40.99/96</f>
        <v/>
      </c>
    </row>
    <row r="173" spans="1:7">
      <c r="A173" t="s">
        <v>23</v>
      </c>
      <c r="B173" t="n">
        <v>22696260</v>
      </c>
      <c r="C173" t="n">
        <v>57508500</v>
      </c>
      <c r="D173">
        <f>if(and(B173&gt;0,C173&gt;0),C173/(B173+C173),"")</f>
        <v/>
      </c>
      <c r="E173">
        <f>D173-E164</f>
        <v/>
      </c>
      <c r="F173" t="n">
        <v>0.05</v>
      </c>
      <c r="G173">
        <f>E173/F173*100/40.99/96</f>
        <v/>
      </c>
    </row>
    <row r="174" spans="1:7">
      <c r="A174" t="s">
        <v>24</v>
      </c>
      <c r="B174" t="n">
        <v>28026960</v>
      </c>
      <c r="C174" t="n">
        <v>75375750</v>
      </c>
      <c r="D174">
        <f>if(and(B174&gt;0,C174&gt;0),C174/(B174+C174),"")</f>
        <v/>
      </c>
      <c r="E174">
        <f>D174-E164</f>
        <v/>
      </c>
      <c r="F174" t="n">
        <v>0.05</v>
      </c>
      <c r="G174">
        <f>E174/F174*100/40.99/168</f>
        <v/>
      </c>
    </row>
    <row r="175" spans="1:7">
      <c r="A175" t="s">
        <v>25</v>
      </c>
      <c r="B175" t="n">
        <v>25545970</v>
      </c>
      <c r="C175" t="n">
        <v>69487490</v>
      </c>
      <c r="D175">
        <f>if(and(B175&gt;0,C175&gt;0),C175/(B175+C175),"")</f>
        <v/>
      </c>
      <c r="E175">
        <f>D175-E164</f>
        <v/>
      </c>
      <c r="F175" t="n">
        <v>0.05</v>
      </c>
      <c r="G175">
        <f>E175/F175*100/40.99/168</f>
        <v/>
      </c>
    </row>
    <row r="176" spans="1:7">
      <c r="A176" t="s"/>
    </row>
    <row r="177" spans="1:7">
      <c r="A177" t="s">
        <v>0</v>
      </c>
      <c r="B177" t="s">
        <v>1</v>
      </c>
      <c r="C177" t="s">
        <v>2</v>
      </c>
      <c r="D177" t="s">
        <v>3</v>
      </c>
    </row>
    <row r="178" spans="1:7">
      <c r="A178" t="s">
        <v>56</v>
      </c>
      <c r="B178" t="s">
        <v>5</v>
      </c>
      <c r="C178" t="s">
        <v>57</v>
      </c>
      <c r="D178" t="s">
        <v>58</v>
      </c>
    </row>
    <row r="179" spans="1:7">
      <c r="A179" t="s"/>
      <c r="B179" t="s">
        <v>8</v>
      </c>
      <c r="C179" t="s">
        <v>9</v>
      </c>
      <c r="D179" t="s">
        <v>10</v>
      </c>
      <c r="E179" t="s">
        <v>11</v>
      </c>
      <c r="F179" t="s">
        <v>12</v>
      </c>
      <c r="G179" t="s">
        <v>13</v>
      </c>
    </row>
    <row r="180" spans="1:7">
      <c r="A180" t="s">
        <v>14</v>
      </c>
      <c r="B180" t="n">
        <v>5789387</v>
      </c>
      <c r="C180" t="n">
        <v>7021555</v>
      </c>
      <c r="D180">
        <f>if(and(B180&gt;0,C180&gt;0),C180/(B180+C180),"")</f>
        <v/>
      </c>
      <c r="E180">
        <f>average(D180:D181)</f>
        <v/>
      </c>
    </row>
    <row r="181" spans="1:7">
      <c r="A181" t="s">
        <v>15</v>
      </c>
      <c r="B181" t="n">
        <v>5222752</v>
      </c>
      <c r="C181" t="n">
        <v>6686893</v>
      </c>
      <c r="D181">
        <f>if(and(B181&gt;0,C181&gt;0),C181/(B181+C181),"")</f>
        <v/>
      </c>
    </row>
    <row r="182" spans="1:7">
      <c r="A182" t="s">
        <v>16</v>
      </c>
      <c r="B182" t="n">
        <v>3595864</v>
      </c>
      <c r="C182" t="n">
        <v>5541243</v>
      </c>
      <c r="D182">
        <f>if(and(B182&gt;0,C182&gt;0),C182/(B182+C182),"")</f>
        <v/>
      </c>
      <c r="E182">
        <f>D182-E180</f>
        <v/>
      </c>
      <c r="F182" t="n">
        <v>0.05</v>
      </c>
      <c r="G182">
        <f>E182/F182*100/39.57/8</f>
        <v/>
      </c>
    </row>
    <row r="183" spans="1:7">
      <c r="A183" t="s">
        <v>17</v>
      </c>
      <c r="B183" t="n">
        <v>3867054</v>
      </c>
      <c r="C183" t="n">
        <v>5610626</v>
      </c>
      <c r="D183">
        <f>if(and(B183&gt;0,C183&gt;0),C183/(B183+C183),"")</f>
        <v/>
      </c>
      <c r="E183">
        <f>D183-E180</f>
        <v/>
      </c>
      <c r="F183" t="n">
        <v>0.05</v>
      </c>
      <c r="G183">
        <f>E183/F183*100/39.57/8</f>
        <v/>
      </c>
    </row>
    <row r="184" spans="1:7">
      <c r="A184" t="s">
        <v>18</v>
      </c>
      <c r="B184" t="n">
        <v>2142247</v>
      </c>
      <c r="C184" t="n">
        <v>4689910</v>
      </c>
      <c r="D184">
        <f>if(and(B184&gt;0,C184&gt;0),C184/(B184+C184),"")</f>
        <v/>
      </c>
      <c r="E184">
        <f>D184-E180</f>
        <v/>
      </c>
      <c r="F184" t="n">
        <v>0.05</v>
      </c>
      <c r="G184">
        <f>E184/F184*100/39.57/24</f>
        <v/>
      </c>
    </row>
    <row r="185" spans="1:7">
      <c r="A185" t="s">
        <v>19</v>
      </c>
      <c r="B185" t="n">
        <v>1964145</v>
      </c>
      <c r="C185" t="n">
        <v>4530957</v>
      </c>
      <c r="D185">
        <f>if(and(B185&gt;0,C185&gt;0),C185/(B185+C185),"")</f>
        <v/>
      </c>
      <c r="E185">
        <f>D185-E180</f>
        <v/>
      </c>
      <c r="F185" t="n">
        <v>0.05</v>
      </c>
      <c r="G185">
        <f>E185/F185*100/39.57/24</f>
        <v/>
      </c>
    </row>
    <row r="186" spans="1:7">
      <c r="A186" t="s">
        <v>20</v>
      </c>
      <c r="B186" t="n">
        <v>85186</v>
      </c>
      <c r="C186" t="n">
        <v>402871</v>
      </c>
      <c r="D186">
        <f>if(and(B186&gt;0,C186&gt;0),C186/(B186+C186),"")</f>
        <v/>
      </c>
      <c r="E186">
        <f>D186-E180</f>
        <v/>
      </c>
      <c r="F186" t="n">
        <v>0.05</v>
      </c>
      <c r="G186">
        <f>E186/F186*100/39.57/48</f>
        <v/>
      </c>
    </row>
    <row r="187" spans="1:7">
      <c r="A187" t="s">
        <v>21</v>
      </c>
      <c r="B187" t="n">
        <v>66598</v>
      </c>
      <c r="C187" t="n">
        <v>424884</v>
      </c>
      <c r="D187">
        <f>if(and(B187&gt;0,C187&gt;0),C187/(B187+C187),"")</f>
        <v/>
      </c>
      <c r="E187">
        <f>D187-E180</f>
        <v/>
      </c>
      <c r="F187" t="n">
        <v>0.05</v>
      </c>
      <c r="G187">
        <f>E187/F187*100/39.57/48</f>
        <v/>
      </c>
    </row>
    <row r="188" spans="1:7">
      <c r="A188" t="s">
        <v>22</v>
      </c>
      <c r="B188" t="n">
        <v>762346</v>
      </c>
      <c r="C188" t="n">
        <v>2511575</v>
      </c>
      <c r="D188">
        <f>if(and(B188&gt;0,C188&gt;0),C188/(B188+C188),"")</f>
        <v/>
      </c>
      <c r="E188">
        <f>D188-E180</f>
        <v/>
      </c>
      <c r="F188" t="n">
        <v>0.05</v>
      </c>
      <c r="G188">
        <f>E188/F188*100/39.57/96</f>
        <v/>
      </c>
    </row>
    <row r="189" spans="1:7">
      <c r="A189" t="s">
        <v>23</v>
      </c>
      <c r="B189" t="n">
        <v>404630</v>
      </c>
      <c r="C189" t="n">
        <v>1274189</v>
      </c>
      <c r="D189">
        <f>if(and(B189&gt;0,C189&gt;0),C189/(B189+C189),"")</f>
        <v/>
      </c>
      <c r="E189">
        <f>D189-E180</f>
        <v/>
      </c>
      <c r="F189" t="n">
        <v>0.05</v>
      </c>
      <c r="G189">
        <f>E189/F189*100/39.57/96</f>
        <v/>
      </c>
    </row>
    <row r="190" spans="1:7">
      <c r="A190" t="s">
        <v>24</v>
      </c>
      <c r="B190" t="n">
        <v>228661</v>
      </c>
      <c r="C190" t="n">
        <v>978941</v>
      </c>
      <c r="D190">
        <f>if(and(B190&gt;0,C190&gt;0),C190/(B190+C190),"")</f>
        <v/>
      </c>
      <c r="E190">
        <f>D190-E180</f>
        <v/>
      </c>
      <c r="F190" t="n">
        <v>0.05</v>
      </c>
      <c r="G190">
        <f>E190/F190*100/39.57/168</f>
        <v/>
      </c>
    </row>
    <row r="191" spans="1:7">
      <c r="A191" t="s">
        <v>25</v>
      </c>
      <c r="B191" t="n">
        <v>104363</v>
      </c>
      <c r="C191" t="n">
        <v>550417</v>
      </c>
      <c r="D191">
        <f>if(and(B191&gt;0,C191&gt;0),C191/(B191+C191),"")</f>
        <v/>
      </c>
      <c r="E191">
        <f>D191-E180</f>
        <v/>
      </c>
      <c r="F191" t="n">
        <v>0.05</v>
      </c>
      <c r="G191">
        <f>E191/F191*100/39.57/168</f>
        <v/>
      </c>
    </row>
    <row r="192" spans="1:7">
      <c r="A192" t="s"/>
    </row>
    <row r="193" spans="1:7">
      <c r="A193" t="s">
        <v>0</v>
      </c>
      <c r="B193" t="s">
        <v>1</v>
      </c>
      <c r="C193" t="s">
        <v>2</v>
      </c>
      <c r="D193" t="s">
        <v>3</v>
      </c>
    </row>
    <row r="194" spans="1:7">
      <c r="A194" t="s">
        <v>59</v>
      </c>
      <c r="B194" t="s">
        <v>39</v>
      </c>
      <c r="C194" t="s">
        <v>60</v>
      </c>
      <c r="D194" t="s">
        <v>58</v>
      </c>
    </row>
    <row r="195" spans="1:7">
      <c r="A195" t="s"/>
      <c r="B195" t="s">
        <v>8</v>
      </c>
      <c r="C195" t="s">
        <v>9</v>
      </c>
      <c r="D195" t="s">
        <v>10</v>
      </c>
      <c r="E195" t="s">
        <v>11</v>
      </c>
      <c r="F195" t="s">
        <v>12</v>
      </c>
      <c r="G195" t="s">
        <v>13</v>
      </c>
    </row>
    <row r="196" spans="1:7">
      <c r="A196" t="s">
        <v>14</v>
      </c>
      <c r="B196" t="n">
        <v>997664</v>
      </c>
      <c r="C196" t="n">
        <v>1361214</v>
      </c>
      <c r="D196">
        <f>if(and(B196&gt;0,C196&gt;0),C196/(B196+C196),"")</f>
        <v/>
      </c>
      <c r="E196">
        <f>average(D196:D197)</f>
        <v/>
      </c>
    </row>
    <row r="197" spans="1:7">
      <c r="A197" t="s">
        <v>15</v>
      </c>
      <c r="B197" t="n">
        <v>1791753</v>
      </c>
      <c r="C197" t="n">
        <v>2096638</v>
      </c>
      <c r="D197">
        <f>if(and(B197&gt;0,C197&gt;0),C197/(B197+C197),"")</f>
        <v/>
      </c>
    </row>
    <row r="198" spans="1:7">
      <c r="A198" t="s">
        <v>16</v>
      </c>
      <c r="B198" t="n">
        <v>1190197</v>
      </c>
      <c r="C198" t="n">
        <v>1984844</v>
      </c>
      <c r="D198">
        <f>if(and(B198&gt;0,C198&gt;0),C198/(B198+C198),"")</f>
        <v/>
      </c>
      <c r="E198">
        <f>D198-E196</f>
        <v/>
      </c>
      <c r="F198" t="n">
        <v>0.05</v>
      </c>
      <c r="G198">
        <f>E198/F198*100/39.57/8</f>
        <v/>
      </c>
    </row>
    <row r="199" spans="1:7">
      <c r="A199" t="s">
        <v>17</v>
      </c>
      <c r="B199" t="n">
        <v>161534</v>
      </c>
      <c r="C199" t="n">
        <v>311438</v>
      </c>
      <c r="D199">
        <f>if(and(B199&gt;0,C199&gt;0),C199/(B199+C199),"")</f>
        <v/>
      </c>
      <c r="E199">
        <f>D199-E196</f>
        <v/>
      </c>
      <c r="F199" t="n">
        <v>0.05</v>
      </c>
      <c r="G199">
        <f>E199/F199*100/39.57/8</f>
        <v/>
      </c>
    </row>
    <row r="200" spans="1:7">
      <c r="A200" t="s">
        <v>18</v>
      </c>
      <c r="B200" t="n">
        <v>87636</v>
      </c>
      <c r="C200" t="n">
        <v>386201</v>
      </c>
      <c r="D200">
        <f>if(and(B200&gt;0,C200&gt;0),C200/(B200+C200),"")</f>
        <v/>
      </c>
      <c r="E200">
        <f>D200-E196</f>
        <v/>
      </c>
      <c r="F200" t="n">
        <v>0.05</v>
      </c>
      <c r="G200">
        <f>E200/F200*100/39.57/24</f>
        <v/>
      </c>
    </row>
    <row r="201" spans="1:7">
      <c r="A201" t="s">
        <v>19</v>
      </c>
      <c r="B201" t="n">
        <v>98407</v>
      </c>
      <c r="C201" t="n">
        <v>191031</v>
      </c>
      <c r="D201">
        <f>if(and(B201&gt;0,C201&gt;0),C201/(B201+C201),"")</f>
        <v/>
      </c>
      <c r="E201">
        <f>D201-E196</f>
        <v/>
      </c>
      <c r="F201" t="n">
        <v>0.05</v>
      </c>
      <c r="G201">
        <f>E201/F201*100/39.57/24</f>
        <v/>
      </c>
    </row>
    <row r="202" spans="1:7">
      <c r="A202" t="s">
        <v>20</v>
      </c>
      <c r="B202" t="n">
        <v>26853</v>
      </c>
      <c r="C202" t="n">
        <v>115559</v>
      </c>
      <c r="D202">
        <f>if(and(B202&gt;0,C202&gt;0),C202/(B202+C202),"")</f>
        <v/>
      </c>
      <c r="E202">
        <f>D202-E196</f>
        <v/>
      </c>
      <c r="F202" t="n">
        <v>0.05</v>
      </c>
      <c r="G202">
        <f>E202/F202*100/39.57/48</f>
        <v/>
      </c>
    </row>
    <row r="203" spans="1:7">
      <c r="A203" t="s">
        <v>21</v>
      </c>
      <c r="B203" t="n">
        <v>92124</v>
      </c>
      <c r="C203" t="n">
        <v>157352</v>
      </c>
      <c r="D203">
        <f>if(and(B203&gt;0,C203&gt;0),C203/(B203+C203),"")</f>
        <v/>
      </c>
      <c r="E203">
        <f>D203-E196</f>
        <v/>
      </c>
      <c r="F203" t="n">
        <v>0.05</v>
      </c>
      <c r="G203">
        <f>E203/F203*100/39.57/48</f>
        <v/>
      </c>
    </row>
    <row r="204" spans="1:7">
      <c r="A204" t="s">
        <v>22</v>
      </c>
      <c r="B204" t="n">
        <v>22571</v>
      </c>
      <c r="C204" t="n">
        <v>133907</v>
      </c>
      <c r="D204">
        <f>if(and(B204&gt;0,C204&gt;0),C204/(B204+C204),"")</f>
        <v/>
      </c>
      <c r="E204">
        <f>D204-E196</f>
        <v/>
      </c>
      <c r="F204" t="n">
        <v>0.05</v>
      </c>
      <c r="G204">
        <f>E204/F204*100/39.57/96</f>
        <v/>
      </c>
    </row>
    <row r="205" spans="1:7">
      <c r="A205" t="s">
        <v>23</v>
      </c>
      <c r="B205" t="n">
        <v>32275</v>
      </c>
      <c r="C205" t="n">
        <v>270753</v>
      </c>
      <c r="D205">
        <f>if(and(B205&gt;0,C205&gt;0),C205/(B205+C205),"")</f>
        <v/>
      </c>
      <c r="E205">
        <f>D205-E196</f>
        <v/>
      </c>
      <c r="F205" t="n">
        <v>0.05</v>
      </c>
      <c r="G205">
        <f>E205/F205*100/39.57/96</f>
        <v/>
      </c>
    </row>
    <row r="206" spans="1:7">
      <c r="A206" t="s">
        <v>24</v>
      </c>
      <c r="B206" t="n">
        <v>29036</v>
      </c>
      <c r="C206" t="n">
        <v>31972</v>
      </c>
      <c r="D206">
        <f>if(and(B206&gt;0,C206&gt;0),C206/(B206+C206),"")</f>
        <v/>
      </c>
      <c r="E206">
        <f>D206-E196</f>
        <v/>
      </c>
      <c r="F206" t="n">
        <v>0.05</v>
      </c>
      <c r="G206">
        <f>E206/F206*100/39.57/168</f>
        <v/>
      </c>
    </row>
    <row r="207" spans="1:7">
      <c r="A207" t="s">
        <v>25</v>
      </c>
      <c r="B207" t="n">
        <v>0</v>
      </c>
      <c r="C207" t="n">
        <v>0</v>
      </c>
      <c r="D207">
        <f>if(and(B207&gt;0,C207&gt;0),C207/(B207+C207),"")</f>
        <v/>
      </c>
      <c r="E207">
        <f>D207-E196</f>
        <v/>
      </c>
      <c r="F207" t="n">
        <v>0.05</v>
      </c>
      <c r="G207">
        <f>E207/F207*100/39.57/168</f>
        <v/>
      </c>
    </row>
    <row r="208" spans="1:7">
      <c r="A208" t="s"/>
    </row>
    <row r="209" spans="1:7">
      <c r="A209" t="s">
        <v>0</v>
      </c>
      <c r="B209" t="s">
        <v>1</v>
      </c>
      <c r="C209" t="s">
        <v>2</v>
      </c>
      <c r="D209" t="s">
        <v>3</v>
      </c>
    </row>
    <row r="210" spans="1:7">
      <c r="A210" t="s">
        <v>61</v>
      </c>
      <c r="B210" t="s">
        <v>39</v>
      </c>
      <c r="C210" t="s">
        <v>62</v>
      </c>
      <c r="D210" t="s">
        <v>63</v>
      </c>
    </row>
    <row r="211" spans="1:7">
      <c r="A211" t="s"/>
      <c r="B211" t="s">
        <v>8</v>
      </c>
      <c r="C211" t="s">
        <v>9</v>
      </c>
      <c r="D211" t="s">
        <v>10</v>
      </c>
      <c r="E211" t="s">
        <v>11</v>
      </c>
      <c r="F211" t="s">
        <v>12</v>
      </c>
      <c r="G211" t="s">
        <v>13</v>
      </c>
    </row>
    <row r="212" spans="1:7">
      <c r="A212" t="s">
        <v>14</v>
      </c>
      <c r="B212" t="n">
        <v>10347590</v>
      </c>
      <c r="C212" t="n">
        <v>12353620</v>
      </c>
      <c r="D212">
        <f>if(and(B212&gt;0,C212&gt;0),C212/(B212+C212),"")</f>
        <v/>
      </c>
      <c r="E212">
        <f>average(D212:D213)</f>
        <v/>
      </c>
    </row>
    <row r="213" spans="1:7">
      <c r="A213" t="s">
        <v>15</v>
      </c>
      <c r="B213" t="n">
        <v>10906260</v>
      </c>
      <c r="C213" t="n">
        <v>12637800</v>
      </c>
      <c r="D213">
        <f>if(and(B213&gt;0,C213&gt;0),C213/(B213+C213),"")</f>
        <v/>
      </c>
    </row>
    <row r="214" spans="1:7">
      <c r="A214" t="s">
        <v>16</v>
      </c>
      <c r="B214" t="n">
        <v>5370746</v>
      </c>
      <c r="C214" t="n">
        <v>7978611</v>
      </c>
      <c r="D214">
        <f>if(and(B214&gt;0,C214&gt;0),C214/(B214+C214),"")</f>
        <v/>
      </c>
      <c r="E214">
        <f>D214-E212</f>
        <v/>
      </c>
      <c r="F214" t="n">
        <v>0.05</v>
      </c>
      <c r="G214">
        <f>E214/F214*100/43.51/8</f>
        <v/>
      </c>
    </row>
    <row r="215" spans="1:7">
      <c r="A215" t="s">
        <v>17</v>
      </c>
      <c r="B215" t="n">
        <v>5499726</v>
      </c>
      <c r="C215" t="n">
        <v>8824938</v>
      </c>
      <c r="D215">
        <f>if(and(B215&gt;0,C215&gt;0),C215/(B215+C215),"")</f>
        <v/>
      </c>
      <c r="E215">
        <f>D215-E212</f>
        <v/>
      </c>
      <c r="F215" t="n">
        <v>0.05</v>
      </c>
      <c r="G215">
        <f>E215/F215*100/43.51/8</f>
        <v/>
      </c>
    </row>
    <row r="216" spans="1:7">
      <c r="A216" t="s">
        <v>18</v>
      </c>
      <c r="B216" t="n">
        <v>4068284</v>
      </c>
      <c r="C216" t="n">
        <v>9232966</v>
      </c>
      <c r="D216">
        <f>if(and(B216&gt;0,C216&gt;0),C216/(B216+C216),"")</f>
        <v/>
      </c>
      <c r="E216">
        <f>D216-E212</f>
        <v/>
      </c>
      <c r="F216" t="n">
        <v>0.05</v>
      </c>
      <c r="G216">
        <f>E216/F216*100/43.51/24</f>
        <v/>
      </c>
    </row>
    <row r="217" spans="1:7">
      <c r="A217" t="s">
        <v>19</v>
      </c>
      <c r="B217" t="n">
        <v>4496238</v>
      </c>
      <c r="C217" t="n">
        <v>9585924</v>
      </c>
      <c r="D217">
        <f>if(and(B217&gt;0,C217&gt;0),C217/(B217+C217),"")</f>
        <v/>
      </c>
      <c r="E217">
        <f>D217-E212</f>
        <v/>
      </c>
      <c r="F217" t="n">
        <v>0.05</v>
      </c>
      <c r="G217">
        <f>E217/F217*100/43.51/24</f>
        <v/>
      </c>
    </row>
    <row r="218" spans="1:7">
      <c r="A218" t="s">
        <v>20</v>
      </c>
      <c r="B218" t="n">
        <v>924724</v>
      </c>
      <c r="C218" t="n">
        <v>2921632</v>
      </c>
      <c r="D218">
        <f>if(and(B218&gt;0,C218&gt;0),C218/(B218+C218),"")</f>
        <v/>
      </c>
      <c r="E218">
        <f>D218-E212</f>
        <v/>
      </c>
      <c r="F218" t="n">
        <v>0.05</v>
      </c>
      <c r="G218">
        <f>E218/F218*100/43.51/48</f>
        <v/>
      </c>
    </row>
    <row r="219" spans="1:7">
      <c r="A219" t="s">
        <v>21</v>
      </c>
      <c r="B219" t="n">
        <v>740347</v>
      </c>
      <c r="C219" t="n">
        <v>2515818</v>
      </c>
      <c r="D219">
        <f>if(and(B219&gt;0,C219&gt;0),C219/(B219+C219),"")</f>
        <v/>
      </c>
      <c r="E219">
        <f>D219-E212</f>
        <v/>
      </c>
      <c r="F219" t="n">
        <v>0.05</v>
      </c>
      <c r="G219">
        <f>E219/F219*100/43.51/48</f>
        <v/>
      </c>
    </row>
    <row r="220" spans="1:7">
      <c r="A220" t="s">
        <v>22</v>
      </c>
      <c r="B220" t="n">
        <v>3127279</v>
      </c>
      <c r="C220" t="n">
        <v>9271912</v>
      </c>
      <c r="D220">
        <f>if(and(B220&gt;0,C220&gt;0),C220/(B220+C220),"")</f>
        <v/>
      </c>
      <c r="E220">
        <f>D220-E212</f>
        <v/>
      </c>
      <c r="F220" t="n">
        <v>0.05</v>
      </c>
      <c r="G220">
        <f>E220/F220*100/43.51/96</f>
        <v/>
      </c>
    </row>
    <row r="221" spans="1:7">
      <c r="A221" t="s">
        <v>23</v>
      </c>
      <c r="B221" t="n">
        <v>3047519</v>
      </c>
      <c r="C221" t="n">
        <v>8796132</v>
      </c>
      <c r="D221">
        <f>if(and(B221&gt;0,C221&gt;0),C221/(B221+C221),"")</f>
        <v/>
      </c>
      <c r="E221">
        <f>D221-E212</f>
        <v/>
      </c>
      <c r="F221" t="n">
        <v>0.05</v>
      </c>
      <c r="G221">
        <f>E221/F221*100/43.51/96</f>
        <v/>
      </c>
    </row>
    <row r="222" spans="1:7">
      <c r="A222" t="s">
        <v>24</v>
      </c>
      <c r="B222" t="n">
        <v>1146166</v>
      </c>
      <c r="C222" t="n">
        <v>3274864</v>
      </c>
      <c r="D222">
        <f>if(and(B222&gt;0,C222&gt;0),C222/(B222+C222),"")</f>
        <v/>
      </c>
      <c r="E222">
        <f>D222-E212</f>
        <v/>
      </c>
      <c r="F222" t="n">
        <v>0.05</v>
      </c>
      <c r="G222">
        <f>E222/F222*100/43.51/168</f>
        <v/>
      </c>
    </row>
    <row r="223" spans="1:7">
      <c r="A223" t="s">
        <v>25</v>
      </c>
      <c r="B223" t="n">
        <v>886180</v>
      </c>
      <c r="C223" t="n">
        <v>2831365</v>
      </c>
      <c r="D223">
        <f>if(and(B223&gt;0,C223&gt;0),C223/(B223+C223),"")</f>
        <v/>
      </c>
      <c r="E223">
        <f>D223-E212</f>
        <v/>
      </c>
      <c r="F223" t="n">
        <v>0.05</v>
      </c>
      <c r="G223">
        <f>E223/F223*100/43.51/168</f>
        <v/>
      </c>
    </row>
    <row r="224" spans="1:7">
      <c r="A224" t="s"/>
    </row>
    <row r="225" spans="1:7">
      <c r="A225" t="s">
        <v>0</v>
      </c>
      <c r="B225" t="s">
        <v>1</v>
      </c>
      <c r="C225" t="s">
        <v>2</v>
      </c>
      <c r="D225" t="s">
        <v>3</v>
      </c>
    </row>
    <row r="226" spans="1:7">
      <c r="A226" t="s">
        <v>64</v>
      </c>
      <c r="B226" t="s">
        <v>51</v>
      </c>
      <c r="C226" t="s">
        <v>65</v>
      </c>
      <c r="D226" t="s">
        <v>66</v>
      </c>
    </row>
    <row r="227" spans="1:7">
      <c r="A227" t="s"/>
      <c r="B227" t="s">
        <v>8</v>
      </c>
      <c r="C227" t="s">
        <v>9</v>
      </c>
      <c r="D227" t="s">
        <v>10</v>
      </c>
      <c r="E227" t="s">
        <v>11</v>
      </c>
      <c r="F227" t="s">
        <v>12</v>
      </c>
      <c r="G227" t="s">
        <v>13</v>
      </c>
    </row>
    <row r="228" spans="1:7">
      <c r="A228" t="s">
        <v>14</v>
      </c>
      <c r="B228" t="n">
        <v>14741720</v>
      </c>
      <c r="C228" t="n">
        <v>19928360</v>
      </c>
      <c r="D228">
        <f>if(and(B228&gt;0,C228&gt;0),C228/(B228+C228),"")</f>
        <v/>
      </c>
      <c r="E228">
        <f>average(D228:D229)</f>
        <v/>
      </c>
    </row>
    <row r="229" spans="1:7">
      <c r="A229" t="s">
        <v>15</v>
      </c>
      <c r="B229" t="n">
        <v>12863880</v>
      </c>
      <c r="C229" t="n">
        <v>17621180</v>
      </c>
      <c r="D229">
        <f>if(and(B229&gt;0,C229&gt;0),C229/(B229+C229),"")</f>
        <v/>
      </c>
    </row>
    <row r="230" spans="1:7">
      <c r="A230" t="s">
        <v>16</v>
      </c>
      <c r="B230" t="n">
        <v>12443290</v>
      </c>
      <c r="C230" t="n">
        <v>20970110</v>
      </c>
      <c r="D230">
        <f>if(and(B230&gt;0,C230&gt;0),C230/(B230+C230),"")</f>
        <v/>
      </c>
      <c r="E230">
        <f>D230-E228</f>
        <v/>
      </c>
      <c r="F230" t="n">
        <v>0.05</v>
      </c>
      <c r="G230">
        <f>E230/F230*100/32.58/8</f>
        <v/>
      </c>
    </row>
    <row r="231" spans="1:7">
      <c r="A231" t="s">
        <v>17</v>
      </c>
      <c r="B231" t="n">
        <v>12348730</v>
      </c>
      <c r="C231" t="n">
        <v>20186250</v>
      </c>
      <c r="D231">
        <f>if(and(B231&gt;0,C231&gt;0),C231/(B231+C231),"")</f>
        <v/>
      </c>
      <c r="E231">
        <f>D231-E228</f>
        <v/>
      </c>
      <c r="F231" t="n">
        <v>0.05</v>
      </c>
      <c r="G231">
        <f>E231/F231*100/32.58/8</f>
        <v/>
      </c>
    </row>
    <row r="232" spans="1:7">
      <c r="A232" t="s">
        <v>18</v>
      </c>
      <c r="B232" t="n">
        <v>7640174</v>
      </c>
      <c r="C232" t="n">
        <v>16677510</v>
      </c>
      <c r="D232">
        <f>if(and(B232&gt;0,C232&gt;0),C232/(B232+C232),"")</f>
        <v/>
      </c>
      <c r="E232">
        <f>D232-E228</f>
        <v/>
      </c>
      <c r="F232" t="n">
        <v>0.05</v>
      </c>
      <c r="G232">
        <f>E232/F232*100/32.58/24</f>
        <v/>
      </c>
    </row>
    <row r="233" spans="1:7">
      <c r="A233" t="s">
        <v>19</v>
      </c>
      <c r="B233" t="n">
        <v>8049851</v>
      </c>
      <c r="C233" t="n">
        <v>16917200</v>
      </c>
      <c r="D233">
        <f>if(and(B233&gt;0,C233&gt;0),C233/(B233+C233),"")</f>
        <v/>
      </c>
      <c r="E233">
        <f>D233-E228</f>
        <v/>
      </c>
      <c r="F233" t="n">
        <v>0.05</v>
      </c>
      <c r="G233">
        <f>E233/F233*100/32.58/24</f>
        <v/>
      </c>
    </row>
    <row r="234" spans="1:7">
      <c r="A234" t="s">
        <v>20</v>
      </c>
      <c r="B234" t="n">
        <v>3822778</v>
      </c>
      <c r="C234" t="n">
        <v>8967110</v>
      </c>
      <c r="D234">
        <f>if(and(B234&gt;0,C234&gt;0),C234/(B234+C234),"")</f>
        <v/>
      </c>
      <c r="E234">
        <f>D234-E228</f>
        <v/>
      </c>
      <c r="F234" t="n">
        <v>0.05</v>
      </c>
      <c r="G234">
        <f>E234/F234*100/32.58/48</f>
        <v/>
      </c>
    </row>
    <row r="235" spans="1:7">
      <c r="A235" t="s">
        <v>21</v>
      </c>
      <c r="B235" t="n">
        <v>3670286</v>
      </c>
      <c r="C235" t="n">
        <v>8967031</v>
      </c>
      <c r="D235">
        <f>if(and(B235&gt;0,C235&gt;0),C235/(B235+C235),"")</f>
        <v/>
      </c>
      <c r="E235">
        <f>D235-E228</f>
        <v/>
      </c>
      <c r="F235" t="n">
        <v>0.05</v>
      </c>
      <c r="G235">
        <f>E235/F235*100/32.58/48</f>
        <v/>
      </c>
    </row>
    <row r="236" spans="1:7">
      <c r="A236" t="s">
        <v>22</v>
      </c>
      <c r="B236" t="n">
        <v>5534845</v>
      </c>
      <c r="C236" t="n">
        <v>14245870</v>
      </c>
      <c r="D236">
        <f>if(and(B236&gt;0,C236&gt;0),C236/(B236+C236),"")</f>
        <v/>
      </c>
      <c r="E236">
        <f>D236-E228</f>
        <v/>
      </c>
      <c r="F236" t="n">
        <v>0.05</v>
      </c>
      <c r="G236">
        <f>E236/F236*100/32.58/96</f>
        <v/>
      </c>
    </row>
    <row r="237" spans="1:7">
      <c r="A237" t="s">
        <v>23</v>
      </c>
      <c r="B237" t="n">
        <v>5799699</v>
      </c>
      <c r="C237" t="n">
        <v>15232920</v>
      </c>
      <c r="D237">
        <f>if(and(B237&gt;0,C237&gt;0),C237/(B237+C237),"")</f>
        <v/>
      </c>
      <c r="E237">
        <f>D237-E228</f>
        <v/>
      </c>
      <c r="F237" t="n">
        <v>0.05</v>
      </c>
      <c r="G237">
        <f>E237/F237*100/32.58/96</f>
        <v/>
      </c>
    </row>
    <row r="238" spans="1:7">
      <c r="A238" t="s">
        <v>24</v>
      </c>
      <c r="B238" t="n">
        <v>6733688</v>
      </c>
      <c r="C238" t="n">
        <v>16920090</v>
      </c>
      <c r="D238">
        <f>if(and(B238&gt;0,C238&gt;0),C238/(B238+C238),"")</f>
        <v/>
      </c>
      <c r="E238">
        <f>D238-E228</f>
        <v/>
      </c>
      <c r="F238" t="n">
        <v>0.05</v>
      </c>
      <c r="G238">
        <f>E238/F238*100/32.58/168</f>
        <v/>
      </c>
    </row>
    <row r="239" spans="1:7">
      <c r="A239" t="s">
        <v>25</v>
      </c>
      <c r="B239" t="n">
        <v>6314157</v>
      </c>
      <c r="C239" t="n">
        <v>16390550</v>
      </c>
      <c r="D239">
        <f>if(and(B239&gt;0,C239&gt;0),C239/(B239+C239),"")</f>
        <v/>
      </c>
      <c r="E239">
        <f>D239-E228</f>
        <v/>
      </c>
      <c r="F239" t="n">
        <v>0.05</v>
      </c>
      <c r="G239">
        <f>E239/F239*100/32.58/168</f>
        <v/>
      </c>
    </row>
    <row r="240" spans="1:7">
      <c r="A240" t="s"/>
    </row>
    <row r="241" spans="1:7">
      <c r="A241" t="s">
        <v>0</v>
      </c>
      <c r="B241" t="s">
        <v>1</v>
      </c>
      <c r="C241" t="s">
        <v>2</v>
      </c>
      <c r="D241" t="s">
        <v>3</v>
      </c>
    </row>
    <row r="242" spans="1:7">
      <c r="A242" t="s">
        <v>67</v>
      </c>
      <c r="B242" t="s">
        <v>39</v>
      </c>
      <c r="C242" t="s">
        <v>68</v>
      </c>
      <c r="D242" t="s">
        <v>69</v>
      </c>
    </row>
    <row r="243" spans="1:7">
      <c r="A243" t="s"/>
      <c r="B243" t="s">
        <v>8</v>
      </c>
      <c r="C243" t="s">
        <v>9</v>
      </c>
      <c r="D243" t="s">
        <v>10</v>
      </c>
      <c r="E243" t="s">
        <v>11</v>
      </c>
      <c r="F243" t="s">
        <v>12</v>
      </c>
      <c r="G243" t="s">
        <v>13</v>
      </c>
    </row>
    <row r="244" spans="1:7">
      <c r="A244" t="s">
        <v>14</v>
      </c>
      <c r="B244" t="n">
        <v>8562473</v>
      </c>
      <c r="C244" t="n">
        <v>10176860</v>
      </c>
      <c r="D244">
        <f>if(and(B244&gt;0,C244&gt;0),C244/(B244+C244),"")</f>
        <v/>
      </c>
      <c r="E244">
        <f>average(D244:D245)</f>
        <v/>
      </c>
    </row>
    <row r="245" spans="1:7">
      <c r="A245" t="s">
        <v>15</v>
      </c>
      <c r="B245" t="n">
        <v>9101402</v>
      </c>
      <c r="C245" t="n">
        <v>11446520</v>
      </c>
      <c r="D245">
        <f>if(and(B245&gt;0,C245&gt;0),C245/(B245+C245),"")</f>
        <v/>
      </c>
    </row>
    <row r="246" spans="1:7">
      <c r="A246" t="s">
        <v>16</v>
      </c>
      <c r="B246" t="n">
        <v>5600526</v>
      </c>
      <c r="C246" t="n">
        <v>8408905</v>
      </c>
      <c r="D246">
        <f>if(and(B246&gt;0,C246&gt;0),C246/(B246+C246),"")</f>
        <v/>
      </c>
      <c r="E246">
        <f>D246-E244</f>
        <v/>
      </c>
      <c r="F246" t="n">
        <v>0.05</v>
      </c>
      <c r="G246">
        <f>E246/F246*100/41.36/8</f>
        <v/>
      </c>
    </row>
    <row r="247" spans="1:7">
      <c r="A247" t="s">
        <v>17</v>
      </c>
      <c r="B247" t="n">
        <v>5747690</v>
      </c>
      <c r="C247" t="n">
        <v>8939039</v>
      </c>
      <c r="D247">
        <f>if(and(B247&gt;0,C247&gt;0),C247/(B247+C247),"")</f>
        <v/>
      </c>
      <c r="E247">
        <f>D247-E244</f>
        <v/>
      </c>
      <c r="F247" t="n">
        <v>0.05</v>
      </c>
      <c r="G247">
        <f>E247/F247*100/41.36/8</f>
        <v/>
      </c>
    </row>
    <row r="248" spans="1:7">
      <c r="A248" t="s">
        <v>18</v>
      </c>
      <c r="B248" t="n">
        <v>3336082</v>
      </c>
      <c r="C248" t="n">
        <v>7520042</v>
      </c>
      <c r="D248">
        <f>if(and(B248&gt;0,C248&gt;0),C248/(B248+C248),"")</f>
        <v/>
      </c>
      <c r="E248">
        <f>D248-E244</f>
        <v/>
      </c>
      <c r="F248" t="n">
        <v>0.05</v>
      </c>
      <c r="G248">
        <f>E248/F248*100/41.36/24</f>
        <v/>
      </c>
    </row>
    <row r="249" spans="1:7">
      <c r="A249" t="s">
        <v>19</v>
      </c>
      <c r="B249" t="n">
        <v>3175751</v>
      </c>
      <c r="C249" t="n">
        <v>7392826</v>
      </c>
      <c r="D249">
        <f>if(and(B249&gt;0,C249&gt;0),C249/(B249+C249),"")</f>
        <v/>
      </c>
      <c r="E249">
        <f>D249-E244</f>
        <v/>
      </c>
      <c r="F249" t="n">
        <v>0.05</v>
      </c>
      <c r="G249">
        <f>E249/F249*100/41.36/24</f>
        <v/>
      </c>
    </row>
    <row r="250" spans="1:7">
      <c r="A250" t="s">
        <v>20</v>
      </c>
      <c r="B250" t="n">
        <v>1354738</v>
      </c>
      <c r="C250" t="n">
        <v>3921807</v>
      </c>
      <c r="D250">
        <f>if(and(B250&gt;0,C250&gt;0),C250/(B250+C250),"")</f>
        <v/>
      </c>
      <c r="E250">
        <f>D250-E244</f>
        <v/>
      </c>
      <c r="F250" t="n">
        <v>0.05</v>
      </c>
      <c r="G250">
        <f>E250/F250*100/41.36/48</f>
        <v/>
      </c>
    </row>
    <row r="251" spans="1:7">
      <c r="A251" t="s">
        <v>21</v>
      </c>
      <c r="B251" t="n">
        <v>1450011</v>
      </c>
      <c r="C251" t="n">
        <v>4450325</v>
      </c>
      <c r="D251">
        <f>if(and(B251&gt;0,C251&gt;0),C251/(B251+C251),"")</f>
        <v/>
      </c>
      <c r="E251">
        <f>D251-E244</f>
        <v/>
      </c>
      <c r="F251" t="n">
        <v>0.05</v>
      </c>
      <c r="G251">
        <f>E251/F251*100/41.36/48</f>
        <v/>
      </c>
    </row>
    <row r="252" spans="1:7">
      <c r="A252" t="s">
        <v>22</v>
      </c>
      <c r="B252" t="n">
        <v>2108800</v>
      </c>
      <c r="C252" t="n">
        <v>6849532</v>
      </c>
      <c r="D252">
        <f>if(and(B252&gt;0,C252&gt;0),C252/(B252+C252),"")</f>
        <v/>
      </c>
      <c r="E252">
        <f>D252-E244</f>
        <v/>
      </c>
      <c r="F252" t="n">
        <v>0.05</v>
      </c>
      <c r="G252">
        <f>E252/F252*100/41.36/96</f>
        <v/>
      </c>
    </row>
    <row r="253" spans="1:7">
      <c r="A253" t="s">
        <v>23</v>
      </c>
      <c r="B253" t="n">
        <v>1356822</v>
      </c>
      <c r="C253" t="n">
        <v>3926915</v>
      </c>
      <c r="D253">
        <f>if(and(B253&gt;0,C253&gt;0),C253/(B253+C253),"")</f>
        <v/>
      </c>
      <c r="E253">
        <f>D253-E244</f>
        <v/>
      </c>
      <c r="F253" t="n">
        <v>0.05</v>
      </c>
      <c r="G253">
        <f>E253/F253*100/41.36/96</f>
        <v/>
      </c>
    </row>
    <row r="254" spans="1:7">
      <c r="A254" t="s">
        <v>24</v>
      </c>
      <c r="B254" t="n">
        <v>1674061</v>
      </c>
      <c r="C254" t="n">
        <v>5406987</v>
      </c>
      <c r="D254">
        <f>if(and(B254&gt;0,C254&gt;0),C254/(B254+C254),"")</f>
        <v/>
      </c>
      <c r="E254">
        <f>D254-E244</f>
        <v/>
      </c>
      <c r="F254" t="n">
        <v>0.05</v>
      </c>
      <c r="G254">
        <f>E254/F254*100/41.36/168</f>
        <v/>
      </c>
    </row>
    <row r="255" spans="1:7">
      <c r="A255" t="s">
        <v>25</v>
      </c>
      <c r="B255" t="n">
        <v>2127180</v>
      </c>
      <c r="C255" t="n">
        <v>6257480</v>
      </c>
      <c r="D255">
        <f>if(and(B255&gt;0,C255&gt;0),C255/(B255+C255),"")</f>
        <v/>
      </c>
      <c r="E255">
        <f>D255-E244</f>
        <v/>
      </c>
      <c r="F255" t="n">
        <v>0.05</v>
      </c>
      <c r="G255">
        <f>E255/F255*100/41.36/168</f>
        <v/>
      </c>
    </row>
    <row r="256" spans="1:7">
      <c r="A256" t="s"/>
    </row>
    <row r="257" spans="1:7">
      <c r="A257" t="s">
        <v>0</v>
      </c>
      <c r="B257" t="s">
        <v>1</v>
      </c>
      <c r="C257" t="s">
        <v>2</v>
      </c>
      <c r="D257" t="s">
        <v>3</v>
      </c>
    </row>
    <row r="258" spans="1:7">
      <c r="A258" t="s">
        <v>70</v>
      </c>
      <c r="B258" t="s">
        <v>39</v>
      </c>
      <c r="C258" t="s">
        <v>71</v>
      </c>
      <c r="D258" t="s">
        <v>72</v>
      </c>
    </row>
    <row r="259" spans="1:7">
      <c r="A259" t="s"/>
      <c r="B259" t="s">
        <v>8</v>
      </c>
      <c r="C259" t="s">
        <v>9</v>
      </c>
      <c r="D259" t="s">
        <v>10</v>
      </c>
      <c r="E259" t="s">
        <v>11</v>
      </c>
      <c r="F259" t="s">
        <v>12</v>
      </c>
      <c r="G259" t="s">
        <v>13</v>
      </c>
    </row>
    <row r="260" spans="1:7">
      <c r="A260" t="s">
        <v>14</v>
      </c>
      <c r="B260" t="n">
        <v>3018262</v>
      </c>
      <c r="C260" t="n">
        <v>3758075</v>
      </c>
      <c r="D260">
        <f>if(and(B260&gt;0,C260&gt;0),C260/(B260+C260),"")</f>
        <v/>
      </c>
      <c r="E260">
        <f>average(D260:D261)</f>
        <v/>
      </c>
    </row>
    <row r="261" spans="1:7">
      <c r="A261" t="s">
        <v>15</v>
      </c>
      <c r="B261" t="n">
        <v>3193739</v>
      </c>
      <c r="C261" t="n">
        <v>3857133</v>
      </c>
      <c r="D261">
        <f>if(and(B261&gt;0,C261&gt;0),C261/(B261+C261),"")</f>
        <v/>
      </c>
    </row>
    <row r="262" spans="1:7">
      <c r="A262" t="s">
        <v>16</v>
      </c>
      <c r="B262" t="n">
        <v>1357793</v>
      </c>
      <c r="C262" t="n">
        <v>1848186</v>
      </c>
      <c r="D262">
        <f>if(and(B262&gt;0,C262&gt;0),C262/(B262+C262),"")</f>
        <v/>
      </c>
      <c r="E262">
        <f>D262-E260</f>
        <v/>
      </c>
      <c r="F262" t="n">
        <v>0.05</v>
      </c>
      <c r="G262">
        <f>E262/F262*100/43.00/8</f>
        <v/>
      </c>
    </row>
    <row r="263" spans="1:7">
      <c r="A263" t="s">
        <v>17</v>
      </c>
      <c r="B263" t="n">
        <v>1746926</v>
      </c>
      <c r="C263" t="n">
        <v>2518271</v>
      </c>
      <c r="D263">
        <f>if(and(B263&gt;0,C263&gt;0),C263/(B263+C263),"")</f>
        <v/>
      </c>
      <c r="E263">
        <f>D263-E260</f>
        <v/>
      </c>
      <c r="F263" t="n">
        <v>0.05</v>
      </c>
      <c r="G263">
        <f>E263/F263*100/43.00/8</f>
        <v/>
      </c>
    </row>
    <row r="264" spans="1:7">
      <c r="A264" t="s">
        <v>18</v>
      </c>
      <c r="B264" t="n">
        <v>131920</v>
      </c>
      <c r="C264" t="n">
        <v>321703</v>
      </c>
      <c r="D264">
        <f>if(and(B264&gt;0,C264&gt;0),C264/(B264+C264),"")</f>
        <v/>
      </c>
      <c r="E264">
        <f>D264-E260</f>
        <v/>
      </c>
      <c r="F264" t="n">
        <v>0.05</v>
      </c>
      <c r="G264">
        <f>E264/F264*100/43.00/24</f>
        <v/>
      </c>
    </row>
    <row r="265" spans="1:7">
      <c r="A265" t="s">
        <v>19</v>
      </c>
      <c r="B265" t="n">
        <v>251348</v>
      </c>
      <c r="C265" t="n">
        <v>450680</v>
      </c>
      <c r="D265">
        <f>if(and(B265&gt;0,C265&gt;0),C265/(B265+C265),"")</f>
        <v/>
      </c>
      <c r="E265">
        <f>D265-E260</f>
        <v/>
      </c>
      <c r="F265" t="n">
        <v>0.05</v>
      </c>
      <c r="G265">
        <f>E265/F265*100/43.00/24</f>
        <v/>
      </c>
    </row>
    <row r="266" spans="1:7">
      <c r="A266" t="s">
        <v>20</v>
      </c>
      <c r="B266" t="n">
        <v>110285</v>
      </c>
      <c r="C266" t="n">
        <v>93052</v>
      </c>
      <c r="D266">
        <f>if(and(B266&gt;0,C266&gt;0),C266/(B266+C266),"")</f>
        <v/>
      </c>
      <c r="E266">
        <f>D266-E260</f>
        <v/>
      </c>
      <c r="F266" t="n">
        <v>0.05</v>
      </c>
      <c r="G266">
        <f>E266/F266*100/43.00/48</f>
        <v/>
      </c>
    </row>
    <row r="267" spans="1:7">
      <c r="A267" t="s">
        <v>21</v>
      </c>
      <c r="B267" t="n">
        <v>31205</v>
      </c>
      <c r="C267" t="n">
        <v>180134</v>
      </c>
      <c r="D267">
        <f>if(and(B267&gt;0,C267&gt;0),C267/(B267+C267),"")</f>
        <v/>
      </c>
      <c r="E267">
        <f>D267-E260</f>
        <v/>
      </c>
      <c r="F267" t="n">
        <v>0.05</v>
      </c>
      <c r="G267">
        <f>E267/F267*100/43.00/48</f>
        <v/>
      </c>
    </row>
    <row r="268" spans="1:7">
      <c r="A268" t="s">
        <v>22</v>
      </c>
      <c r="B268" t="n">
        <v>35319</v>
      </c>
      <c r="C268" t="n">
        <v>64184</v>
      </c>
      <c r="D268">
        <f>if(and(B268&gt;0,C268&gt;0),C268/(B268+C268),"")</f>
        <v/>
      </c>
      <c r="E268">
        <f>D268-E260</f>
        <v/>
      </c>
      <c r="F268" t="n">
        <v>0.05</v>
      </c>
      <c r="G268">
        <f>E268/F268*100/43.00/96</f>
        <v/>
      </c>
    </row>
    <row r="269" spans="1:7">
      <c r="A269" t="s">
        <v>23</v>
      </c>
      <c r="B269" t="n">
        <v>0</v>
      </c>
      <c r="C269" t="n">
        <v>0</v>
      </c>
      <c r="D269">
        <f>if(and(B269&gt;0,C269&gt;0),C269/(B269+C269),"")</f>
        <v/>
      </c>
      <c r="E269">
        <f>D269-E260</f>
        <v/>
      </c>
      <c r="F269" t="n">
        <v>0.05</v>
      </c>
      <c r="G269">
        <f>E269/F269*100/43.00/96</f>
        <v/>
      </c>
    </row>
    <row r="270" spans="1:7">
      <c r="A270" t="s">
        <v>24</v>
      </c>
      <c r="B270" t="n">
        <v>91927</v>
      </c>
      <c r="C270" t="n">
        <v>82468</v>
      </c>
      <c r="D270">
        <f>if(and(B270&gt;0,C270&gt;0),C270/(B270+C270),"")</f>
        <v/>
      </c>
      <c r="E270">
        <f>D270-E260</f>
        <v/>
      </c>
      <c r="F270" t="n">
        <v>0.05</v>
      </c>
      <c r="G270">
        <f>E270/F270*100/43.00/168</f>
        <v/>
      </c>
    </row>
    <row r="271" spans="1:7">
      <c r="A271" t="s">
        <v>25</v>
      </c>
      <c r="B271" t="n">
        <v>35514</v>
      </c>
      <c r="C271" t="n">
        <v>286057</v>
      </c>
      <c r="D271">
        <f>if(and(B271&gt;0,C271&gt;0),C271/(B271+C271),"")</f>
        <v/>
      </c>
      <c r="E271">
        <f>D271-E260</f>
        <v/>
      </c>
      <c r="F271" t="n">
        <v>0.05</v>
      </c>
      <c r="G271">
        <f>E271/F271*100/43.00/168</f>
        <v/>
      </c>
    </row>
    <row r="272" spans="1:7">
      <c r="A272" t="s"/>
    </row>
    <row r="273" spans="1:7">
      <c r="A273" t="s">
        <v>0</v>
      </c>
      <c r="B273" t="s">
        <v>1</v>
      </c>
      <c r="C273" t="s">
        <v>2</v>
      </c>
      <c r="D273" t="s">
        <v>3</v>
      </c>
    </row>
    <row r="274" spans="1:7">
      <c r="A274" t="s">
        <v>73</v>
      </c>
      <c r="B274" t="s">
        <v>74</v>
      </c>
      <c r="C274" t="s">
        <v>75</v>
      </c>
      <c r="D274" t="s">
        <v>76</v>
      </c>
    </row>
    <row r="275" spans="1:7">
      <c r="A275" t="s"/>
      <c r="B275" t="s">
        <v>8</v>
      </c>
      <c r="C275" t="s">
        <v>9</v>
      </c>
      <c r="D275" t="s">
        <v>10</v>
      </c>
      <c r="E275" t="s">
        <v>11</v>
      </c>
      <c r="F275" t="s">
        <v>12</v>
      </c>
      <c r="G275" t="s">
        <v>13</v>
      </c>
    </row>
    <row r="276" spans="1:7">
      <c r="A276" t="s">
        <v>14</v>
      </c>
      <c r="B276" t="n">
        <v>66352640</v>
      </c>
      <c r="C276" t="n">
        <v>96403330</v>
      </c>
      <c r="D276">
        <f>if(and(B276&gt;0,C276&gt;0),C276/(B276+C276),"")</f>
        <v/>
      </c>
      <c r="E276">
        <f>average(D276:D277)</f>
        <v/>
      </c>
    </row>
    <row r="277" spans="1:7">
      <c r="A277" t="s">
        <v>15</v>
      </c>
      <c r="B277" t="n">
        <v>61045670</v>
      </c>
      <c r="C277" t="n">
        <v>86324540</v>
      </c>
      <c r="D277">
        <f>if(and(B277&gt;0,C277&gt;0),C277/(B277+C277),"")</f>
        <v/>
      </c>
    </row>
    <row r="278" spans="1:7">
      <c r="A278" t="s">
        <v>16</v>
      </c>
      <c r="B278" t="n">
        <v>44953820</v>
      </c>
      <c r="C278" t="n">
        <v>76277070</v>
      </c>
      <c r="D278">
        <f>if(and(B278&gt;0,C278&gt;0),C278/(B278+C278),"")</f>
        <v/>
      </c>
      <c r="E278">
        <f>D278-E276</f>
        <v/>
      </c>
      <c r="F278" t="n">
        <v>0.05</v>
      </c>
      <c r="G278">
        <f>E278/F278*100/42.82/8</f>
        <v/>
      </c>
    </row>
    <row r="279" spans="1:7">
      <c r="A279" t="s">
        <v>17</v>
      </c>
      <c r="B279" t="n">
        <v>46606130</v>
      </c>
      <c r="C279" t="n">
        <v>79577380</v>
      </c>
      <c r="D279">
        <f>if(and(B279&gt;0,C279&gt;0),C279/(B279+C279),"")</f>
        <v/>
      </c>
      <c r="E279">
        <f>D279-E276</f>
        <v/>
      </c>
      <c r="F279" t="n">
        <v>0.05</v>
      </c>
      <c r="G279">
        <f>E279/F279*100/42.82/8</f>
        <v/>
      </c>
    </row>
    <row r="280" spans="1:7">
      <c r="A280" t="s">
        <v>18</v>
      </c>
      <c r="B280" t="n">
        <v>24937230</v>
      </c>
      <c r="C280" t="n">
        <v>57119290</v>
      </c>
      <c r="D280">
        <f>if(and(B280&gt;0,C280&gt;0),C280/(B280+C280),"")</f>
        <v/>
      </c>
      <c r="E280">
        <f>D280-E276</f>
        <v/>
      </c>
      <c r="F280" t="n">
        <v>0.05</v>
      </c>
      <c r="G280">
        <f>E280/F280*100/42.82/24</f>
        <v/>
      </c>
    </row>
    <row r="281" spans="1:7">
      <c r="A281" t="s">
        <v>19</v>
      </c>
      <c r="B281" t="n">
        <v>23859680</v>
      </c>
      <c r="C281" t="n">
        <v>54965110</v>
      </c>
      <c r="D281">
        <f>if(and(B281&gt;0,C281&gt;0),C281/(B281+C281),"")</f>
        <v/>
      </c>
      <c r="E281">
        <f>D281-E276</f>
        <v/>
      </c>
      <c r="F281" t="n">
        <v>0.05</v>
      </c>
      <c r="G281">
        <f>E281/F281*100/42.82/24</f>
        <v/>
      </c>
    </row>
    <row r="282" spans="1:7">
      <c r="A282" t="s">
        <v>20</v>
      </c>
      <c r="B282" t="n">
        <v>16974330</v>
      </c>
      <c r="C282" t="n">
        <v>47467500</v>
      </c>
      <c r="D282">
        <f>if(and(B282&gt;0,C282&gt;0),C282/(B282+C282),"")</f>
        <v/>
      </c>
      <c r="E282">
        <f>D282-E276</f>
        <v/>
      </c>
      <c r="F282" t="n">
        <v>0.05</v>
      </c>
      <c r="G282">
        <f>E282/F282*100/42.82/48</f>
        <v/>
      </c>
    </row>
    <row r="283" spans="1:7">
      <c r="A283" t="s">
        <v>21</v>
      </c>
      <c r="B283" t="n">
        <v>16261960</v>
      </c>
      <c r="C283" t="n">
        <v>46640730</v>
      </c>
      <c r="D283">
        <f>if(and(B283&gt;0,C283&gt;0),C283/(B283+C283),"")</f>
        <v/>
      </c>
      <c r="E283">
        <f>D283-E276</f>
        <v/>
      </c>
      <c r="F283" t="n">
        <v>0.05</v>
      </c>
      <c r="G283">
        <f>E283/F283*100/42.82/48</f>
        <v/>
      </c>
    </row>
    <row r="284" spans="1:7">
      <c r="A284" t="s">
        <v>22</v>
      </c>
      <c r="B284" t="n">
        <v>23420410</v>
      </c>
      <c r="C284" t="n">
        <v>68743640</v>
      </c>
      <c r="D284">
        <f>if(and(B284&gt;0,C284&gt;0),C284/(B284+C284),"")</f>
        <v/>
      </c>
      <c r="E284">
        <f>D284-E276</f>
        <v/>
      </c>
      <c r="F284" t="n">
        <v>0.05</v>
      </c>
      <c r="G284">
        <f>E284/F284*100/42.82/96</f>
        <v/>
      </c>
    </row>
    <row r="285" spans="1:7">
      <c r="A285" t="s">
        <v>23</v>
      </c>
      <c r="B285" t="n">
        <v>19769260</v>
      </c>
      <c r="C285" t="n">
        <v>56926330</v>
      </c>
      <c r="D285">
        <f>if(and(B285&gt;0,C285&gt;0),C285/(B285+C285),"")</f>
        <v/>
      </c>
      <c r="E285">
        <f>D285-E276</f>
        <v/>
      </c>
      <c r="F285" t="n">
        <v>0.05</v>
      </c>
      <c r="G285">
        <f>E285/F285*100/42.82/96</f>
        <v/>
      </c>
    </row>
    <row r="286" spans="1:7">
      <c r="A286" t="s">
        <v>24</v>
      </c>
      <c r="B286" t="n">
        <v>22578760</v>
      </c>
      <c r="C286" t="n">
        <v>63300020</v>
      </c>
      <c r="D286">
        <f>if(and(B286&gt;0,C286&gt;0),C286/(B286+C286),"")</f>
        <v/>
      </c>
      <c r="E286">
        <f>D286-E276</f>
        <v/>
      </c>
      <c r="F286" t="n">
        <v>0.05</v>
      </c>
      <c r="G286">
        <f>E286/F286*100/42.82/168</f>
        <v/>
      </c>
    </row>
    <row r="287" spans="1:7">
      <c r="A287" t="s">
        <v>25</v>
      </c>
      <c r="B287" t="n">
        <v>18088700</v>
      </c>
      <c r="C287" t="n">
        <v>53642680</v>
      </c>
      <c r="D287">
        <f>if(and(B287&gt;0,C287&gt;0),C287/(B287+C287),"")</f>
        <v/>
      </c>
      <c r="E287">
        <f>D287-E276</f>
        <v/>
      </c>
      <c r="F287" t="n">
        <v>0.05</v>
      </c>
      <c r="G287">
        <f>E287/F287*100/42.82/168</f>
        <v/>
      </c>
    </row>
    <row r="288" spans="1:7">
      <c r="A288" t="s"/>
    </row>
    <row r="289" spans="1:7">
      <c r="A289" t="s">
        <v>0</v>
      </c>
      <c r="B289" t="s">
        <v>1</v>
      </c>
      <c r="C289" t="s">
        <v>2</v>
      </c>
      <c r="D289" t="s">
        <v>3</v>
      </c>
    </row>
    <row r="290" spans="1:7">
      <c r="A290" t="s">
        <v>77</v>
      </c>
      <c r="B290" t="s">
        <v>51</v>
      </c>
      <c r="C290" t="s">
        <v>78</v>
      </c>
      <c r="D290" t="s">
        <v>76</v>
      </c>
    </row>
    <row r="291" spans="1:7">
      <c r="A291" t="s"/>
      <c r="B291" t="s">
        <v>8</v>
      </c>
      <c r="C291" t="s">
        <v>9</v>
      </c>
      <c r="D291" t="s">
        <v>10</v>
      </c>
      <c r="E291" t="s">
        <v>11</v>
      </c>
      <c r="F291" t="s">
        <v>12</v>
      </c>
      <c r="G291" t="s">
        <v>13</v>
      </c>
    </row>
    <row r="292" spans="1:7">
      <c r="A292" t="s">
        <v>14</v>
      </c>
      <c r="B292" t="n">
        <v>62748830</v>
      </c>
      <c r="C292" t="n">
        <v>86003210</v>
      </c>
      <c r="D292">
        <f>if(and(B292&gt;0,C292&gt;0),C292/(B292+C292),"")</f>
        <v/>
      </c>
      <c r="E292">
        <f>average(D292:D293)</f>
        <v/>
      </c>
    </row>
    <row r="293" spans="1:7">
      <c r="A293" t="s">
        <v>15</v>
      </c>
      <c r="B293" t="n">
        <v>60857940</v>
      </c>
      <c r="C293" t="n">
        <v>83529520</v>
      </c>
      <c r="D293">
        <f>if(and(B293&gt;0,C293&gt;0),C293/(B293+C293),"")</f>
        <v/>
      </c>
    </row>
    <row r="294" spans="1:7">
      <c r="A294" t="s">
        <v>16</v>
      </c>
      <c r="B294" t="n">
        <v>39627310</v>
      </c>
      <c r="C294" t="n">
        <v>68600310</v>
      </c>
      <c r="D294">
        <f>if(and(B294&gt;0,C294&gt;0),C294/(B294+C294),"")</f>
        <v/>
      </c>
      <c r="E294">
        <f>D294-E292</f>
        <v/>
      </c>
      <c r="F294" t="n">
        <v>0.05</v>
      </c>
      <c r="G294">
        <f>E294/F294*100/42.82/8</f>
        <v/>
      </c>
    </row>
    <row r="295" spans="1:7">
      <c r="A295" t="s">
        <v>17</v>
      </c>
      <c r="B295" t="n">
        <v>41701880</v>
      </c>
      <c r="C295" t="n">
        <v>69904060</v>
      </c>
      <c r="D295">
        <f>if(and(B295&gt;0,C295&gt;0),C295/(B295+C295),"")</f>
        <v/>
      </c>
      <c r="E295">
        <f>D295-E292</f>
        <v/>
      </c>
      <c r="F295" t="n">
        <v>0.05</v>
      </c>
      <c r="G295">
        <f>E295/F295*100/42.82/8</f>
        <v/>
      </c>
    </row>
    <row r="296" spans="1:7">
      <c r="A296" t="s">
        <v>18</v>
      </c>
      <c r="B296" t="n">
        <v>24388420</v>
      </c>
      <c r="C296" t="n">
        <v>55777860</v>
      </c>
      <c r="D296">
        <f>if(and(B296&gt;0,C296&gt;0),C296/(B296+C296),"")</f>
        <v/>
      </c>
      <c r="E296">
        <f>D296-E292</f>
        <v/>
      </c>
      <c r="F296" t="n">
        <v>0.05</v>
      </c>
      <c r="G296">
        <f>E296/F296*100/42.82/24</f>
        <v/>
      </c>
    </row>
    <row r="297" spans="1:7">
      <c r="A297" t="s">
        <v>19</v>
      </c>
      <c r="B297" t="n">
        <v>23496750</v>
      </c>
      <c r="C297" t="n">
        <v>51912250</v>
      </c>
      <c r="D297">
        <f>if(and(B297&gt;0,C297&gt;0),C297/(B297+C297),"")</f>
        <v/>
      </c>
      <c r="E297">
        <f>D297-E292</f>
        <v/>
      </c>
      <c r="F297" t="n">
        <v>0.05</v>
      </c>
      <c r="G297">
        <f>E297/F297*100/42.82/24</f>
        <v/>
      </c>
    </row>
    <row r="298" spans="1:7">
      <c r="A298" t="s">
        <v>20</v>
      </c>
      <c r="B298" t="n">
        <v>16734630</v>
      </c>
      <c r="C298" t="n">
        <v>44724830</v>
      </c>
      <c r="D298">
        <f>if(and(B298&gt;0,C298&gt;0),C298/(B298+C298),"")</f>
        <v/>
      </c>
      <c r="E298">
        <f>D298-E292</f>
        <v/>
      </c>
      <c r="F298" t="n">
        <v>0.05</v>
      </c>
      <c r="G298">
        <f>E298/F298*100/42.82/48</f>
        <v/>
      </c>
    </row>
    <row r="299" spans="1:7">
      <c r="A299" t="s">
        <v>21</v>
      </c>
      <c r="B299" t="n">
        <v>16062920</v>
      </c>
      <c r="C299" t="n">
        <v>43249990</v>
      </c>
      <c r="D299">
        <f>if(and(B299&gt;0,C299&gt;0),C299/(B299+C299),"")</f>
        <v/>
      </c>
      <c r="E299">
        <f>D299-E292</f>
        <v/>
      </c>
      <c r="F299" t="n">
        <v>0.05</v>
      </c>
      <c r="G299">
        <f>E299/F299*100/42.82/48</f>
        <v/>
      </c>
    </row>
    <row r="300" spans="1:7">
      <c r="A300" t="s">
        <v>22</v>
      </c>
      <c r="B300" t="n">
        <v>21959740</v>
      </c>
      <c r="C300" t="n">
        <v>63424560</v>
      </c>
      <c r="D300">
        <f>if(and(B300&gt;0,C300&gt;0),C300/(B300+C300),"")</f>
        <v/>
      </c>
      <c r="E300">
        <f>D300-E292</f>
        <v/>
      </c>
      <c r="F300" t="n">
        <v>0.05</v>
      </c>
      <c r="G300">
        <f>E300/F300*100/42.82/96</f>
        <v/>
      </c>
    </row>
    <row r="301" spans="1:7">
      <c r="A301" t="s">
        <v>23</v>
      </c>
      <c r="B301" t="n">
        <v>18273860</v>
      </c>
      <c r="C301" t="n">
        <v>52531460</v>
      </c>
      <c r="D301">
        <f>if(and(B301&gt;0,C301&gt;0),C301/(B301+C301),"")</f>
        <v/>
      </c>
      <c r="E301">
        <f>D301-E292</f>
        <v/>
      </c>
      <c r="F301" t="n">
        <v>0.05</v>
      </c>
      <c r="G301">
        <f>E301/F301*100/42.82/96</f>
        <v/>
      </c>
    </row>
    <row r="302" spans="1:7">
      <c r="A302" t="s">
        <v>24</v>
      </c>
      <c r="B302" t="n">
        <v>16227090</v>
      </c>
      <c r="C302" t="n">
        <v>48196460</v>
      </c>
      <c r="D302">
        <f>if(and(B302&gt;0,C302&gt;0),C302/(B302+C302),"")</f>
        <v/>
      </c>
      <c r="E302">
        <f>D302-E292</f>
        <v/>
      </c>
      <c r="F302" t="n">
        <v>0.05</v>
      </c>
      <c r="G302">
        <f>E302/F302*100/42.82/168</f>
        <v/>
      </c>
    </row>
    <row r="303" spans="1:7">
      <c r="A303" t="s">
        <v>25</v>
      </c>
      <c r="B303" t="n">
        <v>17037640</v>
      </c>
      <c r="C303" t="n">
        <v>52365880</v>
      </c>
      <c r="D303">
        <f>if(and(B303&gt;0,C303&gt;0),C303/(B303+C303),"")</f>
        <v/>
      </c>
      <c r="E303">
        <f>D303-E292</f>
        <v/>
      </c>
      <c r="F303" t="n">
        <v>0.05</v>
      </c>
      <c r="G303">
        <f>E303/F303*100/42.82/168</f>
        <v/>
      </c>
    </row>
    <row r="304" spans="1:7">
      <c r="A304" t="s"/>
    </row>
    <row r="305" spans="1:7">
      <c r="A305" t="s">
        <v>0</v>
      </c>
      <c r="B305" t="s">
        <v>1</v>
      </c>
      <c r="C305" t="s">
        <v>2</v>
      </c>
      <c r="D305" t="s">
        <v>3</v>
      </c>
    </row>
    <row r="306" spans="1:7">
      <c r="A306" t="s">
        <v>79</v>
      </c>
      <c r="B306" t="s">
        <v>39</v>
      </c>
      <c r="C306" t="s">
        <v>80</v>
      </c>
      <c r="D306" t="s">
        <v>81</v>
      </c>
    </row>
    <row r="307" spans="1:7">
      <c r="A307" t="s"/>
      <c r="B307" t="s">
        <v>8</v>
      </c>
      <c r="C307" t="s">
        <v>9</v>
      </c>
      <c r="D307" t="s">
        <v>10</v>
      </c>
      <c r="E307" t="s">
        <v>11</v>
      </c>
      <c r="F307" t="s">
        <v>12</v>
      </c>
      <c r="G307" t="s">
        <v>13</v>
      </c>
    </row>
    <row r="308" spans="1:7">
      <c r="A308" t="s">
        <v>14</v>
      </c>
      <c r="B308" t="n">
        <v>10203990</v>
      </c>
      <c r="C308" t="n">
        <v>10410330</v>
      </c>
      <c r="D308">
        <f>if(and(B308&gt;0,C308&gt;0),C308/(B308+C308),"")</f>
        <v/>
      </c>
      <c r="E308">
        <f>average(D308:D309)</f>
        <v/>
      </c>
    </row>
    <row r="309" spans="1:7">
      <c r="A309" t="s">
        <v>15</v>
      </c>
      <c r="B309" t="n">
        <v>5784440</v>
      </c>
      <c r="C309" t="n">
        <v>6821152</v>
      </c>
      <c r="D309">
        <f>if(and(B309&gt;0,C309&gt;0),C309/(B309+C309),"")</f>
        <v/>
      </c>
    </row>
    <row r="310" spans="1:7">
      <c r="A310" t="s">
        <v>16</v>
      </c>
      <c r="B310" t="n">
        <v>12220380</v>
      </c>
      <c r="C310" t="n">
        <v>11869940</v>
      </c>
      <c r="D310">
        <f>if(and(B310&gt;0,C310&gt;0),C310/(B310+C310),"")</f>
        <v/>
      </c>
      <c r="E310">
        <f>D310-E308</f>
        <v/>
      </c>
      <c r="F310" t="n">
        <v>0.05</v>
      </c>
      <c r="G310">
        <f>E310/F310*100/42.16/8</f>
        <v/>
      </c>
    </row>
    <row r="311" spans="1:7">
      <c r="A311" t="s">
        <v>17</v>
      </c>
      <c r="B311" t="n">
        <v>73495</v>
      </c>
      <c r="C311" t="n">
        <v>166705</v>
      </c>
      <c r="D311">
        <f>if(and(B311&gt;0,C311&gt;0),C311/(B311+C311),"")</f>
        <v/>
      </c>
      <c r="E311">
        <f>D311-E308</f>
        <v/>
      </c>
      <c r="F311" t="n">
        <v>0.05</v>
      </c>
      <c r="G311">
        <f>E311/F311*100/42.16/8</f>
        <v/>
      </c>
    </row>
    <row r="312" spans="1:7">
      <c r="A312" t="s">
        <v>18</v>
      </c>
      <c r="B312" t="n">
        <v>2013798</v>
      </c>
      <c r="C312" t="n">
        <v>3146333</v>
      </c>
      <c r="D312">
        <f>if(and(B312&gt;0,C312&gt;0),C312/(B312+C312),"")</f>
        <v/>
      </c>
      <c r="E312">
        <f>D312-E308</f>
        <v/>
      </c>
      <c r="F312" t="n">
        <v>0.05</v>
      </c>
      <c r="G312">
        <f>E312/F312*100/42.16/24</f>
        <v/>
      </c>
    </row>
    <row r="313" spans="1:7">
      <c r="A313" t="s">
        <v>19</v>
      </c>
      <c r="B313" t="n">
        <v>2899512</v>
      </c>
      <c r="C313" t="n">
        <v>4648334</v>
      </c>
      <c r="D313">
        <f>if(and(B313&gt;0,C313&gt;0),C313/(B313+C313),"")</f>
        <v/>
      </c>
      <c r="E313">
        <f>D313-E308</f>
        <v/>
      </c>
      <c r="F313" t="n">
        <v>0.05</v>
      </c>
      <c r="G313">
        <f>E313/F313*100/42.16/24</f>
        <v/>
      </c>
    </row>
    <row r="314" spans="1:7">
      <c r="A314" t="s">
        <v>20</v>
      </c>
      <c r="B314" t="n">
        <v>11963630</v>
      </c>
      <c r="C314" t="n">
        <v>11071530</v>
      </c>
      <c r="D314">
        <f>if(and(B314&gt;0,C314&gt;0),C314/(B314+C314),"")</f>
        <v/>
      </c>
      <c r="E314">
        <f>D314-E308</f>
        <v/>
      </c>
      <c r="F314" t="n">
        <v>0.05</v>
      </c>
      <c r="G314">
        <f>E314/F314*100/42.16/48</f>
        <v/>
      </c>
    </row>
    <row r="315" spans="1:7">
      <c r="A315" t="s">
        <v>21</v>
      </c>
      <c r="B315" t="n">
        <v>11705510</v>
      </c>
      <c r="C315" t="n">
        <v>13055630</v>
      </c>
      <c r="D315">
        <f>if(and(B315&gt;0,C315&gt;0),C315/(B315+C315),"")</f>
        <v/>
      </c>
      <c r="E315">
        <f>D315-E308</f>
        <v/>
      </c>
      <c r="F315" t="n">
        <v>0.05</v>
      </c>
      <c r="G315">
        <f>E315/F315*100/42.16/48</f>
        <v/>
      </c>
    </row>
    <row r="316" spans="1:7">
      <c r="A316" t="s">
        <v>22</v>
      </c>
      <c r="B316" t="n">
        <v>5793165</v>
      </c>
      <c r="C316" t="n">
        <v>6957544</v>
      </c>
      <c r="D316">
        <f>if(and(B316&gt;0,C316&gt;0),C316/(B316+C316),"")</f>
        <v/>
      </c>
      <c r="E316">
        <f>D316-E308</f>
        <v/>
      </c>
      <c r="F316" t="n">
        <v>0.05</v>
      </c>
      <c r="G316">
        <f>E316/F316*100/42.16/96</f>
        <v/>
      </c>
    </row>
    <row r="317" spans="1:7">
      <c r="A317" t="s">
        <v>23</v>
      </c>
      <c r="B317" t="n">
        <v>6917481</v>
      </c>
      <c r="C317" t="n">
        <v>19543500</v>
      </c>
      <c r="D317">
        <f>if(and(B317&gt;0,C317&gt;0),C317/(B317+C317),"")</f>
        <v/>
      </c>
      <c r="E317">
        <f>D317-E308</f>
        <v/>
      </c>
      <c r="F317" t="n">
        <v>0.05</v>
      </c>
      <c r="G317">
        <f>E317/F317*100/42.16/96</f>
        <v/>
      </c>
    </row>
    <row r="318" spans="1:7">
      <c r="A318" t="s">
        <v>24</v>
      </c>
      <c r="B318" t="n">
        <v>17244920</v>
      </c>
      <c r="C318" t="n">
        <v>19513820</v>
      </c>
      <c r="D318">
        <f>if(and(B318&gt;0,C318&gt;0),C318/(B318+C318),"")</f>
        <v/>
      </c>
      <c r="E318">
        <f>D318-E308</f>
        <v/>
      </c>
      <c r="F318" t="n">
        <v>0.05</v>
      </c>
      <c r="G318">
        <f>E318/F318*100/42.16/168</f>
        <v/>
      </c>
    </row>
    <row r="319" spans="1:7">
      <c r="A319" t="s">
        <v>25</v>
      </c>
      <c r="B319" t="n">
        <v>129233</v>
      </c>
      <c r="C319" t="n">
        <v>331264</v>
      </c>
      <c r="D319">
        <f>if(and(B319&gt;0,C319&gt;0),C319/(B319+C319),"")</f>
        <v/>
      </c>
      <c r="E319">
        <f>D319-E308</f>
        <v/>
      </c>
      <c r="F319" t="n">
        <v>0.05</v>
      </c>
      <c r="G319">
        <f>E319/F319*100/42.16/168</f>
        <v/>
      </c>
    </row>
    <row r="320" spans="1:7">
      <c r="A320" t="s"/>
    </row>
    <row r="321" spans="1:7">
      <c r="A321" t="s">
        <v>0</v>
      </c>
      <c r="B321" t="s">
        <v>1</v>
      </c>
      <c r="C321" t="s">
        <v>2</v>
      </c>
      <c r="D321" t="s">
        <v>3</v>
      </c>
    </row>
    <row r="322" spans="1:7">
      <c r="A322" t="s">
        <v>82</v>
      </c>
      <c r="B322" t="s">
        <v>39</v>
      </c>
      <c r="C322" t="s">
        <v>83</v>
      </c>
      <c r="D322" t="s">
        <v>84</v>
      </c>
    </row>
    <row r="323" spans="1:7">
      <c r="A323" t="s"/>
      <c r="B323" t="s">
        <v>8</v>
      </c>
      <c r="C323" t="s">
        <v>9</v>
      </c>
      <c r="D323" t="s">
        <v>10</v>
      </c>
      <c r="E323" t="s">
        <v>11</v>
      </c>
      <c r="F323" t="s">
        <v>12</v>
      </c>
      <c r="G323" t="s">
        <v>13</v>
      </c>
    </row>
    <row r="324" spans="1:7">
      <c r="A324" t="s">
        <v>14</v>
      </c>
      <c r="B324" t="n">
        <v>47149520</v>
      </c>
      <c r="C324" t="n">
        <v>69494640</v>
      </c>
      <c r="D324">
        <f>if(and(B324&gt;0,C324&gt;0),C324/(B324+C324),"")</f>
        <v/>
      </c>
      <c r="E324">
        <f>average(D324:D325)</f>
        <v/>
      </c>
    </row>
    <row r="325" spans="1:7">
      <c r="A325" t="s">
        <v>15</v>
      </c>
      <c r="B325" t="n">
        <v>50812830</v>
      </c>
      <c r="C325" t="n">
        <v>74725420</v>
      </c>
      <c r="D325">
        <f>if(and(B325&gt;0,C325&gt;0),C325/(B325+C325),"")</f>
        <v/>
      </c>
    </row>
    <row r="326" spans="1:7">
      <c r="A326" t="s">
        <v>16</v>
      </c>
      <c r="B326" t="n">
        <v>31105900</v>
      </c>
      <c r="C326" t="n">
        <v>53190670</v>
      </c>
      <c r="D326">
        <f>if(and(B326&gt;0,C326&gt;0),C326/(B326+C326),"")</f>
        <v/>
      </c>
      <c r="E326">
        <f>D326-E324</f>
        <v/>
      </c>
      <c r="F326" t="n">
        <v>0.05</v>
      </c>
      <c r="G326">
        <f>E326/F326*100/54.98/8</f>
        <v/>
      </c>
    </row>
    <row r="327" spans="1:7">
      <c r="A327" t="s">
        <v>17</v>
      </c>
      <c r="B327" t="n">
        <v>28214970</v>
      </c>
      <c r="C327" t="n">
        <v>49505300</v>
      </c>
      <c r="D327">
        <f>if(and(B327&gt;0,C327&gt;0),C327/(B327+C327),"")</f>
        <v/>
      </c>
      <c r="E327">
        <f>D327-E324</f>
        <v/>
      </c>
      <c r="F327" t="n">
        <v>0.05</v>
      </c>
      <c r="G327">
        <f>E327/F327*100/54.98/8</f>
        <v/>
      </c>
    </row>
    <row r="328" spans="1:7">
      <c r="A328" t="s">
        <v>18</v>
      </c>
      <c r="B328" t="n">
        <v>18406830</v>
      </c>
      <c r="C328" t="n">
        <v>45781810</v>
      </c>
      <c r="D328">
        <f>if(and(B328&gt;0,C328&gt;0),C328/(B328+C328),"")</f>
        <v/>
      </c>
      <c r="E328">
        <f>D328-E324</f>
        <v/>
      </c>
      <c r="F328" t="n">
        <v>0.05</v>
      </c>
      <c r="G328">
        <f>E328/F328*100/54.98/24</f>
        <v/>
      </c>
    </row>
    <row r="329" spans="1:7">
      <c r="A329" t="s">
        <v>19</v>
      </c>
      <c r="B329" t="n">
        <v>19529490</v>
      </c>
      <c r="C329" t="n">
        <v>45949390</v>
      </c>
      <c r="D329">
        <f>if(and(B329&gt;0,C329&gt;0),C329/(B329+C329),"")</f>
        <v/>
      </c>
      <c r="E329">
        <f>D329-E324</f>
        <v/>
      </c>
      <c r="F329" t="n">
        <v>0.05</v>
      </c>
      <c r="G329">
        <f>E329/F329*100/54.98/24</f>
        <v/>
      </c>
    </row>
    <row r="330" spans="1:7">
      <c r="A330" t="s">
        <v>20</v>
      </c>
      <c r="B330" t="n">
        <v>7149015</v>
      </c>
      <c r="C330" t="n">
        <v>22691520</v>
      </c>
      <c r="D330">
        <f>if(and(B330&gt;0,C330&gt;0),C330/(B330+C330),"")</f>
        <v/>
      </c>
      <c r="E330">
        <f>D330-E324</f>
        <v/>
      </c>
      <c r="F330" t="n">
        <v>0.05</v>
      </c>
      <c r="G330">
        <f>E330/F330*100/54.98/48</f>
        <v/>
      </c>
    </row>
    <row r="331" spans="1:7">
      <c r="A331" t="s">
        <v>21</v>
      </c>
      <c r="B331" t="n">
        <v>5918374</v>
      </c>
      <c r="C331" t="n">
        <v>18007930</v>
      </c>
      <c r="D331">
        <f>if(and(B331&gt;0,C331&gt;0),C331/(B331+C331),"")</f>
        <v/>
      </c>
      <c r="E331">
        <f>D331-E324</f>
        <v/>
      </c>
      <c r="F331" t="n">
        <v>0.05</v>
      </c>
      <c r="G331">
        <f>E331/F331*100/54.98/48</f>
        <v/>
      </c>
    </row>
    <row r="332" spans="1:7">
      <c r="A332" t="s">
        <v>22</v>
      </c>
      <c r="B332" t="n">
        <v>11394620</v>
      </c>
      <c r="C332" t="n">
        <v>38070630</v>
      </c>
      <c r="D332">
        <f>if(and(B332&gt;0,C332&gt;0),C332/(B332+C332),"")</f>
        <v/>
      </c>
      <c r="E332">
        <f>D332-E324</f>
        <v/>
      </c>
      <c r="F332" t="n">
        <v>0.05</v>
      </c>
      <c r="G332">
        <f>E332/F332*100/54.98/96</f>
        <v/>
      </c>
    </row>
    <row r="333" spans="1:7">
      <c r="A333" t="s">
        <v>23</v>
      </c>
      <c r="B333" t="n">
        <v>10451550</v>
      </c>
      <c r="C333" t="n">
        <v>35593020</v>
      </c>
      <c r="D333">
        <f>if(and(B333&gt;0,C333&gt;0),C333/(B333+C333),"")</f>
        <v/>
      </c>
      <c r="E333">
        <f>D333-E324</f>
        <v/>
      </c>
      <c r="F333" t="n">
        <v>0.05</v>
      </c>
      <c r="G333">
        <f>E333/F333*100/54.98/96</f>
        <v/>
      </c>
    </row>
    <row r="334" spans="1:7">
      <c r="A334" t="s">
        <v>24</v>
      </c>
      <c r="B334" t="n">
        <v>7970640</v>
      </c>
      <c r="C334" t="n">
        <v>27019910</v>
      </c>
      <c r="D334">
        <f>if(and(B334&gt;0,C334&gt;0),C334/(B334+C334),"")</f>
        <v/>
      </c>
      <c r="E334">
        <f>D334-E324</f>
        <v/>
      </c>
      <c r="F334" t="n">
        <v>0.05</v>
      </c>
      <c r="G334">
        <f>E334/F334*100/54.98/168</f>
        <v/>
      </c>
    </row>
    <row r="335" spans="1:7">
      <c r="A335" t="s">
        <v>25</v>
      </c>
      <c r="B335" t="n">
        <v>8629782</v>
      </c>
      <c r="C335" t="n">
        <v>30631250</v>
      </c>
      <c r="D335">
        <f>if(and(B335&gt;0,C335&gt;0),C335/(B335+C335),"")</f>
        <v/>
      </c>
      <c r="E335">
        <f>D335-E324</f>
        <v/>
      </c>
      <c r="F335" t="n">
        <v>0.05</v>
      </c>
      <c r="G335">
        <f>E335/F335*100/54.98/168</f>
        <v/>
      </c>
    </row>
    <row r="336" spans="1:7">
      <c r="A336" t="s"/>
    </row>
    <row r="337" spans="1:7">
      <c r="A337" t="s">
        <v>0</v>
      </c>
      <c r="B337" t="s">
        <v>1</v>
      </c>
      <c r="C337" t="s">
        <v>2</v>
      </c>
      <c r="D337" t="s">
        <v>3</v>
      </c>
    </row>
    <row r="338" spans="1:7">
      <c r="A338" t="s">
        <v>85</v>
      </c>
      <c r="B338" t="s">
        <v>51</v>
      </c>
      <c r="C338" t="s">
        <v>86</v>
      </c>
      <c r="D338" t="s">
        <v>84</v>
      </c>
    </row>
    <row r="339" spans="1:7">
      <c r="A339" t="s"/>
      <c r="B339" t="s">
        <v>8</v>
      </c>
      <c r="C339" t="s">
        <v>9</v>
      </c>
      <c r="D339" t="s">
        <v>10</v>
      </c>
      <c r="E339" t="s">
        <v>11</v>
      </c>
      <c r="F339" t="s">
        <v>12</v>
      </c>
      <c r="G339" t="s">
        <v>13</v>
      </c>
    </row>
    <row r="340" spans="1:7">
      <c r="A340" t="s">
        <v>14</v>
      </c>
      <c r="B340" t="n">
        <v>125822500</v>
      </c>
      <c r="C340" t="n">
        <v>183011800</v>
      </c>
      <c r="D340">
        <f>if(and(B340&gt;0,C340&gt;0),C340/(B340+C340),"")</f>
        <v/>
      </c>
      <c r="E340">
        <f>average(D340:D341)</f>
        <v/>
      </c>
    </row>
    <row r="341" spans="1:7">
      <c r="A341" t="s">
        <v>15</v>
      </c>
      <c r="B341" t="n">
        <v>141736400</v>
      </c>
      <c r="C341" t="n">
        <v>207753100</v>
      </c>
      <c r="D341">
        <f>if(and(B341&gt;0,C341&gt;0),C341/(B341+C341),"")</f>
        <v/>
      </c>
    </row>
    <row r="342" spans="1:7">
      <c r="A342" t="s">
        <v>16</v>
      </c>
      <c r="B342" t="n">
        <v>76076010</v>
      </c>
      <c r="C342" t="n">
        <v>140112400</v>
      </c>
      <c r="D342">
        <f>if(and(B342&gt;0,C342&gt;0),C342/(B342+C342),"")</f>
        <v/>
      </c>
      <c r="E342">
        <f>D342-E340</f>
        <v/>
      </c>
      <c r="F342" t="n">
        <v>0.05</v>
      </c>
      <c r="G342">
        <f>E342/F342*100/54.98/8</f>
        <v/>
      </c>
    </row>
    <row r="343" spans="1:7">
      <c r="A343" t="s">
        <v>17</v>
      </c>
      <c r="B343" t="n">
        <v>74674750</v>
      </c>
      <c r="C343" t="n">
        <v>131621100</v>
      </c>
      <c r="D343">
        <f>if(and(B343&gt;0,C343&gt;0),C343/(B343+C343),"")</f>
        <v/>
      </c>
      <c r="E343">
        <f>D343-E340</f>
        <v/>
      </c>
      <c r="F343" t="n">
        <v>0.05</v>
      </c>
      <c r="G343">
        <f>E343/F343*100/54.98/8</f>
        <v/>
      </c>
    </row>
    <row r="344" spans="1:7">
      <c r="A344" t="s">
        <v>18</v>
      </c>
      <c r="B344" t="n">
        <v>44111150</v>
      </c>
      <c r="C344" t="n">
        <v>107787100</v>
      </c>
      <c r="D344">
        <f>if(and(B344&gt;0,C344&gt;0),C344/(B344+C344),"")</f>
        <v/>
      </c>
      <c r="E344">
        <f>D344-E340</f>
        <v/>
      </c>
      <c r="F344" t="n">
        <v>0.05</v>
      </c>
      <c r="G344">
        <f>E344/F344*100/54.98/24</f>
        <v/>
      </c>
    </row>
    <row r="345" spans="1:7">
      <c r="A345" t="s">
        <v>19</v>
      </c>
      <c r="B345" t="n">
        <v>46890800</v>
      </c>
      <c r="C345" t="n">
        <v>111769500</v>
      </c>
      <c r="D345">
        <f>if(and(B345&gt;0,C345&gt;0),C345/(B345+C345),"")</f>
        <v/>
      </c>
      <c r="E345">
        <f>D345-E340</f>
        <v/>
      </c>
      <c r="F345" t="n">
        <v>0.05</v>
      </c>
      <c r="G345">
        <f>E345/F345*100/54.98/24</f>
        <v/>
      </c>
    </row>
    <row r="346" spans="1:7">
      <c r="A346" t="s">
        <v>20</v>
      </c>
      <c r="B346" t="n">
        <v>17328990</v>
      </c>
      <c r="C346" t="n">
        <v>51451590</v>
      </c>
      <c r="D346">
        <f>if(and(B346&gt;0,C346&gt;0),C346/(B346+C346),"")</f>
        <v/>
      </c>
      <c r="E346">
        <f>D346-E340</f>
        <v/>
      </c>
      <c r="F346" t="n">
        <v>0.05</v>
      </c>
      <c r="G346">
        <f>E346/F346*100/54.98/48</f>
        <v/>
      </c>
    </row>
    <row r="347" spans="1:7">
      <c r="A347" t="s">
        <v>21</v>
      </c>
      <c r="B347" t="n">
        <v>15024860</v>
      </c>
      <c r="C347" t="n">
        <v>47424620</v>
      </c>
      <c r="D347">
        <f>if(and(B347&gt;0,C347&gt;0),C347/(B347+C347),"")</f>
        <v/>
      </c>
      <c r="E347">
        <f>D347-E340</f>
        <v/>
      </c>
      <c r="F347" t="n">
        <v>0.05</v>
      </c>
      <c r="G347">
        <f>E347/F347*100/54.98/48</f>
        <v/>
      </c>
    </row>
    <row r="348" spans="1:7">
      <c r="A348" t="s">
        <v>22</v>
      </c>
      <c r="B348" t="n">
        <v>28761230</v>
      </c>
      <c r="C348" t="n">
        <v>93242760</v>
      </c>
      <c r="D348">
        <f>if(and(B348&gt;0,C348&gt;0),C348/(B348+C348),"")</f>
        <v/>
      </c>
      <c r="E348">
        <f>D348-E340</f>
        <v/>
      </c>
      <c r="F348" t="n">
        <v>0.05</v>
      </c>
      <c r="G348">
        <f>E348/F348*100/54.98/96</f>
        <v/>
      </c>
    </row>
    <row r="349" spans="1:7">
      <c r="A349" t="s">
        <v>23</v>
      </c>
      <c r="B349" t="n">
        <v>25811290</v>
      </c>
      <c r="C349" t="n">
        <v>85439410</v>
      </c>
      <c r="D349">
        <f>if(and(B349&gt;0,C349&gt;0),C349/(B349+C349),"")</f>
        <v/>
      </c>
      <c r="E349">
        <f>D349-E340</f>
        <v/>
      </c>
      <c r="F349" t="n">
        <v>0.05</v>
      </c>
      <c r="G349">
        <f>E349/F349*100/54.98/96</f>
        <v/>
      </c>
    </row>
    <row r="350" spans="1:7">
      <c r="A350" t="s">
        <v>24</v>
      </c>
      <c r="B350" t="n">
        <v>27182410</v>
      </c>
      <c r="C350" t="n">
        <v>94828210</v>
      </c>
      <c r="D350">
        <f>if(and(B350&gt;0,C350&gt;0),C350/(B350+C350),"")</f>
        <v/>
      </c>
      <c r="E350">
        <f>D350-E340</f>
        <v/>
      </c>
      <c r="F350" t="n">
        <v>0.05</v>
      </c>
      <c r="G350">
        <f>E350/F350*100/54.98/168</f>
        <v/>
      </c>
    </row>
    <row r="351" spans="1:7">
      <c r="A351" t="s">
        <v>25</v>
      </c>
      <c r="B351" t="n">
        <v>22557400</v>
      </c>
      <c r="C351" t="n">
        <v>75658650</v>
      </c>
      <c r="D351">
        <f>if(and(B351&gt;0,C351&gt;0),C351/(B351+C351),"")</f>
        <v/>
      </c>
      <c r="E351">
        <f>D351-E340</f>
        <v/>
      </c>
      <c r="F351" t="n">
        <v>0.05</v>
      </c>
      <c r="G351">
        <f>E351/F351*100/54.98/168</f>
        <v/>
      </c>
    </row>
    <row r="352" spans="1:7">
      <c r="A352" t="s"/>
    </row>
    <row r="353" spans="1:7">
      <c r="A353" t="s">
        <v>0</v>
      </c>
      <c r="B353" t="s">
        <v>1</v>
      </c>
      <c r="C353" t="s">
        <v>2</v>
      </c>
      <c r="D353" t="s">
        <v>3</v>
      </c>
    </row>
    <row r="354" spans="1:7">
      <c r="A354" t="s">
        <v>87</v>
      </c>
      <c r="B354" t="s">
        <v>39</v>
      </c>
      <c r="C354" t="s">
        <v>88</v>
      </c>
      <c r="D354" t="s">
        <v>89</v>
      </c>
    </row>
    <row r="355" spans="1:7">
      <c r="A355" t="s"/>
      <c r="B355" t="s">
        <v>8</v>
      </c>
      <c r="C355" t="s">
        <v>9</v>
      </c>
      <c r="D355" t="s">
        <v>10</v>
      </c>
      <c r="E355" t="s">
        <v>11</v>
      </c>
      <c r="F355" t="s">
        <v>12</v>
      </c>
      <c r="G355" t="s">
        <v>13</v>
      </c>
    </row>
    <row r="356" spans="1:7">
      <c r="A356" t="s">
        <v>14</v>
      </c>
      <c r="B356" t="n">
        <v>9172540</v>
      </c>
      <c r="C356" t="n">
        <v>12340590</v>
      </c>
      <c r="D356">
        <f>if(and(B356&gt;0,C356&gt;0),C356/(B356+C356),"")</f>
        <v/>
      </c>
      <c r="E356">
        <f>average(D356:D357)</f>
        <v/>
      </c>
    </row>
    <row r="357" spans="1:7">
      <c r="A357" t="s">
        <v>15</v>
      </c>
      <c r="B357" t="n">
        <v>7861317</v>
      </c>
      <c r="C357" t="n">
        <v>11565670</v>
      </c>
      <c r="D357">
        <f>if(and(B357&gt;0,C357&gt;0),C357/(B357+C357),"")</f>
        <v/>
      </c>
    </row>
    <row r="358" spans="1:7">
      <c r="A358" t="s">
        <v>16</v>
      </c>
      <c r="B358" t="n">
        <v>5532150</v>
      </c>
      <c r="C358" t="n">
        <v>9310891</v>
      </c>
      <c r="D358">
        <f>if(and(B358&gt;0,C358&gt;0),C358/(B358+C358),"")</f>
        <v/>
      </c>
      <c r="E358">
        <f>D358-E356</f>
        <v/>
      </c>
      <c r="F358" t="n">
        <v>0.05</v>
      </c>
      <c r="G358">
        <f>E358/F358*100/45.59/8</f>
        <v/>
      </c>
    </row>
    <row r="359" spans="1:7">
      <c r="A359" t="s">
        <v>17</v>
      </c>
      <c r="B359" t="n">
        <v>4924408</v>
      </c>
      <c r="C359" t="n">
        <v>8762586</v>
      </c>
      <c r="D359">
        <f>if(and(B359&gt;0,C359&gt;0),C359/(B359+C359),"")</f>
        <v/>
      </c>
      <c r="E359">
        <f>D359-E356</f>
        <v/>
      </c>
      <c r="F359" t="n">
        <v>0.05</v>
      </c>
      <c r="G359">
        <f>E359/F359*100/45.59/8</f>
        <v/>
      </c>
    </row>
    <row r="360" spans="1:7">
      <c r="A360" t="s">
        <v>18</v>
      </c>
      <c r="B360" t="n">
        <v>2548701</v>
      </c>
      <c r="C360" t="n">
        <v>6679052</v>
      </c>
      <c r="D360">
        <f>if(and(B360&gt;0,C360&gt;0),C360/(B360+C360),"")</f>
        <v/>
      </c>
      <c r="E360">
        <f>D360-E356</f>
        <v/>
      </c>
      <c r="F360" t="n">
        <v>0.05</v>
      </c>
      <c r="G360">
        <f>E360/F360*100/45.59/24</f>
        <v/>
      </c>
    </row>
    <row r="361" spans="1:7">
      <c r="A361" t="s">
        <v>19</v>
      </c>
      <c r="B361" t="n">
        <v>3101938</v>
      </c>
      <c r="C361" t="n">
        <v>7767282</v>
      </c>
      <c r="D361">
        <f>if(and(B361&gt;0,C361&gt;0),C361/(B361+C361),"")</f>
        <v/>
      </c>
      <c r="E361">
        <f>D361-E356</f>
        <v/>
      </c>
      <c r="F361" t="n">
        <v>0.05</v>
      </c>
      <c r="G361">
        <f>E361/F361*100/45.59/24</f>
        <v/>
      </c>
    </row>
    <row r="362" spans="1:7">
      <c r="A362" t="s">
        <v>20</v>
      </c>
      <c r="B362" t="n">
        <v>955155</v>
      </c>
      <c r="C362" t="n">
        <v>3239559</v>
      </c>
      <c r="D362">
        <f>if(and(B362&gt;0,C362&gt;0),C362/(B362+C362),"")</f>
        <v/>
      </c>
      <c r="E362">
        <f>D362-E356</f>
        <v/>
      </c>
      <c r="F362" t="n">
        <v>0.05</v>
      </c>
      <c r="G362">
        <f>E362/F362*100/45.59/48</f>
        <v/>
      </c>
    </row>
    <row r="363" spans="1:7">
      <c r="A363" t="s">
        <v>21</v>
      </c>
      <c r="B363" t="n">
        <v>529365</v>
      </c>
      <c r="C363" t="n">
        <v>1864170</v>
      </c>
      <c r="D363">
        <f>if(and(B363&gt;0,C363&gt;0),C363/(B363+C363),"")</f>
        <v/>
      </c>
      <c r="E363">
        <f>D363-E356</f>
        <v/>
      </c>
      <c r="F363" t="n">
        <v>0.05</v>
      </c>
      <c r="G363">
        <f>E363/F363*100/45.59/48</f>
        <v/>
      </c>
    </row>
    <row r="364" spans="1:7">
      <c r="A364" t="s">
        <v>22</v>
      </c>
      <c r="B364" t="n">
        <v>221793</v>
      </c>
      <c r="C364" t="n">
        <v>818592</v>
      </c>
      <c r="D364">
        <f>if(and(B364&gt;0,C364&gt;0),C364/(B364+C364),"")</f>
        <v/>
      </c>
      <c r="E364">
        <f>D364-E356</f>
        <v/>
      </c>
      <c r="F364" t="n">
        <v>0.05</v>
      </c>
      <c r="G364">
        <f>E364/F364*100/45.59/96</f>
        <v/>
      </c>
    </row>
    <row r="365" spans="1:7">
      <c r="A365" t="s">
        <v>23</v>
      </c>
      <c r="B365" t="n">
        <v>592593</v>
      </c>
      <c r="C365" t="n">
        <v>2069537</v>
      </c>
      <c r="D365">
        <f>if(and(B365&gt;0,C365&gt;0),C365/(B365+C365),"")</f>
        <v/>
      </c>
      <c r="E365">
        <f>D365-E356</f>
        <v/>
      </c>
      <c r="F365" t="n">
        <v>0.05</v>
      </c>
      <c r="G365">
        <f>E365/F365*100/45.59/96</f>
        <v/>
      </c>
    </row>
    <row r="366" spans="1:7">
      <c r="A366" t="s">
        <v>24</v>
      </c>
      <c r="B366" t="n">
        <v>1105199</v>
      </c>
      <c r="C366" t="n">
        <v>3833087</v>
      </c>
      <c r="D366">
        <f>if(and(B366&gt;0,C366&gt;0),C366/(B366+C366),"")</f>
        <v/>
      </c>
      <c r="E366">
        <f>D366-E356</f>
        <v/>
      </c>
      <c r="F366" t="n">
        <v>0.05</v>
      </c>
      <c r="G366">
        <f>E366/F366*100/45.59/168</f>
        <v/>
      </c>
    </row>
    <row r="367" spans="1:7">
      <c r="A367" t="s">
        <v>25</v>
      </c>
      <c r="B367" t="n">
        <v>472272</v>
      </c>
      <c r="C367" t="n">
        <v>1904187</v>
      </c>
      <c r="D367">
        <f>if(and(B367&gt;0,C367&gt;0),C367/(B367+C367),"")</f>
        <v/>
      </c>
      <c r="E367">
        <f>D367-E356</f>
        <v/>
      </c>
      <c r="F367" t="n">
        <v>0.05</v>
      </c>
      <c r="G367">
        <f>E367/F367*100/45.59/168</f>
        <v/>
      </c>
    </row>
    <row r="368" spans="1:7">
      <c r="A368" t="s"/>
    </row>
    <row r="369" spans="1:7">
      <c r="A369" t="s">
        <v>0</v>
      </c>
      <c r="B369" t="s">
        <v>1</v>
      </c>
      <c r="C369" t="s">
        <v>2</v>
      </c>
      <c r="D369" t="s">
        <v>3</v>
      </c>
    </row>
    <row r="370" spans="1:7">
      <c r="A370" t="s">
        <v>90</v>
      </c>
      <c r="B370" t="s">
        <v>51</v>
      </c>
      <c r="C370" t="s">
        <v>91</v>
      </c>
      <c r="D370" t="s">
        <v>89</v>
      </c>
    </row>
    <row r="371" spans="1:7">
      <c r="A371" t="s"/>
      <c r="B371" t="s">
        <v>8</v>
      </c>
      <c r="C371" t="s">
        <v>9</v>
      </c>
      <c r="D371" t="s">
        <v>10</v>
      </c>
      <c r="E371" t="s">
        <v>11</v>
      </c>
      <c r="F371" t="s">
        <v>12</v>
      </c>
      <c r="G371" t="s">
        <v>13</v>
      </c>
    </row>
    <row r="372" spans="1:7">
      <c r="A372" t="s">
        <v>14</v>
      </c>
      <c r="B372" t="n">
        <v>30415080</v>
      </c>
      <c r="C372" t="n">
        <v>42307480</v>
      </c>
      <c r="D372">
        <f>if(and(B372&gt;0,C372&gt;0),C372/(B372+C372),"")</f>
        <v/>
      </c>
      <c r="E372">
        <f>average(D372:D373)</f>
        <v/>
      </c>
    </row>
    <row r="373" spans="1:7">
      <c r="A373" t="s">
        <v>15</v>
      </c>
      <c r="B373" t="n">
        <v>29639780</v>
      </c>
      <c r="C373" t="n">
        <v>42057300</v>
      </c>
      <c r="D373">
        <f>if(and(B373&gt;0,C373&gt;0),C373/(B373+C373),"")</f>
        <v/>
      </c>
    </row>
    <row r="374" spans="1:7">
      <c r="A374" t="s">
        <v>16</v>
      </c>
      <c r="B374" t="n">
        <v>19077290</v>
      </c>
      <c r="C374" t="n">
        <v>33676330</v>
      </c>
      <c r="D374">
        <f>if(and(B374&gt;0,C374&gt;0),C374/(B374+C374),"")</f>
        <v/>
      </c>
      <c r="E374">
        <f>D374-E372</f>
        <v/>
      </c>
      <c r="F374" t="n">
        <v>0.05</v>
      </c>
      <c r="G374">
        <f>E374/F374*100/45.59/8</f>
        <v/>
      </c>
    </row>
    <row r="375" spans="1:7">
      <c r="A375" t="s">
        <v>17</v>
      </c>
      <c r="B375" t="n">
        <v>19958260</v>
      </c>
      <c r="C375" t="n">
        <v>36213520</v>
      </c>
      <c r="D375">
        <f>if(and(B375&gt;0,C375&gt;0),C375/(B375+C375),"")</f>
        <v/>
      </c>
      <c r="E375">
        <f>D375-E372</f>
        <v/>
      </c>
      <c r="F375" t="n">
        <v>0.05</v>
      </c>
      <c r="G375">
        <f>E375/F375*100/45.59/8</f>
        <v/>
      </c>
    </row>
    <row r="376" spans="1:7">
      <c r="A376" t="s">
        <v>18</v>
      </c>
      <c r="B376" t="n">
        <v>11233910</v>
      </c>
      <c r="C376" t="n">
        <v>26265100</v>
      </c>
      <c r="D376">
        <f>if(and(B376&gt;0,C376&gt;0),C376/(B376+C376),"")</f>
        <v/>
      </c>
      <c r="E376">
        <f>D376-E372</f>
        <v/>
      </c>
      <c r="F376" t="n">
        <v>0.05</v>
      </c>
      <c r="G376">
        <f>E376/F376*100/45.59/24</f>
        <v/>
      </c>
    </row>
    <row r="377" spans="1:7">
      <c r="A377" t="s">
        <v>19</v>
      </c>
      <c r="B377" t="n">
        <v>11734450</v>
      </c>
      <c r="C377" t="n">
        <v>27786130</v>
      </c>
      <c r="D377">
        <f>if(and(B377&gt;0,C377&gt;0),C377/(B377+C377),"")</f>
        <v/>
      </c>
      <c r="E377">
        <f>D377-E372</f>
        <v/>
      </c>
      <c r="F377" t="n">
        <v>0.05</v>
      </c>
      <c r="G377">
        <f>E377/F377*100/45.59/24</f>
        <v/>
      </c>
    </row>
    <row r="378" spans="1:7">
      <c r="A378" t="s">
        <v>20</v>
      </c>
      <c r="B378" t="n">
        <v>6621609</v>
      </c>
      <c r="C378" t="n">
        <v>18134100</v>
      </c>
      <c r="D378">
        <f>if(and(B378&gt;0,C378&gt;0),C378/(B378+C378),"")</f>
        <v/>
      </c>
      <c r="E378">
        <f>D378-E372</f>
        <v/>
      </c>
      <c r="F378" t="n">
        <v>0.05</v>
      </c>
      <c r="G378">
        <f>E378/F378*100/45.59/48</f>
        <v/>
      </c>
    </row>
    <row r="379" spans="1:7">
      <c r="A379" t="s">
        <v>21</v>
      </c>
      <c r="B379" t="n">
        <v>5639604</v>
      </c>
      <c r="C379" t="n">
        <v>17570600</v>
      </c>
      <c r="D379">
        <f>if(and(B379&gt;0,C379&gt;0),C379/(B379+C379),"")</f>
        <v/>
      </c>
      <c r="E379">
        <f>D379-E372</f>
        <v/>
      </c>
      <c r="F379" t="n">
        <v>0.05</v>
      </c>
      <c r="G379">
        <f>E379/F379*100/45.59/48</f>
        <v/>
      </c>
    </row>
    <row r="380" spans="1:7">
      <c r="A380" t="s">
        <v>22</v>
      </c>
      <c r="B380" t="n">
        <v>8675210</v>
      </c>
      <c r="C380" t="n">
        <v>26924090</v>
      </c>
      <c r="D380">
        <f>if(and(B380&gt;0,C380&gt;0),C380/(B380+C380),"")</f>
        <v/>
      </c>
      <c r="E380">
        <f>D380-E372</f>
        <v/>
      </c>
      <c r="F380" t="n">
        <v>0.05</v>
      </c>
      <c r="G380">
        <f>E380/F380*100/45.59/96</f>
        <v/>
      </c>
    </row>
    <row r="381" spans="1:7">
      <c r="A381" t="s">
        <v>23</v>
      </c>
      <c r="B381" t="n">
        <v>7520863</v>
      </c>
      <c r="C381" t="n">
        <v>24379200</v>
      </c>
      <c r="D381">
        <f>if(and(B381&gt;0,C381&gt;0),C381/(B381+C381),"")</f>
        <v/>
      </c>
      <c r="E381">
        <f>D381-E372</f>
        <v/>
      </c>
      <c r="F381" t="n">
        <v>0.05</v>
      </c>
      <c r="G381">
        <f>E381/F381*100/45.59/96</f>
        <v/>
      </c>
    </row>
    <row r="382" spans="1:7">
      <c r="A382" t="s">
        <v>24</v>
      </c>
      <c r="B382" t="n">
        <v>6255476</v>
      </c>
      <c r="C382" t="n">
        <v>19752150</v>
      </c>
      <c r="D382">
        <f>if(and(B382&gt;0,C382&gt;0),C382/(B382+C382),"")</f>
        <v/>
      </c>
      <c r="E382">
        <f>D382-E372</f>
        <v/>
      </c>
      <c r="F382" t="n">
        <v>0.05</v>
      </c>
      <c r="G382">
        <f>E382/F382*100/45.59/168</f>
        <v/>
      </c>
    </row>
    <row r="383" spans="1:7">
      <c r="A383" t="s">
        <v>25</v>
      </c>
      <c r="B383" t="n">
        <v>6559297</v>
      </c>
      <c r="C383" t="n">
        <v>20720380</v>
      </c>
      <c r="D383">
        <f>if(and(B383&gt;0,C383&gt;0),C383/(B383+C383),"")</f>
        <v/>
      </c>
      <c r="E383">
        <f>D383-E372</f>
        <v/>
      </c>
      <c r="F383" t="n">
        <v>0.05</v>
      </c>
      <c r="G383">
        <f>E383/F383*100/45.59/168</f>
        <v/>
      </c>
    </row>
    <row r="384" spans="1:7">
      <c r="A384" t="s"/>
    </row>
    <row r="385" spans="1:7">
      <c r="A385" t="s">
        <v>0</v>
      </c>
      <c r="B385" t="s">
        <v>1</v>
      </c>
      <c r="C385" t="s">
        <v>2</v>
      </c>
      <c r="D385" t="s">
        <v>3</v>
      </c>
    </row>
    <row r="386" spans="1:7">
      <c r="A386" t="s">
        <v>92</v>
      </c>
      <c r="B386" t="s">
        <v>39</v>
      </c>
      <c r="C386" t="s">
        <v>93</v>
      </c>
      <c r="D386" t="s">
        <v>94</v>
      </c>
    </row>
    <row r="387" spans="1:7">
      <c r="A387" t="s"/>
      <c r="B387" t="s">
        <v>8</v>
      </c>
      <c r="C387" t="s">
        <v>9</v>
      </c>
      <c r="D387" t="s">
        <v>10</v>
      </c>
      <c r="E387" t="s">
        <v>11</v>
      </c>
      <c r="F387" t="s">
        <v>12</v>
      </c>
      <c r="G387" t="s">
        <v>13</v>
      </c>
    </row>
    <row r="388" spans="1:7">
      <c r="A388" t="s">
        <v>14</v>
      </c>
      <c r="B388" t="n">
        <v>14037110</v>
      </c>
      <c r="C388" t="n">
        <v>22147120</v>
      </c>
      <c r="D388">
        <f>if(and(B388&gt;0,C388&gt;0),C388/(B388+C388),"")</f>
        <v/>
      </c>
      <c r="E388">
        <f>average(D388:D389)</f>
        <v/>
      </c>
    </row>
    <row r="389" spans="1:7">
      <c r="A389" t="s">
        <v>15</v>
      </c>
      <c r="B389" t="n">
        <v>13477560</v>
      </c>
      <c r="C389" t="n">
        <v>20452490</v>
      </c>
      <c r="D389">
        <f>if(and(B389&gt;0,C389&gt;0),C389/(B389+C389),"")</f>
        <v/>
      </c>
    </row>
    <row r="390" spans="1:7">
      <c r="A390" t="s">
        <v>16</v>
      </c>
      <c r="B390" t="n">
        <v>12528600</v>
      </c>
      <c r="C390" t="n">
        <v>23345160</v>
      </c>
      <c r="D390">
        <f>if(and(B390&gt;0,C390&gt;0),C390/(B390+C390),"")</f>
        <v/>
      </c>
      <c r="E390">
        <f>D390-E388</f>
        <v/>
      </c>
      <c r="F390" t="n">
        <v>0.05</v>
      </c>
      <c r="G390">
        <f>E390/F390*100/51.07/8</f>
        <v/>
      </c>
    </row>
    <row r="391" spans="1:7">
      <c r="A391" t="s">
        <v>17</v>
      </c>
      <c r="B391" t="n">
        <v>11915220</v>
      </c>
      <c r="C391" t="n">
        <v>22043880</v>
      </c>
      <c r="D391">
        <f>if(and(B391&gt;0,C391&gt;0),C391/(B391+C391),"")</f>
        <v/>
      </c>
      <c r="E391">
        <f>D391-E388</f>
        <v/>
      </c>
      <c r="F391" t="n">
        <v>0.05</v>
      </c>
      <c r="G391">
        <f>E391/F391*100/51.07/8</f>
        <v/>
      </c>
    </row>
    <row r="392" spans="1:7">
      <c r="A392" t="s">
        <v>18</v>
      </c>
      <c r="B392" t="n">
        <v>250339</v>
      </c>
      <c r="C392" t="n">
        <v>24147</v>
      </c>
      <c r="D392">
        <f>if(and(B392&gt;0,C392&gt;0),C392/(B392+C392),"")</f>
        <v/>
      </c>
      <c r="E392">
        <f>D392-E388</f>
        <v/>
      </c>
      <c r="F392" t="n">
        <v>0.05</v>
      </c>
      <c r="G392">
        <f>E392/F392*100/51.07/24</f>
        <v/>
      </c>
    </row>
    <row r="393" spans="1:7">
      <c r="A393" t="s">
        <v>19</v>
      </c>
      <c r="B393" t="n">
        <v>6276924</v>
      </c>
      <c r="C393" t="n">
        <v>15929590</v>
      </c>
      <c r="D393">
        <f>if(and(B393&gt;0,C393&gt;0),C393/(B393+C393),"")</f>
        <v/>
      </c>
      <c r="E393">
        <f>D393-E388</f>
        <v/>
      </c>
      <c r="F393" t="n">
        <v>0.05</v>
      </c>
      <c r="G393">
        <f>E393/F393*100/51.07/24</f>
        <v/>
      </c>
    </row>
    <row r="394" spans="1:7">
      <c r="A394" t="s">
        <v>20</v>
      </c>
      <c r="B394" t="n">
        <v>4847811</v>
      </c>
      <c r="C394" t="n">
        <v>15750670</v>
      </c>
      <c r="D394">
        <f>if(and(B394&gt;0,C394&gt;0),C394/(B394+C394),"")</f>
        <v/>
      </c>
      <c r="E394">
        <f>D394-E388</f>
        <v/>
      </c>
      <c r="F394" t="n">
        <v>0.05</v>
      </c>
      <c r="G394">
        <f>E394/F394*100/51.07/48</f>
        <v/>
      </c>
    </row>
    <row r="395" spans="1:7">
      <c r="A395" t="s">
        <v>21</v>
      </c>
      <c r="B395" t="n">
        <v>983585</v>
      </c>
      <c r="C395" t="n">
        <v>3508845</v>
      </c>
      <c r="D395">
        <f>if(and(B395&gt;0,C395&gt;0),C395/(B395+C395),"")</f>
        <v/>
      </c>
      <c r="E395">
        <f>D395-E388</f>
        <v/>
      </c>
      <c r="F395" t="n">
        <v>0.05</v>
      </c>
      <c r="G395">
        <f>E395/F395*100/51.07/48</f>
        <v/>
      </c>
    </row>
    <row r="396" spans="1:7">
      <c r="A396" t="s">
        <v>22</v>
      </c>
      <c r="B396" t="n">
        <v>2964884</v>
      </c>
      <c r="C396" t="n">
        <v>9219055</v>
      </c>
      <c r="D396">
        <f>if(and(B396&gt;0,C396&gt;0),C396/(B396+C396),"")</f>
        <v/>
      </c>
      <c r="E396">
        <f>D396-E388</f>
        <v/>
      </c>
      <c r="F396" t="n">
        <v>0.05</v>
      </c>
      <c r="G396">
        <f>E396/F396*100/51.07/96</f>
        <v/>
      </c>
    </row>
    <row r="397" spans="1:7">
      <c r="A397" t="s">
        <v>23</v>
      </c>
      <c r="B397" t="n">
        <v>155320</v>
      </c>
      <c r="C397" t="n">
        <v>550129</v>
      </c>
      <c r="D397">
        <f>if(and(B397&gt;0,C397&gt;0),C397/(B397+C397),"")</f>
        <v/>
      </c>
      <c r="E397">
        <f>D397-E388</f>
        <v/>
      </c>
      <c r="F397" t="n">
        <v>0.05</v>
      </c>
      <c r="G397">
        <f>E397/F397*100/51.07/96</f>
        <v/>
      </c>
    </row>
    <row r="398" spans="1:7">
      <c r="A398" t="s">
        <v>24</v>
      </c>
      <c r="B398" t="n">
        <v>3148442</v>
      </c>
      <c r="C398" t="n">
        <v>11575650</v>
      </c>
      <c r="D398">
        <f>if(and(B398&gt;0,C398&gt;0),C398/(B398+C398),"")</f>
        <v/>
      </c>
      <c r="E398">
        <f>D398-E388</f>
        <v/>
      </c>
      <c r="F398" t="n">
        <v>0.05</v>
      </c>
      <c r="G398">
        <f>E398/F398*100/51.07/168</f>
        <v/>
      </c>
    </row>
    <row r="399" spans="1:7">
      <c r="A399" t="s">
        <v>25</v>
      </c>
      <c r="B399" t="n">
        <v>343628</v>
      </c>
      <c r="C399" t="n">
        <v>1687722</v>
      </c>
      <c r="D399">
        <f>if(and(B399&gt;0,C399&gt;0),C399/(B399+C399),"")</f>
        <v/>
      </c>
      <c r="E399">
        <f>D399-E388</f>
        <v/>
      </c>
      <c r="F399" t="n">
        <v>0.05</v>
      </c>
      <c r="G399">
        <f>E399/F399*100/51.07/168</f>
        <v/>
      </c>
    </row>
    <row r="400" spans="1:7">
      <c r="A400" t="s"/>
    </row>
    <row r="401" spans="1:7">
      <c r="A401" t="s">
        <v>0</v>
      </c>
      <c r="B401" t="s">
        <v>1</v>
      </c>
      <c r="C401" t="s">
        <v>2</v>
      </c>
      <c r="D401" t="s">
        <v>3</v>
      </c>
    </row>
    <row r="402" spans="1:7">
      <c r="A402" t="s">
        <v>95</v>
      </c>
      <c r="B402" t="s">
        <v>39</v>
      </c>
      <c r="C402" t="s">
        <v>96</v>
      </c>
      <c r="D402" t="s">
        <v>97</v>
      </c>
    </row>
    <row r="403" spans="1:7">
      <c r="A403" t="s"/>
      <c r="B403" t="s">
        <v>8</v>
      </c>
      <c r="C403" t="s">
        <v>9</v>
      </c>
      <c r="D403" t="s">
        <v>10</v>
      </c>
      <c r="E403" t="s">
        <v>11</v>
      </c>
      <c r="F403" t="s">
        <v>12</v>
      </c>
      <c r="G403" t="s">
        <v>13</v>
      </c>
    </row>
    <row r="404" spans="1:7">
      <c r="A404" t="s">
        <v>14</v>
      </c>
      <c r="B404" t="n">
        <v>11038970</v>
      </c>
      <c r="C404" t="n">
        <v>15719030</v>
      </c>
      <c r="D404">
        <f>if(and(B404&gt;0,C404&gt;0),C404/(B404+C404),"")</f>
        <v/>
      </c>
      <c r="E404">
        <f>average(D404:D405)</f>
        <v/>
      </c>
    </row>
    <row r="405" spans="1:7">
      <c r="A405" t="s">
        <v>15</v>
      </c>
      <c r="B405" t="n">
        <v>9919944</v>
      </c>
      <c r="C405" t="n">
        <v>14314360</v>
      </c>
      <c r="D405">
        <f>if(and(B405&gt;0,C405&gt;0),C405/(B405+C405),"")</f>
        <v/>
      </c>
    </row>
    <row r="406" spans="1:7">
      <c r="A406" t="s">
        <v>16</v>
      </c>
      <c r="B406" t="n">
        <v>6002293</v>
      </c>
      <c r="C406" t="n">
        <v>10235190</v>
      </c>
      <c r="D406">
        <f>if(and(B406&gt;0,C406&gt;0),C406/(B406+C406),"")</f>
        <v/>
      </c>
      <c r="E406">
        <f>D406-E404</f>
        <v/>
      </c>
      <c r="F406" t="n">
        <v>0.05</v>
      </c>
      <c r="G406">
        <f>E406/F406*100/52.06/8</f>
        <v/>
      </c>
    </row>
    <row r="407" spans="1:7">
      <c r="A407" t="s">
        <v>17</v>
      </c>
      <c r="B407" t="n">
        <v>6868225</v>
      </c>
      <c r="C407" t="n">
        <v>10032670</v>
      </c>
      <c r="D407">
        <f>if(and(B407&gt;0,C407&gt;0),C407/(B407+C407),"")</f>
        <v/>
      </c>
      <c r="E407">
        <f>D407-E404</f>
        <v/>
      </c>
      <c r="F407" t="n">
        <v>0.05</v>
      </c>
      <c r="G407">
        <f>E407/F407*100/52.06/8</f>
        <v/>
      </c>
    </row>
    <row r="408" spans="1:7">
      <c r="A408" t="s">
        <v>18</v>
      </c>
      <c r="B408" t="n">
        <v>3394544</v>
      </c>
      <c r="C408" t="n">
        <v>9140213</v>
      </c>
      <c r="D408">
        <f>if(and(B408&gt;0,C408&gt;0),C408/(B408+C408),"")</f>
        <v/>
      </c>
      <c r="E408">
        <f>D408-E404</f>
        <v/>
      </c>
      <c r="F408" t="n">
        <v>0.05</v>
      </c>
      <c r="G408">
        <f>E408/F408*100/52.06/24</f>
        <v/>
      </c>
    </row>
    <row r="409" spans="1:7">
      <c r="A409" t="s">
        <v>19</v>
      </c>
      <c r="B409" t="n">
        <v>3217069</v>
      </c>
      <c r="C409" t="n">
        <v>7454565</v>
      </c>
      <c r="D409">
        <f>if(and(B409&gt;0,C409&gt;0),C409/(B409+C409),"")</f>
        <v/>
      </c>
      <c r="E409">
        <f>D409-E404</f>
        <v/>
      </c>
      <c r="F409" t="n">
        <v>0.05</v>
      </c>
      <c r="G409">
        <f>E409/F409*100/52.06/24</f>
        <v/>
      </c>
    </row>
    <row r="410" spans="1:7">
      <c r="A410" t="s">
        <v>20</v>
      </c>
      <c r="B410" t="n">
        <v>456543</v>
      </c>
      <c r="C410" t="n">
        <v>1790347</v>
      </c>
      <c r="D410">
        <f>if(and(B410&gt;0,C410&gt;0),C410/(B410+C410),"")</f>
        <v/>
      </c>
      <c r="E410">
        <f>D410-E404</f>
        <v/>
      </c>
      <c r="F410" t="n">
        <v>0.05</v>
      </c>
      <c r="G410">
        <f>E410/F410*100/52.06/48</f>
        <v/>
      </c>
    </row>
    <row r="411" spans="1:7">
      <c r="A411" t="s">
        <v>21</v>
      </c>
      <c r="B411" t="n">
        <v>156426</v>
      </c>
      <c r="C411" t="n">
        <v>812405</v>
      </c>
      <c r="D411">
        <f>if(and(B411&gt;0,C411&gt;0),C411/(B411+C411),"")</f>
        <v/>
      </c>
      <c r="E411">
        <f>D411-E404</f>
        <v/>
      </c>
      <c r="F411" t="n">
        <v>0.05</v>
      </c>
      <c r="G411">
        <f>E411/F411*100/52.06/48</f>
        <v/>
      </c>
    </row>
    <row r="412" spans="1:7">
      <c r="A412" t="s">
        <v>22</v>
      </c>
      <c r="B412" t="n">
        <v>668173</v>
      </c>
      <c r="C412" t="n">
        <v>3264344</v>
      </c>
      <c r="D412">
        <f>if(and(B412&gt;0,C412&gt;0),C412/(B412+C412),"")</f>
        <v/>
      </c>
      <c r="E412">
        <f>D412-E404</f>
        <v/>
      </c>
      <c r="F412" t="n">
        <v>0.05</v>
      </c>
      <c r="G412">
        <f>E412/F412*100/52.06/96</f>
        <v/>
      </c>
    </row>
    <row r="413" spans="1:7">
      <c r="A413" t="s">
        <v>23</v>
      </c>
      <c r="B413" t="n">
        <v>1173447</v>
      </c>
      <c r="C413" t="n">
        <v>3639777</v>
      </c>
      <c r="D413">
        <f>if(and(B413&gt;0,C413&gt;0),C413/(B413+C413),"")</f>
        <v/>
      </c>
      <c r="E413">
        <f>D413-E404</f>
        <v/>
      </c>
      <c r="F413" t="n">
        <v>0.05</v>
      </c>
      <c r="G413">
        <f>E413/F413*100/52.06/96</f>
        <v/>
      </c>
    </row>
    <row r="414" spans="1:7">
      <c r="A414" t="s">
        <v>24</v>
      </c>
      <c r="B414" t="n">
        <v>867760</v>
      </c>
      <c r="C414" t="n">
        <v>3220571</v>
      </c>
      <c r="D414">
        <f>if(and(B414&gt;0,C414&gt;0),C414/(B414+C414),"")</f>
        <v/>
      </c>
      <c r="E414">
        <f>D414-E404</f>
        <v/>
      </c>
      <c r="F414" t="n">
        <v>0.05</v>
      </c>
      <c r="G414">
        <f>E414/F414*100/52.06/168</f>
        <v/>
      </c>
    </row>
    <row r="415" spans="1:7">
      <c r="A415" t="s">
        <v>25</v>
      </c>
      <c r="B415" t="n">
        <v>1065055</v>
      </c>
      <c r="C415" t="n">
        <v>3560868</v>
      </c>
      <c r="D415">
        <f>if(and(B415&gt;0,C415&gt;0),C415/(B415+C415),"")</f>
        <v/>
      </c>
      <c r="E415">
        <f>D415-E404</f>
        <v/>
      </c>
      <c r="F415" t="n">
        <v>0.05</v>
      </c>
      <c r="G415">
        <f>E415/F415*100/52.06/168</f>
        <v/>
      </c>
    </row>
    <row r="416" spans="1:7">
      <c r="A416" t="s"/>
    </row>
    <row r="417" spans="1:7">
      <c r="A417" t="s">
        <v>0</v>
      </c>
      <c r="B417" t="s">
        <v>1</v>
      </c>
      <c r="C417" t="s">
        <v>2</v>
      </c>
      <c r="D417" t="s">
        <v>3</v>
      </c>
    </row>
    <row r="418" spans="1:7">
      <c r="A418" t="s">
        <v>98</v>
      </c>
      <c r="B418" t="s">
        <v>51</v>
      </c>
      <c r="C418" t="s">
        <v>99</v>
      </c>
      <c r="D418" t="s">
        <v>97</v>
      </c>
    </row>
    <row r="419" spans="1:7">
      <c r="A419" t="s"/>
      <c r="B419" t="s">
        <v>8</v>
      </c>
      <c r="C419" t="s">
        <v>9</v>
      </c>
      <c r="D419" t="s">
        <v>10</v>
      </c>
      <c r="E419" t="s">
        <v>11</v>
      </c>
      <c r="F419" t="s">
        <v>12</v>
      </c>
      <c r="G419" t="s">
        <v>13</v>
      </c>
    </row>
    <row r="420" spans="1:7">
      <c r="A420" t="s">
        <v>14</v>
      </c>
      <c r="B420" t="n">
        <v>12856900</v>
      </c>
      <c r="C420" t="n">
        <v>20351110</v>
      </c>
      <c r="D420">
        <f>if(and(B420&gt;0,C420&gt;0),C420/(B420+C420),"")</f>
        <v/>
      </c>
      <c r="E420">
        <f>average(D420:D421)</f>
        <v/>
      </c>
    </row>
    <row r="421" spans="1:7">
      <c r="A421" t="s">
        <v>15</v>
      </c>
      <c r="B421" t="n">
        <v>13445080</v>
      </c>
      <c r="C421" t="n">
        <v>21562460</v>
      </c>
      <c r="D421">
        <f>if(and(B421&gt;0,C421&gt;0),C421/(B421+C421),"")</f>
        <v/>
      </c>
    </row>
    <row r="422" spans="1:7">
      <c r="A422" t="s">
        <v>16</v>
      </c>
      <c r="B422" t="n">
        <v>8438688</v>
      </c>
      <c r="C422" t="n">
        <v>16256020</v>
      </c>
      <c r="D422">
        <f>if(and(B422&gt;0,C422&gt;0),C422/(B422+C422),"")</f>
        <v/>
      </c>
      <c r="E422">
        <f>D422-E420</f>
        <v/>
      </c>
      <c r="F422" t="n">
        <v>0.05</v>
      </c>
      <c r="G422">
        <f>E422/F422*100/52.06/8</f>
        <v/>
      </c>
    </row>
    <row r="423" spans="1:7">
      <c r="A423" t="s">
        <v>17</v>
      </c>
      <c r="B423" t="n">
        <v>9824966</v>
      </c>
      <c r="C423" t="n">
        <v>19256680</v>
      </c>
      <c r="D423">
        <f>if(and(B423&gt;0,C423&gt;0),C423/(B423+C423),"")</f>
        <v/>
      </c>
      <c r="E423">
        <f>D423-E420</f>
        <v/>
      </c>
      <c r="F423" t="n">
        <v>0.05</v>
      </c>
      <c r="G423">
        <f>E423/F423*100/52.06/8</f>
        <v/>
      </c>
    </row>
    <row r="424" spans="1:7">
      <c r="A424" t="s">
        <v>18</v>
      </c>
      <c r="B424" t="n">
        <v>4491239</v>
      </c>
      <c r="C424" t="n">
        <v>11613900</v>
      </c>
      <c r="D424">
        <f>if(and(B424&gt;0,C424&gt;0),C424/(B424+C424),"")</f>
        <v/>
      </c>
      <c r="E424">
        <f>D424-E420</f>
        <v/>
      </c>
      <c r="F424" t="n">
        <v>0.05</v>
      </c>
      <c r="G424">
        <f>E424/F424*100/52.06/24</f>
        <v/>
      </c>
    </row>
    <row r="425" spans="1:7">
      <c r="A425" t="s">
        <v>19</v>
      </c>
      <c r="B425" t="n">
        <v>4799326</v>
      </c>
      <c r="C425" t="n">
        <v>11299200</v>
      </c>
      <c r="D425">
        <f>if(and(B425&gt;0,C425&gt;0),C425/(B425+C425),"")</f>
        <v/>
      </c>
      <c r="E425">
        <f>D425-E420</f>
        <v/>
      </c>
      <c r="F425" t="n">
        <v>0.05</v>
      </c>
      <c r="G425">
        <f>E425/F425*100/52.06/24</f>
        <v/>
      </c>
    </row>
    <row r="426" spans="1:7">
      <c r="A426" t="s">
        <v>20</v>
      </c>
      <c r="B426" t="n">
        <v>1004524</v>
      </c>
      <c r="C426" t="n">
        <v>3627156</v>
      </c>
      <c r="D426">
        <f>if(and(B426&gt;0,C426&gt;0),C426/(B426+C426),"")</f>
        <v/>
      </c>
      <c r="E426">
        <f>D426-E420</f>
        <v/>
      </c>
      <c r="F426" t="n">
        <v>0.05</v>
      </c>
      <c r="G426">
        <f>E426/F426*100/52.06/48</f>
        <v/>
      </c>
    </row>
    <row r="427" spans="1:7">
      <c r="A427" t="s">
        <v>21</v>
      </c>
      <c r="B427" t="n">
        <v>713136</v>
      </c>
      <c r="C427" t="n">
        <v>2528059</v>
      </c>
      <c r="D427">
        <f>if(and(B427&gt;0,C427&gt;0),C427/(B427+C427),"")</f>
        <v/>
      </c>
      <c r="E427">
        <f>D427-E420</f>
        <v/>
      </c>
      <c r="F427" t="n">
        <v>0.05</v>
      </c>
      <c r="G427">
        <f>E427/F427*100/52.06/48</f>
        <v/>
      </c>
    </row>
    <row r="428" spans="1:7">
      <c r="A428" t="s">
        <v>22</v>
      </c>
      <c r="B428" t="n">
        <v>1457405</v>
      </c>
      <c r="C428" t="n">
        <v>6913182</v>
      </c>
      <c r="D428">
        <f>if(and(B428&gt;0,C428&gt;0),C428/(B428+C428),"")</f>
        <v/>
      </c>
      <c r="E428">
        <f>D428-E420</f>
        <v/>
      </c>
      <c r="F428" t="n">
        <v>0.05</v>
      </c>
      <c r="G428">
        <f>E428/F428*100/52.06/96</f>
        <v/>
      </c>
    </row>
    <row r="429" spans="1:7">
      <c r="A429" t="s">
        <v>23</v>
      </c>
      <c r="B429" t="n">
        <v>2645189</v>
      </c>
      <c r="C429" t="n">
        <v>10016660</v>
      </c>
      <c r="D429">
        <f>if(and(B429&gt;0,C429&gt;0),C429/(B429+C429),"")</f>
        <v/>
      </c>
      <c r="E429">
        <f>D429-E420</f>
        <v/>
      </c>
      <c r="F429" t="n">
        <v>0.05</v>
      </c>
      <c r="G429">
        <f>E429/F429*100/52.06/96</f>
        <v/>
      </c>
    </row>
    <row r="430" spans="1:7">
      <c r="A430" t="s">
        <v>24</v>
      </c>
      <c r="B430" t="n">
        <v>2701577</v>
      </c>
      <c r="C430" t="n">
        <v>12635300</v>
      </c>
      <c r="D430">
        <f>if(and(B430&gt;0,C430&gt;0),C430/(B430+C430),"")</f>
        <v/>
      </c>
      <c r="E430">
        <f>D430-E420</f>
        <v/>
      </c>
      <c r="F430" t="n">
        <v>0.05</v>
      </c>
      <c r="G430">
        <f>E430/F430*100/52.06/168</f>
        <v/>
      </c>
    </row>
    <row r="431" spans="1:7">
      <c r="A431" t="s">
        <v>25</v>
      </c>
      <c r="B431" t="n">
        <v>2372652</v>
      </c>
      <c r="C431" t="n">
        <v>8912515</v>
      </c>
      <c r="D431">
        <f>if(and(B431&gt;0,C431&gt;0),C431/(B431+C431),"")</f>
        <v/>
      </c>
      <c r="E431">
        <f>D431-E420</f>
        <v/>
      </c>
      <c r="F431" t="n">
        <v>0.05</v>
      </c>
      <c r="G431">
        <f>E431/F431*100/52.06/168</f>
        <v/>
      </c>
    </row>
    <row r="432" spans="1:7">
      <c r="A432" t="s"/>
    </row>
    <row r="433" spans="1:7">
      <c r="A433" t="s">
        <v>0</v>
      </c>
      <c r="B433" t="s">
        <v>1</v>
      </c>
      <c r="C433" t="s">
        <v>2</v>
      </c>
      <c r="D433" t="s">
        <v>3</v>
      </c>
    </row>
    <row r="434" spans="1:7">
      <c r="A434" t="s">
        <v>100</v>
      </c>
      <c r="B434" t="s">
        <v>51</v>
      </c>
      <c r="C434" t="s">
        <v>101</v>
      </c>
      <c r="D434" t="s">
        <v>102</v>
      </c>
    </row>
    <row r="435" spans="1:7">
      <c r="A435" t="s"/>
      <c r="B435" t="s">
        <v>8</v>
      </c>
      <c r="C435" t="s">
        <v>9</v>
      </c>
      <c r="D435" t="s">
        <v>10</v>
      </c>
      <c r="E435" t="s">
        <v>11</v>
      </c>
      <c r="F435" t="s">
        <v>12</v>
      </c>
      <c r="G435" t="s">
        <v>13</v>
      </c>
    </row>
    <row r="436" spans="1:7">
      <c r="A436" t="s">
        <v>14</v>
      </c>
      <c r="B436" t="n">
        <v>11505430</v>
      </c>
      <c r="C436" t="n">
        <v>22359130</v>
      </c>
      <c r="D436">
        <f>if(and(B436&gt;0,C436&gt;0),C436/(B436+C436),"")</f>
        <v/>
      </c>
      <c r="E436">
        <f>average(D436:D437)</f>
        <v/>
      </c>
    </row>
    <row r="437" spans="1:7">
      <c r="A437" t="s">
        <v>15</v>
      </c>
      <c r="B437" t="n">
        <v>14213900</v>
      </c>
      <c r="C437" t="n">
        <v>21427010</v>
      </c>
      <c r="D437">
        <f>if(and(B437&gt;0,C437&gt;0),C437/(B437+C437),"")</f>
        <v/>
      </c>
    </row>
    <row r="438" spans="1:7">
      <c r="A438" t="s">
        <v>16</v>
      </c>
      <c r="B438" t="n">
        <v>4926084</v>
      </c>
      <c r="C438" t="n">
        <v>11079550</v>
      </c>
      <c r="D438">
        <f>if(and(B438&gt;0,C438&gt;0),C438/(B438+C438),"")</f>
        <v/>
      </c>
      <c r="E438">
        <f>D438-E436</f>
        <v/>
      </c>
      <c r="F438" t="n">
        <v>0.05</v>
      </c>
      <c r="G438">
        <f>E438/F438*100/46.80/8</f>
        <v/>
      </c>
    </row>
    <row r="439" spans="1:7">
      <c r="A439" t="s">
        <v>17</v>
      </c>
      <c r="B439" t="n">
        <v>5767774</v>
      </c>
      <c r="C439" t="n">
        <v>13066360</v>
      </c>
      <c r="D439">
        <f>if(and(B439&gt;0,C439&gt;0),C439/(B439+C439),"")</f>
        <v/>
      </c>
      <c r="E439">
        <f>D439-E436</f>
        <v/>
      </c>
      <c r="F439" t="n">
        <v>0.05</v>
      </c>
      <c r="G439">
        <f>E439/F439*100/46.80/8</f>
        <v/>
      </c>
    </row>
    <row r="440" spans="1:7">
      <c r="A440" t="s">
        <v>18</v>
      </c>
      <c r="B440" t="n">
        <v>2385364</v>
      </c>
      <c r="C440" t="n">
        <v>6612667</v>
      </c>
      <c r="D440">
        <f>if(and(B440&gt;0,C440&gt;0),C440/(B440+C440),"")</f>
        <v/>
      </c>
      <c r="E440">
        <f>D440-E436</f>
        <v/>
      </c>
      <c r="F440" t="n">
        <v>0.05</v>
      </c>
      <c r="G440">
        <f>E440/F440*100/46.80/24</f>
        <v/>
      </c>
    </row>
    <row r="441" spans="1:7">
      <c r="A441" t="s">
        <v>19</v>
      </c>
      <c r="B441" t="n">
        <v>2180161</v>
      </c>
      <c r="C441" t="n">
        <v>5739935</v>
      </c>
      <c r="D441">
        <f>if(and(B441&gt;0,C441&gt;0),C441/(B441+C441),"")</f>
        <v/>
      </c>
      <c r="E441">
        <f>D441-E436</f>
        <v/>
      </c>
      <c r="F441" t="n">
        <v>0.05</v>
      </c>
      <c r="G441">
        <f>E441/F441*100/46.80/24</f>
        <v/>
      </c>
    </row>
    <row r="442" spans="1:7">
      <c r="A442" t="s">
        <v>20</v>
      </c>
      <c r="B442" t="n">
        <v>46585</v>
      </c>
      <c r="C442" t="n">
        <v>5110</v>
      </c>
      <c r="D442">
        <f>if(and(B442&gt;0,C442&gt;0),C442/(B442+C442),"")</f>
        <v/>
      </c>
      <c r="E442">
        <f>D442-E436</f>
        <v/>
      </c>
      <c r="F442" t="n">
        <v>0.05</v>
      </c>
      <c r="G442">
        <f>E442/F442*100/46.80/48</f>
        <v/>
      </c>
    </row>
    <row r="443" spans="1:7">
      <c r="A443" t="s">
        <v>21</v>
      </c>
      <c r="B443" t="n">
        <v>384472</v>
      </c>
      <c r="C443" t="n">
        <v>657802</v>
      </c>
      <c r="D443">
        <f>if(and(B443&gt;0,C443&gt;0),C443/(B443+C443),"")</f>
        <v/>
      </c>
      <c r="E443">
        <f>D443-E436</f>
        <v/>
      </c>
      <c r="F443" t="n">
        <v>0.05</v>
      </c>
      <c r="G443">
        <f>E443/F443*100/46.80/48</f>
        <v/>
      </c>
    </row>
    <row r="444" spans="1:7">
      <c r="A444" t="s">
        <v>22</v>
      </c>
      <c r="B444" t="n">
        <v>1124188</v>
      </c>
      <c r="C444" t="n">
        <v>4042719</v>
      </c>
      <c r="D444">
        <f>if(and(B444&gt;0,C444&gt;0),C444/(B444+C444),"")</f>
        <v/>
      </c>
      <c r="E444">
        <f>D444-E436</f>
        <v/>
      </c>
      <c r="F444" t="n">
        <v>0.05</v>
      </c>
      <c r="G444">
        <f>E444/F444*100/46.80/96</f>
        <v/>
      </c>
    </row>
    <row r="445" spans="1:7">
      <c r="A445" t="s">
        <v>23</v>
      </c>
      <c r="B445" t="n">
        <v>2515959</v>
      </c>
      <c r="C445" t="n">
        <v>10384410</v>
      </c>
      <c r="D445">
        <f>if(and(B445&gt;0,C445&gt;0),C445/(B445+C445),"")</f>
        <v/>
      </c>
      <c r="E445">
        <f>D445-E436</f>
        <v/>
      </c>
      <c r="F445" t="n">
        <v>0.05</v>
      </c>
      <c r="G445">
        <f>E445/F445*100/46.80/96</f>
        <v/>
      </c>
    </row>
    <row r="446" spans="1:7">
      <c r="A446" t="s">
        <v>24</v>
      </c>
      <c r="B446" t="n">
        <v>445800</v>
      </c>
      <c r="C446" t="n">
        <v>1342889</v>
      </c>
      <c r="D446">
        <f>if(and(B446&gt;0,C446&gt;0),C446/(B446+C446),"")</f>
        <v/>
      </c>
      <c r="E446">
        <f>D446-E436</f>
        <v/>
      </c>
      <c r="F446" t="n">
        <v>0.05</v>
      </c>
      <c r="G446">
        <f>E446/F446*100/46.80/168</f>
        <v/>
      </c>
    </row>
    <row r="447" spans="1:7">
      <c r="A447" t="s">
        <v>25</v>
      </c>
      <c r="B447" t="n">
        <v>206899</v>
      </c>
      <c r="C447" t="n">
        <v>430453</v>
      </c>
      <c r="D447">
        <f>if(and(B447&gt;0,C447&gt;0),C447/(B447+C447),"")</f>
        <v/>
      </c>
      <c r="E447">
        <f>D447-E436</f>
        <v/>
      </c>
      <c r="F447" t="n">
        <v>0.05</v>
      </c>
      <c r="G447">
        <f>E447/F447*100/46.80/168</f>
        <v/>
      </c>
    </row>
    <row r="448" spans="1:7">
      <c r="A448" t="s"/>
    </row>
    <row r="449" spans="1:7">
      <c r="A449" t="s">
        <v>0</v>
      </c>
      <c r="B449" t="s">
        <v>1</v>
      </c>
      <c r="C449" t="s">
        <v>2</v>
      </c>
      <c r="D449" t="s">
        <v>3</v>
      </c>
    </row>
    <row r="450" spans="1:7">
      <c r="A450" t="s">
        <v>103</v>
      </c>
      <c r="B450" t="s">
        <v>74</v>
      </c>
      <c r="C450" t="s">
        <v>104</v>
      </c>
      <c r="D450" t="s">
        <v>105</v>
      </c>
    </row>
    <row r="451" spans="1:7">
      <c r="A451" t="s"/>
      <c r="B451" t="s">
        <v>8</v>
      </c>
      <c r="C451" t="s">
        <v>9</v>
      </c>
      <c r="D451" t="s">
        <v>10</v>
      </c>
      <c r="E451" t="s">
        <v>11</v>
      </c>
      <c r="F451" t="s">
        <v>12</v>
      </c>
      <c r="G451" t="s">
        <v>13</v>
      </c>
    </row>
    <row r="452" spans="1:7">
      <c r="A452" t="s">
        <v>14</v>
      </c>
      <c r="B452" t="n">
        <v>32043510</v>
      </c>
      <c r="C452" t="n">
        <v>54621830</v>
      </c>
      <c r="D452">
        <f>if(and(B452&gt;0,C452&gt;0),C452/(B452+C452),"")</f>
        <v/>
      </c>
      <c r="E452">
        <f>average(D452:D453)</f>
        <v/>
      </c>
    </row>
    <row r="453" spans="1:7">
      <c r="A453" t="s">
        <v>15</v>
      </c>
      <c r="B453" t="n">
        <v>41110630</v>
      </c>
      <c r="C453" t="n">
        <v>66884240</v>
      </c>
      <c r="D453">
        <f>if(and(B453&gt;0,C453&gt;0),C453/(B453+C453),"")</f>
        <v/>
      </c>
    </row>
    <row r="454" spans="1:7">
      <c r="A454" t="s">
        <v>16</v>
      </c>
      <c r="B454" t="n">
        <v>16445930</v>
      </c>
      <c r="C454" t="n">
        <v>34773340</v>
      </c>
      <c r="D454">
        <f>if(and(B454&gt;0,C454&gt;0),C454/(B454+C454),"")</f>
        <v/>
      </c>
      <c r="E454">
        <f>D454-E452</f>
        <v/>
      </c>
      <c r="F454" t="n">
        <v>0.05</v>
      </c>
      <c r="G454">
        <f>E454/F454*100/47.34/8</f>
        <v/>
      </c>
    </row>
    <row r="455" spans="1:7">
      <c r="A455" t="s">
        <v>17</v>
      </c>
      <c r="B455" t="n">
        <v>16803200</v>
      </c>
      <c r="C455" t="n">
        <v>32616590</v>
      </c>
      <c r="D455">
        <f>if(and(B455&gt;0,C455&gt;0),C455/(B455+C455),"")</f>
        <v/>
      </c>
      <c r="E455">
        <f>D455-E452</f>
        <v/>
      </c>
      <c r="F455" t="n">
        <v>0.05</v>
      </c>
      <c r="G455">
        <f>E455/F455*100/47.34/8</f>
        <v/>
      </c>
    </row>
    <row r="456" spans="1:7">
      <c r="A456" t="s">
        <v>18</v>
      </c>
      <c r="B456" t="n">
        <v>9127080</v>
      </c>
      <c r="C456" t="n">
        <v>26121080</v>
      </c>
      <c r="D456">
        <f>if(and(B456&gt;0,C456&gt;0),C456/(B456+C456),"")</f>
        <v/>
      </c>
      <c r="E456">
        <f>D456-E452</f>
        <v/>
      </c>
      <c r="F456" t="n">
        <v>0.05</v>
      </c>
      <c r="G456">
        <f>E456/F456*100/47.34/24</f>
        <v/>
      </c>
    </row>
    <row r="457" spans="1:7">
      <c r="A457" t="s">
        <v>19</v>
      </c>
      <c r="B457" t="n">
        <v>11346410</v>
      </c>
      <c r="C457" t="n">
        <v>30122340</v>
      </c>
      <c r="D457">
        <f>if(and(B457&gt;0,C457&gt;0),C457/(B457+C457),"")</f>
        <v/>
      </c>
      <c r="E457">
        <f>D457-E452</f>
        <v/>
      </c>
      <c r="F457" t="n">
        <v>0.05</v>
      </c>
      <c r="G457">
        <f>E457/F457*100/47.34/24</f>
        <v/>
      </c>
    </row>
    <row r="458" spans="1:7">
      <c r="A458" t="s">
        <v>20</v>
      </c>
      <c r="B458" t="n">
        <v>1193894</v>
      </c>
      <c r="C458" t="n">
        <v>4983111</v>
      </c>
      <c r="D458">
        <f>if(and(B458&gt;0,C458&gt;0),C458/(B458+C458),"")</f>
        <v/>
      </c>
      <c r="E458">
        <f>D458-E452</f>
        <v/>
      </c>
      <c r="F458" t="n">
        <v>0.05</v>
      </c>
      <c r="G458">
        <f>E458/F458*100/47.34/48</f>
        <v/>
      </c>
    </row>
    <row r="459" spans="1:7">
      <c r="A459" t="s">
        <v>21</v>
      </c>
      <c r="B459" t="n">
        <v>2345424</v>
      </c>
      <c r="C459" t="n">
        <v>12443130</v>
      </c>
      <c r="D459">
        <f>if(and(B459&gt;0,C459&gt;0),C459/(B459+C459),"")</f>
        <v/>
      </c>
      <c r="E459">
        <f>D459-E452</f>
        <v/>
      </c>
      <c r="F459" t="n">
        <v>0.05</v>
      </c>
      <c r="G459">
        <f>E459/F459*100/47.34/48</f>
        <v/>
      </c>
    </row>
    <row r="460" spans="1:7">
      <c r="A460" t="s">
        <v>22</v>
      </c>
      <c r="B460" t="n">
        <v>5021450</v>
      </c>
      <c r="C460" t="n">
        <v>19847030</v>
      </c>
      <c r="D460">
        <f>if(and(B460&gt;0,C460&gt;0),C460/(B460+C460),"")</f>
        <v/>
      </c>
      <c r="E460">
        <f>D460-E452</f>
        <v/>
      </c>
      <c r="F460" t="n">
        <v>0.05</v>
      </c>
      <c r="G460">
        <f>E460/F460*100/47.34/96</f>
        <v/>
      </c>
    </row>
    <row r="461" spans="1:7">
      <c r="A461" t="s">
        <v>23</v>
      </c>
      <c r="B461" t="n">
        <v>6625342</v>
      </c>
      <c r="C461" t="n">
        <v>27074530</v>
      </c>
      <c r="D461">
        <f>if(and(B461&gt;0,C461&gt;0),C461/(B461+C461),"")</f>
        <v/>
      </c>
      <c r="E461">
        <f>D461-E452</f>
        <v/>
      </c>
      <c r="F461" t="n">
        <v>0.05</v>
      </c>
      <c r="G461">
        <f>E461/F461*100/47.34/96</f>
        <v/>
      </c>
    </row>
    <row r="462" spans="1:7">
      <c r="A462" t="s">
        <v>24</v>
      </c>
      <c r="B462" t="n">
        <v>3043095</v>
      </c>
      <c r="C462" t="n">
        <v>15683840</v>
      </c>
      <c r="D462">
        <f>if(and(B462&gt;0,C462&gt;0),C462/(B462+C462),"")</f>
        <v/>
      </c>
      <c r="E462">
        <f>D462-E452</f>
        <v/>
      </c>
      <c r="F462" t="n">
        <v>0.05</v>
      </c>
      <c r="G462">
        <f>E462/F462*100/47.34/168</f>
        <v/>
      </c>
    </row>
    <row r="463" spans="1:7">
      <c r="A463" t="s">
        <v>25</v>
      </c>
      <c r="B463" t="n">
        <v>3713074</v>
      </c>
      <c r="C463" t="n">
        <v>15283030</v>
      </c>
      <c r="D463">
        <f>if(and(B463&gt;0,C463&gt;0),C463/(B463+C463),"")</f>
        <v/>
      </c>
      <c r="E463">
        <f>D463-E452</f>
        <v/>
      </c>
      <c r="F463" t="n">
        <v>0.05</v>
      </c>
      <c r="G463">
        <f>E463/F463*100/47.34/168</f>
        <v/>
      </c>
    </row>
    <row r="464" spans="1:7">
      <c r="A464" t="s"/>
    </row>
    <row r="465" spans="1:7">
      <c r="A465" t="s">
        <v>0</v>
      </c>
      <c r="B465" t="s">
        <v>1</v>
      </c>
      <c r="C465" t="s">
        <v>2</v>
      </c>
      <c r="D465" t="s">
        <v>3</v>
      </c>
    </row>
    <row r="466" spans="1:7">
      <c r="A466" t="s">
        <v>106</v>
      </c>
      <c r="B466" t="s">
        <v>51</v>
      </c>
      <c r="C466" t="s">
        <v>107</v>
      </c>
      <c r="D466" t="s">
        <v>108</v>
      </c>
    </row>
    <row r="467" spans="1:7">
      <c r="A467" t="s"/>
      <c r="B467" t="s">
        <v>8</v>
      </c>
      <c r="C467" t="s">
        <v>9</v>
      </c>
      <c r="D467" t="s">
        <v>10</v>
      </c>
      <c r="E467" t="s">
        <v>11</v>
      </c>
      <c r="F467" t="s">
        <v>12</v>
      </c>
      <c r="G467" t="s">
        <v>13</v>
      </c>
    </row>
    <row r="468" spans="1:7">
      <c r="A468" t="s">
        <v>14</v>
      </c>
      <c r="B468" t="n">
        <v>26657530</v>
      </c>
      <c r="C468" t="n">
        <v>49708610</v>
      </c>
      <c r="D468">
        <f>if(and(B468&gt;0,C468&gt;0),C468/(B468+C468),"")</f>
        <v/>
      </c>
      <c r="E468">
        <f>average(D468:D469)</f>
        <v/>
      </c>
    </row>
    <row r="469" spans="1:7">
      <c r="A469" t="s">
        <v>15</v>
      </c>
      <c r="B469" t="n">
        <v>27104780</v>
      </c>
      <c r="C469" t="n">
        <v>47884570</v>
      </c>
      <c r="D469">
        <f>if(and(B469&gt;0,C469&gt;0),C469/(B469+C469),"")</f>
        <v/>
      </c>
    </row>
    <row r="470" spans="1:7">
      <c r="A470" t="s">
        <v>16</v>
      </c>
      <c r="B470" t="n">
        <v>16554710</v>
      </c>
      <c r="C470" t="n">
        <v>34153550</v>
      </c>
      <c r="D470">
        <f>if(and(B470&gt;0,C470&gt;0),C470/(B470+C470),"")</f>
        <v/>
      </c>
      <c r="E470">
        <f>D470-E468</f>
        <v/>
      </c>
      <c r="F470" t="n">
        <v>0.05</v>
      </c>
      <c r="G470">
        <f>E470/F470*100/66.05/8</f>
        <v/>
      </c>
    </row>
    <row r="471" spans="1:7">
      <c r="A471" t="s">
        <v>17</v>
      </c>
      <c r="B471" t="n">
        <v>17739300</v>
      </c>
      <c r="C471" t="n">
        <v>37458730</v>
      </c>
      <c r="D471">
        <f>if(and(B471&gt;0,C471&gt;0),C471/(B471+C471),"")</f>
        <v/>
      </c>
      <c r="E471">
        <f>D471-E468</f>
        <v/>
      </c>
      <c r="F471" t="n">
        <v>0.05</v>
      </c>
      <c r="G471">
        <f>E471/F471*100/66.05/8</f>
        <v/>
      </c>
    </row>
    <row r="472" spans="1:7">
      <c r="A472" t="s">
        <v>18</v>
      </c>
      <c r="B472" t="n">
        <v>7550511</v>
      </c>
      <c r="C472" t="n">
        <v>20850600</v>
      </c>
      <c r="D472">
        <f>if(and(B472&gt;0,C472&gt;0),C472/(B472+C472),"")</f>
        <v/>
      </c>
      <c r="E472">
        <f>D472-E468</f>
        <v/>
      </c>
      <c r="F472" t="n">
        <v>0.05</v>
      </c>
      <c r="G472">
        <f>E472/F472*100/66.05/24</f>
        <v/>
      </c>
    </row>
    <row r="473" spans="1:7">
      <c r="A473" t="s">
        <v>19</v>
      </c>
      <c r="B473" t="n">
        <v>7052925</v>
      </c>
      <c r="C473" t="n">
        <v>20053440</v>
      </c>
      <c r="D473">
        <f>if(and(B473&gt;0,C473&gt;0),C473/(B473+C473),"")</f>
        <v/>
      </c>
      <c r="E473">
        <f>D473-E468</f>
        <v/>
      </c>
      <c r="F473" t="n">
        <v>0.05</v>
      </c>
      <c r="G473">
        <f>E473/F473*100/66.05/24</f>
        <v/>
      </c>
    </row>
    <row r="474" spans="1:7">
      <c r="A474" t="s">
        <v>20</v>
      </c>
      <c r="B474" t="n">
        <v>2354958</v>
      </c>
      <c r="C474" t="n">
        <v>9202329</v>
      </c>
      <c r="D474">
        <f>if(and(B474&gt;0,C474&gt;0),C474/(B474+C474),"")</f>
        <v/>
      </c>
      <c r="E474">
        <f>D474-E468</f>
        <v/>
      </c>
      <c r="F474" t="n">
        <v>0.05</v>
      </c>
      <c r="G474">
        <f>E474/F474*100/66.05/48</f>
        <v/>
      </c>
    </row>
    <row r="475" spans="1:7">
      <c r="A475" t="s">
        <v>21</v>
      </c>
      <c r="B475" t="n">
        <v>2766868</v>
      </c>
      <c r="C475" t="n">
        <v>9727024</v>
      </c>
      <c r="D475">
        <f>if(and(B475&gt;0,C475&gt;0),C475/(B475+C475),"")</f>
        <v/>
      </c>
      <c r="E475">
        <f>D475-E468</f>
        <v/>
      </c>
      <c r="F475" t="n">
        <v>0.05</v>
      </c>
      <c r="G475">
        <f>E475/F475*100/66.05/48</f>
        <v/>
      </c>
    </row>
    <row r="476" spans="1:7">
      <c r="A476" t="s">
        <v>22</v>
      </c>
      <c r="B476" t="n">
        <v>3192848</v>
      </c>
      <c r="C476" t="n">
        <v>15087040</v>
      </c>
      <c r="D476">
        <f>if(and(B476&gt;0,C476&gt;0),C476/(B476+C476),"")</f>
        <v/>
      </c>
      <c r="E476">
        <f>D476-E468</f>
        <v/>
      </c>
      <c r="F476" t="n">
        <v>0.05</v>
      </c>
      <c r="G476">
        <f>E476/F476*100/66.05/96</f>
        <v/>
      </c>
    </row>
    <row r="477" spans="1:7">
      <c r="A477" t="s">
        <v>23</v>
      </c>
      <c r="B477" t="n">
        <v>2864772</v>
      </c>
      <c r="C477" t="n">
        <v>13703020</v>
      </c>
      <c r="D477">
        <f>if(and(B477&gt;0,C477&gt;0),C477/(B477+C477),"")</f>
        <v/>
      </c>
      <c r="E477">
        <f>D477-E468</f>
        <v/>
      </c>
      <c r="F477" t="n">
        <v>0.05</v>
      </c>
      <c r="G477">
        <f>E477/F477*100/66.05/96</f>
        <v/>
      </c>
    </row>
    <row r="478" spans="1:7">
      <c r="A478" t="s">
        <v>24</v>
      </c>
      <c r="B478" t="n">
        <v>3814362</v>
      </c>
      <c r="C478" t="n">
        <v>16376130</v>
      </c>
      <c r="D478">
        <f>if(and(B478&gt;0,C478&gt;0),C478/(B478+C478),"")</f>
        <v/>
      </c>
      <c r="E478">
        <f>D478-E468</f>
        <v/>
      </c>
      <c r="F478" t="n">
        <v>0.05</v>
      </c>
      <c r="G478">
        <f>E478/F478*100/66.05/168</f>
        <v/>
      </c>
    </row>
    <row r="479" spans="1:7">
      <c r="A479" t="s">
        <v>25</v>
      </c>
      <c r="B479" t="n">
        <v>3226879</v>
      </c>
      <c r="C479" t="n">
        <v>14506760</v>
      </c>
      <c r="D479">
        <f>if(and(B479&gt;0,C479&gt;0),C479/(B479+C479),"")</f>
        <v/>
      </c>
      <c r="E479">
        <f>D479-E468</f>
        <v/>
      </c>
      <c r="F479" t="n">
        <v>0.05</v>
      </c>
      <c r="G479">
        <f>E479/F479*100/66.05/168</f>
        <v/>
      </c>
    </row>
    <row r="480" spans="1:7">
      <c r="A480" t="s"/>
    </row>
    <row r="481" spans="1:7">
      <c r="A481" t="s">
        <v>0</v>
      </c>
      <c r="B481" t="s">
        <v>1</v>
      </c>
      <c r="C481" t="s">
        <v>2</v>
      </c>
      <c r="D481" t="s">
        <v>3</v>
      </c>
    </row>
    <row r="482" spans="1:7">
      <c r="A482" t="s">
        <v>109</v>
      </c>
      <c r="B482" t="s">
        <v>51</v>
      </c>
      <c r="C482" t="s">
        <v>110</v>
      </c>
      <c r="D482" t="s">
        <v>111</v>
      </c>
    </row>
    <row r="483" spans="1:7">
      <c r="A483" t="s"/>
      <c r="B483" t="s">
        <v>8</v>
      </c>
      <c r="C483" t="s">
        <v>9</v>
      </c>
      <c r="D483" t="s">
        <v>10</v>
      </c>
      <c r="E483" t="s">
        <v>11</v>
      </c>
      <c r="F483" t="s">
        <v>12</v>
      </c>
      <c r="G483" t="s">
        <v>13</v>
      </c>
    </row>
    <row r="484" spans="1:7">
      <c r="A484" t="s">
        <v>14</v>
      </c>
      <c r="B484" t="n">
        <v>11291700</v>
      </c>
      <c r="C484" t="n">
        <v>22854010</v>
      </c>
      <c r="D484">
        <f>if(and(B484&gt;0,C484&gt;0),C484/(B484+C484),"")</f>
        <v/>
      </c>
      <c r="E484">
        <f>average(D484:D485)</f>
        <v/>
      </c>
    </row>
    <row r="485" spans="1:7">
      <c r="A485" t="s">
        <v>15</v>
      </c>
      <c r="B485" t="n">
        <v>13075790</v>
      </c>
      <c r="C485" t="n">
        <v>24855470</v>
      </c>
      <c r="D485">
        <f>if(and(B485&gt;0,C485&gt;0),C485/(B485+C485),"")</f>
        <v/>
      </c>
    </row>
    <row r="486" spans="1:7">
      <c r="A486" t="s">
        <v>16</v>
      </c>
      <c r="B486" t="n">
        <v>7415702</v>
      </c>
      <c r="C486" t="n">
        <v>15474130</v>
      </c>
      <c r="D486">
        <f>if(and(B486&gt;0,C486&gt;0),C486/(B486+C486),"")</f>
        <v/>
      </c>
      <c r="E486">
        <f>D486-E484</f>
        <v/>
      </c>
      <c r="F486" t="n">
        <v>0.05</v>
      </c>
      <c r="G486">
        <f>E486/F486*100/54.63/8</f>
        <v/>
      </c>
    </row>
    <row r="487" spans="1:7">
      <c r="A487" t="s">
        <v>17</v>
      </c>
      <c r="B487" t="n">
        <v>6828534</v>
      </c>
      <c r="C487" t="n">
        <v>15448580</v>
      </c>
      <c r="D487">
        <f>if(and(B487&gt;0,C487&gt;0),C487/(B487+C487),"")</f>
        <v/>
      </c>
      <c r="E487">
        <f>D487-E484</f>
        <v/>
      </c>
      <c r="F487" t="n">
        <v>0.05</v>
      </c>
      <c r="G487">
        <f>E487/F487*100/54.63/8</f>
        <v/>
      </c>
    </row>
    <row r="488" spans="1:7">
      <c r="A488" t="s">
        <v>18</v>
      </c>
      <c r="B488" t="n">
        <v>4055943</v>
      </c>
      <c r="C488" t="n">
        <v>12519350</v>
      </c>
      <c r="D488">
        <f>if(and(B488&gt;0,C488&gt;0),C488/(B488+C488),"")</f>
        <v/>
      </c>
      <c r="E488">
        <f>D488-E484</f>
        <v/>
      </c>
      <c r="F488" t="n">
        <v>0.05</v>
      </c>
      <c r="G488">
        <f>E488/F488*100/54.63/24</f>
        <v/>
      </c>
    </row>
    <row r="489" spans="1:7">
      <c r="A489" t="s">
        <v>19</v>
      </c>
      <c r="B489" t="n">
        <v>4109875</v>
      </c>
      <c r="C489" t="n">
        <v>13306730</v>
      </c>
      <c r="D489">
        <f>if(and(B489&gt;0,C489&gt;0),C489/(B489+C489),"")</f>
        <v/>
      </c>
      <c r="E489">
        <f>D489-E484</f>
        <v/>
      </c>
      <c r="F489" t="n">
        <v>0.05</v>
      </c>
      <c r="G489">
        <f>E489/F489*100/54.63/24</f>
        <v/>
      </c>
    </row>
    <row r="490" spans="1:7">
      <c r="A490" t="s">
        <v>20</v>
      </c>
      <c r="B490" t="n">
        <v>513552</v>
      </c>
      <c r="C490" t="n">
        <v>2301835</v>
      </c>
      <c r="D490">
        <f>if(and(B490&gt;0,C490&gt;0),C490/(B490+C490),"")</f>
        <v/>
      </c>
      <c r="E490">
        <f>D490-E484</f>
        <v/>
      </c>
      <c r="F490" t="n">
        <v>0.05</v>
      </c>
      <c r="G490">
        <f>E490/F490*100/54.63/48</f>
        <v/>
      </c>
    </row>
    <row r="491" spans="1:7">
      <c r="A491" t="s">
        <v>21</v>
      </c>
      <c r="B491" t="n">
        <v>996683</v>
      </c>
      <c r="C491" t="n">
        <v>2988763</v>
      </c>
      <c r="D491">
        <f>if(and(B491&gt;0,C491&gt;0),C491/(B491+C491),"")</f>
        <v/>
      </c>
      <c r="E491">
        <f>D491-E484</f>
        <v/>
      </c>
      <c r="F491" t="n">
        <v>0.05</v>
      </c>
      <c r="G491">
        <f>E491/F491*100/54.63/48</f>
        <v/>
      </c>
    </row>
    <row r="492" spans="1:7">
      <c r="A492" t="s">
        <v>22</v>
      </c>
      <c r="B492" t="n">
        <v>1779257</v>
      </c>
      <c r="C492" t="n">
        <v>8426709</v>
      </c>
      <c r="D492">
        <f>if(and(B492&gt;0,C492&gt;0),C492/(B492+C492),"")</f>
        <v/>
      </c>
      <c r="E492">
        <f>D492-E484</f>
        <v/>
      </c>
      <c r="F492" t="n">
        <v>0.05</v>
      </c>
      <c r="G492">
        <f>E492/F492*100/54.63/96</f>
        <v/>
      </c>
    </row>
    <row r="493" spans="1:7">
      <c r="A493" t="s">
        <v>23</v>
      </c>
      <c r="B493" t="n">
        <v>1386446</v>
      </c>
      <c r="C493" t="n">
        <v>6140642</v>
      </c>
      <c r="D493">
        <f>if(and(B493&gt;0,C493&gt;0),C493/(B493+C493),"")</f>
        <v/>
      </c>
      <c r="E493">
        <f>D493-E484</f>
        <v/>
      </c>
      <c r="F493" t="n">
        <v>0.05</v>
      </c>
      <c r="G493">
        <f>E493/F493*100/54.63/96</f>
        <v/>
      </c>
    </row>
    <row r="494" spans="1:7">
      <c r="A494" t="s">
        <v>24</v>
      </c>
      <c r="B494" t="n">
        <v>909765</v>
      </c>
      <c r="C494" t="n">
        <v>4445848</v>
      </c>
      <c r="D494">
        <f>if(and(B494&gt;0,C494&gt;0),C494/(B494+C494),"")</f>
        <v/>
      </c>
      <c r="E494">
        <f>D494-E484</f>
        <v/>
      </c>
      <c r="F494" t="n">
        <v>0.05</v>
      </c>
      <c r="G494">
        <f>E494/F494*100/54.63/168</f>
        <v/>
      </c>
    </row>
    <row r="495" spans="1:7">
      <c r="A495" t="s">
        <v>25</v>
      </c>
      <c r="B495" t="n">
        <v>991311</v>
      </c>
      <c r="C495" t="n">
        <v>4829945</v>
      </c>
      <c r="D495">
        <f>if(and(B495&gt;0,C495&gt;0),C495/(B495+C495),"")</f>
        <v/>
      </c>
      <c r="E495">
        <f>D495-E484</f>
        <v/>
      </c>
      <c r="F495" t="n">
        <v>0.05</v>
      </c>
      <c r="G495">
        <f>E495/F495*100/54.63/168</f>
        <v/>
      </c>
    </row>
    <row r="496" spans="1:7">
      <c r="A496" t="s"/>
    </row>
    <row r="497" spans="1:7">
      <c r="A497" t="s">
        <v>0</v>
      </c>
      <c r="B497" t="s">
        <v>1</v>
      </c>
      <c r="C497" t="s">
        <v>2</v>
      </c>
      <c r="D497" t="s">
        <v>3</v>
      </c>
    </row>
    <row r="498" spans="1:7">
      <c r="A498" t="s">
        <v>112</v>
      </c>
      <c r="B498" t="s">
        <v>74</v>
      </c>
      <c r="C498" t="s">
        <v>113</v>
      </c>
      <c r="D498" t="s">
        <v>111</v>
      </c>
    </row>
    <row r="499" spans="1:7">
      <c r="A499" t="s"/>
      <c r="B499" t="s">
        <v>8</v>
      </c>
      <c r="C499" t="s">
        <v>9</v>
      </c>
      <c r="D499" t="s">
        <v>10</v>
      </c>
      <c r="E499" t="s">
        <v>11</v>
      </c>
      <c r="F499" t="s">
        <v>12</v>
      </c>
      <c r="G499" t="s">
        <v>13</v>
      </c>
    </row>
    <row r="500" spans="1:7">
      <c r="A500" t="s">
        <v>14</v>
      </c>
      <c r="B500" t="n">
        <v>15366550</v>
      </c>
      <c r="C500" t="n">
        <v>27960100</v>
      </c>
      <c r="D500">
        <f>if(and(B500&gt;0,C500&gt;0),C500/(B500+C500),"")</f>
        <v/>
      </c>
      <c r="E500">
        <f>average(D500:D501)</f>
        <v/>
      </c>
    </row>
    <row r="501" spans="1:7">
      <c r="A501" t="s">
        <v>15</v>
      </c>
      <c r="B501" t="n">
        <v>16490430</v>
      </c>
      <c r="C501" t="n">
        <v>30412180</v>
      </c>
      <c r="D501">
        <f>if(and(B501&gt;0,C501&gt;0),C501/(B501+C501),"")</f>
        <v/>
      </c>
    </row>
    <row r="502" spans="1:7">
      <c r="A502" t="s">
        <v>16</v>
      </c>
      <c r="B502" t="n">
        <v>8428205</v>
      </c>
      <c r="C502" t="n">
        <v>17132550</v>
      </c>
      <c r="D502">
        <f>if(and(B502&gt;0,C502&gt;0),C502/(B502+C502),"")</f>
        <v/>
      </c>
      <c r="E502">
        <f>D502-E500</f>
        <v/>
      </c>
      <c r="F502" t="n">
        <v>0.05</v>
      </c>
      <c r="G502">
        <f>E502/F502*100/54.63/8</f>
        <v/>
      </c>
    </row>
    <row r="503" spans="1:7">
      <c r="A503" t="s">
        <v>17</v>
      </c>
      <c r="B503" t="n">
        <v>8944505</v>
      </c>
      <c r="C503" t="n">
        <v>17763470</v>
      </c>
      <c r="D503">
        <f>if(and(B503&gt;0,C503&gt;0),C503/(B503+C503),"")</f>
        <v/>
      </c>
      <c r="E503">
        <f>D503-E500</f>
        <v/>
      </c>
      <c r="F503" t="n">
        <v>0.05</v>
      </c>
      <c r="G503">
        <f>E503/F503*100/54.63/8</f>
        <v/>
      </c>
    </row>
    <row r="504" spans="1:7">
      <c r="A504" t="s">
        <v>18</v>
      </c>
      <c r="B504" t="n">
        <v>5543808</v>
      </c>
      <c r="C504" t="n">
        <v>13678630</v>
      </c>
      <c r="D504">
        <f>if(and(B504&gt;0,C504&gt;0),C504/(B504+C504),"")</f>
        <v/>
      </c>
      <c r="E504">
        <f>D504-E500</f>
        <v/>
      </c>
      <c r="F504" t="n">
        <v>0.05</v>
      </c>
      <c r="G504">
        <f>E504/F504*100/54.63/24</f>
        <v/>
      </c>
    </row>
    <row r="505" spans="1:7">
      <c r="A505" t="s">
        <v>19</v>
      </c>
      <c r="B505" t="n">
        <v>5214684</v>
      </c>
      <c r="C505" t="n">
        <v>13642800</v>
      </c>
      <c r="D505">
        <f>if(and(B505&gt;0,C505&gt;0),C505/(B505+C505),"")</f>
        <v/>
      </c>
      <c r="E505">
        <f>D505-E500</f>
        <v/>
      </c>
      <c r="F505" t="n">
        <v>0.05</v>
      </c>
      <c r="G505">
        <f>E505/F505*100/54.63/24</f>
        <v/>
      </c>
    </row>
    <row r="506" spans="1:7">
      <c r="A506" t="s">
        <v>20</v>
      </c>
      <c r="B506" t="n">
        <v>2455286</v>
      </c>
      <c r="C506" t="n">
        <v>7275790</v>
      </c>
      <c r="D506">
        <f>if(and(B506&gt;0,C506&gt;0),C506/(B506+C506),"")</f>
        <v/>
      </c>
      <c r="E506">
        <f>D506-E500</f>
        <v/>
      </c>
      <c r="F506" t="n">
        <v>0.05</v>
      </c>
      <c r="G506">
        <f>E506/F506*100/54.63/48</f>
        <v/>
      </c>
    </row>
    <row r="507" spans="1:7">
      <c r="A507" t="s">
        <v>21</v>
      </c>
      <c r="B507" t="n">
        <v>3413855</v>
      </c>
      <c r="C507" t="n">
        <v>8228599</v>
      </c>
      <c r="D507">
        <f>if(and(B507&gt;0,C507&gt;0),C507/(B507+C507),"")</f>
        <v/>
      </c>
      <c r="E507">
        <f>D507-E500</f>
        <v/>
      </c>
      <c r="F507" t="n">
        <v>0.05</v>
      </c>
      <c r="G507">
        <f>E507/F507*100/54.63/48</f>
        <v/>
      </c>
    </row>
    <row r="508" spans="1:7">
      <c r="A508" t="s">
        <v>22</v>
      </c>
      <c r="B508" t="n">
        <v>3505319</v>
      </c>
      <c r="C508" t="n">
        <v>11581450</v>
      </c>
      <c r="D508">
        <f>if(and(B508&gt;0,C508&gt;0),C508/(B508+C508),"")</f>
        <v/>
      </c>
      <c r="E508">
        <f>D508-E500</f>
        <v/>
      </c>
      <c r="F508" t="n">
        <v>0.05</v>
      </c>
      <c r="G508">
        <f>E508/F508*100/54.63/96</f>
        <v/>
      </c>
    </row>
    <row r="509" spans="1:7">
      <c r="A509" t="s">
        <v>23</v>
      </c>
      <c r="B509" t="n">
        <v>4044776</v>
      </c>
      <c r="C509" t="n">
        <v>12394940</v>
      </c>
      <c r="D509">
        <f>if(and(B509&gt;0,C509&gt;0),C509/(B509+C509),"")</f>
        <v/>
      </c>
      <c r="E509">
        <f>D509-E500</f>
        <v/>
      </c>
      <c r="F509" t="n">
        <v>0.05</v>
      </c>
      <c r="G509">
        <f>E509/F509*100/54.63/96</f>
        <v/>
      </c>
    </row>
    <row r="510" spans="1:7">
      <c r="A510" t="s">
        <v>24</v>
      </c>
      <c r="B510" t="n">
        <v>2946317</v>
      </c>
      <c r="C510" t="n">
        <v>9072986</v>
      </c>
      <c r="D510">
        <f>if(and(B510&gt;0,C510&gt;0),C510/(B510+C510),"")</f>
        <v/>
      </c>
      <c r="E510">
        <f>D510-E500</f>
        <v/>
      </c>
      <c r="F510" t="n">
        <v>0.05</v>
      </c>
      <c r="G510">
        <f>E510/F510*100/54.63/168</f>
        <v/>
      </c>
    </row>
    <row r="511" spans="1:7">
      <c r="A511" t="s">
        <v>25</v>
      </c>
      <c r="B511" t="n">
        <v>2894922</v>
      </c>
      <c r="C511" t="n">
        <v>9306021</v>
      </c>
      <c r="D511">
        <f>if(and(B511&gt;0,C511&gt;0),C511/(B511+C511),"")</f>
        <v/>
      </c>
      <c r="E511">
        <f>D511-E500</f>
        <v/>
      </c>
      <c r="F511" t="n">
        <v>0.05</v>
      </c>
      <c r="G511">
        <f>E511/F511*100/54.63/168</f>
        <v/>
      </c>
    </row>
    <row r="512" spans="1:7">
      <c r="A512" t="s"/>
    </row>
    <row r="513" spans="1:7">
      <c r="A513" t="s">
        <v>0</v>
      </c>
      <c r="B513" t="s">
        <v>1</v>
      </c>
      <c r="C513" t="s">
        <v>2</v>
      </c>
      <c r="D513" t="s">
        <v>3</v>
      </c>
    </row>
    <row r="514" spans="1:7">
      <c r="A514" t="s">
        <v>114</v>
      </c>
      <c r="B514" t="s">
        <v>51</v>
      </c>
      <c r="C514" t="s">
        <v>115</v>
      </c>
      <c r="D514" t="s">
        <v>116</v>
      </c>
    </row>
    <row r="515" spans="1:7">
      <c r="A515" t="s"/>
      <c r="B515" t="s">
        <v>8</v>
      </c>
      <c r="C515" t="s">
        <v>9</v>
      </c>
      <c r="D515" t="s">
        <v>10</v>
      </c>
      <c r="E515" t="s">
        <v>11</v>
      </c>
      <c r="F515" t="s">
        <v>12</v>
      </c>
      <c r="G515" t="s">
        <v>13</v>
      </c>
    </row>
    <row r="516" spans="1:7">
      <c r="A516" t="s">
        <v>14</v>
      </c>
      <c r="B516" t="n">
        <v>580461</v>
      </c>
      <c r="C516" t="n">
        <v>812873</v>
      </c>
      <c r="D516">
        <f>if(and(B516&gt;0,C516&gt;0),C516/(B516+C516),"")</f>
        <v/>
      </c>
      <c r="E516">
        <f>average(D516:D517)</f>
        <v/>
      </c>
    </row>
    <row r="517" spans="1:7">
      <c r="A517" t="s">
        <v>15</v>
      </c>
      <c r="B517" t="n">
        <v>655710</v>
      </c>
      <c r="C517" t="n">
        <v>1708412</v>
      </c>
      <c r="D517">
        <f>if(and(B517&gt;0,C517&gt;0),C517/(B517+C517),"")</f>
        <v/>
      </c>
    </row>
    <row r="518" spans="1:7">
      <c r="A518" t="s">
        <v>16</v>
      </c>
      <c r="B518" t="n">
        <v>37728</v>
      </c>
      <c r="C518" t="n">
        <v>183910</v>
      </c>
      <c r="D518">
        <f>if(and(B518&gt;0,C518&gt;0),C518/(B518+C518),"")</f>
        <v/>
      </c>
      <c r="E518">
        <f>D518-E516</f>
        <v/>
      </c>
      <c r="F518" t="n">
        <v>0.05</v>
      </c>
      <c r="G518">
        <f>E518/F518*100/71.08/8</f>
        <v/>
      </c>
    </row>
    <row r="519" spans="1:7">
      <c r="A519" t="s">
        <v>17</v>
      </c>
      <c r="B519" t="n">
        <v>70798</v>
      </c>
      <c r="C519" t="n">
        <v>234077</v>
      </c>
      <c r="D519">
        <f>if(and(B519&gt;0,C519&gt;0),C519/(B519+C519),"")</f>
        <v/>
      </c>
      <c r="E519">
        <f>D519-E516</f>
        <v/>
      </c>
      <c r="F519" t="n">
        <v>0.05</v>
      </c>
      <c r="G519">
        <f>E519/F519*100/71.08/8</f>
        <v/>
      </c>
    </row>
    <row r="520" spans="1:7">
      <c r="A520" t="s">
        <v>18</v>
      </c>
      <c r="B520" t="n">
        <v>108710</v>
      </c>
      <c r="C520" t="n">
        <v>37026</v>
      </c>
      <c r="D520">
        <f>if(and(B520&gt;0,C520&gt;0),C520/(B520+C520),"")</f>
        <v/>
      </c>
      <c r="E520">
        <f>D520-E516</f>
        <v/>
      </c>
      <c r="F520" t="n">
        <v>0.05</v>
      </c>
      <c r="G520">
        <f>E520/F520*100/71.08/24</f>
        <v/>
      </c>
    </row>
    <row r="521" spans="1:7">
      <c r="A521" t="s">
        <v>19</v>
      </c>
      <c r="B521" t="n">
        <v>0</v>
      </c>
      <c r="C521" t="n">
        <v>0</v>
      </c>
      <c r="D521">
        <f>if(and(B521&gt;0,C521&gt;0),C521/(B521+C521),"")</f>
        <v/>
      </c>
      <c r="E521">
        <f>D521-E516</f>
        <v/>
      </c>
      <c r="F521" t="n">
        <v>0.05</v>
      </c>
      <c r="G521">
        <f>E521/F521*100/71.08/24</f>
        <v/>
      </c>
    </row>
    <row r="522" spans="1:7">
      <c r="A522" t="s">
        <v>20</v>
      </c>
      <c r="B522" t="n">
        <v>47679</v>
      </c>
      <c r="C522" t="n">
        <v>33629</v>
      </c>
      <c r="D522">
        <f>if(and(B522&gt;0,C522&gt;0),C522/(B522+C522),"")</f>
        <v/>
      </c>
      <c r="E522">
        <f>D522-E516</f>
        <v/>
      </c>
      <c r="F522" t="n">
        <v>0.05</v>
      </c>
      <c r="G522">
        <f>E522/F522*100/71.08/48</f>
        <v/>
      </c>
    </row>
    <row r="523" spans="1:7">
      <c r="A523" t="s">
        <v>21</v>
      </c>
      <c r="B523" t="n">
        <v>48098</v>
      </c>
      <c r="C523" t="n">
        <v>38152</v>
      </c>
      <c r="D523">
        <f>if(and(B523&gt;0,C523&gt;0),C523/(B523+C523),"")</f>
        <v/>
      </c>
      <c r="E523">
        <f>D523-E516</f>
        <v/>
      </c>
      <c r="F523" t="n">
        <v>0.05</v>
      </c>
      <c r="G523">
        <f>E523/F523*100/71.08/48</f>
        <v/>
      </c>
    </row>
    <row r="524" spans="1:7">
      <c r="A524" t="s">
        <v>22</v>
      </c>
      <c r="B524" t="n">
        <v>0</v>
      </c>
      <c r="C524" t="n">
        <v>0</v>
      </c>
      <c r="D524">
        <f>if(and(B524&gt;0,C524&gt;0),C524/(B524+C524),"")</f>
        <v/>
      </c>
      <c r="E524">
        <f>D524-E516</f>
        <v/>
      </c>
      <c r="F524" t="n">
        <v>0.05</v>
      </c>
      <c r="G524">
        <f>E524/F524*100/71.08/96</f>
        <v/>
      </c>
    </row>
    <row r="525" spans="1:7">
      <c r="A525" t="s">
        <v>23</v>
      </c>
      <c r="B525" t="n">
        <v>57072</v>
      </c>
      <c r="C525" t="n">
        <v>0</v>
      </c>
      <c r="D525">
        <f>if(and(B525&gt;0,C525&gt;0),C525/(B525+C525),"")</f>
        <v/>
      </c>
      <c r="E525">
        <f>D525-E516</f>
        <v/>
      </c>
      <c r="F525" t="n">
        <v>0.05</v>
      </c>
      <c r="G525">
        <f>E525/F525*100/71.08/96</f>
        <v/>
      </c>
    </row>
    <row r="526" spans="1:7">
      <c r="A526" t="s">
        <v>24</v>
      </c>
      <c r="B526" t="n">
        <v>40510</v>
      </c>
      <c r="C526" t="n">
        <v>34675</v>
      </c>
      <c r="D526">
        <f>if(and(B526&gt;0,C526&gt;0),C526/(B526+C526),"")</f>
        <v/>
      </c>
      <c r="E526">
        <f>D526-E516</f>
        <v/>
      </c>
      <c r="F526" t="n">
        <v>0.05</v>
      </c>
      <c r="G526">
        <f>E526/F526*100/71.08/168</f>
        <v/>
      </c>
    </row>
    <row r="527" spans="1:7">
      <c r="A527" t="s">
        <v>25</v>
      </c>
      <c r="B527" t="n">
        <v>198572</v>
      </c>
      <c r="C527" t="n">
        <v>842</v>
      </c>
      <c r="D527">
        <f>if(and(B527&gt;0,C527&gt;0),C527/(B527+C527),"")</f>
        <v/>
      </c>
      <c r="E527">
        <f>D527-E516</f>
        <v/>
      </c>
      <c r="F527" t="n">
        <v>0.05</v>
      </c>
      <c r="G527">
        <f>E527/F527*100/71.08/168</f>
        <v/>
      </c>
    </row>
    <row r="528" spans="1:7">
      <c r="A528" t="s"/>
    </row>
    <row r="529" spans="1:7">
      <c r="A529" t="s">
        <v>0</v>
      </c>
      <c r="B529" t="s">
        <v>1</v>
      </c>
      <c r="C529" t="s">
        <v>2</v>
      </c>
      <c r="D529" t="s">
        <v>3</v>
      </c>
    </row>
    <row r="530" spans="1:7">
      <c r="A530" t="s">
        <v>117</v>
      </c>
      <c r="B530" t="s">
        <v>39</v>
      </c>
      <c r="C530" t="s">
        <v>118</v>
      </c>
      <c r="D530" t="s">
        <v>119</v>
      </c>
    </row>
    <row r="531" spans="1:7">
      <c r="A531" t="s"/>
      <c r="B531" t="s">
        <v>8</v>
      </c>
      <c r="C531" t="s">
        <v>9</v>
      </c>
      <c r="D531" t="s">
        <v>10</v>
      </c>
      <c r="E531" t="s">
        <v>11</v>
      </c>
      <c r="F531" t="s">
        <v>12</v>
      </c>
      <c r="G531" t="s">
        <v>13</v>
      </c>
    </row>
    <row r="532" spans="1:7">
      <c r="A532" t="s">
        <v>14</v>
      </c>
      <c r="B532" t="n">
        <v>13198440</v>
      </c>
      <c r="C532" t="n">
        <v>20341640</v>
      </c>
      <c r="D532">
        <f>if(and(B532&gt;0,C532&gt;0),C532/(B532+C532),"")</f>
        <v/>
      </c>
      <c r="E532">
        <f>average(D532:D533)</f>
        <v/>
      </c>
    </row>
    <row r="533" spans="1:7">
      <c r="A533" t="s">
        <v>15</v>
      </c>
      <c r="B533" t="n">
        <v>13349930</v>
      </c>
      <c r="C533" t="n">
        <v>20358640</v>
      </c>
      <c r="D533">
        <f>if(and(B533&gt;0,C533&gt;0),C533/(B533+C533),"")</f>
        <v/>
      </c>
    </row>
    <row r="534" spans="1:7">
      <c r="A534" t="s">
        <v>16</v>
      </c>
      <c r="B534" t="n">
        <v>6281134</v>
      </c>
      <c r="C534" t="n">
        <v>10249850</v>
      </c>
      <c r="D534">
        <f>if(and(B534&gt;0,C534&gt;0),C534/(B534+C534),"")</f>
        <v/>
      </c>
      <c r="E534">
        <f>D534-E532</f>
        <v/>
      </c>
      <c r="F534" t="n">
        <v>0.05</v>
      </c>
      <c r="G534">
        <f>E534/F534*100/50.55/8</f>
        <v/>
      </c>
    </row>
    <row r="535" spans="1:7">
      <c r="A535" t="s">
        <v>17</v>
      </c>
      <c r="B535" t="n">
        <v>6658870</v>
      </c>
      <c r="C535" t="n">
        <v>13214600</v>
      </c>
      <c r="D535">
        <f>if(and(B535&gt;0,C535&gt;0),C535/(B535+C535),"")</f>
        <v/>
      </c>
      <c r="E535">
        <f>D535-E532</f>
        <v/>
      </c>
      <c r="F535" t="n">
        <v>0.05</v>
      </c>
      <c r="G535">
        <f>E535/F535*100/50.55/8</f>
        <v/>
      </c>
    </row>
    <row r="536" spans="1:7">
      <c r="A536" t="s">
        <v>18</v>
      </c>
      <c r="B536" t="n">
        <v>2289037</v>
      </c>
      <c r="C536" t="n">
        <v>7212689</v>
      </c>
      <c r="D536">
        <f>if(and(B536&gt;0,C536&gt;0),C536/(B536+C536),"")</f>
        <v/>
      </c>
      <c r="E536">
        <f>D536-E532</f>
        <v/>
      </c>
      <c r="F536" t="n">
        <v>0.05</v>
      </c>
      <c r="G536">
        <f>E536/F536*100/50.55/24</f>
        <v/>
      </c>
    </row>
    <row r="537" spans="1:7">
      <c r="A537" t="s">
        <v>19</v>
      </c>
      <c r="B537" t="n">
        <v>2709394</v>
      </c>
      <c r="C537" t="n">
        <v>7945543</v>
      </c>
      <c r="D537">
        <f>if(and(B537&gt;0,C537&gt;0),C537/(B537+C537),"")</f>
        <v/>
      </c>
      <c r="E537">
        <f>D537-E532</f>
        <v/>
      </c>
      <c r="F537" t="n">
        <v>0.05</v>
      </c>
      <c r="G537">
        <f>E537/F537*100/50.55/24</f>
        <v/>
      </c>
    </row>
    <row r="538" spans="1:7">
      <c r="A538" t="s">
        <v>20</v>
      </c>
      <c r="B538" t="n">
        <v>916367</v>
      </c>
      <c r="C538" t="n">
        <v>3094921</v>
      </c>
      <c r="D538">
        <f>if(and(B538&gt;0,C538&gt;0),C538/(B538+C538),"")</f>
        <v/>
      </c>
      <c r="E538">
        <f>D538-E532</f>
        <v/>
      </c>
      <c r="F538" t="n">
        <v>0.05</v>
      </c>
      <c r="G538">
        <f>E538/F538*100/50.55/48</f>
        <v/>
      </c>
    </row>
    <row r="539" spans="1:7">
      <c r="A539" t="s">
        <v>21</v>
      </c>
      <c r="B539" t="n">
        <v>1680307</v>
      </c>
      <c r="C539" t="n">
        <v>3840331</v>
      </c>
      <c r="D539">
        <f>if(and(B539&gt;0,C539&gt;0),C539/(B539+C539),"")</f>
        <v/>
      </c>
      <c r="E539">
        <f>D539-E532</f>
        <v/>
      </c>
      <c r="F539" t="n">
        <v>0.05</v>
      </c>
      <c r="G539">
        <f>E539/F539*100/50.55/48</f>
        <v/>
      </c>
    </row>
    <row r="540" spans="1:7">
      <c r="A540" t="s">
        <v>22</v>
      </c>
      <c r="B540" t="n">
        <v>94300</v>
      </c>
      <c r="C540" t="n">
        <v>132620</v>
      </c>
      <c r="D540">
        <f>if(and(B540&gt;0,C540&gt;0),C540/(B540+C540),"")</f>
        <v/>
      </c>
      <c r="E540">
        <f>D540-E532</f>
        <v/>
      </c>
      <c r="F540" t="n">
        <v>0.05</v>
      </c>
      <c r="G540">
        <f>E540/F540*100/50.55/96</f>
        <v/>
      </c>
    </row>
    <row r="541" spans="1:7">
      <c r="A541" t="s">
        <v>23</v>
      </c>
      <c r="B541" t="n">
        <v>184756</v>
      </c>
      <c r="C541" t="n">
        <v>292265</v>
      </c>
      <c r="D541">
        <f>if(and(B541&gt;0,C541&gt;0),C541/(B541+C541),"")</f>
        <v/>
      </c>
      <c r="E541">
        <f>D541-E532</f>
        <v/>
      </c>
      <c r="F541" t="n">
        <v>0.05</v>
      </c>
      <c r="G541">
        <f>E541/F541*100/50.55/96</f>
        <v/>
      </c>
    </row>
    <row r="542" spans="1:7">
      <c r="A542" t="s">
        <v>24</v>
      </c>
      <c r="B542" t="n">
        <v>857245</v>
      </c>
      <c r="C542" t="n">
        <v>3873544</v>
      </c>
      <c r="D542">
        <f>if(and(B542&gt;0,C542&gt;0),C542/(B542+C542),"")</f>
        <v/>
      </c>
      <c r="E542">
        <f>D542-E532</f>
        <v/>
      </c>
      <c r="F542" t="n">
        <v>0.05</v>
      </c>
      <c r="G542">
        <f>E542/F542*100/50.55/168</f>
        <v/>
      </c>
    </row>
    <row r="543" spans="1:7">
      <c r="A543" t="s">
        <v>25</v>
      </c>
      <c r="B543" t="n">
        <v>109296</v>
      </c>
      <c r="C543" t="n">
        <v>74652</v>
      </c>
      <c r="D543">
        <f>if(and(B543&gt;0,C543&gt;0),C543/(B543+C543),"")</f>
        <v/>
      </c>
      <c r="E543">
        <f>D543-E532</f>
        <v/>
      </c>
      <c r="F543" t="n">
        <v>0.05</v>
      </c>
      <c r="G543">
        <f>E543/F543*100/50.55/168</f>
        <v/>
      </c>
    </row>
    <row r="544" spans="1:7">
      <c r="A544" t="s"/>
    </row>
    <row r="545" spans="1:7">
      <c r="A545" t="s">
        <v>0</v>
      </c>
      <c r="B545" t="s">
        <v>1</v>
      </c>
      <c r="C545" t="s">
        <v>2</v>
      </c>
      <c r="D545" t="s">
        <v>3</v>
      </c>
    </row>
    <row r="546" spans="1:7">
      <c r="A546" t="s">
        <v>120</v>
      </c>
      <c r="B546" t="s">
        <v>51</v>
      </c>
      <c r="C546" t="s">
        <v>121</v>
      </c>
      <c r="D546" t="s">
        <v>105</v>
      </c>
    </row>
    <row r="547" spans="1:7">
      <c r="A547" t="s"/>
      <c r="B547" t="s">
        <v>8</v>
      </c>
      <c r="C547" t="s">
        <v>9</v>
      </c>
      <c r="D547" t="s">
        <v>10</v>
      </c>
      <c r="E547" t="s">
        <v>11</v>
      </c>
      <c r="F547" t="s">
        <v>12</v>
      </c>
      <c r="G547" t="s">
        <v>13</v>
      </c>
    </row>
    <row r="548" spans="1:7">
      <c r="A548" t="s">
        <v>14</v>
      </c>
      <c r="B548" t="n">
        <v>31716410</v>
      </c>
      <c r="C548" t="n">
        <v>53223900</v>
      </c>
      <c r="D548">
        <f>if(and(B548&gt;0,C548&gt;0),C548/(B548+C548),"")</f>
        <v/>
      </c>
      <c r="E548">
        <f>average(D548:D549)</f>
        <v/>
      </c>
    </row>
    <row r="549" spans="1:7">
      <c r="A549" t="s">
        <v>15</v>
      </c>
      <c r="B549" t="n">
        <v>37201720</v>
      </c>
      <c r="C549" t="n">
        <v>60140770</v>
      </c>
      <c r="D549">
        <f>if(and(B549&gt;0,C549&gt;0),C549/(B549+C549),"")</f>
        <v/>
      </c>
    </row>
    <row r="550" spans="1:7">
      <c r="A550" t="s">
        <v>16</v>
      </c>
      <c r="B550" t="n">
        <v>14275530</v>
      </c>
      <c r="C550" t="n">
        <v>31061320</v>
      </c>
      <c r="D550">
        <f>if(and(B550&gt;0,C550&gt;0),C550/(B550+C550),"")</f>
        <v/>
      </c>
      <c r="E550">
        <f>D550-E548</f>
        <v/>
      </c>
      <c r="F550" t="n">
        <v>0.05</v>
      </c>
      <c r="G550">
        <f>E550/F550*100/47.34/8</f>
        <v/>
      </c>
    </row>
    <row r="551" spans="1:7">
      <c r="A551" t="s">
        <v>17</v>
      </c>
      <c r="B551" t="n">
        <v>16017920</v>
      </c>
      <c r="C551" t="n">
        <v>31588430</v>
      </c>
      <c r="D551">
        <f>if(and(B551&gt;0,C551&gt;0),C551/(B551+C551),"")</f>
        <v/>
      </c>
      <c r="E551">
        <f>D551-E548</f>
        <v/>
      </c>
      <c r="F551" t="n">
        <v>0.05</v>
      </c>
      <c r="G551">
        <f>E551/F551*100/47.34/8</f>
        <v/>
      </c>
    </row>
    <row r="552" spans="1:7">
      <c r="A552" t="s">
        <v>18</v>
      </c>
      <c r="B552" t="n">
        <v>10728920</v>
      </c>
      <c r="C552" t="n">
        <v>28716200</v>
      </c>
      <c r="D552">
        <f>if(and(B552&gt;0,C552&gt;0),C552/(B552+C552),"")</f>
        <v/>
      </c>
      <c r="E552">
        <f>D552-E548</f>
        <v/>
      </c>
      <c r="F552" t="n">
        <v>0.05</v>
      </c>
      <c r="G552">
        <f>E552/F552*100/47.34/24</f>
        <v/>
      </c>
    </row>
    <row r="553" spans="1:7">
      <c r="A553" t="s">
        <v>19</v>
      </c>
      <c r="B553" t="n">
        <v>8360687</v>
      </c>
      <c r="C553" t="n">
        <v>26094570</v>
      </c>
      <c r="D553">
        <f>if(and(B553&gt;0,C553&gt;0),C553/(B553+C553),"")</f>
        <v/>
      </c>
      <c r="E553">
        <f>D553-E548</f>
        <v/>
      </c>
      <c r="F553" t="n">
        <v>0.05</v>
      </c>
      <c r="G553">
        <f>E553/F553*100/47.34/24</f>
        <v/>
      </c>
    </row>
    <row r="554" spans="1:7">
      <c r="A554" t="s">
        <v>20</v>
      </c>
      <c r="B554" t="n">
        <v>182916</v>
      </c>
      <c r="C554" t="n">
        <v>1152348</v>
      </c>
      <c r="D554">
        <f>if(and(B554&gt;0,C554&gt;0),C554/(B554+C554),"")</f>
        <v/>
      </c>
      <c r="E554">
        <f>D554-E548</f>
        <v/>
      </c>
      <c r="F554" t="n">
        <v>0.05</v>
      </c>
      <c r="G554">
        <f>E554/F554*100/47.34/48</f>
        <v/>
      </c>
    </row>
    <row r="555" spans="1:7">
      <c r="A555" t="s">
        <v>21</v>
      </c>
      <c r="B555" t="n">
        <v>215007</v>
      </c>
      <c r="C555" t="n">
        <v>856927</v>
      </c>
      <c r="D555">
        <f>if(and(B555&gt;0,C555&gt;0),C555/(B555+C555),"")</f>
        <v/>
      </c>
      <c r="E555">
        <f>D555-E548</f>
        <v/>
      </c>
      <c r="F555" t="n">
        <v>0.05</v>
      </c>
      <c r="G555">
        <f>E555/F555*100/47.34/48</f>
        <v/>
      </c>
    </row>
    <row r="556" spans="1:7">
      <c r="A556" t="s">
        <v>22</v>
      </c>
      <c r="B556" t="n">
        <v>5324885</v>
      </c>
      <c r="C556" t="n">
        <v>22863560</v>
      </c>
      <c r="D556">
        <f>if(and(B556&gt;0,C556&gt;0),C556/(B556+C556),"")</f>
        <v/>
      </c>
      <c r="E556">
        <f>D556-E548</f>
        <v/>
      </c>
      <c r="F556" t="n">
        <v>0.05</v>
      </c>
      <c r="G556">
        <f>E556/F556*100/47.34/96</f>
        <v/>
      </c>
    </row>
    <row r="557" spans="1:7">
      <c r="A557" t="s">
        <v>23</v>
      </c>
      <c r="B557" t="n">
        <v>5862732</v>
      </c>
      <c r="C557" t="n">
        <v>24769440</v>
      </c>
      <c r="D557">
        <f>if(and(B557&gt;0,C557&gt;0),C557/(B557+C557),"")</f>
        <v/>
      </c>
      <c r="E557">
        <f>D557-E548</f>
        <v/>
      </c>
      <c r="F557" t="n">
        <v>0.05</v>
      </c>
      <c r="G557">
        <f>E557/F557*100/47.34/96</f>
        <v/>
      </c>
    </row>
    <row r="558" spans="1:7">
      <c r="A558" t="s">
        <v>24</v>
      </c>
      <c r="B558" t="n">
        <v>958457</v>
      </c>
      <c r="C558" t="n">
        <v>4231777</v>
      </c>
      <c r="D558">
        <f>if(and(B558&gt;0,C558&gt;0),C558/(B558+C558),"")</f>
        <v/>
      </c>
      <c r="E558">
        <f>D558-E548</f>
        <v/>
      </c>
      <c r="F558" t="n">
        <v>0.05</v>
      </c>
      <c r="G558">
        <f>E558/F558*100/47.34/168</f>
        <v/>
      </c>
    </row>
    <row r="559" spans="1:7">
      <c r="A559" t="s">
        <v>25</v>
      </c>
      <c r="B559" t="n">
        <v>2772782</v>
      </c>
      <c r="C559" t="n">
        <v>8508936</v>
      </c>
      <c r="D559">
        <f>if(and(B559&gt;0,C559&gt;0),C559/(B559+C559),"")</f>
        <v/>
      </c>
      <c r="E559">
        <f>D559-E548</f>
        <v/>
      </c>
      <c r="F559" t="n">
        <v>0.05</v>
      </c>
      <c r="G559">
        <f>E559/F559*100/47.34/168</f>
        <v/>
      </c>
    </row>
    <row r="560" spans="1:7">
      <c r="A560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