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9900" yWindow="0" windowWidth="3060" windowHeight="9690"/>
  </bookViews>
  <sheets>
    <sheet name="20121029" sheetId="8" r:id="rId1"/>
  </sheets>
  <calcPr calcId="145621"/>
</workbook>
</file>

<file path=xl/calcChain.xml><?xml version="1.0" encoding="utf-8"?>
<calcChain xmlns="http://schemas.openxmlformats.org/spreadsheetml/2006/main">
  <c r="D61" i="8" l="1"/>
  <c r="G51" i="8" l="1"/>
  <c r="N50" i="8"/>
  <c r="M50" i="8"/>
  <c r="L50" i="8"/>
  <c r="G50" i="8"/>
  <c r="G49" i="8"/>
  <c r="F41" i="8"/>
  <c r="E41" i="8"/>
  <c r="D41" i="8"/>
  <c r="G41" i="8" s="1"/>
  <c r="F40" i="8"/>
  <c r="E40" i="8"/>
  <c r="D40" i="8"/>
  <c r="E44" i="8" s="1"/>
  <c r="F39" i="8"/>
  <c r="E39" i="8"/>
  <c r="D39" i="8"/>
  <c r="E45" i="8" s="1"/>
  <c r="F33" i="8"/>
  <c r="C33" i="8"/>
  <c r="D33" i="8" s="1"/>
  <c r="F32" i="8"/>
  <c r="D32" i="8"/>
  <c r="C32" i="8"/>
  <c r="F31" i="8"/>
  <c r="C31" i="8"/>
  <c r="D31" i="8" s="1"/>
  <c r="F30" i="8"/>
  <c r="C30" i="8"/>
  <c r="D30" i="8" s="1"/>
  <c r="F29" i="8"/>
  <c r="C29" i="8"/>
  <c r="D29" i="8" s="1"/>
  <c r="F28" i="8"/>
  <c r="C28" i="8"/>
  <c r="D28" i="8" s="1"/>
  <c r="F27" i="8"/>
  <c r="C27" i="8"/>
  <c r="D27" i="8" s="1"/>
  <c r="F26" i="8"/>
  <c r="C26" i="8"/>
  <c r="D26" i="8" s="1"/>
  <c r="F25" i="8"/>
  <c r="C25" i="8"/>
  <c r="D25" i="8" s="1"/>
  <c r="F24" i="8"/>
  <c r="D24" i="8"/>
  <c r="C24" i="8"/>
  <c r="F23" i="8"/>
  <c r="C23" i="8"/>
  <c r="D23" i="8" s="1"/>
  <c r="F22" i="8"/>
  <c r="C22" i="8"/>
  <c r="D22" i="8" s="1"/>
  <c r="F21" i="8"/>
  <c r="C21" i="8"/>
  <c r="D21" i="8" s="1"/>
  <c r="F20" i="8"/>
  <c r="C20" i="8"/>
  <c r="D20" i="8" s="1"/>
  <c r="F19" i="8"/>
  <c r="C19" i="8"/>
  <c r="D19" i="8" s="1"/>
  <c r="F18" i="8"/>
  <c r="C18" i="8"/>
  <c r="D18" i="8" s="1"/>
  <c r="F17" i="8"/>
  <c r="C17" i="8"/>
  <c r="D17" i="8" s="1"/>
  <c r="G39" i="8" l="1"/>
  <c r="D44" i="8"/>
  <c r="D55" i="8" s="1"/>
  <c r="D46" i="8"/>
  <c r="O50" i="8"/>
  <c r="F44" i="8"/>
  <c r="F45" i="8"/>
  <c r="F55" i="8"/>
  <c r="F46" i="8"/>
  <c r="P50" i="8"/>
  <c r="G40" i="8"/>
  <c r="E46" i="8"/>
  <c r="G46" i="8" s="1"/>
  <c r="D45" i="8"/>
  <c r="E55" i="8" l="1"/>
  <c r="F67" i="8" s="1"/>
  <c r="E67" i="8"/>
  <c r="E57" i="8"/>
  <c r="E56" i="8"/>
  <c r="D56" i="8"/>
  <c r="G45" i="8"/>
  <c r="F56" i="8"/>
  <c r="G55" i="8"/>
  <c r="L52" i="8"/>
  <c r="D67" i="8"/>
  <c r="F57" i="8"/>
  <c r="G44" i="8"/>
  <c r="D57" i="8"/>
  <c r="F68" i="8" l="1"/>
  <c r="E68" i="8"/>
  <c r="E69" i="8"/>
  <c r="G57" i="8"/>
  <c r="D69" i="8"/>
  <c r="N52" i="8"/>
  <c r="M52" i="8"/>
  <c r="M54" i="8" s="1"/>
  <c r="G56" i="8"/>
  <c r="D68" i="8"/>
  <c r="F69" i="8"/>
  <c r="G67" i="8"/>
  <c r="L56" i="8"/>
  <c r="L57" i="8" s="1"/>
  <c r="H57" i="8" l="1"/>
  <c r="N54" i="8"/>
  <c r="O54" i="8" s="1"/>
  <c r="L54" i="8"/>
  <c r="G69" i="8"/>
  <c r="N56" i="8"/>
  <c r="N57" i="8" s="1"/>
  <c r="D62" i="8"/>
  <c r="H56" i="8"/>
  <c r="E61" i="8"/>
  <c r="F61" i="8"/>
  <c r="E62" i="8"/>
  <c r="H55" i="8"/>
  <c r="F62" i="8"/>
  <c r="G68" i="8"/>
  <c r="M56" i="8"/>
  <c r="M57" i="8" s="1"/>
  <c r="E63" i="8"/>
  <c r="F63" i="8"/>
  <c r="D63" i="8"/>
  <c r="L59" i="8" l="1"/>
  <c r="G63" i="8"/>
  <c r="G61" i="8"/>
  <c r="P54" i="8"/>
  <c r="N59" i="8"/>
  <c r="M59" i="8"/>
  <c r="P59" i="8" s="1"/>
  <c r="G62" i="8"/>
  <c r="O59" i="8" l="1"/>
</calcChain>
</file>

<file path=xl/sharedStrings.xml><?xml version="1.0" encoding="utf-8"?>
<sst xmlns="http://schemas.openxmlformats.org/spreadsheetml/2006/main" count="109" uniqueCount="48">
  <si>
    <t>color</t>
  </si>
  <si>
    <t>Y</t>
  </si>
  <si>
    <t>x</t>
  </si>
  <si>
    <t>y</t>
  </si>
  <si>
    <t>white</t>
  </si>
  <si>
    <t>yellow</t>
  </si>
  <si>
    <t>cyan</t>
  </si>
  <si>
    <t>green</t>
  </si>
  <si>
    <t>magenta</t>
  </si>
  <si>
    <t>red</t>
  </si>
  <si>
    <t>blue</t>
  </si>
  <si>
    <t>grey levels</t>
  </si>
  <si>
    <t>Gama 2.2</t>
  </si>
  <si>
    <t>Scaled</t>
  </si>
  <si>
    <t>Abs</t>
  </si>
  <si>
    <t>sRGB/rec709</t>
  </si>
  <si>
    <t>Measured</t>
  </si>
  <si>
    <t>Red</t>
  </si>
  <si>
    <t>X</t>
  </si>
  <si>
    <t>Z</t>
  </si>
  <si>
    <t>Green</t>
  </si>
  <si>
    <t>Blue</t>
  </si>
  <si>
    <t>R</t>
  </si>
  <si>
    <t>G</t>
  </si>
  <si>
    <t>B</t>
  </si>
  <si>
    <t>Inverse</t>
  </si>
  <si>
    <t>sRGB</t>
  </si>
  <si>
    <t>LCD</t>
  </si>
  <si>
    <t xml:space="preserve"> </t>
  </si>
  <si>
    <t>Verification</t>
  </si>
  <si>
    <t>sRGB wanted</t>
  </si>
  <si>
    <t>RGB used</t>
  </si>
  <si>
    <t>Combined Matrix</t>
  </si>
  <si>
    <t>Normalized</t>
  </si>
  <si>
    <t>Normalized Matrix</t>
  </si>
  <si>
    <t>Sum</t>
  </si>
  <si>
    <t>Gains</t>
  </si>
  <si>
    <t>3x3 Matrix</t>
  </si>
  <si>
    <t>&lt;- Enter test values here</t>
  </si>
  <si>
    <t>with gain</t>
  </si>
  <si>
    <t>Gained Matrix</t>
  </si>
  <si>
    <t>Date</t>
  </si>
  <si>
    <t>Instrument</t>
  </si>
  <si>
    <t>Operator</t>
  </si>
  <si>
    <t>Measurement</t>
  </si>
  <si>
    <t>Target</t>
  </si>
  <si>
    <t>Display</t>
  </si>
  <si>
    <t>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</si>
</sst>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0.0000"/>
    <numFmt numFmtId="166" formatCode="0.000"/>
    <numFmt numFmtId="167" formatCode="[$-F800]dddd\,\ mmmm\ dd\,\ yyyy"/>
    <numFmt numFmtId="168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1F497D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 style="thin">
        <color indexed="64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 style="thin">
        <color indexed="64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ck">
        <color rgb="FF00B050"/>
      </left>
      <right style="thin">
        <color indexed="64"/>
      </right>
      <top style="thick">
        <color rgb="FF00B05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00B050"/>
      </top>
      <bottom style="thin">
        <color indexed="64"/>
      </bottom>
      <diagonal/>
    </border>
    <border>
      <left style="thin">
        <color indexed="64"/>
      </left>
      <right style="thick">
        <color rgb="FF00B050"/>
      </right>
      <top style="thick">
        <color rgb="FF00B050"/>
      </top>
      <bottom style="thin">
        <color indexed="64"/>
      </bottom>
      <diagonal/>
    </border>
    <border>
      <left style="thick">
        <color rgb="FF00B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B050"/>
      </right>
      <top style="thin">
        <color indexed="64"/>
      </top>
      <bottom style="thin">
        <color indexed="64"/>
      </bottom>
      <diagonal/>
    </border>
    <border>
      <left style="thick">
        <color rgb="FF00B050"/>
      </left>
      <right style="thin">
        <color indexed="64"/>
      </right>
      <top style="thin">
        <color indexed="64"/>
      </top>
      <bottom style="thick">
        <color rgb="FF00B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B050"/>
      </bottom>
      <diagonal/>
    </border>
    <border>
      <left style="thin">
        <color indexed="64"/>
      </left>
      <right style="thick">
        <color rgb="FF00B050"/>
      </right>
      <top style="thin">
        <color indexed="64"/>
      </top>
      <bottom style="thick">
        <color rgb="FF00B050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2" fillId="0" borderId="0" xfId="0" applyFont="1" applyAlignment="1">
      <alignment horizontal="left"/>
    </xf>
    <xf numFmtId="0" fontId="0" fillId="0" borderId="1" xfId="0" applyBorder="1"/>
    <xf numFmtId="0" fontId="0" fillId="0" borderId="3" xfId="0" applyBorder="1"/>
    <xf numFmtId="165" fontId="0" fillId="0" borderId="2" xfId="0" applyNumberFormat="1" applyBorder="1"/>
    <xf numFmtId="165" fontId="0" fillId="0" borderId="4" xfId="0" applyNumberFormat="1" applyBorder="1"/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left"/>
    </xf>
    <xf numFmtId="166" fontId="0" fillId="0" borderId="1" xfId="0" applyNumberFormat="1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6" fontId="0" fillId="0" borderId="0" xfId="0" applyNumberFormat="1"/>
    <xf numFmtId="0" fontId="0" fillId="3" borderId="0" xfId="0" applyFill="1"/>
    <xf numFmtId="0" fontId="0" fillId="0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166" fontId="0" fillId="5" borderId="11" xfId="0" applyNumberFormat="1" applyFill="1" applyBorder="1" applyAlignment="1">
      <alignment horizontal="center"/>
    </xf>
    <xf numFmtId="166" fontId="0" fillId="6" borderId="11" xfId="0" applyNumberFormat="1" applyFill="1" applyBorder="1" applyAlignment="1">
      <alignment horizontal="center"/>
    </xf>
    <xf numFmtId="0" fontId="0" fillId="0" borderId="0" xfId="0" applyAlignment="1">
      <alignment vertical="center"/>
    </xf>
    <xf numFmtId="0" fontId="0" fillId="7" borderId="0" xfId="0" applyFill="1" applyAlignment="1">
      <alignment horizontal="center"/>
    </xf>
    <xf numFmtId="166" fontId="0" fillId="8" borderId="11" xfId="0" applyNumberFormat="1" applyFill="1" applyBorder="1" applyAlignment="1">
      <alignment horizontal="center"/>
    </xf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166" fontId="0" fillId="3" borderId="3" xfId="0" applyNumberFormat="1" applyFill="1" applyBorder="1"/>
    <xf numFmtId="166" fontId="0" fillId="3" borderId="12" xfId="0" applyNumberFormat="1" applyFill="1" applyBorder="1"/>
    <xf numFmtId="166" fontId="0" fillId="3" borderId="4" xfId="0" applyNumberFormat="1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7" xfId="0" applyFill="1" applyBorder="1"/>
    <xf numFmtId="166" fontId="3" fillId="4" borderId="3" xfId="0" applyNumberFormat="1" applyFont="1" applyFill="1" applyBorder="1"/>
    <xf numFmtId="166" fontId="3" fillId="4" borderId="12" xfId="0" applyNumberFormat="1" applyFont="1" applyFill="1" applyBorder="1"/>
    <xf numFmtId="166" fontId="3" fillId="4" borderId="4" xfId="0" applyNumberFormat="1" applyFont="1" applyFill="1" applyBorder="1"/>
    <xf numFmtId="0" fontId="0" fillId="0" borderId="2" xfId="0" applyBorder="1" applyAlignment="1">
      <alignment horizontal="center"/>
    </xf>
    <xf numFmtId="166" fontId="0" fillId="2" borderId="2" xfId="0" applyNumberFormat="1" applyFill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2" borderId="4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166" fontId="0" fillId="3" borderId="0" xfId="0" applyNumberFormat="1" applyFill="1" applyAlignment="1">
      <alignment horizontal="center"/>
    </xf>
    <xf numFmtId="166" fontId="0" fillId="4" borderId="0" xfId="0" applyNumberFormat="1" applyFill="1" applyAlignment="1">
      <alignment horizontal="center"/>
    </xf>
    <xf numFmtId="166" fontId="0" fillId="7" borderId="0" xfId="0" applyNumberFormat="1" applyFill="1" applyAlignment="1">
      <alignment horizontal="center"/>
    </xf>
    <xf numFmtId="166" fontId="0" fillId="7" borderId="0" xfId="0" applyNumberFormat="1" applyFill="1" applyBorder="1" applyAlignment="1">
      <alignment horizontal="center"/>
    </xf>
    <xf numFmtId="166" fontId="0" fillId="7" borderId="14" xfId="0" applyNumberFormat="1" applyFill="1" applyBorder="1" applyAlignment="1">
      <alignment horizontal="center"/>
    </xf>
    <xf numFmtId="166" fontId="0" fillId="7" borderId="15" xfId="0" applyNumberFormat="1" applyFill="1" applyBorder="1" applyAlignment="1">
      <alignment horizontal="center"/>
    </xf>
    <xf numFmtId="166" fontId="0" fillId="9" borderId="13" xfId="0" applyNumberFormat="1" applyFill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 applyBorder="1" applyAlignment="1">
      <alignment horizontal="center"/>
    </xf>
    <xf numFmtId="166" fontId="0" fillId="10" borderId="0" xfId="0" applyNumberFormat="1" applyFill="1" applyAlignment="1">
      <alignment horizontal="center"/>
    </xf>
    <xf numFmtId="0" fontId="0" fillId="10" borderId="0" xfId="0" applyFill="1"/>
    <xf numFmtId="0" fontId="0" fillId="10" borderId="6" xfId="0" applyFill="1" applyBorder="1"/>
    <xf numFmtId="0" fontId="0" fillId="10" borderId="8" xfId="0" applyFill="1" applyBorder="1"/>
    <xf numFmtId="0" fontId="0" fillId="10" borderId="7" xfId="0" applyFill="1" applyBorder="1"/>
    <xf numFmtId="166" fontId="0" fillId="10" borderId="1" xfId="0" applyNumberFormat="1" applyFill="1" applyBorder="1"/>
    <xf numFmtId="166" fontId="0" fillId="10" borderId="0" xfId="0" applyNumberFormat="1" applyFill="1" applyBorder="1"/>
    <xf numFmtId="166" fontId="0" fillId="10" borderId="2" xfId="0" applyNumberFormat="1" applyFill="1" applyBorder="1"/>
    <xf numFmtId="0" fontId="0" fillId="10" borderId="0" xfId="0" applyFill="1" applyAlignment="1">
      <alignment horizontal="right"/>
    </xf>
    <xf numFmtId="166" fontId="1" fillId="10" borderId="3" xfId="0" applyNumberFormat="1" applyFont="1" applyFill="1" applyBorder="1"/>
    <xf numFmtId="166" fontId="1" fillId="10" borderId="12" xfId="0" applyNumberFormat="1" applyFont="1" applyFill="1" applyBorder="1"/>
    <xf numFmtId="166" fontId="1" fillId="10" borderId="4" xfId="0" applyNumberFormat="1" applyFont="1" applyFill="1" applyBorder="1"/>
    <xf numFmtId="0" fontId="0" fillId="10" borderId="1" xfId="0" applyFill="1" applyBorder="1"/>
    <xf numFmtId="0" fontId="0" fillId="10" borderId="0" xfId="0" applyFill="1" applyBorder="1"/>
    <xf numFmtId="166" fontId="0" fillId="11" borderId="11" xfId="0" applyNumberFormat="1" applyFill="1" applyBorder="1" applyAlignment="1">
      <alignment horizontal="center"/>
    </xf>
    <xf numFmtId="166" fontId="0" fillId="11" borderId="3" xfId="0" applyNumberFormat="1" applyFill="1" applyBorder="1"/>
    <xf numFmtId="166" fontId="0" fillId="11" borderId="12" xfId="0" applyNumberFormat="1" applyFill="1" applyBorder="1"/>
    <xf numFmtId="165" fontId="4" fillId="11" borderId="12" xfId="0" applyNumberFormat="1" applyFont="1" applyFill="1" applyBorder="1"/>
    <xf numFmtId="165" fontId="4" fillId="11" borderId="4" xfId="0" applyNumberFormat="1" applyFont="1" applyFill="1" applyBorder="1"/>
    <xf numFmtId="166" fontId="0" fillId="5" borderId="1" xfId="0" applyNumberFormat="1" applyFill="1" applyBorder="1"/>
    <xf numFmtId="166" fontId="0" fillId="5" borderId="0" xfId="0" applyNumberFormat="1" applyFill="1" applyBorder="1"/>
    <xf numFmtId="165" fontId="4" fillId="5" borderId="12" xfId="0" applyNumberFormat="1" applyFont="1" applyFill="1" applyBorder="1"/>
    <xf numFmtId="165" fontId="4" fillId="5" borderId="4" xfId="0" applyNumberFormat="1" applyFont="1" applyFill="1" applyBorder="1"/>
    <xf numFmtId="166" fontId="0" fillId="6" borderId="3" xfId="0" applyNumberFormat="1" applyFill="1" applyBorder="1"/>
    <xf numFmtId="166" fontId="0" fillId="6" borderId="12" xfId="0" applyNumberFormat="1" applyFill="1" applyBorder="1"/>
    <xf numFmtId="165" fontId="1" fillId="6" borderId="12" xfId="0" applyNumberFormat="1" applyFont="1" applyFill="1" applyBorder="1"/>
    <xf numFmtId="165" fontId="1" fillId="6" borderId="4" xfId="0" applyNumberFormat="1" applyFont="1" applyFill="1" applyBorder="1"/>
    <xf numFmtId="165" fontId="5" fillId="0" borderId="0" xfId="0" applyNumberFormat="1" applyFont="1"/>
    <xf numFmtId="165" fontId="0" fillId="0" borderId="0" xfId="0" applyNumberFormat="1"/>
    <xf numFmtId="0" fontId="1" fillId="0" borderId="11" xfId="0" applyFont="1" applyBorder="1" applyAlignment="1">
      <alignment horizontal="right"/>
    </xf>
    <xf numFmtId="167" fontId="0" fillId="0" borderId="11" xfId="0" applyNumberFormat="1" applyFont="1" applyBorder="1" applyAlignment="1">
      <alignment horizontal="left"/>
    </xf>
    <xf numFmtId="0" fontId="0" fillId="0" borderId="11" xfId="0" applyFont="1" applyBorder="1"/>
    <xf numFmtId="0" fontId="1" fillId="0" borderId="0" xfId="0" applyFont="1" applyFill="1" applyBorder="1" applyAlignment="1">
      <alignment horizontal="right"/>
    </xf>
    <xf numFmtId="0" fontId="1" fillId="0" borderId="11" xfId="0" applyFont="1" applyFill="1" applyBorder="1" applyAlignment="1">
      <alignment horizontal="right"/>
    </xf>
    <xf numFmtId="0" fontId="0" fillId="0" borderId="11" xfId="0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166" fontId="0" fillId="0" borderId="3" xfId="0" applyNumberFormat="1" applyBorder="1"/>
    <xf numFmtId="0" fontId="0" fillId="0" borderId="13" xfId="0" applyBorder="1" applyAlignment="1">
      <alignment horizontal="center" vertical="center"/>
    </xf>
    <xf numFmtId="164" fontId="0" fillId="0" borderId="14" xfId="0" applyNumberFormat="1" applyBorder="1"/>
    <xf numFmtId="164" fontId="0" fillId="0" borderId="15" xfId="0" applyNumberFormat="1" applyBorder="1"/>
    <xf numFmtId="0" fontId="0" fillId="0" borderId="0" xfId="0" applyBorder="1"/>
    <xf numFmtId="166" fontId="0" fillId="2" borderId="0" xfId="0" applyNumberFormat="1" applyFill="1" applyBorder="1"/>
    <xf numFmtId="166" fontId="0" fillId="0" borderId="0" xfId="0" applyNumberFormat="1" applyBorder="1"/>
    <xf numFmtId="166" fontId="0" fillId="2" borderId="12" xfId="0" applyNumberFormat="1" applyFill="1" applyBorder="1"/>
    <xf numFmtId="168" fontId="0" fillId="0" borderId="16" xfId="0" applyNumberFormat="1" applyBorder="1" applyAlignment="1">
      <alignment horizontal="right"/>
    </xf>
    <xf numFmtId="0" fontId="0" fillId="0" borderId="17" xfId="0" applyBorder="1"/>
    <xf numFmtId="0" fontId="0" fillId="0" borderId="18" xfId="0" applyBorder="1"/>
    <xf numFmtId="168" fontId="0" fillId="0" borderId="19" xfId="0" applyNumberFormat="1" applyBorder="1" applyAlignment="1">
      <alignment horizontal="right"/>
    </xf>
    <xf numFmtId="0" fontId="0" fillId="0" borderId="20" xfId="0" applyBorder="1"/>
    <xf numFmtId="0" fontId="0" fillId="2" borderId="20" xfId="0" applyFill="1" applyBorder="1"/>
    <xf numFmtId="168" fontId="0" fillId="0" borderId="21" xfId="0" applyNumberFormat="1" applyBorder="1" applyAlignment="1">
      <alignment horizontal="right"/>
    </xf>
    <xf numFmtId="0" fontId="0" fillId="2" borderId="22" xfId="0" applyFill="1" applyBorder="1"/>
    <xf numFmtId="0" fontId="0" fillId="2" borderId="23" xfId="0" applyFill="1" applyBorder="1"/>
    <xf numFmtId="166" fontId="0" fillId="11" borderId="24" xfId="0" applyNumberFormat="1" applyFill="1" applyBorder="1" applyAlignment="1">
      <alignment horizontal="center"/>
    </xf>
    <xf numFmtId="166" fontId="0" fillId="11" borderId="25" xfId="0" applyNumberFormat="1" applyFill="1" applyBorder="1" applyAlignment="1">
      <alignment horizontal="center"/>
    </xf>
    <xf numFmtId="166" fontId="0" fillId="11" borderId="26" xfId="0" applyNumberFormat="1" applyFill="1" applyBorder="1" applyAlignment="1">
      <alignment horizontal="center"/>
    </xf>
    <xf numFmtId="166" fontId="0" fillId="11" borderId="27" xfId="0" applyNumberFormat="1" applyFill="1" applyBorder="1" applyAlignment="1">
      <alignment horizontal="center"/>
    </xf>
    <xf numFmtId="166" fontId="0" fillId="11" borderId="28" xfId="0" applyNumberFormat="1" applyFill="1" applyBorder="1" applyAlignment="1">
      <alignment horizontal="center"/>
    </xf>
    <xf numFmtId="166" fontId="0" fillId="11" borderId="29" xfId="0" applyNumberFormat="1" applyFill="1" applyBorder="1" applyAlignment="1">
      <alignment horizontal="center"/>
    </xf>
    <xf numFmtId="166" fontId="0" fillId="11" borderId="30" xfId="0" applyNumberFormat="1" applyFill="1" applyBorder="1" applyAlignment="1">
      <alignment horizontal="center"/>
    </xf>
    <xf numFmtId="166" fontId="0" fillId="11" borderId="31" xfId="0" applyNumberForma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0" xfId="0" applyFill="1" applyAlignment="1">
      <alignment horizontal="center" vertical="center" textRotation="90"/>
    </xf>
    <xf numFmtId="0" fontId="0" fillId="7" borderId="0" xfId="0" applyFill="1" applyBorder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Border="1" applyAlignment="1">
      <alignment horizontal="center" vertical="center" textRotation="90"/>
    </xf>
    <xf numFmtId="0" fontId="0" fillId="3" borderId="0" xfId="0" applyFill="1" applyAlignment="1">
      <alignment horizontal="center" vertical="center" wrapText="1"/>
    </xf>
    <xf numFmtId="0" fontId="0" fillId="7" borderId="0" xfId="0" applyFill="1" applyAlignment="1">
      <alignment horizontal="center" wrapText="1"/>
    </xf>
    <xf numFmtId="0" fontId="0" fillId="10" borderId="0" xfId="0" applyFill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'20121029'!$D$15</c:f>
              <c:strCache>
                <c:ptCount val="1"/>
                <c:pt idx="0">
                  <c:v>Gama 2.2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pPr>
              <a:gradFill rotWithShape="0">
                <a:gsLst>
                  <a:gs pos="0">
                    <a:srgbClr val="9BC1FF"/>
                  </a:gs>
                  <a:gs pos="100000">
                    <a:srgbClr val="3F80CD"/>
                  </a:gs>
                </a:gsLst>
                <a:lin ang="5400000"/>
              </a:gradFill>
              <a:ln>
                <a:solidFill>
                  <a:srgbClr val="666699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'20121029'!$B$17:$B$33</c:f>
              <c:numCache>
                <c:formatCode>General</c:formatCode>
                <c:ptCount val="17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255</c:v>
                </c:pt>
              </c:numCache>
            </c:numRef>
          </c:xVal>
          <c:yVal>
            <c:numRef>
              <c:f>'20121029'!$D$17:$D$33</c:f>
              <c:numCache>
                <c:formatCode>0.000</c:formatCode>
                <c:ptCount val="17"/>
                <c:pt idx="0">
                  <c:v>0</c:v>
                </c:pt>
                <c:pt idx="1">
                  <c:v>2.2629531607064328E-3</c:v>
                </c:pt>
                <c:pt idx="2">
                  <c:v>1.0397802292555283E-2</c:v>
                </c:pt>
                <c:pt idx="3">
                  <c:v>2.5371276904734584E-2</c:v>
                </c:pt>
                <c:pt idx="4">
                  <c:v>4.7775753556170641E-2</c:v>
                </c:pt>
                <c:pt idx="5">
                  <c:v>7.8056589958101899E-2</c:v>
                </c:pt>
                <c:pt idx="6">
                  <c:v>0.11657577617857155</c:v>
                </c:pt>
                <c:pt idx="7">
                  <c:v>0.16364067148528988</c:v>
                </c:pt>
                <c:pt idx="8">
                  <c:v>0.21951971807486789</c:v>
                </c:pt>
                <c:pt idx="9">
                  <c:v>0.28445206156002451</c:v>
                </c:pt>
                <c:pt idx="10">
                  <c:v>0.35865390592619889</c:v>
                </c:pt>
                <c:pt idx="11">
                  <c:v>0.44232294881920181</c:v>
                </c:pt>
                <c:pt idx="12">
                  <c:v>0.5356416093153108</c:v>
                </c:pt>
                <c:pt idx="13">
                  <c:v>0.63877945565081684</c:v>
                </c:pt>
                <c:pt idx="14">
                  <c:v>0.75189508058305088</c:v>
                </c:pt>
                <c:pt idx="15">
                  <c:v>0.87513758236520489</c:v>
                </c:pt>
                <c:pt idx="16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'20121029'!$E$15</c:f>
              <c:strCache>
                <c:ptCount val="1"/>
                <c:pt idx="0">
                  <c:v>Display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pPr>
              <a:gradFill rotWithShape="0">
                <a:gsLst>
                  <a:gs pos="0">
                    <a:srgbClr val="FF9A99"/>
                  </a:gs>
                  <a:gs pos="100000">
                    <a:srgbClr val="D1403C"/>
                  </a:gs>
                </a:gsLst>
                <a:lin ang="5400000"/>
              </a:gradFill>
              <a:ln>
                <a:solidFill>
                  <a:srgbClr val="993366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'20121029'!$B$17:$B$33</c:f>
              <c:numCache>
                <c:formatCode>General</c:formatCode>
                <c:ptCount val="17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255</c:v>
                </c:pt>
              </c:numCache>
            </c:numRef>
          </c:xVal>
          <c:yVal>
            <c:numRef>
              <c:f>'20121029'!$F$17:$F$33</c:f>
              <c:numCache>
                <c:formatCode>0.0000</c:formatCode>
                <c:ptCount val="17"/>
                <c:pt idx="0">
                  <c:v>0</c:v>
                </c:pt>
                <c:pt idx="1">
                  <c:v>3.4819153579875948E-3</c:v>
                </c:pt>
                <c:pt idx="2">
                  <c:v>7.9485123186713909E-3</c:v>
                </c:pt>
                <c:pt idx="3">
                  <c:v>1.9825599691398754E-2</c:v>
                </c:pt>
                <c:pt idx="4">
                  <c:v>3.9813621090458738E-2</c:v>
                </c:pt>
                <c:pt idx="5">
                  <c:v>6.4826564070287987E-2</c:v>
                </c:pt>
                <c:pt idx="6">
                  <c:v>9.9249814737739694E-2</c:v>
                </c:pt>
                <c:pt idx="7">
                  <c:v>0.15056492300195923</c:v>
                </c:pt>
                <c:pt idx="8">
                  <c:v>0.21641677410185869</c:v>
                </c:pt>
                <c:pt idx="9">
                  <c:v>0.28873503943802092</c:v>
                </c:pt>
                <c:pt idx="10">
                  <c:v>0.35879970358038349</c:v>
                </c:pt>
                <c:pt idx="11">
                  <c:v>0.43870103239297931</c:v>
                </c:pt>
                <c:pt idx="12">
                  <c:v>0.53752449014810832</c:v>
                </c:pt>
                <c:pt idx="13">
                  <c:v>0.65176785877432519</c:v>
                </c:pt>
                <c:pt idx="14">
                  <c:v>0.74860165061060413</c:v>
                </c:pt>
                <c:pt idx="15">
                  <c:v>0.90114608817468456</c:v>
                </c:pt>
                <c:pt idx="1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80320"/>
        <c:axId val="86682240"/>
      </c:scatterChart>
      <c:valAx>
        <c:axId val="8668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6682240"/>
        <c:crosses val="autoZero"/>
        <c:crossBetween val="midCat"/>
      </c:valAx>
      <c:valAx>
        <c:axId val="86682240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66803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6533446007091153"/>
          <c:y val="0.4411134903640257"/>
          <c:w val="0.11733348611131005"/>
          <c:h val="8.7794432548179868E-2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10</xdr:row>
      <xdr:rowOff>161925</xdr:rowOff>
    </xdr:from>
    <xdr:to>
      <xdr:col>16</xdr:col>
      <xdr:colOff>9525</xdr:colOff>
      <xdr:row>34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86"/>
  <sheetViews>
    <sheetView tabSelected="1" topLeftCell="A34" zoomScaleNormal="100" workbookViewId="0">
      <selection activeCell="D67" sqref="D67"/>
    </sheetView>
  </sheetViews>
  <sheetFormatPr defaultColWidth="8.85546875" defaultRowHeight="15" x14ac:dyDescent="0.25"/>
  <cols>
    <col min="2" max="2" width="12.42578125" customWidth="1"/>
    <col min="3" max="3" width="8.85546875" style="42"/>
    <col min="4" max="6" width="12.140625" customWidth="1"/>
    <col min="7" max="7" width="8.85546875" style="42"/>
    <col min="9" max="9" width="11.7109375" customWidth="1"/>
    <col min="10" max="10" width="1" customWidth="1"/>
    <col min="11" max="11" width="30.42578125" customWidth="1"/>
  </cols>
  <sheetData>
    <row r="3" spans="2:14" x14ac:dyDescent="0.25">
      <c r="C3" s="127" t="s">
        <v>16</v>
      </c>
      <c r="D3" s="128"/>
      <c r="E3" s="129"/>
      <c r="F3" s="130" t="s">
        <v>15</v>
      </c>
      <c r="G3" s="131"/>
      <c r="I3" s="116" t="s">
        <v>44</v>
      </c>
      <c r="J3" s="117"/>
      <c r="K3" s="116"/>
    </row>
    <row r="4" spans="2:14" s="1" customFormat="1" ht="15.75" thickBot="1" x14ac:dyDescent="0.3">
      <c r="B4" s="9" t="s">
        <v>0</v>
      </c>
      <c r="C4" s="12" t="s">
        <v>1</v>
      </c>
      <c r="D4" s="13" t="s">
        <v>2</v>
      </c>
      <c r="E4" s="14" t="s">
        <v>3</v>
      </c>
      <c r="F4" s="13" t="s">
        <v>2</v>
      </c>
      <c r="G4" s="14" t="s">
        <v>3</v>
      </c>
      <c r="H4" s="9"/>
      <c r="I4" s="84" t="s">
        <v>46</v>
      </c>
      <c r="J4" s="90"/>
      <c r="K4" s="89"/>
      <c r="L4"/>
      <c r="M4"/>
      <c r="N4"/>
    </row>
    <row r="5" spans="2:14" x14ac:dyDescent="0.25">
      <c r="B5" t="s">
        <v>4</v>
      </c>
      <c r="C5" s="99">
        <v>685.9</v>
      </c>
      <c r="D5" s="100">
        <v>0.30080000000000001</v>
      </c>
      <c r="E5" s="101">
        <v>0.31569999999999998</v>
      </c>
      <c r="F5" s="95"/>
      <c r="G5" s="38"/>
      <c r="I5" s="84" t="s">
        <v>47</v>
      </c>
      <c r="J5" s="90"/>
      <c r="K5" s="86"/>
    </row>
    <row r="6" spans="2:14" x14ac:dyDescent="0.25">
      <c r="B6" t="s">
        <v>5</v>
      </c>
      <c r="C6" s="102">
        <v>598.9</v>
      </c>
      <c r="D6" s="2">
        <v>0.42049999999999998</v>
      </c>
      <c r="E6" s="103">
        <v>0.4899</v>
      </c>
      <c r="F6" s="95"/>
      <c r="G6" s="38"/>
      <c r="I6" s="84" t="s">
        <v>41</v>
      </c>
      <c r="J6" s="90"/>
      <c r="K6" s="85"/>
    </row>
    <row r="7" spans="2:14" x14ac:dyDescent="0.25">
      <c r="B7" t="s">
        <v>6</v>
      </c>
      <c r="C7" s="102">
        <v>564.79999999999995</v>
      </c>
      <c r="D7" s="2">
        <v>0.2334</v>
      </c>
      <c r="E7" s="103">
        <v>0.3095</v>
      </c>
      <c r="F7" s="95"/>
      <c r="G7" s="38"/>
      <c r="I7" s="84" t="s">
        <v>42</v>
      </c>
      <c r="J7" s="90"/>
      <c r="K7" s="86"/>
    </row>
    <row r="8" spans="2:14" x14ac:dyDescent="0.25">
      <c r="B8" t="s">
        <v>7</v>
      </c>
      <c r="C8" s="102">
        <v>474</v>
      </c>
      <c r="D8" s="11">
        <v>0.3301</v>
      </c>
      <c r="E8" s="104">
        <v>0.55769999999999997</v>
      </c>
      <c r="F8" s="96">
        <v>0.3</v>
      </c>
      <c r="G8" s="39">
        <v>0.6</v>
      </c>
      <c r="I8" s="84" t="s">
        <v>43</v>
      </c>
      <c r="J8" s="90"/>
      <c r="K8" s="86"/>
    </row>
    <row r="9" spans="2:14" x14ac:dyDescent="0.25">
      <c r="B9" t="s">
        <v>8</v>
      </c>
      <c r="C9" s="102">
        <v>230.5</v>
      </c>
      <c r="D9" s="2">
        <v>0.2838</v>
      </c>
      <c r="E9" s="103">
        <v>0.16839999999999999</v>
      </c>
      <c r="F9" s="97"/>
      <c r="G9" s="40"/>
      <c r="I9" s="88" t="s">
        <v>45</v>
      </c>
      <c r="J9" s="87"/>
      <c r="K9" s="86"/>
    </row>
    <row r="10" spans="2:14" x14ac:dyDescent="0.25">
      <c r="B10" t="s">
        <v>9</v>
      </c>
      <c r="C10" s="102">
        <v>136</v>
      </c>
      <c r="D10" s="11">
        <v>0.6159</v>
      </c>
      <c r="E10" s="104">
        <v>0.34399999999999997</v>
      </c>
      <c r="F10" s="96">
        <v>0.6401</v>
      </c>
      <c r="G10" s="39">
        <v>0.33</v>
      </c>
    </row>
    <row r="11" spans="2:14" ht="15.75" thickBot="1" x14ac:dyDescent="0.3">
      <c r="B11" t="s">
        <v>10</v>
      </c>
      <c r="C11" s="105">
        <v>97.6</v>
      </c>
      <c r="D11" s="106">
        <v>0.15060000000000001</v>
      </c>
      <c r="E11" s="107">
        <v>9.8000000000000004E-2</v>
      </c>
      <c r="F11" s="98">
        <v>0.15</v>
      </c>
      <c r="G11" s="41">
        <v>0.06</v>
      </c>
    </row>
    <row r="15" spans="2:14" ht="15.75" thickBot="1" x14ac:dyDescent="0.3">
      <c r="B15" s="118" t="s">
        <v>11</v>
      </c>
      <c r="C15" s="119"/>
      <c r="D15" s="6" t="s">
        <v>12</v>
      </c>
      <c r="E15" s="118" t="s">
        <v>46</v>
      </c>
      <c r="F15" s="119"/>
    </row>
    <row r="16" spans="2:14" ht="14.45" x14ac:dyDescent="0.3">
      <c r="B16" s="7" t="s">
        <v>14</v>
      </c>
      <c r="C16" s="8" t="s">
        <v>13</v>
      </c>
      <c r="D16" s="7" t="s">
        <v>13</v>
      </c>
      <c r="E16" s="92" t="s">
        <v>16</v>
      </c>
      <c r="F16" s="8" t="s">
        <v>13</v>
      </c>
    </row>
    <row r="17" spans="2:6" x14ac:dyDescent="0.25">
      <c r="B17" s="2">
        <v>0</v>
      </c>
      <c r="C17" s="40">
        <f>B17/255</f>
        <v>0</v>
      </c>
      <c r="D17" s="10">
        <f>POWER(C17,2.2)</f>
        <v>0</v>
      </c>
      <c r="E17" s="93">
        <v>0</v>
      </c>
      <c r="F17" s="4">
        <f t="shared" ref="F17:F33" si="0">E17/E$33</f>
        <v>0</v>
      </c>
    </row>
    <row r="18" spans="2:6" x14ac:dyDescent="0.25">
      <c r="B18" s="2">
        <v>16</v>
      </c>
      <c r="C18" s="40">
        <f t="shared" ref="C18:C33" si="1">B18/255</f>
        <v>6.2745098039215685E-2</v>
      </c>
      <c r="D18" s="10">
        <f t="shared" ref="D18:D33" si="2">POWER(C18,2.2)</f>
        <v>2.2629531607064328E-3</v>
      </c>
      <c r="E18" s="93">
        <v>3.4299999999999999E-3</v>
      </c>
      <c r="F18" s="4">
        <f t="shared" si="0"/>
        <v>3.4819153579875948E-3</v>
      </c>
    </row>
    <row r="19" spans="2:6" x14ac:dyDescent="0.25">
      <c r="B19" s="2">
        <v>32</v>
      </c>
      <c r="C19" s="40">
        <f t="shared" si="1"/>
        <v>0.12549019607843137</v>
      </c>
      <c r="D19" s="10">
        <f t="shared" si="2"/>
        <v>1.0397802292555283E-2</v>
      </c>
      <c r="E19" s="93">
        <v>7.8300000000000002E-3</v>
      </c>
      <c r="F19" s="4">
        <f t="shared" si="0"/>
        <v>7.9485123186713909E-3</v>
      </c>
    </row>
    <row r="20" spans="2:6" x14ac:dyDescent="0.25">
      <c r="B20" s="2">
        <v>48</v>
      </c>
      <c r="C20" s="40">
        <f t="shared" si="1"/>
        <v>0.18823529411764706</v>
      </c>
      <c r="D20" s="10">
        <f t="shared" si="2"/>
        <v>2.5371276904734584E-2</v>
      </c>
      <c r="E20" s="93">
        <v>1.9529999999999999E-2</v>
      </c>
      <c r="F20" s="4">
        <f t="shared" si="0"/>
        <v>1.9825599691398754E-2</v>
      </c>
    </row>
    <row r="21" spans="2:6" x14ac:dyDescent="0.25">
      <c r="B21" s="2">
        <v>64</v>
      </c>
      <c r="C21" s="40">
        <f t="shared" si="1"/>
        <v>0.25098039215686274</v>
      </c>
      <c r="D21" s="10">
        <f t="shared" si="2"/>
        <v>4.7775753556170641E-2</v>
      </c>
      <c r="E21" s="93">
        <v>3.9219999999999998E-2</v>
      </c>
      <c r="F21" s="4">
        <f t="shared" si="0"/>
        <v>3.9813621090458738E-2</v>
      </c>
    </row>
    <row r="22" spans="2:6" x14ac:dyDescent="0.25">
      <c r="B22" s="2">
        <v>80</v>
      </c>
      <c r="C22" s="40">
        <f t="shared" si="1"/>
        <v>0.31372549019607843</v>
      </c>
      <c r="D22" s="10">
        <f t="shared" si="2"/>
        <v>7.8056589958101899E-2</v>
      </c>
      <c r="E22" s="93">
        <v>6.386E-2</v>
      </c>
      <c r="F22" s="4">
        <f t="shared" si="0"/>
        <v>6.4826564070287987E-2</v>
      </c>
    </row>
    <row r="23" spans="2:6" x14ac:dyDescent="0.25">
      <c r="B23" s="2">
        <v>96</v>
      </c>
      <c r="C23" s="40">
        <f t="shared" si="1"/>
        <v>0.37647058823529411</v>
      </c>
      <c r="D23" s="10">
        <f t="shared" si="2"/>
        <v>0.11657577617857155</v>
      </c>
      <c r="E23" s="93">
        <v>9.7769999999999996E-2</v>
      </c>
      <c r="F23" s="4">
        <f t="shared" si="0"/>
        <v>9.9249814737739694E-2</v>
      </c>
    </row>
    <row r="24" spans="2:6" x14ac:dyDescent="0.25">
      <c r="B24" s="2">
        <v>112</v>
      </c>
      <c r="C24" s="40">
        <f t="shared" si="1"/>
        <v>0.4392156862745098</v>
      </c>
      <c r="D24" s="10">
        <f t="shared" si="2"/>
        <v>0.16364067148528988</v>
      </c>
      <c r="E24" s="93">
        <v>0.14832000000000001</v>
      </c>
      <c r="F24" s="4">
        <f t="shared" si="0"/>
        <v>0.15056492300195923</v>
      </c>
    </row>
    <row r="25" spans="2:6" x14ac:dyDescent="0.25">
      <c r="B25" s="2">
        <v>128</v>
      </c>
      <c r="C25" s="40">
        <f t="shared" si="1"/>
        <v>0.50196078431372548</v>
      </c>
      <c r="D25" s="10">
        <f t="shared" si="2"/>
        <v>0.21951971807486789</v>
      </c>
      <c r="E25" s="93">
        <v>0.21318999999999999</v>
      </c>
      <c r="F25" s="4">
        <f t="shared" si="0"/>
        <v>0.21641677410185869</v>
      </c>
    </row>
    <row r="26" spans="2:6" x14ac:dyDescent="0.25">
      <c r="B26" s="2">
        <v>144</v>
      </c>
      <c r="C26" s="40">
        <f t="shared" si="1"/>
        <v>0.56470588235294117</v>
      </c>
      <c r="D26" s="10">
        <f t="shared" si="2"/>
        <v>0.28445206156002451</v>
      </c>
      <c r="E26" s="93">
        <v>0.28443000000000002</v>
      </c>
      <c r="F26" s="4">
        <f t="shared" si="0"/>
        <v>0.28873503943802092</v>
      </c>
    </row>
    <row r="27" spans="2:6" x14ac:dyDescent="0.25">
      <c r="B27" s="2">
        <v>160</v>
      </c>
      <c r="C27" s="40">
        <f t="shared" si="1"/>
        <v>0.62745098039215685</v>
      </c>
      <c r="D27" s="10">
        <f t="shared" si="2"/>
        <v>0.35865390592619889</v>
      </c>
      <c r="E27" s="93">
        <v>0.35344999999999999</v>
      </c>
      <c r="F27" s="4">
        <f t="shared" si="0"/>
        <v>0.35879970358038349</v>
      </c>
    </row>
    <row r="28" spans="2:6" x14ac:dyDescent="0.25">
      <c r="B28" s="2">
        <v>176</v>
      </c>
      <c r="C28" s="40">
        <f t="shared" si="1"/>
        <v>0.69019607843137254</v>
      </c>
      <c r="D28" s="10">
        <f t="shared" si="2"/>
        <v>0.44232294881920181</v>
      </c>
      <c r="E28" s="93">
        <v>0.43215999999999999</v>
      </c>
      <c r="F28" s="4">
        <f t="shared" si="0"/>
        <v>0.43870103239297931</v>
      </c>
    </row>
    <row r="29" spans="2:6" x14ac:dyDescent="0.25">
      <c r="B29" s="2">
        <v>192</v>
      </c>
      <c r="C29" s="40">
        <f t="shared" si="1"/>
        <v>0.75294117647058822</v>
      </c>
      <c r="D29" s="10">
        <f t="shared" si="2"/>
        <v>0.5356416093153108</v>
      </c>
      <c r="E29" s="93">
        <v>0.52951000000000004</v>
      </c>
      <c r="F29" s="4">
        <f t="shared" si="0"/>
        <v>0.53752449014810832</v>
      </c>
    </row>
    <row r="30" spans="2:6" x14ac:dyDescent="0.25">
      <c r="B30" s="2">
        <v>208</v>
      </c>
      <c r="C30" s="40">
        <f t="shared" si="1"/>
        <v>0.81568627450980391</v>
      </c>
      <c r="D30" s="10">
        <f t="shared" si="2"/>
        <v>0.63877945565081684</v>
      </c>
      <c r="E30" s="93">
        <v>0.64205000000000001</v>
      </c>
      <c r="F30" s="4">
        <f t="shared" si="0"/>
        <v>0.65176785877432519</v>
      </c>
    </row>
    <row r="31" spans="2:6" x14ac:dyDescent="0.25">
      <c r="B31" s="2">
        <v>224</v>
      </c>
      <c r="C31" s="40">
        <f t="shared" si="1"/>
        <v>0.8784313725490196</v>
      </c>
      <c r="D31" s="10">
        <f t="shared" si="2"/>
        <v>0.75189508058305088</v>
      </c>
      <c r="E31" s="93">
        <v>0.73743999999999998</v>
      </c>
      <c r="F31" s="4">
        <f t="shared" si="0"/>
        <v>0.74860165061060413</v>
      </c>
    </row>
    <row r="32" spans="2:6" x14ac:dyDescent="0.25">
      <c r="B32" s="2">
        <v>240</v>
      </c>
      <c r="C32" s="40">
        <f t="shared" si="1"/>
        <v>0.94117647058823528</v>
      </c>
      <c r="D32" s="10">
        <f t="shared" si="2"/>
        <v>0.87513758236520489</v>
      </c>
      <c r="E32" s="93">
        <v>0.88771</v>
      </c>
      <c r="F32" s="4">
        <f t="shared" si="0"/>
        <v>0.90114608817468456</v>
      </c>
    </row>
    <row r="33" spans="2:17" ht="15.75" thickBot="1" x14ac:dyDescent="0.3">
      <c r="B33" s="3">
        <v>255</v>
      </c>
      <c r="C33" s="51">
        <f t="shared" si="1"/>
        <v>1</v>
      </c>
      <c r="D33" s="91">
        <f t="shared" si="2"/>
        <v>1</v>
      </c>
      <c r="E33" s="94">
        <v>0.98509000000000002</v>
      </c>
      <c r="F33" s="5">
        <f t="shared" si="0"/>
        <v>1</v>
      </c>
    </row>
    <row r="37" spans="2:17" ht="14.45" x14ac:dyDescent="0.3">
      <c r="B37" s="17"/>
      <c r="C37" s="52"/>
      <c r="D37" s="17"/>
      <c r="E37" s="17"/>
    </row>
    <row r="38" spans="2:17" s="23" customFormat="1" ht="20.100000000000001" customHeight="1" x14ac:dyDescent="0.25">
      <c r="B38" s="120" t="s">
        <v>16</v>
      </c>
      <c r="C38" s="43"/>
      <c r="D38" s="43" t="s">
        <v>17</v>
      </c>
      <c r="E38" s="43" t="s">
        <v>20</v>
      </c>
      <c r="F38" s="43" t="s">
        <v>21</v>
      </c>
      <c r="G38" s="43" t="s">
        <v>35</v>
      </c>
    </row>
    <row r="39" spans="2:17" x14ac:dyDescent="0.25">
      <c r="B39" s="120"/>
      <c r="C39" s="18" t="s">
        <v>18</v>
      </c>
      <c r="D39" s="21">
        <f>D10*(C10/E10)</f>
        <v>243.49534883720932</v>
      </c>
      <c r="E39" s="21">
        <f>D8*(C8/E8)</f>
        <v>280.55836471221085</v>
      </c>
      <c r="F39" s="21">
        <f>D11*(C11/E11)</f>
        <v>149.98530612244897</v>
      </c>
      <c r="G39" s="44">
        <f>SUM(D39:F39)</f>
        <v>674.03901967186914</v>
      </c>
      <c r="H39" s="15"/>
    </row>
    <row r="40" spans="2:17" x14ac:dyDescent="0.25">
      <c r="B40" s="120"/>
      <c r="C40" s="18" t="s">
        <v>1</v>
      </c>
      <c r="D40" s="21">
        <f>C10</f>
        <v>136</v>
      </c>
      <c r="E40" s="21">
        <f>C8</f>
        <v>474</v>
      </c>
      <c r="F40" s="21">
        <f>C11</f>
        <v>97.6</v>
      </c>
      <c r="G40" s="44">
        <f>SUM(D40:F40)</f>
        <v>707.6</v>
      </c>
      <c r="H40" s="15"/>
    </row>
    <row r="41" spans="2:17" x14ac:dyDescent="0.25">
      <c r="B41" s="120"/>
      <c r="C41" s="18" t="s">
        <v>19</v>
      </c>
      <c r="D41" s="21">
        <f>(1-D10-E10)*(C10/E10)</f>
        <v>15.853488372093034</v>
      </c>
      <c r="E41" s="21">
        <f>(1-D8-E8)*(C8/E8)</f>
        <v>95.360946745562103</v>
      </c>
      <c r="F41" s="21">
        <f>(1-D11-E11)*(C11/E11)</f>
        <v>748.33306122448971</v>
      </c>
      <c r="G41" s="44">
        <f>SUM(D41:F41)</f>
        <v>859.54749634214488</v>
      </c>
      <c r="H41" s="15"/>
    </row>
    <row r="42" spans="2:17" x14ac:dyDescent="0.25">
      <c r="B42" s="120"/>
      <c r="C42" s="18"/>
      <c r="D42" s="18"/>
      <c r="E42" s="18"/>
      <c r="F42" s="18"/>
      <c r="G42" s="44"/>
    </row>
    <row r="43" spans="2:17" x14ac:dyDescent="0.25">
      <c r="B43" s="120"/>
      <c r="C43" s="18" t="s">
        <v>25</v>
      </c>
      <c r="D43" s="18" t="s">
        <v>18</v>
      </c>
      <c r="E43" s="18" t="s">
        <v>1</v>
      </c>
      <c r="F43" s="18" t="s">
        <v>19</v>
      </c>
      <c r="G43" s="44"/>
    </row>
    <row r="44" spans="2:17" x14ac:dyDescent="0.25">
      <c r="B44" s="120"/>
      <c r="C44" s="18" t="s">
        <v>22</v>
      </c>
      <c r="D44" s="21">
        <f>INDEX(MINVERSE($D$39:$F$41),1,1)</f>
        <v>6.0807331575718614E-3</v>
      </c>
      <c r="E44" s="21">
        <f>INDEX(MINVERSE($D$39:$F$41),1,2)</f>
        <v>-3.4443438404335148E-3</v>
      </c>
      <c r="F44" s="21">
        <f>INDEX(MINVERSE($D$39:$F$41),1,3)</f>
        <v>-7.6951386367825109E-4</v>
      </c>
      <c r="G44" s="44">
        <f>SUM(D44:F44)</f>
        <v>1.8668754534600955E-3</v>
      </c>
      <c r="H44" s="15"/>
    </row>
    <row r="45" spans="2:17" x14ac:dyDescent="0.25">
      <c r="B45" s="120"/>
      <c r="C45" s="18" t="s">
        <v>23</v>
      </c>
      <c r="D45" s="21">
        <f>INDEX(MINVERSE($D$39:$F$41),2,1)</f>
        <v>-1.7644553373006801E-3</v>
      </c>
      <c r="E45" s="21">
        <f>INDEX(MINVERSE($D$39:$F$41),2,2)</f>
        <v>3.1660031447134861E-3</v>
      </c>
      <c r="F45" s="21">
        <f>INDEX(MINVERSE($D$39:$F$41),2,3)</f>
        <v>-5.9277793963853147E-5</v>
      </c>
      <c r="G45" s="44">
        <f>SUM(D45:F45)</f>
        <v>1.3422700134489529E-3</v>
      </c>
      <c r="H45" s="15"/>
    </row>
    <row r="46" spans="2:17" x14ac:dyDescent="0.25">
      <c r="B46" s="120"/>
      <c r="C46" s="18" t="s">
        <v>24</v>
      </c>
      <c r="D46" s="21">
        <f>INDEX(MINVERSE($D$39:$F$41),3,1)</f>
        <v>9.6025824290462658E-5</v>
      </c>
      <c r="E46" s="21">
        <f>INDEX(MINVERSE($D$39:$F$41),3,2)</f>
        <v>-3.3047877351674674E-4</v>
      </c>
      <c r="F46" s="21">
        <f>INDEX(MINVERSE($D$39:$F$41),3,3)</f>
        <v>1.3601594241711942E-3</v>
      </c>
      <c r="G46" s="44">
        <f>SUM(D46:F46)</f>
        <v>1.12570647494491E-3</v>
      </c>
      <c r="H46" s="15"/>
      <c r="K46" s="121" t="s">
        <v>29</v>
      </c>
      <c r="L46" s="121"/>
      <c r="M46" s="121"/>
      <c r="N46" s="121"/>
      <c r="O46" s="121"/>
      <c r="P46" s="121"/>
      <c r="Q46" s="121"/>
    </row>
    <row r="47" spans="2:17" x14ac:dyDescent="0.25">
      <c r="B47" s="120"/>
      <c r="C47" s="18"/>
      <c r="D47" s="18"/>
      <c r="E47" s="18"/>
      <c r="F47" s="18"/>
      <c r="G47" s="44"/>
      <c r="K47" s="122" t="s">
        <v>30</v>
      </c>
      <c r="L47" s="32" t="s">
        <v>22</v>
      </c>
      <c r="M47" s="33" t="s">
        <v>23</v>
      </c>
      <c r="N47" s="34" t="s">
        <v>24</v>
      </c>
      <c r="O47" s="19"/>
      <c r="P47" s="19"/>
      <c r="Q47" s="19"/>
    </row>
    <row r="48" spans="2:17" ht="14.1" customHeight="1" x14ac:dyDescent="0.25">
      <c r="B48" s="123" t="s">
        <v>26</v>
      </c>
      <c r="C48" s="20"/>
      <c r="D48" s="20" t="s">
        <v>17</v>
      </c>
      <c r="E48" s="20" t="s">
        <v>20</v>
      </c>
      <c r="F48" s="20" t="s">
        <v>21</v>
      </c>
      <c r="G48" s="45"/>
      <c r="K48" s="122"/>
      <c r="L48" s="35">
        <v>0.5</v>
      </c>
      <c r="M48" s="36">
        <v>0.5</v>
      </c>
      <c r="N48" s="37">
        <v>0.5</v>
      </c>
      <c r="O48" s="19" t="s">
        <v>38</v>
      </c>
      <c r="P48" s="19"/>
      <c r="Q48" s="19"/>
    </row>
    <row r="49" spans="2:17" x14ac:dyDescent="0.25">
      <c r="B49" s="123"/>
      <c r="C49" s="20" t="s">
        <v>18</v>
      </c>
      <c r="D49" s="22">
        <v>0.41239999999999999</v>
      </c>
      <c r="E49" s="22">
        <v>0.35759999999999997</v>
      </c>
      <c r="F49" s="22">
        <v>0.18049999999999999</v>
      </c>
      <c r="G49" s="45">
        <f>SUM(D49:F49)</f>
        <v>0.95050000000000001</v>
      </c>
      <c r="H49" s="15"/>
      <c r="K49" s="122"/>
      <c r="L49" s="32" t="s">
        <v>18</v>
      </c>
      <c r="M49" s="33" t="s">
        <v>1</v>
      </c>
      <c r="N49" s="33" t="s">
        <v>19</v>
      </c>
      <c r="O49" s="33" t="s">
        <v>2</v>
      </c>
      <c r="P49" s="34" t="s">
        <v>3</v>
      </c>
      <c r="Q49" s="19"/>
    </row>
    <row r="50" spans="2:17" x14ac:dyDescent="0.25">
      <c r="B50" s="123"/>
      <c r="C50" s="20" t="s">
        <v>1</v>
      </c>
      <c r="D50" s="22">
        <v>0.21260000000000001</v>
      </c>
      <c r="E50" s="22">
        <v>0.71519999999999995</v>
      </c>
      <c r="F50" s="22">
        <v>7.22E-2</v>
      </c>
      <c r="G50" s="45">
        <f>SUM(D50:F50)</f>
        <v>1</v>
      </c>
      <c r="H50" s="15"/>
      <c r="K50" s="122"/>
      <c r="L50" s="78">
        <f>(L48*D49)+(M48*E49)+(N48*F49)</f>
        <v>0.47525000000000001</v>
      </c>
      <c r="M50" s="79">
        <f>(L48*D50)+(M48*E50)+(N48*F50)</f>
        <v>0.5</v>
      </c>
      <c r="N50" s="79">
        <f>(L48*D51)+(M48*E51)+(N48*F51)</f>
        <v>0.54449999999999998</v>
      </c>
      <c r="O50" s="80">
        <f>L50/SUM(L50:N50)</f>
        <v>0.31271590722158249</v>
      </c>
      <c r="P50" s="81">
        <f>M50/SUM(L50:N50)</f>
        <v>0.32900148050666228</v>
      </c>
      <c r="Q50" s="19"/>
    </row>
    <row r="51" spans="2:17" x14ac:dyDescent="0.25">
      <c r="B51" s="123"/>
      <c r="C51" s="20" t="s">
        <v>19</v>
      </c>
      <c r="D51" s="22">
        <v>1.9300000000000001E-2</v>
      </c>
      <c r="E51" s="22">
        <v>0.1192</v>
      </c>
      <c r="F51" s="22">
        <v>0.95050000000000001</v>
      </c>
      <c r="G51" s="45">
        <f>SUM(D51:F51)</f>
        <v>1.089</v>
      </c>
      <c r="H51" s="15"/>
      <c r="K51" s="124" t="s">
        <v>31</v>
      </c>
      <c r="L51" s="26" t="s">
        <v>22</v>
      </c>
      <c r="M51" s="27" t="s">
        <v>23</v>
      </c>
      <c r="N51" s="28" t="s">
        <v>24</v>
      </c>
      <c r="O51" s="16"/>
      <c r="P51" s="16"/>
      <c r="Q51" s="16"/>
    </row>
    <row r="52" spans="2:17" x14ac:dyDescent="0.25">
      <c r="B52" s="123"/>
      <c r="C52" s="20"/>
      <c r="D52" s="20"/>
      <c r="E52" s="20"/>
      <c r="F52" s="20"/>
      <c r="G52" s="45"/>
      <c r="K52" s="124"/>
      <c r="L52" s="29">
        <f>($L$48*D55)+($M$48*E55)+($N$48*F55)</f>
        <v>7.4869621414646182E-4</v>
      </c>
      <c r="M52" s="30">
        <f>($L$48*D56)+($M$48*E56)+($N$48*F56)</f>
        <v>7.1216741449127679E-4</v>
      </c>
      <c r="N52" s="31">
        <f>(L48*D57)+(M48*E57)+(N48*F57)</f>
        <v>6.210036926968843E-4</v>
      </c>
      <c r="O52" s="16"/>
      <c r="P52" s="16"/>
      <c r="Q52" s="16"/>
    </row>
    <row r="53" spans="2:17" ht="15.75" thickBot="1" x14ac:dyDescent="0.3">
      <c r="B53" s="24"/>
      <c r="C53" s="24"/>
      <c r="D53" s="24" t="s">
        <v>28</v>
      </c>
      <c r="E53" s="24" t="s">
        <v>26</v>
      </c>
      <c r="F53" s="24"/>
      <c r="G53" s="46"/>
      <c r="K53" s="124"/>
      <c r="L53" s="26" t="s">
        <v>18</v>
      </c>
      <c r="M53" s="27" t="s">
        <v>1</v>
      </c>
      <c r="N53" s="27" t="s">
        <v>19</v>
      </c>
      <c r="O53" s="27" t="s">
        <v>2</v>
      </c>
      <c r="P53" s="28" t="s">
        <v>3</v>
      </c>
      <c r="Q53" s="16"/>
    </row>
    <row r="54" spans="2:17" x14ac:dyDescent="0.25">
      <c r="B54" s="24"/>
      <c r="C54" s="24"/>
      <c r="D54" s="24" t="s">
        <v>22</v>
      </c>
      <c r="E54" s="24" t="s">
        <v>23</v>
      </c>
      <c r="F54" s="24" t="s">
        <v>24</v>
      </c>
      <c r="G54" s="47"/>
      <c r="H54" s="50" t="s">
        <v>36</v>
      </c>
      <c r="K54" s="124"/>
      <c r="L54" s="74">
        <f>($L52*$D$39)+($M52*$E$39)+($N52*$F$39)</f>
        <v>0.47525000000000001</v>
      </c>
      <c r="M54" s="75">
        <f>($L52*$D$40)+($M52*$E$40)+($N52*$F$40)</f>
        <v>0.49999999999999989</v>
      </c>
      <c r="N54" s="75">
        <f>($L52*$D$41)+($M52*$E$41)+($N52*$F$41)</f>
        <v>0.54449999999999998</v>
      </c>
      <c r="O54" s="76">
        <f>L54/SUM(L54:N54)</f>
        <v>0.31271590722158249</v>
      </c>
      <c r="P54" s="77">
        <f>M54/SUM(L54:N54)</f>
        <v>0.32900148050666222</v>
      </c>
      <c r="Q54" s="16"/>
    </row>
    <row r="55" spans="2:17" x14ac:dyDescent="0.25">
      <c r="B55" s="125" t="s">
        <v>32</v>
      </c>
      <c r="C55" s="24" t="s">
        <v>22</v>
      </c>
      <c r="D55" s="25">
        <f t="shared" ref="D55:F57" si="3">MMULT($D44:$F44,D$49:D$51)</f>
        <v>1.7605752361374799E-3</v>
      </c>
      <c r="E55" s="25">
        <f t="shared" si="3"/>
        <v>-3.8065059008079966E-4</v>
      </c>
      <c r="F55" s="25">
        <f t="shared" si="3"/>
        <v>1.1746778223624345E-4</v>
      </c>
      <c r="G55" s="47">
        <f>SUM(D55:F55)</f>
        <v>1.4973924282929236E-3</v>
      </c>
      <c r="H55" s="48">
        <f>G55/MAX(G$55:G$57)</f>
        <v>1</v>
      </c>
      <c r="K55" s="56"/>
      <c r="L55" s="57" t="s">
        <v>22</v>
      </c>
      <c r="M55" s="58" t="s">
        <v>23</v>
      </c>
      <c r="N55" s="59" t="s">
        <v>24</v>
      </c>
      <c r="O55" s="56"/>
      <c r="P55" s="56"/>
      <c r="Q55" s="56"/>
    </row>
    <row r="56" spans="2:17" x14ac:dyDescent="0.25">
      <c r="B56" s="125"/>
      <c r="C56" s="24" t="s">
        <v>23</v>
      </c>
      <c r="D56" s="25">
        <f t="shared" si="3"/>
        <v>-5.5713173960215685E-5</v>
      </c>
      <c r="E56" s="25">
        <f t="shared" si="3"/>
        <v>1.6262903074398705E-3</v>
      </c>
      <c r="F56" s="25">
        <f t="shared" si="3"/>
        <v>-1.4624230449710143E-4</v>
      </c>
      <c r="G56" s="47">
        <f>SUM(D56:F56)</f>
        <v>1.4243348289825536E-3</v>
      </c>
      <c r="H56" s="48">
        <f>G56/MAX(G$55:G$57)</f>
        <v>0.95121011838315617</v>
      </c>
      <c r="K56" s="56" t="s">
        <v>33</v>
      </c>
      <c r="L56" s="60">
        <f>($L$48*D67)+($M$48*E67)+($N$48*F67)</f>
        <v>0.5</v>
      </c>
      <c r="M56" s="61">
        <f>($L$48*D68)+($M$48*E68)+($N$48*F68)</f>
        <v>0.49999999999999989</v>
      </c>
      <c r="N56" s="62">
        <f>(L48*D69)+(M48*E69)+(N48*F69)</f>
        <v>0.49999999999999994</v>
      </c>
      <c r="O56" s="56"/>
      <c r="P56" s="56"/>
      <c r="Q56" s="56"/>
    </row>
    <row r="57" spans="2:17" ht="15.75" thickBot="1" x14ac:dyDescent="0.3">
      <c r="B57" s="24"/>
      <c r="C57" s="24" t="s">
        <v>24</v>
      </c>
      <c r="D57" s="25">
        <f t="shared" si="3"/>
        <v>-4.4076604257695126E-6</v>
      </c>
      <c r="E57" s="25">
        <f t="shared" si="3"/>
        <v>-3.9888580691701452E-5</v>
      </c>
      <c r="F57" s="25">
        <f t="shared" si="3"/>
        <v>1.2863036265112395E-3</v>
      </c>
      <c r="G57" s="47">
        <f>SUM(D57:F57)</f>
        <v>1.2420073853937686E-3</v>
      </c>
      <c r="H57" s="49">
        <f>G57/MAX(G$55:G$57)</f>
        <v>0.82944681829979439</v>
      </c>
      <c r="K57" s="63" t="s">
        <v>39</v>
      </c>
      <c r="L57" s="64">
        <f>L56*G55</f>
        <v>7.4869621414646182E-4</v>
      </c>
      <c r="M57" s="65">
        <f>M56*G56</f>
        <v>7.1216741449127668E-4</v>
      </c>
      <c r="N57" s="66">
        <f>N56*G57</f>
        <v>6.2100369269688419E-4</v>
      </c>
      <c r="O57" s="56"/>
      <c r="P57" s="56"/>
      <c r="Q57" s="56"/>
    </row>
    <row r="58" spans="2:17" x14ac:dyDescent="0.25">
      <c r="B58" s="24"/>
      <c r="C58" s="24" t="s">
        <v>27</v>
      </c>
      <c r="D58" s="24"/>
      <c r="E58" s="24"/>
      <c r="F58" s="24"/>
      <c r="G58" s="46"/>
      <c r="K58" s="56"/>
      <c r="L58" s="67" t="s">
        <v>18</v>
      </c>
      <c r="M58" s="68" t="s">
        <v>1</v>
      </c>
      <c r="N58" s="68" t="s">
        <v>19</v>
      </c>
      <c r="O58" s="58" t="s">
        <v>2</v>
      </c>
      <c r="P58" s="59" t="s">
        <v>3</v>
      </c>
      <c r="Q58" s="56"/>
    </row>
    <row r="59" spans="2:17" x14ac:dyDescent="0.25">
      <c r="B59" s="24"/>
      <c r="C59" s="24"/>
      <c r="D59" s="24"/>
      <c r="E59" s="24"/>
      <c r="F59" s="24"/>
      <c r="G59" s="46"/>
      <c r="K59" s="56"/>
      <c r="L59" s="70">
        <f>($L57*$D$39)+($M57*$E$39)+($N57*$F$39)</f>
        <v>0.47524999999999995</v>
      </c>
      <c r="M59" s="71">
        <f>($L57*$D$40)+($M57*$E$40)+($N57*$F$40)</f>
        <v>0.49999999999999983</v>
      </c>
      <c r="N59" s="71">
        <f>($L57*$D$41)+($M57*$E$41)+($N57*$F$41)</f>
        <v>0.54449999999999998</v>
      </c>
      <c r="O59" s="72">
        <f>L59/SUM(L59:N59)</f>
        <v>0.31271590722158255</v>
      </c>
      <c r="P59" s="73">
        <f>M59/SUM(L59:N59)</f>
        <v>0.32900148050666222</v>
      </c>
      <c r="Q59" s="56"/>
    </row>
    <row r="60" spans="2:17" ht="15.75" thickBot="1" x14ac:dyDescent="0.3">
      <c r="B60" s="53"/>
      <c r="C60" s="53"/>
      <c r="D60" s="54" t="s">
        <v>22</v>
      </c>
      <c r="E60" s="54" t="s">
        <v>23</v>
      </c>
      <c r="F60" s="54" t="s">
        <v>24</v>
      </c>
      <c r="G60" s="55"/>
    </row>
    <row r="61" spans="2:17" ht="15.75" customHeight="1" thickTop="1" x14ac:dyDescent="0.25">
      <c r="B61" s="126" t="s">
        <v>40</v>
      </c>
      <c r="C61" s="54" t="s">
        <v>22</v>
      </c>
      <c r="D61" s="108">
        <f>D55/MAX($G$55:$G$57)</f>
        <v>1.1757607443925659</v>
      </c>
      <c r="E61" s="109">
        <f t="shared" ref="E61:F61" si="4">E55/MAX($G$55:$G$57)</f>
        <v>-0.25420897213615123</v>
      </c>
      <c r="F61" s="110">
        <f t="shared" si="4"/>
        <v>7.8448227743585272E-2</v>
      </c>
      <c r="G61" s="55">
        <f>SUM(D61:F61)</f>
        <v>1</v>
      </c>
    </row>
    <row r="62" spans="2:17" x14ac:dyDescent="0.25">
      <c r="B62" s="126"/>
      <c r="C62" s="54" t="s">
        <v>23</v>
      </c>
      <c r="D62" s="111">
        <f t="shared" ref="D62:F63" si="5">D56/MAX($G$55:$G$57)</f>
        <v>-3.7206795565094798E-2</v>
      </c>
      <c r="E62" s="69">
        <f t="shared" si="5"/>
        <v>1.0860815619950039</v>
      </c>
      <c r="F62" s="112">
        <f t="shared" si="5"/>
        <v>-9.7664648046753136E-2</v>
      </c>
      <c r="G62" s="55">
        <f>SUM(D62:F62)</f>
        <v>0.95121011838315606</v>
      </c>
    </row>
    <row r="63" spans="2:17" ht="15.75" thickBot="1" x14ac:dyDescent="0.3">
      <c r="B63" s="53"/>
      <c r="C63" s="54" t="s">
        <v>24</v>
      </c>
      <c r="D63" s="113">
        <f t="shared" si="5"/>
        <v>-2.9435573083499492E-3</v>
      </c>
      <c r="E63" s="114">
        <f t="shared" si="5"/>
        <v>-2.6638695333310678E-2</v>
      </c>
      <c r="F63" s="115">
        <f t="shared" si="5"/>
        <v>0.85902907094145498</v>
      </c>
      <c r="G63" s="55">
        <f>SUM(D63:F63)</f>
        <v>0.82944681829979439</v>
      </c>
    </row>
    <row r="64" spans="2:17" ht="15.75" thickTop="1" x14ac:dyDescent="0.25">
      <c r="B64" s="53"/>
      <c r="C64" s="53"/>
      <c r="D64" s="53"/>
      <c r="E64" s="53" t="s">
        <v>37</v>
      </c>
      <c r="F64" s="53"/>
      <c r="G64" s="55"/>
      <c r="K64" s="82"/>
      <c r="L64" s="83"/>
      <c r="M64" s="83"/>
      <c r="N64" s="83"/>
    </row>
    <row r="65" spans="2:14" x14ac:dyDescent="0.25">
      <c r="B65" s="53"/>
      <c r="C65" s="53"/>
      <c r="D65" s="53"/>
      <c r="E65" s="53"/>
      <c r="F65" s="53"/>
      <c r="G65" s="55"/>
      <c r="K65" s="82"/>
      <c r="L65" s="83"/>
      <c r="M65" s="83"/>
      <c r="N65" s="83"/>
    </row>
    <row r="66" spans="2:14" ht="15.75" thickBot="1" x14ac:dyDescent="0.3">
      <c r="B66" s="53"/>
      <c r="C66" s="53"/>
      <c r="D66" s="54" t="s">
        <v>22</v>
      </c>
      <c r="E66" s="54" t="s">
        <v>23</v>
      </c>
      <c r="F66" s="54" t="s">
        <v>24</v>
      </c>
      <c r="G66" s="55"/>
      <c r="K66" s="82"/>
      <c r="L66" s="83"/>
      <c r="M66" s="83"/>
      <c r="N66" s="83"/>
    </row>
    <row r="67" spans="2:14" ht="15.75" thickTop="1" x14ac:dyDescent="0.25">
      <c r="B67" s="126" t="s">
        <v>34</v>
      </c>
      <c r="C67" s="54" t="s">
        <v>22</v>
      </c>
      <c r="D67" s="108">
        <f t="shared" ref="D67:F69" si="6">D55/SUM($D55:$F55)</f>
        <v>1.1757607443925659</v>
      </c>
      <c r="E67" s="109">
        <f t="shared" si="6"/>
        <v>-0.25420897213615123</v>
      </c>
      <c r="F67" s="110">
        <f t="shared" si="6"/>
        <v>7.8448227743585272E-2</v>
      </c>
      <c r="G67" s="55">
        <f>SUM(D67:F67)</f>
        <v>1</v>
      </c>
      <c r="H67" s="15"/>
    </row>
    <row r="68" spans="2:14" x14ac:dyDescent="0.25">
      <c r="B68" s="126"/>
      <c r="C68" s="54" t="s">
        <v>23</v>
      </c>
      <c r="D68" s="111">
        <f t="shared" si="6"/>
        <v>-3.9115222647481934E-2</v>
      </c>
      <c r="E68" s="69">
        <f t="shared" si="6"/>
        <v>1.1417893281466549</v>
      </c>
      <c r="F68" s="112">
        <f t="shared" si="6"/>
        <v>-0.10267410549917314</v>
      </c>
      <c r="G68" s="55">
        <f>SUM(D68:F68)</f>
        <v>0.99999999999999978</v>
      </c>
      <c r="H68" s="15"/>
    </row>
    <row r="69" spans="2:14" ht="15.75" thickBot="1" x14ac:dyDescent="0.3">
      <c r="B69" s="53"/>
      <c r="C69" s="54" t="s">
        <v>24</v>
      </c>
      <c r="D69" s="113">
        <f t="shared" si="6"/>
        <v>-3.5488198199176558E-3</v>
      </c>
      <c r="E69" s="114">
        <f t="shared" si="6"/>
        <v>-3.2116218599662426E-2</v>
      </c>
      <c r="F69" s="115">
        <f t="shared" si="6"/>
        <v>1.03566503841958</v>
      </c>
      <c r="G69" s="55">
        <f>SUM(D69:F69)</f>
        <v>0.99999999999999989</v>
      </c>
      <c r="H69" s="15"/>
    </row>
    <row r="70" spans="2:14" ht="15.75" thickTop="1" x14ac:dyDescent="0.25">
      <c r="B70" s="53"/>
      <c r="C70" s="53"/>
      <c r="D70" s="53"/>
      <c r="E70" s="53" t="s">
        <v>37</v>
      </c>
      <c r="F70" s="53"/>
      <c r="G70" s="55"/>
    </row>
    <row r="71" spans="2:14" x14ac:dyDescent="0.25">
      <c r="B71" s="56"/>
      <c r="C71" s="53"/>
      <c r="D71" s="56"/>
      <c r="E71" s="56"/>
      <c r="F71" s="56"/>
      <c r="G71" s="53"/>
    </row>
    <row r="72" spans="2:14" x14ac:dyDescent="0.25">
      <c r="C72"/>
      <c r="G72"/>
    </row>
    <row r="73" spans="2:14" x14ac:dyDescent="0.25">
      <c r="C73"/>
      <c r="G73"/>
    </row>
    <row r="74" spans="2:14" x14ac:dyDescent="0.25">
      <c r="C74"/>
      <c r="G74"/>
    </row>
    <row r="75" spans="2:14" ht="15" customHeight="1" x14ac:dyDescent="0.25">
      <c r="C75"/>
      <c r="G75"/>
    </row>
    <row r="76" spans="2:14" ht="15" customHeight="1" x14ac:dyDescent="0.25">
      <c r="C76"/>
      <c r="G76"/>
    </row>
    <row r="77" spans="2:14" x14ac:dyDescent="0.25">
      <c r="C77"/>
      <c r="G77"/>
    </row>
    <row r="78" spans="2:14" x14ac:dyDescent="0.25">
      <c r="C78"/>
      <c r="G78"/>
    </row>
    <row r="79" spans="2:14" x14ac:dyDescent="0.25">
      <c r="C79"/>
      <c r="G79"/>
    </row>
    <row r="80" spans="2:14" x14ac:dyDescent="0.25">
      <c r="C80"/>
      <c r="G80"/>
    </row>
    <row r="81" spans="3:7" x14ac:dyDescent="0.25">
      <c r="C81"/>
      <c r="G81"/>
    </row>
    <row r="82" spans="3:7" ht="15.75" customHeight="1" x14ac:dyDescent="0.25">
      <c r="C82"/>
      <c r="G82"/>
    </row>
    <row r="83" spans="3:7" x14ac:dyDescent="0.25">
      <c r="C83"/>
      <c r="G83"/>
    </row>
    <row r="84" spans="3:7" x14ac:dyDescent="0.25">
      <c r="C84"/>
      <c r="G84"/>
    </row>
    <row r="85" spans="3:7" x14ac:dyDescent="0.25">
      <c r="C85"/>
      <c r="G85"/>
    </row>
    <row r="86" spans="3:7" x14ac:dyDescent="0.25">
      <c r="C86"/>
      <c r="G86"/>
    </row>
  </sheetData>
  <mergeCells count="13">
    <mergeCell ref="B55:B56"/>
    <mergeCell ref="B61:B62"/>
    <mergeCell ref="B67:B68"/>
    <mergeCell ref="C3:E3"/>
    <mergeCell ref="F3:G3"/>
    <mergeCell ref="I3:K3"/>
    <mergeCell ref="B15:C15"/>
    <mergeCell ref="E15:F15"/>
    <mergeCell ref="B38:B47"/>
    <mergeCell ref="K46:Q46"/>
    <mergeCell ref="K47:K50"/>
    <mergeCell ref="B48:B52"/>
    <mergeCell ref="K51:K5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20121029</vt:lpstr>
    </vt:vector>
  </TitlesOfParts>
  <Company>NVIDIA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Mayo;RMotta</dc:creator>
  <cp:lastModifiedBy>Windows User</cp:lastModifiedBy>
  <dcterms:created xsi:type="dcterms:W3CDTF">2012-09-12T23:30:46Z</dcterms:created>
  <dcterms:modified xsi:type="dcterms:W3CDTF">2012-11-08T19:50:13Z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-1469552533</vt:i4>
  </property>
  <property fmtid="{D5CDD505-2E9C-101B-9397-08002B2CF9AE}" pid="3" name="_NewReviewCycle">
    <vt:lpwstr/>
  </property>
  <property fmtid="{D5CDD505-2E9C-101B-9397-08002B2CF9AE}" pid="4" name="_EmailSubject">
    <vt:lpwstr>CMU Demo</vt:lpwstr>
  </property>
  <property fmtid="{D5CDD505-2E9C-101B-9397-08002B2CF9AE}" pid="5" name="_AuthorEmail">
    <vt:lpwstr>rmotta@nvidia.com</vt:lpwstr>
  </property>
  <property fmtid="{D5CDD505-2E9C-101B-9397-08002B2CF9AE}" pid="6" name="_AuthorEmailDisplayName">
    <vt:lpwstr>Ricardo Motta</vt:lpwstr>
  </property>
  <property fmtid="{D5CDD505-2E9C-101B-9397-08002B2CF9AE}" pid="7" name="_ReviewingToolsShownOnce">
    <vt:lpwstr/>
  </property>
</Properties>
</file>