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cis\Downloads\Dr Mrs Babs\Dataset\"/>
    </mc:Choice>
  </mc:AlternateContent>
  <xr:revisionPtr revIDLastSave="0" documentId="13_ncr:1_{28EA128F-FC0E-4C47-B3EB-E991E0E55D81}" xr6:coauthVersionLast="47" xr6:coauthVersionMax="47" xr10:uidLastSave="{00000000-0000-0000-0000-000000000000}"/>
  <bookViews>
    <workbookView xWindow="38280" yWindow="-210" windowWidth="29040" windowHeight="15720" xr2:uid="{00000000-000D-0000-FFFF-FFFF00000000}"/>
  </bookViews>
  <sheets>
    <sheet name="SOIL NUTRIENT COMPOSITION" sheetId="1" r:id="rId1"/>
    <sheet name="SOIL ANALYSIS 1" sheetId="4" r:id="rId2"/>
    <sheet name="SOIL ANALYIS 2" sheetId="5" r:id="rId3"/>
    <sheet name="SOIL PARTICLE SIZE ANALYSIS" sheetId="2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5" l="1"/>
  <c r="F37" i="5"/>
  <c r="E37" i="5"/>
  <c r="D37" i="5"/>
  <c r="C37" i="5"/>
  <c r="G36" i="5"/>
  <c r="G35" i="5"/>
  <c r="G34" i="5"/>
  <c r="G33" i="5"/>
  <c r="F36" i="5"/>
  <c r="F35" i="5"/>
  <c r="F34" i="5"/>
  <c r="F33" i="5"/>
  <c r="E36" i="5"/>
  <c r="E35" i="5"/>
  <c r="E34" i="5"/>
  <c r="E33" i="5"/>
  <c r="D36" i="5"/>
  <c r="D35" i="5"/>
  <c r="D34" i="5"/>
  <c r="D33" i="5"/>
  <c r="C36" i="5"/>
  <c r="C35" i="5"/>
  <c r="C34" i="5"/>
  <c r="C33" i="5"/>
  <c r="X6" i="5" l="1"/>
  <c r="Y6" i="5" s="1"/>
  <c r="T6" i="5"/>
  <c r="U6" i="5" s="1"/>
  <c r="AH6" i="5" s="1"/>
  <c r="AI6" i="5" s="1"/>
  <c r="N6" i="5"/>
  <c r="O6" i="5" s="1"/>
  <c r="P6" i="5" s="1"/>
  <c r="Q6" i="5" s="1"/>
  <c r="J6" i="5"/>
  <c r="K6" i="5" s="1"/>
  <c r="X5" i="5"/>
  <c r="Y5" i="5" s="1"/>
  <c r="T5" i="5"/>
  <c r="U5" i="5" s="1"/>
  <c r="AH5" i="5" s="1"/>
  <c r="AI5" i="5" s="1"/>
  <c r="N5" i="5"/>
  <c r="O5" i="5" s="1"/>
  <c r="P5" i="5" s="1"/>
  <c r="Q5" i="5" s="1"/>
  <c r="J5" i="5"/>
  <c r="K5" i="5" s="1"/>
  <c r="X4" i="5"/>
  <c r="Y4" i="5" s="1"/>
  <c r="T4" i="5"/>
  <c r="U4" i="5" s="1"/>
  <c r="AH4" i="5" s="1"/>
  <c r="AI4" i="5" s="1"/>
  <c r="N4" i="5"/>
  <c r="O4" i="5" s="1"/>
  <c r="P4" i="5" s="1"/>
  <c r="Q4" i="5" s="1"/>
  <c r="J4" i="5"/>
  <c r="K4" i="5" s="1"/>
  <c r="X3" i="5"/>
  <c r="Y3" i="5" s="1"/>
  <c r="T3" i="5"/>
  <c r="U3" i="5" s="1"/>
  <c r="AH3" i="5" s="1"/>
  <c r="AI3" i="5" s="1"/>
  <c r="N3" i="5"/>
  <c r="O3" i="5" s="1"/>
  <c r="P3" i="5" s="1"/>
  <c r="Q3" i="5" s="1"/>
  <c r="J3" i="5"/>
  <c r="K3" i="5" s="1"/>
  <c r="X2" i="5"/>
  <c r="Y2" i="5" s="1"/>
  <c r="T2" i="5"/>
  <c r="U2" i="5" s="1"/>
  <c r="AH2" i="5" s="1"/>
  <c r="AI2" i="5" s="1"/>
  <c r="N2" i="5"/>
  <c r="O2" i="5" s="1"/>
  <c r="P2" i="5" s="1"/>
  <c r="Q2" i="5" s="1"/>
  <c r="J2" i="5"/>
  <c r="K2" i="5" s="1"/>
  <c r="X2" i="4" l="1"/>
  <c r="Y2" i="4" s="1"/>
  <c r="T2" i="4"/>
  <c r="U2" i="4" s="1"/>
  <c r="AH2" i="4" s="1"/>
  <c r="AI2" i="4" s="1"/>
  <c r="N2" i="4"/>
  <c r="O2" i="4" s="1"/>
  <c r="P2" i="4" s="1"/>
  <c r="Q2" i="4" s="1"/>
  <c r="J2" i="4"/>
  <c r="K2" i="4" s="1"/>
  <c r="AF3" i="3" l="1"/>
  <c r="AG3" i="3" s="1"/>
  <c r="AF4" i="3"/>
  <c r="AG4" i="3"/>
  <c r="AF5" i="3"/>
  <c r="AG5" i="3" s="1"/>
  <c r="AF6" i="3"/>
  <c r="AG6" i="3" s="1"/>
  <c r="AF7" i="3"/>
  <c r="AG7" i="3" s="1"/>
  <c r="AF8" i="3"/>
  <c r="AG8" i="3" s="1"/>
  <c r="AF9" i="3"/>
  <c r="AG9" i="3"/>
  <c r="AF10" i="3"/>
  <c r="AG10" i="3"/>
  <c r="AF11" i="3"/>
  <c r="AG11" i="3" s="1"/>
  <c r="AF12" i="3"/>
  <c r="AG12" i="3" s="1"/>
  <c r="AF13" i="3"/>
  <c r="AG13" i="3" s="1"/>
  <c r="AF14" i="3"/>
  <c r="AG14" i="3" s="1"/>
  <c r="AF15" i="3"/>
  <c r="AG15" i="3"/>
  <c r="AF16" i="3"/>
  <c r="AG16" i="3"/>
  <c r="AF17" i="3"/>
  <c r="AG17" i="3" s="1"/>
  <c r="AF18" i="3"/>
  <c r="AG18" i="3" s="1"/>
  <c r="AF19" i="3"/>
  <c r="AG19" i="3" s="1"/>
  <c r="AF20" i="3"/>
  <c r="AG20" i="3" s="1"/>
  <c r="AF21" i="3"/>
  <c r="AG21" i="3"/>
  <c r="AF22" i="3"/>
  <c r="AG22" i="3"/>
  <c r="AF23" i="3"/>
  <c r="AG23" i="3" s="1"/>
  <c r="AF24" i="3"/>
  <c r="AG24" i="3" s="1"/>
  <c r="AF25" i="3"/>
  <c r="AG25" i="3" s="1"/>
  <c r="AF26" i="3"/>
  <c r="AG26" i="3" s="1"/>
  <c r="AB3" i="3"/>
  <c r="AC3" i="3"/>
  <c r="AB4" i="3"/>
  <c r="AC4" i="3" s="1"/>
  <c r="AB5" i="3"/>
  <c r="AC5" i="3" s="1"/>
  <c r="AB6" i="3"/>
  <c r="AC6" i="3" s="1"/>
  <c r="AB7" i="3"/>
  <c r="AC7" i="3" s="1"/>
  <c r="AB8" i="3"/>
  <c r="AC8" i="3" s="1"/>
  <c r="AB9" i="3"/>
  <c r="AC9" i="3"/>
  <c r="AB10" i="3"/>
  <c r="AC10" i="3" s="1"/>
  <c r="AB11" i="3"/>
  <c r="AC11" i="3" s="1"/>
  <c r="AB12" i="3"/>
  <c r="AC12" i="3" s="1"/>
  <c r="AB13" i="3"/>
  <c r="AC13" i="3" s="1"/>
  <c r="AB14" i="3"/>
  <c r="AC14" i="3" s="1"/>
  <c r="AB15" i="3"/>
  <c r="AC15" i="3"/>
  <c r="AB16" i="3"/>
  <c r="AC16" i="3" s="1"/>
  <c r="AB17" i="3"/>
  <c r="AC17" i="3" s="1"/>
  <c r="AB18" i="3"/>
  <c r="AC18" i="3" s="1"/>
  <c r="AB19" i="3"/>
  <c r="AC19" i="3" s="1"/>
  <c r="AB20" i="3"/>
  <c r="AC20" i="3" s="1"/>
  <c r="AB21" i="3"/>
  <c r="AC21" i="3"/>
  <c r="AB22" i="3"/>
  <c r="AC22" i="3" s="1"/>
  <c r="AB23" i="3"/>
  <c r="AC23" i="3" s="1"/>
  <c r="AB24" i="3"/>
  <c r="AC24" i="3" s="1"/>
  <c r="AB25" i="3"/>
  <c r="AC25" i="3" s="1"/>
  <c r="AB26" i="3"/>
  <c r="AC26" i="3" s="1"/>
  <c r="X3" i="3"/>
  <c r="Y3" i="3"/>
  <c r="X4" i="3"/>
  <c r="Y4" i="3" s="1"/>
  <c r="X5" i="3"/>
  <c r="Y5" i="3" s="1"/>
  <c r="X6" i="3"/>
  <c r="Y6" i="3" s="1"/>
  <c r="X7" i="3"/>
  <c r="Y7" i="3" s="1"/>
  <c r="X8" i="3"/>
  <c r="Y8" i="3" s="1"/>
  <c r="X9" i="3"/>
  <c r="Y9" i="3" s="1"/>
  <c r="X10" i="3"/>
  <c r="Y10" i="3" s="1"/>
  <c r="X11" i="3"/>
  <c r="Y11" i="3" s="1"/>
  <c r="X12" i="3"/>
  <c r="Y12" i="3" s="1"/>
  <c r="X13" i="3"/>
  <c r="Y13" i="3" s="1"/>
  <c r="X14" i="3"/>
  <c r="Y14" i="3" s="1"/>
  <c r="X15" i="3"/>
  <c r="Y15" i="3" s="1"/>
  <c r="X16" i="3"/>
  <c r="Y16" i="3" s="1"/>
  <c r="X17" i="3"/>
  <c r="Y17" i="3" s="1"/>
  <c r="X18" i="3"/>
  <c r="Y18" i="3" s="1"/>
  <c r="X19" i="3"/>
  <c r="Y19" i="3" s="1"/>
  <c r="X20" i="3"/>
  <c r="Y20" i="3" s="1"/>
  <c r="X21" i="3"/>
  <c r="Y21" i="3"/>
  <c r="X22" i="3"/>
  <c r="Y22" i="3" s="1"/>
  <c r="X23" i="3"/>
  <c r="Y23" i="3" s="1"/>
  <c r="X24" i="3"/>
  <c r="Y24" i="3" s="1"/>
  <c r="X25" i="3"/>
  <c r="Y25" i="3" s="1"/>
  <c r="X26" i="3"/>
  <c r="Y26" i="3" s="1"/>
  <c r="T3" i="3"/>
  <c r="U3" i="3"/>
  <c r="T4" i="3"/>
  <c r="U4" i="3" s="1"/>
  <c r="T5" i="3"/>
  <c r="U5" i="3" s="1"/>
  <c r="T6" i="3"/>
  <c r="U6" i="3" s="1"/>
  <c r="T7" i="3"/>
  <c r="U7" i="3" s="1"/>
  <c r="T8" i="3"/>
  <c r="U8" i="3" s="1"/>
  <c r="T9" i="3"/>
  <c r="U9" i="3"/>
  <c r="T10" i="3"/>
  <c r="U10" i="3" s="1"/>
  <c r="T11" i="3"/>
  <c r="U11" i="3" s="1"/>
  <c r="T12" i="3"/>
  <c r="U12" i="3" s="1"/>
  <c r="T13" i="3"/>
  <c r="U13" i="3" s="1"/>
  <c r="T14" i="3"/>
  <c r="U14" i="3" s="1"/>
  <c r="T15" i="3"/>
  <c r="U15" i="3"/>
  <c r="T16" i="3"/>
  <c r="U16" i="3" s="1"/>
  <c r="T17" i="3"/>
  <c r="U17" i="3" s="1"/>
  <c r="T18" i="3"/>
  <c r="U18" i="3" s="1"/>
  <c r="T19" i="3"/>
  <c r="U19" i="3" s="1"/>
  <c r="T20" i="3"/>
  <c r="U20" i="3" s="1"/>
  <c r="T21" i="3"/>
  <c r="U21" i="3"/>
  <c r="T22" i="3"/>
  <c r="U22" i="3" s="1"/>
  <c r="T23" i="3"/>
  <c r="U23" i="3" s="1"/>
  <c r="T24" i="3"/>
  <c r="U24" i="3" s="1"/>
  <c r="T25" i="3"/>
  <c r="U25" i="3" s="1"/>
  <c r="T26" i="3"/>
  <c r="U26" i="3" s="1"/>
  <c r="AF2" i="3"/>
  <c r="AG2" i="3" s="1"/>
  <c r="AC2" i="3"/>
  <c r="AB2" i="3"/>
  <c r="X2" i="3"/>
  <c r="Y2" i="3" s="1"/>
  <c r="T2" i="3"/>
  <c r="U2" i="3" s="1"/>
  <c r="P26" i="3" l="1"/>
  <c r="Q26" i="3" s="1"/>
  <c r="L26" i="3"/>
  <c r="M26" i="3" s="1"/>
  <c r="H26" i="3"/>
  <c r="I26" i="3"/>
  <c r="P25" i="3"/>
  <c r="Q25" i="3"/>
  <c r="L25" i="3"/>
  <c r="M25" i="3" s="1"/>
  <c r="H25" i="3"/>
  <c r="I25" i="3"/>
  <c r="P24" i="3"/>
  <c r="Q24" i="3" s="1"/>
  <c r="L24" i="3"/>
  <c r="M24" i="3"/>
  <c r="H24" i="3"/>
  <c r="I24" i="3"/>
  <c r="P23" i="3"/>
  <c r="Q23" i="3"/>
  <c r="L23" i="3"/>
  <c r="M23" i="3"/>
  <c r="H23" i="3"/>
  <c r="I23" i="3"/>
  <c r="P22" i="3"/>
  <c r="Q22" i="3" s="1"/>
  <c r="L22" i="3"/>
  <c r="M22" i="3"/>
  <c r="H22" i="3"/>
  <c r="I22" i="3"/>
  <c r="P21" i="3"/>
  <c r="Q21" i="3"/>
  <c r="L21" i="3"/>
  <c r="M21" i="3"/>
  <c r="H21" i="3"/>
  <c r="I21" i="3"/>
  <c r="P20" i="3"/>
  <c r="Q20" i="3" s="1"/>
  <c r="L20" i="3"/>
  <c r="M20" i="3"/>
  <c r="H20" i="3"/>
  <c r="I20" i="3"/>
  <c r="P19" i="3"/>
  <c r="Q19" i="3"/>
  <c r="L19" i="3"/>
  <c r="M19" i="3"/>
  <c r="H19" i="3"/>
  <c r="I19" i="3"/>
  <c r="P18" i="3"/>
  <c r="Q18" i="3" s="1"/>
  <c r="L18" i="3"/>
  <c r="M18" i="3"/>
  <c r="H18" i="3"/>
  <c r="I18" i="3"/>
  <c r="P17" i="3"/>
  <c r="Q17" i="3"/>
  <c r="L17" i="3"/>
  <c r="M17" i="3"/>
  <c r="H17" i="3"/>
  <c r="I17" i="3"/>
  <c r="P16" i="3"/>
  <c r="Q16" i="3" s="1"/>
  <c r="L16" i="3"/>
  <c r="M16" i="3"/>
  <c r="H16" i="3"/>
  <c r="I16" i="3"/>
  <c r="P15" i="3"/>
  <c r="Q15" i="3" s="1"/>
  <c r="L15" i="3"/>
  <c r="M15" i="3"/>
  <c r="H15" i="3"/>
  <c r="I15" i="3"/>
  <c r="P14" i="3"/>
  <c r="Q14" i="3"/>
  <c r="L14" i="3"/>
  <c r="M14" i="3"/>
  <c r="H14" i="3"/>
  <c r="I14" i="3" s="1"/>
  <c r="P13" i="3"/>
  <c r="Q13" i="3" s="1"/>
  <c r="L13" i="3"/>
  <c r="M13" i="3"/>
  <c r="H13" i="3"/>
  <c r="I13" i="3"/>
  <c r="D26" i="3"/>
  <c r="E26" i="3"/>
  <c r="D25" i="3"/>
  <c r="E25" i="3" s="1"/>
  <c r="D24" i="3"/>
  <c r="E24" i="3"/>
  <c r="D23" i="3"/>
  <c r="E23" i="3"/>
  <c r="D22" i="3"/>
  <c r="E22" i="3" s="1"/>
  <c r="D21" i="3"/>
  <c r="E21" i="3"/>
  <c r="X23" i="1" l="1"/>
  <c r="Y23" i="1" s="1"/>
  <c r="X24" i="1"/>
  <c r="Y24" i="1" s="1"/>
  <c r="X25" i="1"/>
  <c r="Y25" i="1" s="1"/>
  <c r="X26" i="1"/>
  <c r="Y26" i="1"/>
  <c r="X22" i="1"/>
  <c r="Y22" i="1"/>
  <c r="X21" i="1"/>
  <c r="Y21" i="1" s="1"/>
  <c r="T26" i="1"/>
  <c r="U26" i="1" s="1"/>
  <c r="AH26" i="1" s="1"/>
  <c r="AI26" i="1" s="1"/>
  <c r="T25" i="1"/>
  <c r="U25" i="1" s="1"/>
  <c r="AH25" i="1" s="1"/>
  <c r="AI25" i="1" s="1"/>
  <c r="T24" i="1"/>
  <c r="U24" i="1" s="1"/>
  <c r="AH24" i="1" s="1"/>
  <c r="AI24" i="1" s="1"/>
  <c r="T23" i="1"/>
  <c r="U23" i="1" s="1"/>
  <c r="AH23" i="1" s="1"/>
  <c r="AI23" i="1" s="1"/>
  <c r="T22" i="1"/>
  <c r="U22" i="1"/>
  <c r="AH22" i="1" s="1"/>
  <c r="AI22" i="1" s="1"/>
  <c r="T21" i="1"/>
  <c r="U21" i="1"/>
  <c r="AH21" i="1" s="1"/>
  <c r="AI21" i="1" s="1"/>
  <c r="N26" i="1"/>
  <c r="O26" i="1" s="1"/>
  <c r="P26" i="1" s="1"/>
  <c r="Q26" i="1" s="1"/>
  <c r="N25" i="1"/>
  <c r="O25" i="1" s="1"/>
  <c r="P25" i="1" s="1"/>
  <c r="Q25" i="1" s="1"/>
  <c r="N24" i="1"/>
  <c r="O24" i="1" s="1"/>
  <c r="P24" i="1" s="1"/>
  <c r="Q24" i="1" s="1"/>
  <c r="N23" i="1"/>
  <c r="O23" i="1" s="1"/>
  <c r="P23" i="1" s="1"/>
  <c r="Q23" i="1" s="1"/>
  <c r="N22" i="1"/>
  <c r="O22" i="1" s="1"/>
  <c r="P22" i="1" s="1"/>
  <c r="Q22" i="1" s="1"/>
  <c r="N21" i="1"/>
  <c r="O21" i="1" s="1"/>
  <c r="P21" i="1" s="1"/>
  <c r="Q21" i="1" s="1"/>
  <c r="J26" i="1"/>
  <c r="K26" i="1"/>
  <c r="J25" i="1"/>
  <c r="K25" i="1" s="1"/>
  <c r="J24" i="1"/>
  <c r="K24" i="1" s="1"/>
  <c r="J23" i="1"/>
  <c r="K23" i="1" s="1"/>
  <c r="J22" i="1"/>
  <c r="K22" i="1" s="1"/>
  <c r="J21" i="1"/>
  <c r="K21" i="1" s="1"/>
  <c r="T8" i="1" l="1"/>
  <c r="U8" i="1" s="1"/>
  <c r="AH8" i="1" s="1"/>
  <c r="T9" i="1"/>
  <c r="U9" i="1" s="1"/>
  <c r="AH9" i="1" s="1"/>
  <c r="T10" i="1"/>
  <c r="U10" i="1" s="1"/>
  <c r="AH10" i="1" s="1"/>
  <c r="T11" i="1"/>
  <c r="U11" i="1" s="1"/>
  <c r="AH11" i="1" s="1"/>
  <c r="T12" i="1"/>
  <c r="U12" i="1" s="1"/>
  <c r="AH12" i="1" s="1"/>
  <c r="T13" i="1"/>
  <c r="U13" i="1" s="1"/>
  <c r="AH13" i="1" s="1"/>
  <c r="T14" i="1"/>
  <c r="U14" i="1" s="1"/>
  <c r="AH14" i="1" s="1"/>
  <c r="T15" i="1"/>
  <c r="U15" i="1" s="1"/>
  <c r="AH15" i="1" s="1"/>
  <c r="T16" i="1"/>
  <c r="U16" i="1" s="1"/>
  <c r="AH16" i="1" s="1"/>
  <c r="T17" i="1"/>
  <c r="U17" i="1" s="1"/>
  <c r="AH17" i="1" s="1"/>
  <c r="N12" i="1" l="1"/>
  <c r="O12" i="1" s="1"/>
  <c r="P12" i="1" s="1"/>
  <c r="Q12" i="1" s="1"/>
  <c r="F26" i="2" l="1"/>
  <c r="D26" i="2"/>
  <c r="E26" i="2" s="1"/>
  <c r="F25" i="2"/>
  <c r="E25" i="2" s="1"/>
  <c r="D25" i="2"/>
  <c r="D24" i="2"/>
  <c r="E24" i="2"/>
  <c r="F24" i="2"/>
  <c r="F23" i="2"/>
  <c r="D23" i="2"/>
  <c r="D22" i="2"/>
  <c r="F22" i="2"/>
  <c r="F21" i="2"/>
  <c r="D21" i="2"/>
  <c r="E21" i="2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P12" i="3"/>
  <c r="Q12" i="3" s="1"/>
  <c r="L12" i="3"/>
  <c r="M12" i="3" s="1"/>
  <c r="H12" i="3"/>
  <c r="I12" i="3" s="1"/>
  <c r="D12" i="3"/>
  <c r="E12" i="3" s="1"/>
  <c r="P11" i="3"/>
  <c r="Q11" i="3" s="1"/>
  <c r="L11" i="3"/>
  <c r="M11" i="3" s="1"/>
  <c r="H11" i="3"/>
  <c r="I11" i="3" s="1"/>
  <c r="D11" i="3"/>
  <c r="E11" i="3" s="1"/>
  <c r="P10" i="3"/>
  <c r="Q10" i="3" s="1"/>
  <c r="L10" i="3"/>
  <c r="M10" i="3" s="1"/>
  <c r="H10" i="3"/>
  <c r="I10" i="3" s="1"/>
  <c r="D10" i="3"/>
  <c r="E10" i="3" s="1"/>
  <c r="P9" i="3"/>
  <c r="Q9" i="3" s="1"/>
  <c r="L9" i="3"/>
  <c r="M9" i="3" s="1"/>
  <c r="H9" i="3"/>
  <c r="I9" i="3" s="1"/>
  <c r="D9" i="3"/>
  <c r="E9" i="3" s="1"/>
  <c r="P8" i="3"/>
  <c r="Q8" i="3" s="1"/>
  <c r="L8" i="3"/>
  <c r="M8" i="3" s="1"/>
  <c r="H8" i="3"/>
  <c r="I8" i="3" s="1"/>
  <c r="D8" i="3"/>
  <c r="E8" i="3" s="1"/>
  <c r="P7" i="3"/>
  <c r="Q7" i="3" s="1"/>
  <c r="L7" i="3"/>
  <c r="M7" i="3" s="1"/>
  <c r="H7" i="3"/>
  <c r="I7" i="3" s="1"/>
  <c r="D7" i="3"/>
  <c r="E7" i="3" s="1"/>
  <c r="P6" i="3"/>
  <c r="Q6" i="3" s="1"/>
  <c r="L6" i="3"/>
  <c r="M6" i="3" s="1"/>
  <c r="H6" i="3"/>
  <c r="I6" i="3" s="1"/>
  <c r="D6" i="3"/>
  <c r="E6" i="3" s="1"/>
  <c r="P5" i="3"/>
  <c r="Q5" i="3" s="1"/>
  <c r="L5" i="3"/>
  <c r="M5" i="3" s="1"/>
  <c r="H5" i="3"/>
  <c r="I5" i="3" s="1"/>
  <c r="D5" i="3"/>
  <c r="E5" i="3" s="1"/>
  <c r="P4" i="3"/>
  <c r="Q4" i="3" s="1"/>
  <c r="L4" i="3"/>
  <c r="M4" i="3" s="1"/>
  <c r="H4" i="3"/>
  <c r="I4" i="3" s="1"/>
  <c r="D4" i="3"/>
  <c r="E4" i="3" s="1"/>
  <c r="P3" i="3"/>
  <c r="Q3" i="3" s="1"/>
  <c r="L3" i="3"/>
  <c r="M3" i="3" s="1"/>
  <c r="H3" i="3"/>
  <c r="I3" i="3" s="1"/>
  <c r="D3" i="3"/>
  <c r="E3" i="3" s="1"/>
  <c r="P2" i="3"/>
  <c r="Q2" i="3" s="1"/>
  <c r="L2" i="3"/>
  <c r="M2" i="3" s="1"/>
  <c r="H2" i="3"/>
  <c r="I2" i="3" s="1"/>
  <c r="D2" i="3"/>
  <c r="E2" i="3" s="1"/>
  <c r="F20" i="2"/>
  <c r="D20" i="2"/>
  <c r="E20" i="2" s="1"/>
  <c r="F19" i="2"/>
  <c r="D19" i="2"/>
  <c r="E19" i="2" s="1"/>
  <c r="F18" i="2"/>
  <c r="D18" i="2"/>
  <c r="F17" i="2"/>
  <c r="D17" i="2"/>
  <c r="E17" i="2" s="1"/>
  <c r="F16" i="2"/>
  <c r="D16" i="2"/>
  <c r="E16" i="2" s="1"/>
  <c r="F15" i="2"/>
  <c r="D15" i="2"/>
  <c r="E15" i="2" s="1"/>
  <c r="F14" i="2"/>
  <c r="D14" i="2"/>
  <c r="F13" i="2"/>
  <c r="E13" i="2" s="1"/>
  <c r="D13" i="2"/>
  <c r="F12" i="2"/>
  <c r="D12" i="2"/>
  <c r="E12" i="2" s="1"/>
  <c r="F11" i="2"/>
  <c r="D11" i="2"/>
  <c r="F10" i="2"/>
  <c r="D10" i="2"/>
  <c r="F9" i="2"/>
  <c r="D9" i="2"/>
  <c r="F8" i="2"/>
  <c r="D8" i="2"/>
  <c r="E8" i="2" s="1"/>
  <c r="F7" i="2"/>
  <c r="E7" i="2" s="1"/>
  <c r="D7" i="2"/>
  <c r="F6" i="2"/>
  <c r="D6" i="2"/>
  <c r="F5" i="2"/>
  <c r="D5" i="2"/>
  <c r="E5" i="2" s="1"/>
  <c r="F4" i="2"/>
  <c r="D4" i="2"/>
  <c r="F3" i="2"/>
  <c r="D3" i="2"/>
  <c r="E3" i="2" s="1"/>
  <c r="F2" i="2"/>
  <c r="D2" i="2"/>
  <c r="E23" i="2" l="1"/>
  <c r="E4" i="2"/>
  <c r="E22" i="2"/>
  <c r="E11" i="2"/>
  <c r="E14" i="2"/>
  <c r="E18" i="2"/>
  <c r="E10" i="2"/>
  <c r="E9" i="2"/>
  <c r="E6" i="2"/>
  <c r="E2" i="2"/>
  <c r="X20" i="1"/>
  <c r="Y20" i="1" s="1"/>
  <c r="T20" i="1"/>
  <c r="N20" i="1"/>
  <c r="O20" i="1" s="1"/>
  <c r="P20" i="1" s="1"/>
  <c r="Q20" i="1" s="1"/>
  <c r="J20" i="1"/>
  <c r="K20" i="1" s="1"/>
  <c r="X19" i="1"/>
  <c r="Y19" i="1" s="1"/>
  <c r="T19" i="1"/>
  <c r="N19" i="1"/>
  <c r="O19" i="1" s="1"/>
  <c r="P19" i="1" s="1"/>
  <c r="Q19" i="1" s="1"/>
  <c r="J19" i="1"/>
  <c r="K19" i="1" s="1"/>
  <c r="X18" i="1"/>
  <c r="Y18" i="1" s="1"/>
  <c r="T18" i="1"/>
  <c r="N18" i="1"/>
  <c r="O18" i="1" s="1"/>
  <c r="P18" i="1" s="1"/>
  <c r="Q18" i="1" s="1"/>
  <c r="J18" i="1"/>
  <c r="K18" i="1" s="1"/>
  <c r="X17" i="1"/>
  <c r="Y17" i="1" s="1"/>
  <c r="AI17" i="1"/>
  <c r="N17" i="1"/>
  <c r="O17" i="1" s="1"/>
  <c r="P17" i="1" s="1"/>
  <c r="Q17" i="1" s="1"/>
  <c r="J17" i="1"/>
  <c r="K17" i="1" s="1"/>
  <c r="X16" i="1"/>
  <c r="Y16" i="1" s="1"/>
  <c r="AI16" i="1"/>
  <c r="N16" i="1"/>
  <c r="O16" i="1" s="1"/>
  <c r="P16" i="1" s="1"/>
  <c r="Q16" i="1" s="1"/>
  <c r="J16" i="1"/>
  <c r="K16" i="1" s="1"/>
  <c r="X15" i="1"/>
  <c r="Y15" i="1" s="1"/>
  <c r="AI15" i="1"/>
  <c r="N15" i="1"/>
  <c r="O15" i="1" s="1"/>
  <c r="P15" i="1" s="1"/>
  <c r="Q15" i="1" s="1"/>
  <c r="J15" i="1"/>
  <c r="K15" i="1" s="1"/>
  <c r="X14" i="1"/>
  <c r="Y14" i="1" s="1"/>
  <c r="AI14" i="1"/>
  <c r="N14" i="1"/>
  <c r="O14" i="1" s="1"/>
  <c r="P14" i="1" s="1"/>
  <c r="Q14" i="1" s="1"/>
  <c r="J14" i="1"/>
  <c r="K14" i="1" s="1"/>
  <c r="X13" i="1"/>
  <c r="Y13" i="1" s="1"/>
  <c r="AI13" i="1"/>
  <c r="N13" i="1"/>
  <c r="O13" i="1" s="1"/>
  <c r="P13" i="1" s="1"/>
  <c r="Q13" i="1" s="1"/>
  <c r="J13" i="1"/>
  <c r="K13" i="1" s="1"/>
  <c r="X12" i="1"/>
  <c r="Y12" i="1" s="1"/>
  <c r="AI12" i="1"/>
  <c r="J12" i="1"/>
  <c r="K12" i="1" s="1"/>
  <c r="X11" i="1"/>
  <c r="Y11" i="1" s="1"/>
  <c r="AI11" i="1"/>
  <c r="N11" i="1"/>
  <c r="O11" i="1" s="1"/>
  <c r="P11" i="1" s="1"/>
  <c r="Q11" i="1" s="1"/>
  <c r="J11" i="1"/>
  <c r="K11" i="1" s="1"/>
  <c r="X10" i="1"/>
  <c r="Y10" i="1" s="1"/>
  <c r="AI10" i="1"/>
  <c r="N10" i="1"/>
  <c r="O10" i="1" s="1"/>
  <c r="P10" i="1" s="1"/>
  <c r="Q10" i="1" s="1"/>
  <c r="J10" i="1"/>
  <c r="K10" i="1" s="1"/>
  <c r="X9" i="1"/>
  <c r="Y9" i="1" s="1"/>
  <c r="AI9" i="1"/>
  <c r="N9" i="1"/>
  <c r="O9" i="1" s="1"/>
  <c r="P9" i="1" s="1"/>
  <c r="Q9" i="1" s="1"/>
  <c r="J9" i="1"/>
  <c r="K9" i="1" s="1"/>
  <c r="X8" i="1"/>
  <c r="Y8" i="1" s="1"/>
  <c r="AI8" i="1"/>
  <c r="N8" i="1"/>
  <c r="O8" i="1" s="1"/>
  <c r="P8" i="1" s="1"/>
  <c r="Q8" i="1" s="1"/>
  <c r="J8" i="1"/>
  <c r="K8" i="1" s="1"/>
  <c r="X7" i="1"/>
  <c r="Y7" i="1" s="1"/>
  <c r="T7" i="1"/>
  <c r="N7" i="1"/>
  <c r="O7" i="1" s="1"/>
  <c r="P7" i="1" s="1"/>
  <c r="Q7" i="1" s="1"/>
  <c r="J7" i="1"/>
  <c r="K7" i="1" s="1"/>
  <c r="X6" i="1"/>
  <c r="Y6" i="1" s="1"/>
  <c r="T6" i="1"/>
  <c r="N6" i="1"/>
  <c r="O6" i="1" s="1"/>
  <c r="P6" i="1" s="1"/>
  <c r="Q6" i="1" s="1"/>
  <c r="J6" i="1"/>
  <c r="K6" i="1" s="1"/>
  <c r="X5" i="1"/>
  <c r="Y5" i="1" s="1"/>
  <c r="T5" i="1"/>
  <c r="O5" i="1"/>
  <c r="P5" i="1" s="1"/>
  <c r="Q5" i="1" s="1"/>
  <c r="J5" i="1"/>
  <c r="K5" i="1" s="1"/>
  <c r="X4" i="1"/>
  <c r="Y4" i="1" s="1"/>
  <c r="T4" i="1"/>
  <c r="N4" i="1"/>
  <c r="O4" i="1" s="1"/>
  <c r="P4" i="1" s="1"/>
  <c r="Q4" i="1" s="1"/>
  <c r="J4" i="1"/>
  <c r="K4" i="1" s="1"/>
  <c r="X3" i="1"/>
  <c r="Y3" i="1" s="1"/>
  <c r="T3" i="1"/>
  <c r="N3" i="1"/>
  <c r="O3" i="1" s="1"/>
  <c r="P3" i="1" s="1"/>
  <c r="Q3" i="1" s="1"/>
  <c r="J3" i="1"/>
  <c r="K3" i="1" s="1"/>
  <c r="X2" i="1"/>
  <c r="Y2" i="1" s="1"/>
  <c r="T2" i="1"/>
  <c r="U2" i="1" s="1"/>
  <c r="N2" i="1"/>
  <c r="J2" i="1"/>
  <c r="K2" i="1" s="1"/>
  <c r="U6" i="1" l="1"/>
  <c r="AH6" i="1" s="1"/>
  <c r="AI6" i="1" s="1"/>
  <c r="U18" i="1"/>
  <c r="AH18" i="1" s="1"/>
  <c r="AI18" i="1" s="1"/>
  <c r="U4" i="1"/>
  <c r="AH4" i="1" s="1"/>
  <c r="AI4" i="1" s="1"/>
  <c r="U5" i="1"/>
  <c r="AH5" i="1" s="1"/>
  <c r="AI5" i="1" s="1"/>
  <c r="U19" i="1"/>
  <c r="AH19" i="1" s="1"/>
  <c r="AI19" i="1" s="1"/>
  <c r="U3" i="1"/>
  <c r="AH3" i="1" s="1"/>
  <c r="AI3" i="1" s="1"/>
  <c r="U20" i="1"/>
  <c r="AH20" i="1" s="1"/>
  <c r="AI20" i="1" s="1"/>
  <c r="U7" i="1"/>
  <c r="AH7" i="1" s="1"/>
  <c r="AI7" i="1" s="1"/>
  <c r="AH2" i="1"/>
  <c r="AI2" i="1" s="1"/>
  <c r="O2" i="1"/>
  <c r="P2" i="1" l="1"/>
  <c r="Q2" i="1" s="1"/>
</calcChain>
</file>

<file path=xl/sharedStrings.xml><?xml version="1.0" encoding="utf-8"?>
<sst xmlns="http://schemas.openxmlformats.org/spreadsheetml/2006/main" count="337" uniqueCount="100">
  <si>
    <t xml:space="preserve">sand </t>
  </si>
  <si>
    <t>silt</t>
  </si>
  <si>
    <t>clay</t>
  </si>
  <si>
    <t>Tex. Class</t>
  </si>
  <si>
    <t>pH H2O; 1:1</t>
  </si>
  <si>
    <t>pH KCl</t>
  </si>
  <si>
    <t>EC</t>
  </si>
  <si>
    <t>absorbance</t>
  </si>
  <si>
    <t>ppm(graph)</t>
  </si>
  <si>
    <t xml:space="preserve">Available P </t>
  </si>
  <si>
    <t>A</t>
  </si>
  <si>
    <t>B</t>
  </si>
  <si>
    <t>TITRE</t>
  </si>
  <si>
    <t>B-T</t>
  </si>
  <si>
    <t>OC</t>
  </si>
  <si>
    <t>OM</t>
  </si>
  <si>
    <t>R1</t>
  </si>
  <si>
    <t>R2</t>
  </si>
  <si>
    <t>titre</t>
  </si>
  <si>
    <t>EA</t>
  </si>
  <si>
    <t>% N</t>
  </si>
  <si>
    <t>Ex. Ca</t>
  </si>
  <si>
    <t>Ex. Mg</t>
  </si>
  <si>
    <t>Ex. Na</t>
  </si>
  <si>
    <t>Ex. K</t>
  </si>
  <si>
    <t>Ex. Zn</t>
  </si>
  <si>
    <t>Ex. Cu</t>
  </si>
  <si>
    <t>ECEC</t>
  </si>
  <si>
    <t>%BS</t>
  </si>
  <si>
    <t>SANDY LOAM</t>
  </si>
  <si>
    <t>SAND</t>
  </si>
  <si>
    <t>LOAMY SAND</t>
  </si>
  <si>
    <t>SANDY CLAY LOAM</t>
  </si>
  <si>
    <t>PARTICLE SIZE ANALYSIS</t>
  </si>
  <si>
    <t>SILT</t>
  </si>
  <si>
    <t>CLAY</t>
  </si>
  <si>
    <t>mean</t>
  </si>
  <si>
    <t>011(27-41)</t>
  </si>
  <si>
    <t>013(11-30)</t>
  </si>
  <si>
    <t>013(0-11)</t>
  </si>
  <si>
    <t>011(10-27)</t>
  </si>
  <si>
    <t>011(0-10)</t>
  </si>
  <si>
    <t>013(30-60)</t>
  </si>
  <si>
    <t>017(30-70)</t>
  </si>
  <si>
    <t>017(0-30)</t>
  </si>
  <si>
    <t>013(60-120)</t>
  </si>
  <si>
    <t>C</t>
  </si>
  <si>
    <t>D</t>
  </si>
  <si>
    <t>E</t>
  </si>
  <si>
    <t>OLAOYE</t>
  </si>
  <si>
    <t>SAND/LOAMY SAND</t>
  </si>
  <si>
    <t>Sample ID.</t>
  </si>
  <si>
    <t>Ex. Mn</t>
  </si>
  <si>
    <t>Ex. Fe</t>
  </si>
  <si>
    <t>Total Nitrogen</t>
  </si>
  <si>
    <t>Electrical Conductivity</t>
  </si>
  <si>
    <t>Available Phosphorus</t>
  </si>
  <si>
    <t>Organic Carbon</t>
  </si>
  <si>
    <t>Organic Matter</t>
  </si>
  <si>
    <t>Exchangeable Acidity</t>
  </si>
  <si>
    <t>Textural Class</t>
  </si>
  <si>
    <t>calcium</t>
  </si>
  <si>
    <t>magnesium</t>
  </si>
  <si>
    <t>potassium</t>
  </si>
  <si>
    <t>sodium</t>
  </si>
  <si>
    <t>zinc</t>
  </si>
  <si>
    <t>copper</t>
  </si>
  <si>
    <t>manganese</t>
  </si>
  <si>
    <t>iron</t>
  </si>
  <si>
    <t>effective cation exchange capacity</t>
  </si>
  <si>
    <t xml:space="preserve"> cmol kg-1</t>
  </si>
  <si>
    <t>%</t>
  </si>
  <si>
    <t>Base Saturation</t>
  </si>
  <si>
    <t xml:space="preserve">extractable micronutrients </t>
  </si>
  <si>
    <t>cmol kg-1</t>
  </si>
  <si>
    <t>mg kg-1</t>
  </si>
  <si>
    <t>dS cm-1</t>
  </si>
  <si>
    <t>g kg-1</t>
  </si>
  <si>
    <t xml:space="preserve">Exchangeable bases </t>
  </si>
  <si>
    <t>Parameter</t>
  </si>
  <si>
    <t xml:space="preserve">Sand </t>
  </si>
  <si>
    <t xml:space="preserve">Unit </t>
  </si>
  <si>
    <t>Value</t>
  </si>
  <si>
    <t xml:space="preserve">Inference </t>
  </si>
  <si>
    <t>Calcium</t>
  </si>
  <si>
    <t>Magnesium</t>
  </si>
  <si>
    <t>Potassium</t>
  </si>
  <si>
    <t>Sodium</t>
  </si>
  <si>
    <t>Zn</t>
  </si>
  <si>
    <t>Cu</t>
  </si>
  <si>
    <t>Mn</t>
  </si>
  <si>
    <t>Fe</t>
  </si>
  <si>
    <t>Zinc</t>
  </si>
  <si>
    <t>Copper</t>
  </si>
  <si>
    <t>Manganese</t>
  </si>
  <si>
    <t>Iron</t>
  </si>
  <si>
    <t>Ca BS</t>
  </si>
  <si>
    <t>Mg BS</t>
  </si>
  <si>
    <t>K BS</t>
  </si>
  <si>
    <t>Na 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</si>
</sst>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F452EFF-92CC-466E-8430-E51D3C622E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6"/>
  <sheetViews>
    <sheetView tabSelected="1" topLeftCell="C1" zoomScaleNormal="100" workbookViewId="0">
      <selection activeCell="J23" sqref="A1:AI26"/>
    </sheetView>
  </sheetViews>
  <sheetFormatPr defaultRowHeight="15" x14ac:dyDescent="0.25"/>
  <cols>
    <col min="1" max="1" width="12.85546875" customWidth="1"/>
    <col min="5" max="5" width="21.28515625" customWidth="1"/>
    <col min="6" max="6" width="16.140625" customWidth="1"/>
    <col min="7" max="7" width="11.140625" customWidth="1"/>
    <col min="9" max="9" width="11.42578125" customWidth="1"/>
    <col min="10" max="10" width="11.5703125" customWidth="1"/>
    <col min="11" max="11" width="16.7109375" customWidth="1"/>
    <col min="27" max="27" width="10.7109375" customWidth="1"/>
  </cols>
  <sheetData>
    <row r="1" spans="1:35" x14ac:dyDescent="0.25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16</v>
      </c>
      <c r="W1" t="s">
        <v>17</v>
      </c>
      <c r="X1" t="s">
        <v>18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52</v>
      </c>
      <c r="AG1" t="s">
        <v>53</v>
      </c>
      <c r="AH1" t="s">
        <v>27</v>
      </c>
      <c r="AI1" t="s">
        <v>28</v>
      </c>
    </row>
    <row r="2" spans="1:35" x14ac:dyDescent="0.25">
      <c r="A2" t="s">
        <v>37</v>
      </c>
      <c r="B2">
        <v>74</v>
      </c>
      <c r="C2">
        <v>16</v>
      </c>
      <c r="D2">
        <v>10</v>
      </c>
      <c r="E2" t="s">
        <v>29</v>
      </c>
      <c r="F2">
        <v>7.56</v>
      </c>
      <c r="G2">
        <v>6.77</v>
      </c>
      <c r="H2">
        <v>175</v>
      </c>
      <c r="I2">
        <v>5.6000000000000001E-2</v>
      </c>
      <c r="J2">
        <f xml:space="preserve"> 0.1178*I2 + 1.1606</f>
        <v>1.1671968000000001</v>
      </c>
      <c r="K2">
        <f>J2*0.1178*35*50/(5*5)</f>
        <v>9.624704812800001</v>
      </c>
      <c r="L2">
        <v>0</v>
      </c>
      <c r="M2">
        <v>18</v>
      </c>
      <c r="N2">
        <f>(M2-L2)</f>
        <v>18</v>
      </c>
      <c r="O2">
        <f>20-N2</f>
        <v>2</v>
      </c>
      <c r="P2">
        <f>O2*(10/20)*1.33*0.003*100</f>
        <v>0.39900000000000002</v>
      </c>
      <c r="Q2">
        <f>P2*1.724</f>
        <v>0.68787600000000004</v>
      </c>
      <c r="R2">
        <v>15.5</v>
      </c>
      <c r="S2">
        <v>16.2</v>
      </c>
      <c r="T2">
        <f>S2-R2</f>
        <v>0.69999999999999929</v>
      </c>
      <c r="U2">
        <f>T2*0.01*2*20</f>
        <v>0.27999999999999975</v>
      </c>
      <c r="V2">
        <v>10.5</v>
      </c>
      <c r="W2">
        <v>12.3</v>
      </c>
      <c r="X2">
        <f>W2-V2</f>
        <v>1.8000000000000007</v>
      </c>
      <c r="Y2">
        <f>X2*0.28</f>
        <v>0.50400000000000023</v>
      </c>
      <c r="Z2">
        <v>0.95500000000000007</v>
      </c>
      <c r="AA2">
        <v>1.1399176954732508</v>
      </c>
      <c r="AB2">
        <v>1.8478260869565217</v>
      </c>
      <c r="AC2">
        <v>0.23273657289002556</v>
      </c>
      <c r="AD2">
        <v>3.0590394616090552E-3</v>
      </c>
      <c r="AE2">
        <v>0.2785646836638338</v>
      </c>
      <c r="AF2">
        <v>1.4197306152166</v>
      </c>
      <c r="AG2">
        <v>5.0751879699248121</v>
      </c>
      <c r="AH2">
        <f t="shared" ref="AH2:AH26" si="0">SUM(Z2:AC2)+U2</f>
        <v>4.4554803553197972</v>
      </c>
      <c r="AI2">
        <f t="shared" ref="AI2:AI26" si="1">(SUM(Z2:AC2)/AH2)*100</f>
        <v>93.715604656057295</v>
      </c>
    </row>
    <row r="3" spans="1:35" x14ac:dyDescent="0.25">
      <c r="A3">
        <v>2</v>
      </c>
      <c r="B3">
        <v>86</v>
      </c>
      <c r="C3">
        <v>10</v>
      </c>
      <c r="D3">
        <v>4</v>
      </c>
      <c r="E3" t="s">
        <v>31</v>
      </c>
      <c r="F3">
        <v>7.28</v>
      </c>
      <c r="G3">
        <v>6.42</v>
      </c>
      <c r="H3">
        <v>109</v>
      </c>
      <c r="I3">
        <v>4.2999999999999997E-2</v>
      </c>
      <c r="J3">
        <f t="shared" ref="J3:J26" si="2" xml:space="preserve"> 0.1178*I3 + 1.1606</f>
        <v>1.1656654000000002</v>
      </c>
      <c r="K3">
        <f t="shared" ref="K3:K26" si="3">J3*0.1178*35*50/(5*5)</f>
        <v>9.6120768884000007</v>
      </c>
      <c r="L3">
        <v>0</v>
      </c>
      <c r="M3">
        <v>11</v>
      </c>
      <c r="N3">
        <f t="shared" ref="N3:N25" si="4">(M3-L3)</f>
        <v>11</v>
      </c>
      <c r="O3">
        <f t="shared" ref="O3:O25" si="5">20-N3</f>
        <v>9</v>
      </c>
      <c r="P3">
        <f t="shared" ref="P3:P25" si="6">O3*(10/20)*1.33*0.003*100</f>
        <v>1.7955000000000003</v>
      </c>
      <c r="Q3">
        <f t="shared" ref="Q3:Q25" si="7">P3*1.724</f>
        <v>3.0954420000000007</v>
      </c>
      <c r="R3">
        <v>17</v>
      </c>
      <c r="S3">
        <v>17.7</v>
      </c>
      <c r="T3">
        <f t="shared" ref="T3:T26" si="8">S3-R3</f>
        <v>0.69999999999999929</v>
      </c>
      <c r="U3">
        <f t="shared" ref="U3:U26" si="9">T3*0.01*2*20</f>
        <v>0.27999999999999975</v>
      </c>
      <c r="V3">
        <v>19.2</v>
      </c>
      <c r="W3">
        <v>20.2</v>
      </c>
      <c r="X3">
        <f t="shared" ref="X3:X21" si="10">W3-V3</f>
        <v>1</v>
      </c>
      <c r="Y3">
        <f t="shared" ref="Y3:Y21" si="11">X3*0.28</f>
        <v>0.28000000000000003</v>
      </c>
      <c r="Z3">
        <v>0.8125</v>
      </c>
      <c r="AA3">
        <v>2.2181069958847734</v>
      </c>
      <c r="AB3">
        <v>7.8478260869565233</v>
      </c>
      <c r="AC3">
        <v>0.42071611253196928</v>
      </c>
      <c r="AD3">
        <v>6.7298868155399219E-2</v>
      </c>
      <c r="AE3">
        <v>0.17941454202077436</v>
      </c>
      <c r="AF3">
        <v>3.1670913724062615</v>
      </c>
      <c r="AG3">
        <v>3.1417830290010738</v>
      </c>
      <c r="AH3">
        <f t="shared" si="0"/>
        <v>11.579149195373267</v>
      </c>
      <c r="AI3">
        <f t="shared" si="1"/>
        <v>97.581860331224675</v>
      </c>
    </row>
    <row r="4" spans="1:35" x14ac:dyDescent="0.25">
      <c r="A4">
        <v>17</v>
      </c>
      <c r="B4">
        <v>78</v>
      </c>
      <c r="C4">
        <v>16</v>
      </c>
      <c r="D4">
        <v>6</v>
      </c>
      <c r="E4" t="s">
        <v>31</v>
      </c>
      <c r="F4">
        <v>7.39</v>
      </c>
      <c r="G4">
        <v>6.42</v>
      </c>
      <c r="H4">
        <v>539</v>
      </c>
      <c r="I4">
        <v>3.0000000000000001E-3</v>
      </c>
      <c r="J4">
        <f t="shared" si="2"/>
        <v>1.1609534000000001</v>
      </c>
      <c r="K4">
        <f t="shared" si="3"/>
        <v>9.5732217364000007</v>
      </c>
      <c r="L4">
        <v>3</v>
      </c>
      <c r="M4">
        <v>22</v>
      </c>
      <c r="N4">
        <f t="shared" si="4"/>
        <v>19</v>
      </c>
      <c r="O4">
        <f t="shared" si="5"/>
        <v>1</v>
      </c>
      <c r="P4">
        <f t="shared" si="6"/>
        <v>0.19950000000000001</v>
      </c>
      <c r="Q4">
        <f t="shared" si="7"/>
        <v>0.34393800000000002</v>
      </c>
      <c r="R4">
        <v>15</v>
      </c>
      <c r="S4">
        <v>15.5</v>
      </c>
      <c r="T4">
        <f t="shared" si="8"/>
        <v>0.5</v>
      </c>
      <c r="U4">
        <f t="shared" si="9"/>
        <v>0.2</v>
      </c>
      <c r="V4">
        <v>2.6</v>
      </c>
      <c r="W4">
        <v>4.5</v>
      </c>
      <c r="X4">
        <f t="shared" si="10"/>
        <v>1.9</v>
      </c>
      <c r="Y4">
        <f t="shared" si="11"/>
        <v>0.53200000000000003</v>
      </c>
      <c r="Z4">
        <v>1.6774999999999998</v>
      </c>
      <c r="AA4">
        <v>2.6419753086419755</v>
      </c>
      <c r="AB4">
        <v>1.6086956521739131</v>
      </c>
      <c r="AC4">
        <v>0.28644501278772383</v>
      </c>
      <c r="AD4">
        <v>0.14071581523401652</v>
      </c>
      <c r="AE4">
        <v>0.3320742839156437</v>
      </c>
      <c r="AF4">
        <v>2.6756461594466692</v>
      </c>
      <c r="AG4">
        <v>2.7926960257787323</v>
      </c>
      <c r="AH4">
        <f t="shared" si="0"/>
        <v>6.4146159736036124</v>
      </c>
      <c r="AI4">
        <f t="shared" si="1"/>
        <v>96.882120444575207</v>
      </c>
    </row>
    <row r="5" spans="1:35" x14ac:dyDescent="0.25">
      <c r="A5" t="s">
        <v>38</v>
      </c>
      <c r="B5">
        <v>76</v>
      </c>
      <c r="C5">
        <v>16</v>
      </c>
      <c r="D5">
        <v>8</v>
      </c>
      <c r="E5" t="s">
        <v>29</v>
      </c>
      <c r="F5">
        <v>7.56</v>
      </c>
      <c r="G5">
        <v>6.49</v>
      </c>
      <c r="H5">
        <v>25</v>
      </c>
      <c r="I5">
        <v>1.9E-2</v>
      </c>
      <c r="J5">
        <f t="shared" si="2"/>
        <v>1.1628382000000002</v>
      </c>
      <c r="K5">
        <f t="shared" si="3"/>
        <v>9.5887637972000022</v>
      </c>
      <c r="L5">
        <v>0</v>
      </c>
      <c r="M5">
        <v>0</v>
      </c>
      <c r="N5">
        <v>18</v>
      </c>
      <c r="O5">
        <f t="shared" si="5"/>
        <v>2</v>
      </c>
      <c r="P5">
        <f t="shared" si="6"/>
        <v>0.39900000000000002</v>
      </c>
      <c r="Q5">
        <f t="shared" si="7"/>
        <v>0.68787600000000004</v>
      </c>
      <c r="R5">
        <v>12.8</v>
      </c>
      <c r="S5">
        <v>13.2</v>
      </c>
      <c r="T5">
        <f t="shared" si="8"/>
        <v>0.39999999999999858</v>
      </c>
      <c r="U5">
        <f t="shared" si="9"/>
        <v>0.15999999999999945</v>
      </c>
      <c r="V5">
        <v>4.5</v>
      </c>
      <c r="W5">
        <v>5.9</v>
      </c>
      <c r="X5">
        <f t="shared" si="10"/>
        <v>1.4000000000000004</v>
      </c>
      <c r="Y5">
        <f t="shared" si="11"/>
        <v>0.39200000000000013</v>
      </c>
      <c r="Z5">
        <v>0.54</v>
      </c>
      <c r="AA5">
        <v>1.3703703703703702</v>
      </c>
      <c r="AB5">
        <v>1.5434782608695652</v>
      </c>
      <c r="AC5">
        <v>0.13554987212276215</v>
      </c>
      <c r="AD5">
        <v>7.8005506271030894E-2</v>
      </c>
      <c r="AE5">
        <v>0.13849543594586089</v>
      </c>
      <c r="AF5">
        <v>0.58245358572988715</v>
      </c>
      <c r="AG5">
        <v>8.0558539205155739</v>
      </c>
      <c r="AH5">
        <f t="shared" si="0"/>
        <v>3.7493985033626971</v>
      </c>
      <c r="AI5">
        <f t="shared" si="1"/>
        <v>95.732648854036157</v>
      </c>
    </row>
    <row r="6" spans="1:35" x14ac:dyDescent="0.25">
      <c r="A6">
        <v>8</v>
      </c>
      <c r="B6">
        <v>86</v>
      </c>
      <c r="C6">
        <v>10</v>
      </c>
      <c r="D6">
        <v>4</v>
      </c>
      <c r="E6" t="s">
        <v>31</v>
      </c>
      <c r="F6">
        <v>7.33</v>
      </c>
      <c r="G6">
        <v>6.18</v>
      </c>
      <c r="H6">
        <v>55</v>
      </c>
      <c r="I6">
        <v>3.6999999999999998E-2</v>
      </c>
      <c r="J6">
        <f t="shared" si="2"/>
        <v>1.1649586000000001</v>
      </c>
      <c r="K6">
        <f t="shared" si="3"/>
        <v>9.606248615600002</v>
      </c>
      <c r="L6">
        <v>22.5</v>
      </c>
      <c r="M6">
        <v>37.6</v>
      </c>
      <c r="N6">
        <f t="shared" si="4"/>
        <v>15.100000000000001</v>
      </c>
      <c r="O6">
        <f t="shared" si="5"/>
        <v>4.8999999999999986</v>
      </c>
      <c r="P6">
        <f t="shared" si="6"/>
        <v>0.97754999999999981</v>
      </c>
      <c r="Q6">
        <f t="shared" si="7"/>
        <v>1.6852961999999996</v>
      </c>
      <c r="R6">
        <v>18.2</v>
      </c>
      <c r="S6">
        <v>19</v>
      </c>
      <c r="T6">
        <f t="shared" si="8"/>
        <v>0.80000000000000071</v>
      </c>
      <c r="U6">
        <f t="shared" si="9"/>
        <v>0.32000000000000028</v>
      </c>
      <c r="V6">
        <v>20.2</v>
      </c>
      <c r="W6">
        <v>21.8</v>
      </c>
      <c r="X6">
        <f t="shared" si="10"/>
        <v>1.6000000000000014</v>
      </c>
      <c r="Y6">
        <f t="shared" si="11"/>
        <v>0.44800000000000045</v>
      </c>
      <c r="Z6">
        <v>0.62</v>
      </c>
      <c r="AA6">
        <v>1.5308641975308643</v>
      </c>
      <c r="AB6">
        <v>7.2826086956521729</v>
      </c>
      <c r="AC6">
        <v>0.44629156010230175</v>
      </c>
      <c r="AD6">
        <v>7.3416947078617317E-2</v>
      </c>
      <c r="AE6">
        <v>6.2952470884482222E-3</v>
      </c>
      <c r="AF6">
        <v>1.9111758281761924</v>
      </c>
      <c r="AG6">
        <v>2.8195488721804511</v>
      </c>
      <c r="AH6">
        <f t="shared" si="0"/>
        <v>10.199764453285338</v>
      </c>
      <c r="AI6">
        <f t="shared" si="1"/>
        <v>96.862672648318565</v>
      </c>
    </row>
    <row r="7" spans="1:35" x14ac:dyDescent="0.25">
      <c r="A7" t="s">
        <v>39</v>
      </c>
      <c r="B7">
        <v>88</v>
      </c>
      <c r="C7">
        <v>6</v>
      </c>
      <c r="D7">
        <v>6</v>
      </c>
      <c r="E7" t="s">
        <v>31</v>
      </c>
      <c r="F7">
        <v>7.82</v>
      </c>
      <c r="G7">
        <v>6.88</v>
      </c>
      <c r="H7">
        <v>172</v>
      </c>
      <c r="I7">
        <v>0.153</v>
      </c>
      <c r="J7">
        <f t="shared" si="2"/>
        <v>1.1786234</v>
      </c>
      <c r="K7">
        <f t="shared" si="3"/>
        <v>9.7189285564000016</v>
      </c>
      <c r="L7">
        <v>38.5</v>
      </c>
      <c r="M7">
        <v>50</v>
      </c>
      <c r="N7">
        <f t="shared" si="4"/>
        <v>11.5</v>
      </c>
      <c r="O7">
        <f t="shared" si="5"/>
        <v>8.5</v>
      </c>
      <c r="P7">
        <f t="shared" si="6"/>
        <v>1.6957500000000001</v>
      </c>
      <c r="Q7">
        <f t="shared" si="7"/>
        <v>2.923473</v>
      </c>
      <c r="R7">
        <v>16.2</v>
      </c>
      <c r="S7">
        <v>17</v>
      </c>
      <c r="T7">
        <f t="shared" si="8"/>
        <v>0.80000000000000071</v>
      </c>
      <c r="U7">
        <f t="shared" si="9"/>
        <v>0.32000000000000028</v>
      </c>
      <c r="V7">
        <v>13.8</v>
      </c>
      <c r="W7">
        <v>15.8</v>
      </c>
      <c r="X7">
        <f t="shared" si="10"/>
        <v>2</v>
      </c>
      <c r="Y7">
        <f t="shared" si="11"/>
        <v>0.56000000000000005</v>
      </c>
      <c r="Z7">
        <v>1.24</v>
      </c>
      <c r="AA7">
        <v>2.1152263374485596</v>
      </c>
      <c r="AB7">
        <v>3.7173913043478262</v>
      </c>
      <c r="AC7">
        <v>0.31969309462915602</v>
      </c>
      <c r="AD7">
        <v>0.18507188742734781</v>
      </c>
      <c r="AE7">
        <v>0.23449795404469626</v>
      </c>
      <c r="AF7">
        <v>4.5322169639606855</v>
      </c>
      <c r="AG7">
        <v>14.473684210526315</v>
      </c>
      <c r="AH7">
        <f t="shared" si="0"/>
        <v>7.7123107364255423</v>
      </c>
      <c r="AI7">
        <f t="shared" si="1"/>
        <v>95.850789589057555</v>
      </c>
    </row>
    <row r="8" spans="1:35" x14ac:dyDescent="0.25">
      <c r="A8">
        <v>1</v>
      </c>
      <c r="B8">
        <v>92</v>
      </c>
      <c r="C8">
        <v>4</v>
      </c>
      <c r="D8">
        <v>4</v>
      </c>
      <c r="E8" t="s">
        <v>30</v>
      </c>
      <c r="F8">
        <v>7.59</v>
      </c>
      <c r="G8">
        <v>6.51</v>
      </c>
      <c r="H8">
        <v>36</v>
      </c>
      <c r="I8">
        <v>4.4999999999999998E-2</v>
      </c>
      <c r="J8">
        <f t="shared" si="2"/>
        <v>1.1659010000000001</v>
      </c>
      <c r="K8">
        <f t="shared" si="3"/>
        <v>9.6140196460000009</v>
      </c>
      <c r="L8">
        <v>20</v>
      </c>
      <c r="M8">
        <v>35</v>
      </c>
      <c r="N8">
        <f t="shared" si="4"/>
        <v>15</v>
      </c>
      <c r="O8">
        <f t="shared" si="5"/>
        <v>5</v>
      </c>
      <c r="P8">
        <f t="shared" si="6"/>
        <v>0.99750000000000016</v>
      </c>
      <c r="Q8">
        <f t="shared" si="7"/>
        <v>1.7196900000000002</v>
      </c>
      <c r="R8">
        <v>4.5</v>
      </c>
      <c r="S8">
        <v>4.8</v>
      </c>
      <c r="T8">
        <f t="shared" si="8"/>
        <v>0.29999999999999982</v>
      </c>
      <c r="U8">
        <f t="shared" si="9"/>
        <v>0.11999999999999994</v>
      </c>
      <c r="V8">
        <v>11</v>
      </c>
      <c r="W8">
        <v>12.5</v>
      </c>
      <c r="X8">
        <f t="shared" si="10"/>
        <v>1.5</v>
      </c>
      <c r="Y8">
        <f t="shared" si="11"/>
        <v>0.42000000000000004</v>
      </c>
      <c r="Z8">
        <v>0.54249999999999998</v>
      </c>
      <c r="AA8">
        <v>0.99999999999999989</v>
      </c>
      <c r="AB8">
        <v>2.1956521739130435</v>
      </c>
      <c r="AC8">
        <v>0.4271099744245524</v>
      </c>
      <c r="AD8">
        <v>7.6475986540226373E-2</v>
      </c>
      <c r="AE8">
        <v>0.20302171860245516</v>
      </c>
      <c r="AF8">
        <v>1.6017473607571897</v>
      </c>
      <c r="AG8">
        <v>2.2019334049409238</v>
      </c>
      <c r="AH8">
        <f t="shared" si="0"/>
        <v>4.2852621483375959</v>
      </c>
      <c r="AI8">
        <f t="shared" si="1"/>
        <v>97.199704572413324</v>
      </c>
    </row>
    <row r="9" spans="1:35" x14ac:dyDescent="0.25">
      <c r="A9" t="s">
        <v>40</v>
      </c>
      <c r="B9">
        <v>84</v>
      </c>
      <c r="C9">
        <v>10</v>
      </c>
      <c r="D9">
        <v>6</v>
      </c>
      <c r="E9" t="s">
        <v>31</v>
      </c>
      <c r="F9">
        <v>7.77</v>
      </c>
      <c r="G9">
        <v>6.58</v>
      </c>
      <c r="H9">
        <v>138</v>
      </c>
      <c r="I9">
        <v>3.2000000000000001E-2</v>
      </c>
      <c r="J9">
        <f t="shared" si="2"/>
        <v>1.1643696000000001</v>
      </c>
      <c r="K9">
        <f t="shared" si="3"/>
        <v>9.6013917216000024</v>
      </c>
      <c r="L9">
        <v>18</v>
      </c>
      <c r="M9">
        <v>31.6</v>
      </c>
      <c r="N9">
        <f t="shared" si="4"/>
        <v>13.600000000000001</v>
      </c>
      <c r="O9">
        <f t="shared" si="5"/>
        <v>6.3999999999999986</v>
      </c>
      <c r="P9">
        <f t="shared" si="6"/>
        <v>1.2767999999999997</v>
      </c>
      <c r="Q9">
        <f t="shared" si="7"/>
        <v>2.2012031999999997</v>
      </c>
      <c r="R9">
        <v>21.5</v>
      </c>
      <c r="S9">
        <v>22.1</v>
      </c>
      <c r="T9">
        <f t="shared" si="8"/>
        <v>0.60000000000000142</v>
      </c>
      <c r="U9">
        <f t="shared" si="9"/>
        <v>0.24000000000000055</v>
      </c>
      <c r="V9">
        <v>3.1</v>
      </c>
      <c r="W9">
        <v>4.5</v>
      </c>
      <c r="X9">
        <f t="shared" si="10"/>
        <v>1.4</v>
      </c>
      <c r="Y9">
        <f t="shared" si="11"/>
        <v>0.39200000000000002</v>
      </c>
      <c r="Z9">
        <v>0.85500000000000009</v>
      </c>
      <c r="AA9">
        <v>1.2798353909465021</v>
      </c>
      <c r="AB9">
        <v>2.1304347826086958</v>
      </c>
      <c r="AC9">
        <v>0.29411764705882348</v>
      </c>
      <c r="AD9">
        <v>0.11624349954114409</v>
      </c>
      <c r="AE9">
        <v>1.4164305949008499E-2</v>
      </c>
      <c r="AF9">
        <v>0.81907535493265382</v>
      </c>
      <c r="AG9">
        <v>5.4242749731471536</v>
      </c>
      <c r="AH9">
        <f t="shared" si="0"/>
        <v>4.7993878206140215</v>
      </c>
      <c r="AI9">
        <f t="shared" si="1"/>
        <v>94.999362231800319</v>
      </c>
    </row>
    <row r="10" spans="1:35" x14ac:dyDescent="0.25">
      <c r="A10" t="s">
        <v>41</v>
      </c>
      <c r="B10">
        <v>64</v>
      </c>
      <c r="C10">
        <v>12</v>
      </c>
      <c r="D10">
        <v>24</v>
      </c>
      <c r="E10" t="s">
        <v>32</v>
      </c>
      <c r="F10">
        <v>7.21</v>
      </c>
      <c r="G10">
        <v>6.5</v>
      </c>
      <c r="H10">
        <v>190</v>
      </c>
      <c r="I10">
        <v>4.9000000000000002E-2</v>
      </c>
      <c r="J10">
        <f t="shared" si="2"/>
        <v>1.1663722000000001</v>
      </c>
      <c r="K10">
        <f t="shared" si="3"/>
        <v>9.6179051611999995</v>
      </c>
      <c r="L10">
        <v>37.6</v>
      </c>
      <c r="M10">
        <v>44.3</v>
      </c>
      <c r="N10">
        <f t="shared" si="4"/>
        <v>6.6999999999999957</v>
      </c>
      <c r="O10">
        <f t="shared" si="5"/>
        <v>13.300000000000004</v>
      </c>
      <c r="P10">
        <f t="shared" si="6"/>
        <v>2.653350000000001</v>
      </c>
      <c r="Q10">
        <f t="shared" si="7"/>
        <v>4.5743754000000019</v>
      </c>
      <c r="R10">
        <v>19</v>
      </c>
      <c r="S10">
        <v>19.5</v>
      </c>
      <c r="T10">
        <f t="shared" si="8"/>
        <v>0.5</v>
      </c>
      <c r="U10">
        <f t="shared" si="9"/>
        <v>0.2</v>
      </c>
      <c r="V10">
        <v>0</v>
      </c>
      <c r="W10">
        <v>3.1</v>
      </c>
      <c r="X10">
        <f t="shared" si="10"/>
        <v>3.1</v>
      </c>
      <c r="Y10">
        <f t="shared" si="11"/>
        <v>0.8680000000000001</v>
      </c>
      <c r="Z10">
        <v>0.96</v>
      </c>
      <c r="AA10">
        <v>1.7736625514403295</v>
      </c>
      <c r="AB10">
        <v>1.2391304347826091</v>
      </c>
      <c r="AC10">
        <v>0.4271099744245524</v>
      </c>
      <c r="AD10">
        <v>8.5653104925053541E-2</v>
      </c>
      <c r="AE10">
        <v>4.721435316336166E-3</v>
      </c>
      <c r="AF10">
        <v>3.676738259919913</v>
      </c>
      <c r="AG10">
        <v>16.487647690655209</v>
      </c>
      <c r="AH10">
        <f t="shared" si="0"/>
        <v>4.5999029606474915</v>
      </c>
      <c r="AI10">
        <f t="shared" si="1"/>
        <v>95.652082191493719</v>
      </c>
    </row>
    <row r="11" spans="1:35" x14ac:dyDescent="0.25">
      <c r="A11" t="s">
        <v>42</v>
      </c>
      <c r="B11">
        <v>56.000000000000007</v>
      </c>
      <c r="C11">
        <v>18</v>
      </c>
      <c r="D11">
        <v>26</v>
      </c>
      <c r="E11" t="s">
        <v>32</v>
      </c>
      <c r="F11">
        <v>7.6</v>
      </c>
      <c r="G11">
        <v>6.64</v>
      </c>
      <c r="H11">
        <v>54</v>
      </c>
      <c r="I11">
        <v>3.7999999999999999E-2</v>
      </c>
      <c r="J11">
        <f t="shared" si="2"/>
        <v>1.1650764</v>
      </c>
      <c r="K11">
        <f t="shared" si="3"/>
        <v>9.6072199943999994</v>
      </c>
      <c r="L11">
        <v>18</v>
      </c>
      <c r="M11">
        <v>35</v>
      </c>
      <c r="N11">
        <f t="shared" si="4"/>
        <v>17</v>
      </c>
      <c r="O11">
        <f t="shared" si="5"/>
        <v>3</v>
      </c>
      <c r="P11">
        <f t="shared" si="6"/>
        <v>0.59850000000000003</v>
      </c>
      <c r="Q11">
        <f t="shared" si="7"/>
        <v>1.031814</v>
      </c>
      <c r="R11">
        <v>13.2</v>
      </c>
      <c r="S11">
        <v>14.1</v>
      </c>
      <c r="T11">
        <f t="shared" si="8"/>
        <v>0.90000000000000036</v>
      </c>
      <c r="U11">
        <f t="shared" si="9"/>
        <v>0.36000000000000021</v>
      </c>
      <c r="V11">
        <v>15.8</v>
      </c>
      <c r="W11">
        <v>17.2</v>
      </c>
      <c r="X11">
        <f t="shared" si="10"/>
        <v>1.3999999999999986</v>
      </c>
      <c r="Y11">
        <f t="shared" si="11"/>
        <v>0.39199999999999963</v>
      </c>
      <c r="Z11">
        <v>0.74249999999999994</v>
      </c>
      <c r="AA11">
        <v>2.4979423868312756</v>
      </c>
      <c r="AB11">
        <v>1.8913043478260869</v>
      </c>
      <c r="AC11">
        <v>0.29283887468030689</v>
      </c>
      <c r="AD11">
        <v>7.6475986540226373E-2</v>
      </c>
      <c r="AE11">
        <v>2.3607176581680833E-2</v>
      </c>
      <c r="AF11">
        <v>0.2548234437568257</v>
      </c>
      <c r="AG11">
        <v>4.4575725026852844</v>
      </c>
      <c r="AH11">
        <f t="shared" si="0"/>
        <v>5.7845856093376691</v>
      </c>
      <c r="AI11">
        <f t="shared" si="1"/>
        <v>93.776563710650663</v>
      </c>
    </row>
    <row r="12" spans="1:35" x14ac:dyDescent="0.25">
      <c r="A12" t="s">
        <v>43</v>
      </c>
      <c r="B12">
        <v>68</v>
      </c>
      <c r="C12">
        <v>12</v>
      </c>
      <c r="D12">
        <v>20</v>
      </c>
      <c r="E12" t="s">
        <v>29</v>
      </c>
      <c r="F12">
        <v>7.4</v>
      </c>
      <c r="G12">
        <v>6.26</v>
      </c>
      <c r="H12">
        <v>79</v>
      </c>
      <c r="I12">
        <v>1.2999999999999999E-2</v>
      </c>
      <c r="J12">
        <f t="shared" si="2"/>
        <v>1.1621314</v>
      </c>
      <c r="K12">
        <f t="shared" si="3"/>
        <v>9.5829355243999998</v>
      </c>
      <c r="L12">
        <v>36.5</v>
      </c>
      <c r="M12">
        <v>50</v>
      </c>
      <c r="N12">
        <f>(M12-L12)</f>
        <v>13.5</v>
      </c>
      <c r="O12">
        <f>20-N12</f>
        <v>6.5</v>
      </c>
      <c r="P12">
        <f t="shared" si="6"/>
        <v>1.2967500000000001</v>
      </c>
      <c r="Q12">
        <f t="shared" si="7"/>
        <v>2.2355970000000003</v>
      </c>
      <c r="R12">
        <v>12</v>
      </c>
      <c r="S12">
        <v>12.8</v>
      </c>
      <c r="T12">
        <f t="shared" si="8"/>
        <v>0.80000000000000071</v>
      </c>
      <c r="U12">
        <f t="shared" si="9"/>
        <v>0.32000000000000028</v>
      </c>
      <c r="V12">
        <v>9.5</v>
      </c>
      <c r="W12">
        <v>10.5</v>
      </c>
      <c r="X12">
        <f t="shared" si="10"/>
        <v>1</v>
      </c>
      <c r="Y12">
        <f t="shared" si="11"/>
        <v>0.28000000000000003</v>
      </c>
      <c r="Z12">
        <v>1.2825000000000002</v>
      </c>
      <c r="AA12">
        <v>1.7942386831275716</v>
      </c>
      <c r="AB12">
        <v>1.5</v>
      </c>
      <c r="AC12">
        <v>0.39897698209718668</v>
      </c>
      <c r="AD12">
        <v>0.10094830223309881</v>
      </c>
      <c r="AE12">
        <v>0.3068932955618508</v>
      </c>
      <c r="AF12">
        <v>0.70986530760830002</v>
      </c>
      <c r="AG12">
        <v>3.1149301825993545</v>
      </c>
      <c r="AH12">
        <f t="shared" si="0"/>
        <v>5.2957156652247592</v>
      </c>
      <c r="AI12">
        <f t="shared" si="1"/>
        <v>93.957379507715345</v>
      </c>
    </row>
    <row r="13" spans="1:35" x14ac:dyDescent="0.25">
      <c r="A13" t="s">
        <v>44</v>
      </c>
      <c r="B13">
        <v>82</v>
      </c>
      <c r="C13">
        <v>10</v>
      </c>
      <c r="D13">
        <v>8</v>
      </c>
      <c r="E13" t="s">
        <v>31</v>
      </c>
      <c r="F13">
        <v>7.48</v>
      </c>
      <c r="G13">
        <v>6.24</v>
      </c>
      <c r="H13">
        <v>113</v>
      </c>
      <c r="I13">
        <v>4.5999999999999999E-2</v>
      </c>
      <c r="J13">
        <f t="shared" si="2"/>
        <v>1.1660188</v>
      </c>
      <c r="K13">
        <f t="shared" si="3"/>
        <v>9.6149910248000001</v>
      </c>
      <c r="L13">
        <v>44.3</v>
      </c>
      <c r="M13">
        <v>51</v>
      </c>
      <c r="N13">
        <f t="shared" si="4"/>
        <v>6.7000000000000028</v>
      </c>
      <c r="O13">
        <f t="shared" si="5"/>
        <v>13.299999999999997</v>
      </c>
      <c r="P13">
        <f t="shared" si="6"/>
        <v>2.6533499999999997</v>
      </c>
      <c r="Q13">
        <f t="shared" si="7"/>
        <v>4.5743753999999992</v>
      </c>
      <c r="R13">
        <v>19.5</v>
      </c>
      <c r="S13">
        <v>20.2</v>
      </c>
      <c r="T13">
        <f t="shared" si="8"/>
        <v>0.69999999999999929</v>
      </c>
      <c r="U13">
        <f t="shared" si="9"/>
        <v>0.27999999999999975</v>
      </c>
      <c r="V13">
        <v>1</v>
      </c>
      <c r="W13">
        <v>2.6</v>
      </c>
      <c r="X13">
        <f t="shared" si="10"/>
        <v>1.6</v>
      </c>
      <c r="Y13">
        <f t="shared" si="11"/>
        <v>0.44800000000000006</v>
      </c>
      <c r="Z13">
        <v>0.39</v>
      </c>
      <c r="AA13">
        <v>1.1358024691358024</v>
      </c>
      <c r="AB13">
        <v>1.673913043478261</v>
      </c>
      <c r="AC13">
        <v>0.31457800511508954</v>
      </c>
      <c r="AD13">
        <v>6.4239828693790177E-2</v>
      </c>
      <c r="AE13">
        <v>0.1022977651872836</v>
      </c>
      <c r="AF13">
        <v>1.5107389879868949</v>
      </c>
      <c r="AG13">
        <v>2.2019334049409238</v>
      </c>
      <c r="AH13">
        <f t="shared" si="0"/>
        <v>3.794293517729153</v>
      </c>
      <c r="AI13">
        <f t="shared" si="1"/>
        <v>92.620497104621023</v>
      </c>
    </row>
    <row r="14" spans="1:35" x14ac:dyDescent="0.25">
      <c r="A14">
        <v>6</v>
      </c>
      <c r="B14">
        <v>86</v>
      </c>
      <c r="C14">
        <v>8</v>
      </c>
      <c r="D14">
        <v>6</v>
      </c>
      <c r="E14" t="s">
        <v>31</v>
      </c>
      <c r="F14">
        <v>8.6199999999999992</v>
      </c>
      <c r="G14">
        <v>7.09</v>
      </c>
      <c r="H14">
        <v>54</v>
      </c>
      <c r="I14">
        <v>4.9000000000000002E-2</v>
      </c>
      <c r="J14">
        <f t="shared" si="2"/>
        <v>1.1663722000000001</v>
      </c>
      <c r="K14">
        <f t="shared" si="3"/>
        <v>9.6179051611999995</v>
      </c>
      <c r="L14">
        <v>35</v>
      </c>
      <c r="M14">
        <v>50</v>
      </c>
      <c r="N14">
        <f t="shared" si="4"/>
        <v>15</v>
      </c>
      <c r="O14">
        <f t="shared" si="5"/>
        <v>5</v>
      </c>
      <c r="P14">
        <f t="shared" si="6"/>
        <v>0.99750000000000016</v>
      </c>
      <c r="Q14">
        <f t="shared" si="7"/>
        <v>1.7196900000000002</v>
      </c>
      <c r="R14">
        <v>4.8</v>
      </c>
      <c r="S14">
        <v>5.2</v>
      </c>
      <c r="T14">
        <f t="shared" si="8"/>
        <v>0.40000000000000036</v>
      </c>
      <c r="U14">
        <f t="shared" si="9"/>
        <v>0.16000000000000014</v>
      </c>
      <c r="V14">
        <v>4.5</v>
      </c>
      <c r="W14">
        <v>6</v>
      </c>
      <c r="X14">
        <f t="shared" si="10"/>
        <v>1.5</v>
      </c>
      <c r="Y14">
        <f t="shared" si="11"/>
        <v>0.42000000000000004</v>
      </c>
      <c r="Z14">
        <v>0.84000000000000019</v>
      </c>
      <c r="AA14">
        <v>1.6296296296296295</v>
      </c>
      <c r="AB14">
        <v>1.1521739130434783</v>
      </c>
      <c r="AC14">
        <v>0.45012787723785169</v>
      </c>
      <c r="AD14">
        <v>9.1771183848271654E-2</v>
      </c>
      <c r="AE14">
        <v>1.1016682404784388E-2</v>
      </c>
      <c r="AF14">
        <v>2.1659992719330181</v>
      </c>
      <c r="AG14">
        <v>6.9011815252416753</v>
      </c>
      <c r="AH14">
        <f t="shared" si="0"/>
        <v>4.2319314199109597</v>
      </c>
      <c r="AI14">
        <f t="shared" si="1"/>
        <v>96.219220395509936</v>
      </c>
    </row>
    <row r="15" spans="1:35" x14ac:dyDescent="0.25">
      <c r="A15">
        <v>12</v>
      </c>
      <c r="B15">
        <v>88</v>
      </c>
      <c r="C15">
        <v>8</v>
      </c>
      <c r="D15">
        <v>4</v>
      </c>
      <c r="E15" t="s">
        <v>30</v>
      </c>
      <c r="F15">
        <v>8.1</v>
      </c>
      <c r="G15">
        <v>7.32</v>
      </c>
      <c r="H15">
        <v>73</v>
      </c>
      <c r="I15">
        <v>0.03</v>
      </c>
      <c r="J15">
        <f t="shared" si="2"/>
        <v>1.164134</v>
      </c>
      <c r="K15">
        <f t="shared" si="3"/>
        <v>9.5994489640000005</v>
      </c>
      <c r="L15">
        <v>2</v>
      </c>
      <c r="M15">
        <v>18.5</v>
      </c>
      <c r="N15">
        <f t="shared" si="4"/>
        <v>16.5</v>
      </c>
      <c r="O15">
        <f t="shared" si="5"/>
        <v>3.5</v>
      </c>
      <c r="P15">
        <f t="shared" si="6"/>
        <v>0.69825000000000004</v>
      </c>
      <c r="Q15">
        <f t="shared" si="7"/>
        <v>1.203783</v>
      </c>
      <c r="R15">
        <v>10</v>
      </c>
      <c r="S15">
        <v>11.1</v>
      </c>
      <c r="T15">
        <f t="shared" si="8"/>
        <v>1.0999999999999996</v>
      </c>
      <c r="U15">
        <f t="shared" si="9"/>
        <v>0.43999999999999984</v>
      </c>
      <c r="V15">
        <v>16</v>
      </c>
      <c r="W15">
        <v>17.8</v>
      </c>
      <c r="X15">
        <f t="shared" si="10"/>
        <v>1.8000000000000007</v>
      </c>
      <c r="Y15">
        <f t="shared" si="11"/>
        <v>0.50400000000000023</v>
      </c>
      <c r="Z15">
        <v>0.77750000000000008</v>
      </c>
      <c r="AA15">
        <v>1.2551440329218106</v>
      </c>
      <c r="AB15">
        <v>1.6304347826086956</v>
      </c>
      <c r="AC15">
        <v>0.4156010230179028</v>
      </c>
      <c r="AD15">
        <v>8.7182624655858076E-2</v>
      </c>
      <c r="AE15">
        <v>1.4164305949008499E-2</v>
      </c>
      <c r="AF15">
        <v>2.4208227156898436</v>
      </c>
      <c r="AG15">
        <v>4.1353383458646613</v>
      </c>
      <c r="AH15">
        <f t="shared" si="0"/>
        <v>4.5186798385484082</v>
      </c>
      <c r="AI15">
        <f t="shared" si="1"/>
        <v>90.262642724841811</v>
      </c>
    </row>
    <row r="16" spans="1:35" x14ac:dyDescent="0.25">
      <c r="A16">
        <v>14</v>
      </c>
      <c r="B16">
        <v>90</v>
      </c>
      <c r="C16">
        <v>6</v>
      </c>
      <c r="D16">
        <v>4</v>
      </c>
      <c r="E16" t="s">
        <v>30</v>
      </c>
      <c r="F16">
        <v>8.5399999999999991</v>
      </c>
      <c r="G16">
        <v>7.89</v>
      </c>
      <c r="H16">
        <v>235</v>
      </c>
      <c r="I16">
        <v>4.8000000000000001E-2</v>
      </c>
      <c r="J16">
        <f t="shared" si="2"/>
        <v>1.1662544000000001</v>
      </c>
      <c r="K16">
        <f t="shared" si="3"/>
        <v>9.6169337824000003</v>
      </c>
      <c r="L16">
        <v>0</v>
      </c>
      <c r="M16">
        <v>2</v>
      </c>
      <c r="N16">
        <f t="shared" si="4"/>
        <v>2</v>
      </c>
      <c r="O16">
        <f t="shared" si="5"/>
        <v>18</v>
      </c>
      <c r="P16">
        <f t="shared" si="6"/>
        <v>3.5910000000000006</v>
      </c>
      <c r="Q16">
        <f t="shared" si="7"/>
        <v>6.1908840000000014</v>
      </c>
      <c r="R16">
        <v>9.5</v>
      </c>
      <c r="S16">
        <v>10</v>
      </c>
      <c r="T16">
        <f t="shared" si="8"/>
        <v>0.5</v>
      </c>
      <c r="U16">
        <f t="shared" si="9"/>
        <v>0.2</v>
      </c>
      <c r="V16">
        <v>18.7</v>
      </c>
      <c r="W16">
        <v>19.100000000000001</v>
      </c>
      <c r="X16">
        <f t="shared" si="10"/>
        <v>0.40000000000000213</v>
      </c>
      <c r="Y16">
        <f t="shared" si="11"/>
        <v>0.11200000000000061</v>
      </c>
      <c r="Z16">
        <v>0.57499999999999996</v>
      </c>
      <c r="AA16">
        <v>0.81481481481481477</v>
      </c>
      <c r="AB16">
        <v>1.6521739130434783</v>
      </c>
      <c r="AC16">
        <v>0.53069053708439906</v>
      </c>
      <c r="AD16">
        <v>6.5769348424594698E-2</v>
      </c>
      <c r="AE16">
        <v>1.4164305949008499E-2</v>
      </c>
      <c r="AF16">
        <v>1.2559155442300691</v>
      </c>
      <c r="AG16">
        <v>1.8796992481203008</v>
      </c>
      <c r="AH16">
        <f t="shared" si="0"/>
        <v>3.7726792649426919</v>
      </c>
      <c r="AI16">
        <f t="shared" si="1"/>
        <v>94.698727722271983</v>
      </c>
    </row>
    <row r="17" spans="1:35" x14ac:dyDescent="0.25">
      <c r="A17">
        <v>16</v>
      </c>
      <c r="B17">
        <v>88</v>
      </c>
      <c r="C17">
        <v>8</v>
      </c>
      <c r="D17">
        <v>4</v>
      </c>
      <c r="E17" t="s">
        <v>50</v>
      </c>
      <c r="F17">
        <v>7.21</v>
      </c>
      <c r="G17">
        <v>6.46</v>
      </c>
      <c r="H17">
        <v>273</v>
      </c>
      <c r="I17">
        <v>0.155</v>
      </c>
      <c r="J17">
        <f t="shared" si="2"/>
        <v>1.1788590000000001</v>
      </c>
      <c r="K17">
        <f t="shared" si="3"/>
        <v>9.720871314</v>
      </c>
      <c r="L17">
        <v>11</v>
      </c>
      <c r="M17">
        <v>22.5</v>
      </c>
      <c r="N17">
        <f t="shared" si="4"/>
        <v>11.5</v>
      </c>
      <c r="O17">
        <f t="shared" si="5"/>
        <v>8.5</v>
      </c>
      <c r="P17">
        <f t="shared" si="6"/>
        <v>1.6957500000000001</v>
      </c>
      <c r="Q17">
        <f t="shared" si="7"/>
        <v>2.923473</v>
      </c>
      <c r="R17">
        <v>17.7</v>
      </c>
      <c r="S17">
        <v>18.2</v>
      </c>
      <c r="T17">
        <f t="shared" si="8"/>
        <v>0.5</v>
      </c>
      <c r="U17">
        <f t="shared" si="9"/>
        <v>0.2</v>
      </c>
      <c r="V17">
        <v>12.5</v>
      </c>
      <c r="W17">
        <v>14.5</v>
      </c>
      <c r="X17">
        <f t="shared" si="10"/>
        <v>2</v>
      </c>
      <c r="Y17">
        <f t="shared" si="11"/>
        <v>0.56000000000000005</v>
      </c>
      <c r="Z17">
        <v>0.7749999999999998</v>
      </c>
      <c r="AA17">
        <v>1.1893004115226335</v>
      </c>
      <c r="AB17">
        <v>7.3695652173913029</v>
      </c>
      <c r="AC17">
        <v>0.36956521739130427</v>
      </c>
      <c r="AD17">
        <v>5.5062710308962988E-2</v>
      </c>
      <c r="AE17">
        <v>0.21561221277935158</v>
      </c>
      <c r="AF17">
        <v>1.9839825263924287</v>
      </c>
      <c r="AG17">
        <v>2.4704618689581093</v>
      </c>
      <c r="AH17">
        <f t="shared" si="0"/>
        <v>9.9034308463052412</v>
      </c>
      <c r="AI17">
        <f t="shared" si="1"/>
        <v>97.980497838538298</v>
      </c>
    </row>
    <row r="18" spans="1:35" x14ac:dyDescent="0.25">
      <c r="A18" t="s">
        <v>45</v>
      </c>
      <c r="B18">
        <v>86</v>
      </c>
      <c r="C18">
        <v>10</v>
      </c>
      <c r="D18">
        <v>4</v>
      </c>
      <c r="E18" t="s">
        <v>31</v>
      </c>
      <c r="F18">
        <v>7.72</v>
      </c>
      <c r="G18">
        <v>6.4</v>
      </c>
      <c r="H18">
        <v>73</v>
      </c>
      <c r="I18">
        <v>1.9E-2</v>
      </c>
      <c r="J18">
        <f t="shared" si="2"/>
        <v>1.1628382000000002</v>
      </c>
      <c r="K18">
        <f t="shared" si="3"/>
        <v>9.5887637972000022</v>
      </c>
      <c r="L18">
        <v>35</v>
      </c>
      <c r="M18">
        <v>50</v>
      </c>
      <c r="N18">
        <f t="shared" si="4"/>
        <v>15</v>
      </c>
      <c r="O18">
        <f t="shared" si="5"/>
        <v>5</v>
      </c>
      <c r="P18">
        <f t="shared" si="6"/>
        <v>0.99750000000000016</v>
      </c>
      <c r="Q18">
        <f t="shared" si="7"/>
        <v>1.7196900000000002</v>
      </c>
      <c r="R18">
        <v>14.1</v>
      </c>
      <c r="S18">
        <v>15</v>
      </c>
      <c r="T18">
        <f t="shared" si="8"/>
        <v>0.90000000000000036</v>
      </c>
      <c r="U18">
        <f t="shared" si="9"/>
        <v>0.36000000000000021</v>
      </c>
      <c r="V18">
        <v>12.3</v>
      </c>
      <c r="W18">
        <v>13.8</v>
      </c>
      <c r="X18">
        <f t="shared" si="10"/>
        <v>1.5</v>
      </c>
      <c r="Y18">
        <f t="shared" si="11"/>
        <v>0.42000000000000004</v>
      </c>
      <c r="Z18">
        <v>0.39750000000000002</v>
      </c>
      <c r="AA18">
        <v>1.0288065843621399</v>
      </c>
      <c r="AB18">
        <v>1.4782608695652173</v>
      </c>
      <c r="AC18">
        <v>0.43094629156010233</v>
      </c>
      <c r="AD18">
        <v>7.6475986540226373E-2</v>
      </c>
      <c r="AE18">
        <v>2.8328611898016998E-2</v>
      </c>
      <c r="AF18">
        <v>0.32763014197306156</v>
      </c>
      <c r="AG18">
        <v>4.3770139634801284</v>
      </c>
      <c r="AH18">
        <f t="shared" si="0"/>
        <v>3.6955137454874598</v>
      </c>
      <c r="AI18">
        <f t="shared" si="1"/>
        <v>90.258458639489803</v>
      </c>
    </row>
    <row r="19" spans="1:35" x14ac:dyDescent="0.25">
      <c r="A19">
        <v>10</v>
      </c>
      <c r="B19">
        <v>84</v>
      </c>
      <c r="C19">
        <v>10</v>
      </c>
      <c r="D19">
        <v>6</v>
      </c>
      <c r="E19" t="s">
        <v>31</v>
      </c>
      <c r="F19">
        <v>7.52</v>
      </c>
      <c r="G19">
        <v>6.47</v>
      </c>
      <c r="H19">
        <v>69</v>
      </c>
      <c r="I19">
        <v>4.7E-2</v>
      </c>
      <c r="J19">
        <f t="shared" si="2"/>
        <v>1.1661366</v>
      </c>
      <c r="K19">
        <f t="shared" si="3"/>
        <v>9.6159624036000011</v>
      </c>
      <c r="L19">
        <v>18.5</v>
      </c>
      <c r="M19">
        <v>36.5</v>
      </c>
      <c r="N19">
        <f t="shared" si="4"/>
        <v>18</v>
      </c>
      <c r="O19">
        <f t="shared" si="5"/>
        <v>2</v>
      </c>
      <c r="P19">
        <f t="shared" si="6"/>
        <v>0.39900000000000002</v>
      </c>
      <c r="Q19">
        <f t="shared" si="7"/>
        <v>0.68787600000000004</v>
      </c>
      <c r="R19">
        <v>11.1</v>
      </c>
      <c r="S19">
        <v>12</v>
      </c>
      <c r="T19">
        <f t="shared" si="8"/>
        <v>0.90000000000000036</v>
      </c>
      <c r="U19">
        <f t="shared" si="9"/>
        <v>0.36000000000000021</v>
      </c>
      <c r="V19">
        <v>17.8</v>
      </c>
      <c r="W19">
        <v>19.2</v>
      </c>
      <c r="X19">
        <f t="shared" si="10"/>
        <v>1.3999999999999986</v>
      </c>
      <c r="Y19">
        <f t="shared" si="11"/>
        <v>0.39199999999999963</v>
      </c>
      <c r="Z19">
        <v>0.64749999999999996</v>
      </c>
      <c r="AA19">
        <v>2.0617283950617282</v>
      </c>
      <c r="AB19">
        <v>3.6086956521739131</v>
      </c>
      <c r="AC19">
        <v>0.707161125319693</v>
      </c>
      <c r="AD19">
        <v>4.5885591924135834E-2</v>
      </c>
      <c r="AE19">
        <v>3.147623544224111E-2</v>
      </c>
      <c r="AF19">
        <v>1.0374954495813618</v>
      </c>
      <c r="AG19">
        <v>2.4973147153598281</v>
      </c>
      <c r="AH19">
        <f t="shared" si="0"/>
        <v>7.3850851725553346</v>
      </c>
      <c r="AI19">
        <f t="shared" si="1"/>
        <v>95.125310113716182</v>
      </c>
    </row>
    <row r="20" spans="1:35" x14ac:dyDescent="0.25">
      <c r="A20">
        <v>4</v>
      </c>
      <c r="B20">
        <v>88</v>
      </c>
      <c r="C20">
        <v>6</v>
      </c>
      <c r="D20">
        <v>6</v>
      </c>
      <c r="E20" t="s">
        <v>31</v>
      </c>
      <c r="F20">
        <v>7.1</v>
      </c>
      <c r="G20">
        <v>6.61</v>
      </c>
      <c r="H20">
        <v>190</v>
      </c>
      <c r="I20">
        <v>3.7999999999999999E-2</v>
      </c>
      <c r="J20">
        <f t="shared" si="2"/>
        <v>1.1650764</v>
      </c>
      <c r="K20">
        <f t="shared" si="3"/>
        <v>9.6072199943999994</v>
      </c>
      <c r="L20">
        <v>4</v>
      </c>
      <c r="M20">
        <v>18</v>
      </c>
      <c r="N20">
        <f t="shared" si="4"/>
        <v>14</v>
      </c>
      <c r="O20">
        <f t="shared" si="5"/>
        <v>6</v>
      </c>
      <c r="P20">
        <f t="shared" si="6"/>
        <v>1.1970000000000001</v>
      </c>
      <c r="Q20">
        <f t="shared" si="7"/>
        <v>2.063628</v>
      </c>
      <c r="R20">
        <v>20.2</v>
      </c>
      <c r="S20">
        <v>21.3</v>
      </c>
      <c r="T20">
        <f t="shared" si="8"/>
        <v>1.1000000000000014</v>
      </c>
      <c r="U20">
        <f t="shared" si="9"/>
        <v>0.44000000000000061</v>
      </c>
      <c r="V20">
        <v>7.4</v>
      </c>
      <c r="W20">
        <v>9</v>
      </c>
      <c r="X20">
        <f t="shared" si="10"/>
        <v>1.5999999999999996</v>
      </c>
      <c r="Y20">
        <f t="shared" si="11"/>
        <v>0.44799999999999995</v>
      </c>
      <c r="Z20">
        <v>0.63749999999999996</v>
      </c>
      <c r="AA20">
        <v>1.1481481481481481</v>
      </c>
      <c r="AB20">
        <v>1.5869565217391304</v>
      </c>
      <c r="AC20">
        <v>0.34143222506393861</v>
      </c>
      <c r="AD20">
        <v>9.0241664117467132E-2</v>
      </c>
      <c r="AE20">
        <v>0.11803588290840415</v>
      </c>
      <c r="AF20">
        <v>1.7473607571896614</v>
      </c>
      <c r="AG20">
        <v>3.1417830290010738</v>
      </c>
      <c r="AH20">
        <f t="shared" si="0"/>
        <v>4.1540368949512176</v>
      </c>
      <c r="AI20">
        <f t="shared" si="1"/>
        <v>89.407893787973507</v>
      </c>
    </row>
    <row r="21" spans="1:35" x14ac:dyDescent="0.25">
      <c r="A21" t="s">
        <v>10</v>
      </c>
      <c r="B21">
        <v>84</v>
      </c>
      <c r="C21">
        <v>8</v>
      </c>
      <c r="D21">
        <v>8</v>
      </c>
      <c r="E21" t="s">
        <v>31</v>
      </c>
      <c r="F21">
        <v>7.4</v>
      </c>
      <c r="G21">
        <v>6.5</v>
      </c>
      <c r="H21">
        <v>909</v>
      </c>
      <c r="I21">
        <v>7.1999999999999995E-2</v>
      </c>
      <c r="J21">
        <f t="shared" si="2"/>
        <v>1.1690816000000002</v>
      </c>
      <c r="K21">
        <f t="shared" si="3"/>
        <v>9.6402468736000024</v>
      </c>
      <c r="L21">
        <v>31.6</v>
      </c>
      <c r="M21">
        <v>45.5</v>
      </c>
      <c r="N21">
        <f t="shared" si="4"/>
        <v>13.899999999999999</v>
      </c>
      <c r="O21">
        <f t="shared" si="5"/>
        <v>6.1000000000000014</v>
      </c>
      <c r="P21">
        <f t="shared" si="6"/>
        <v>1.2169500000000004</v>
      </c>
      <c r="Q21">
        <f t="shared" si="7"/>
        <v>2.0980218000000006</v>
      </c>
      <c r="R21">
        <v>22.1</v>
      </c>
      <c r="S21">
        <v>23.1</v>
      </c>
      <c r="T21">
        <f t="shared" si="8"/>
        <v>1</v>
      </c>
      <c r="U21">
        <f t="shared" si="9"/>
        <v>0.4</v>
      </c>
      <c r="V21">
        <v>8.8000000000000007</v>
      </c>
      <c r="W21">
        <v>11</v>
      </c>
      <c r="X21">
        <f t="shared" si="10"/>
        <v>2.1999999999999993</v>
      </c>
      <c r="Y21">
        <f t="shared" si="11"/>
        <v>0.61599999999999988</v>
      </c>
      <c r="Z21">
        <v>1.5474999999999999</v>
      </c>
      <c r="AA21">
        <v>1.251028806584362</v>
      </c>
      <c r="AB21">
        <v>2.6956521739130435</v>
      </c>
      <c r="AC21">
        <v>0.49104859335038359</v>
      </c>
      <c r="AD21">
        <v>1.2236157846436221E-2</v>
      </c>
      <c r="AE21">
        <v>3.6197670758577272E-2</v>
      </c>
      <c r="AF21">
        <v>5.8427375318529311</v>
      </c>
      <c r="AG21">
        <v>3.2760472610096669</v>
      </c>
      <c r="AH21">
        <f t="shared" si="0"/>
        <v>6.3852295738477896</v>
      </c>
      <c r="AI21">
        <f t="shared" si="1"/>
        <v>93.735542389293329</v>
      </c>
    </row>
    <row r="22" spans="1:35" x14ac:dyDescent="0.25">
      <c r="A22" t="s">
        <v>11</v>
      </c>
      <c r="B22">
        <v>88</v>
      </c>
      <c r="C22">
        <v>8</v>
      </c>
      <c r="D22">
        <v>4</v>
      </c>
      <c r="E22" t="s">
        <v>50</v>
      </c>
      <c r="F22">
        <v>7.71</v>
      </c>
      <c r="G22">
        <v>6.69</v>
      </c>
      <c r="H22">
        <v>207</v>
      </c>
      <c r="I22">
        <v>0.106</v>
      </c>
      <c r="J22">
        <f t="shared" si="2"/>
        <v>1.1730868000000001</v>
      </c>
      <c r="K22">
        <f t="shared" si="3"/>
        <v>9.6732737528000001</v>
      </c>
      <c r="L22">
        <v>1</v>
      </c>
      <c r="M22">
        <v>15.9</v>
      </c>
      <c r="N22">
        <f t="shared" si="4"/>
        <v>14.9</v>
      </c>
      <c r="O22">
        <f t="shared" si="5"/>
        <v>5.0999999999999996</v>
      </c>
      <c r="P22">
        <f t="shared" si="6"/>
        <v>1.01745</v>
      </c>
      <c r="Q22">
        <f t="shared" si="7"/>
        <v>1.7540837999999999</v>
      </c>
      <c r="R22">
        <v>23.1</v>
      </c>
      <c r="S22">
        <v>24</v>
      </c>
      <c r="T22">
        <f t="shared" si="8"/>
        <v>0.89999999999999858</v>
      </c>
      <c r="U22">
        <f t="shared" si="9"/>
        <v>0.35999999999999943</v>
      </c>
      <c r="V22">
        <v>9</v>
      </c>
      <c r="W22">
        <v>9.5</v>
      </c>
      <c r="X22">
        <f t="shared" ref="X22" si="12">W22-V22</f>
        <v>0.5</v>
      </c>
      <c r="Y22">
        <f t="shared" ref="Y22" si="13">X22*0.28</f>
        <v>0.14000000000000001</v>
      </c>
      <c r="Z22">
        <v>3.0575000000000001</v>
      </c>
      <c r="AA22">
        <v>3.5102880658436204</v>
      </c>
      <c r="AB22">
        <v>1.9565217391304348</v>
      </c>
      <c r="AC22">
        <v>0.71611253196930946</v>
      </c>
      <c r="AD22">
        <v>1.0706638115631693E-2</v>
      </c>
      <c r="AE22">
        <v>7.8690588605602775E-3</v>
      </c>
      <c r="AF22">
        <v>2.6938478340007284</v>
      </c>
      <c r="AG22">
        <v>2.2019334049409238</v>
      </c>
      <c r="AH22">
        <f t="shared" si="0"/>
        <v>9.6004223369433657</v>
      </c>
      <c r="AI22">
        <f t="shared" si="1"/>
        <v>96.250164968110994</v>
      </c>
    </row>
    <row r="23" spans="1:35" x14ac:dyDescent="0.25">
      <c r="A23" t="s">
        <v>46</v>
      </c>
      <c r="B23">
        <v>90</v>
      </c>
      <c r="C23">
        <v>6</v>
      </c>
      <c r="D23">
        <v>4</v>
      </c>
      <c r="E23" t="s">
        <v>30</v>
      </c>
      <c r="F23">
        <v>7.53</v>
      </c>
      <c r="G23">
        <v>6.39</v>
      </c>
      <c r="H23">
        <v>93</v>
      </c>
      <c r="I23">
        <v>8.5000000000000006E-2</v>
      </c>
      <c r="J23">
        <f t="shared" si="2"/>
        <v>1.1706130000000001</v>
      </c>
      <c r="K23">
        <f t="shared" si="3"/>
        <v>9.6528747980000027</v>
      </c>
      <c r="L23">
        <v>15.9</v>
      </c>
      <c r="M23">
        <v>17</v>
      </c>
      <c r="N23">
        <f t="shared" si="4"/>
        <v>1.0999999999999996</v>
      </c>
      <c r="O23">
        <f t="shared" si="5"/>
        <v>18.899999999999999</v>
      </c>
      <c r="P23">
        <f t="shared" si="6"/>
        <v>3.7705500000000001</v>
      </c>
      <c r="Q23">
        <f t="shared" si="7"/>
        <v>6.5004282</v>
      </c>
      <c r="R23">
        <v>24</v>
      </c>
      <c r="S23">
        <v>25.2</v>
      </c>
      <c r="T23">
        <f t="shared" si="8"/>
        <v>1.1999999999999993</v>
      </c>
      <c r="U23">
        <f t="shared" si="9"/>
        <v>0.47999999999999976</v>
      </c>
      <c r="V23">
        <v>7.5</v>
      </c>
      <c r="W23">
        <v>8.8000000000000007</v>
      </c>
      <c r="X23">
        <f t="shared" ref="X23:X26" si="14">W23-V23</f>
        <v>1.3000000000000007</v>
      </c>
      <c r="Y23">
        <f t="shared" ref="Y23:Y26" si="15">X23*0.28</f>
        <v>0.36400000000000021</v>
      </c>
      <c r="Z23">
        <v>1.42</v>
      </c>
      <c r="AA23">
        <v>1.5637860082304527</v>
      </c>
      <c r="AB23">
        <v>1.9347826086956521</v>
      </c>
      <c r="AC23">
        <v>0.48976982097186694</v>
      </c>
      <c r="AD23">
        <v>0</v>
      </c>
      <c r="AE23">
        <v>3.3050047214353173E-2</v>
      </c>
      <c r="AF23">
        <v>1.9475791772843103</v>
      </c>
      <c r="AG23">
        <v>9.64017185821697</v>
      </c>
      <c r="AH23">
        <f t="shared" si="0"/>
        <v>5.8883384378979713</v>
      </c>
      <c r="AI23">
        <f t="shared" si="1"/>
        <v>91.8482946409692</v>
      </c>
    </row>
    <row r="24" spans="1:35" x14ac:dyDescent="0.25">
      <c r="A24" t="s">
        <v>47</v>
      </c>
      <c r="B24">
        <v>88</v>
      </c>
      <c r="C24">
        <v>8</v>
      </c>
      <c r="D24">
        <v>4</v>
      </c>
      <c r="E24" t="s">
        <v>50</v>
      </c>
      <c r="F24">
        <v>7.51</v>
      </c>
      <c r="G24">
        <v>6.55</v>
      </c>
      <c r="H24">
        <v>134</v>
      </c>
      <c r="I24">
        <v>0.124</v>
      </c>
      <c r="J24">
        <f t="shared" si="2"/>
        <v>1.1752072</v>
      </c>
      <c r="K24">
        <f t="shared" si="3"/>
        <v>9.6907585711999999</v>
      </c>
      <c r="L24">
        <v>17</v>
      </c>
      <c r="M24">
        <v>33.5</v>
      </c>
      <c r="N24">
        <f t="shared" si="4"/>
        <v>16.5</v>
      </c>
      <c r="O24">
        <f t="shared" si="5"/>
        <v>3.5</v>
      </c>
      <c r="P24">
        <f t="shared" si="6"/>
        <v>0.69825000000000004</v>
      </c>
      <c r="Q24">
        <f t="shared" si="7"/>
        <v>1.203783</v>
      </c>
      <c r="R24">
        <v>25.2</v>
      </c>
      <c r="S24">
        <v>26.5</v>
      </c>
      <c r="T24">
        <f t="shared" si="8"/>
        <v>1.3000000000000007</v>
      </c>
      <c r="U24">
        <f t="shared" si="9"/>
        <v>0.52000000000000035</v>
      </c>
      <c r="V24">
        <v>5.9</v>
      </c>
      <c r="W24">
        <v>7.5</v>
      </c>
      <c r="X24">
        <f t="shared" si="14"/>
        <v>1.5999999999999996</v>
      </c>
      <c r="Y24">
        <f t="shared" si="15"/>
        <v>0.44799999999999995</v>
      </c>
      <c r="Z24">
        <v>2.6949999999999998</v>
      </c>
      <c r="AA24">
        <v>1.9835390946502058</v>
      </c>
      <c r="AB24">
        <v>1.6086956521739131</v>
      </c>
      <c r="AC24">
        <v>0.29028132992327366</v>
      </c>
      <c r="AD24">
        <v>0</v>
      </c>
      <c r="AE24">
        <v>2.2033364809568776E-2</v>
      </c>
      <c r="AF24">
        <v>2.7120495085547871</v>
      </c>
      <c r="AG24">
        <v>6.4983888292158962</v>
      </c>
      <c r="AH24">
        <f t="shared" si="0"/>
        <v>7.097516076747393</v>
      </c>
      <c r="AI24">
        <f t="shared" si="1"/>
        <v>92.673493171736453</v>
      </c>
    </row>
    <row r="25" spans="1:35" x14ac:dyDescent="0.25">
      <c r="A25" t="s">
        <v>48</v>
      </c>
      <c r="B25">
        <v>86</v>
      </c>
      <c r="C25">
        <v>8</v>
      </c>
      <c r="D25">
        <v>6</v>
      </c>
      <c r="E25" t="s">
        <v>31</v>
      </c>
      <c r="F25">
        <v>7.3</v>
      </c>
      <c r="G25">
        <v>6.27</v>
      </c>
      <c r="H25">
        <v>135</v>
      </c>
      <c r="I25">
        <v>0.33600000000000002</v>
      </c>
      <c r="J25">
        <f t="shared" si="2"/>
        <v>1.2001808</v>
      </c>
      <c r="K25">
        <f t="shared" si="3"/>
        <v>9.896690876800001</v>
      </c>
      <c r="L25">
        <v>33.5</v>
      </c>
      <c r="M25">
        <v>47.8</v>
      </c>
      <c r="N25">
        <f t="shared" si="4"/>
        <v>14.299999999999997</v>
      </c>
      <c r="O25">
        <f t="shared" si="5"/>
        <v>5.7000000000000028</v>
      </c>
      <c r="P25">
        <f t="shared" si="6"/>
        <v>1.1371500000000005</v>
      </c>
      <c r="Q25">
        <f t="shared" si="7"/>
        <v>1.9604466000000009</v>
      </c>
      <c r="R25">
        <v>26.5</v>
      </c>
      <c r="S25">
        <v>27.3</v>
      </c>
      <c r="T25">
        <f t="shared" si="8"/>
        <v>0.80000000000000071</v>
      </c>
      <c r="U25">
        <f t="shared" si="9"/>
        <v>0.32000000000000028</v>
      </c>
      <c r="V25">
        <v>6</v>
      </c>
      <c r="W25">
        <v>7.4</v>
      </c>
      <c r="X25">
        <f t="shared" si="14"/>
        <v>1.4000000000000004</v>
      </c>
      <c r="Y25">
        <f t="shared" si="15"/>
        <v>0.39200000000000013</v>
      </c>
      <c r="Z25">
        <v>3.2825000000000002</v>
      </c>
      <c r="AA25">
        <v>2.3209876543209877</v>
      </c>
      <c r="AB25">
        <v>1.6956521739130435</v>
      </c>
      <c r="AC25">
        <v>0.59718670076726343</v>
      </c>
      <c r="AD25">
        <v>7.6475986540226375E-3</v>
      </c>
      <c r="AE25">
        <v>1.1016682404784388E-2</v>
      </c>
      <c r="AF25">
        <v>1.6017473607571897</v>
      </c>
      <c r="AG25">
        <v>5.5316863587540279</v>
      </c>
      <c r="AH25">
        <f t="shared" si="0"/>
        <v>8.2163265290012948</v>
      </c>
      <c r="AI25">
        <f t="shared" si="1"/>
        <v>96.105315448814125</v>
      </c>
    </row>
    <row r="26" spans="1:35" x14ac:dyDescent="0.25">
      <c r="A26" t="s">
        <v>49</v>
      </c>
      <c r="B26">
        <v>82</v>
      </c>
      <c r="C26">
        <v>10</v>
      </c>
      <c r="D26">
        <v>8</v>
      </c>
      <c r="E26" t="s">
        <v>31</v>
      </c>
      <c r="F26">
        <v>8.0399999999999991</v>
      </c>
      <c r="G26">
        <v>6.79</v>
      </c>
      <c r="H26">
        <v>105</v>
      </c>
      <c r="I26">
        <v>6.0999999999999999E-2</v>
      </c>
      <c r="J26">
        <f t="shared" si="2"/>
        <v>1.1677858000000001</v>
      </c>
      <c r="K26">
        <f t="shared" si="3"/>
        <v>9.6295617068000006</v>
      </c>
      <c r="L26">
        <v>11</v>
      </c>
      <c r="M26">
        <v>29.5</v>
      </c>
      <c r="N26">
        <f>(M26-L26)</f>
        <v>18.5</v>
      </c>
      <c r="O26">
        <f>20-N26</f>
        <v>1.5</v>
      </c>
      <c r="P26">
        <f>O26*(10/20)*1.33*0.003*100</f>
        <v>0.29925000000000002</v>
      </c>
      <c r="Q26">
        <f>P26*1.724</f>
        <v>0.515907</v>
      </c>
      <c r="R26">
        <v>27.3</v>
      </c>
      <c r="S26">
        <v>28.1</v>
      </c>
      <c r="T26">
        <f t="shared" si="8"/>
        <v>0.80000000000000071</v>
      </c>
      <c r="U26">
        <f t="shared" si="9"/>
        <v>0.32000000000000028</v>
      </c>
      <c r="V26">
        <v>17.2</v>
      </c>
      <c r="W26">
        <v>20</v>
      </c>
      <c r="X26">
        <f t="shared" si="14"/>
        <v>2.8000000000000007</v>
      </c>
      <c r="Y26">
        <f t="shared" si="15"/>
        <v>0.78400000000000025</v>
      </c>
      <c r="Z26">
        <v>1.06</v>
      </c>
      <c r="AA26">
        <v>1.2057613168724279</v>
      </c>
      <c r="AB26">
        <v>1.7391304347826086</v>
      </c>
      <c r="AC26">
        <v>0.31202046035805625</v>
      </c>
      <c r="AD26">
        <v>0</v>
      </c>
      <c r="AE26">
        <v>0</v>
      </c>
      <c r="AF26">
        <v>3.6403349108117947E-2</v>
      </c>
      <c r="AG26">
        <v>0</v>
      </c>
      <c r="AH26">
        <f t="shared" si="0"/>
        <v>4.636912212013093</v>
      </c>
      <c r="AI26">
        <f t="shared" si="1"/>
        <v>93.098855760715949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9"/>
  <sheetViews>
    <sheetView topLeftCell="A14" workbookViewId="0">
      <selection activeCell="F22" sqref="F22"/>
    </sheetView>
  </sheetViews>
  <sheetFormatPr defaultRowHeight="15" x14ac:dyDescent="0.25"/>
  <cols>
    <col min="1" max="1" width="14.85546875" bestFit="1" customWidth="1"/>
    <col min="2" max="2" width="9.85546875" bestFit="1" customWidth="1"/>
    <col min="3" max="3" width="12.7109375" bestFit="1" customWidth="1"/>
    <col min="4" max="4" width="10" bestFit="1" customWidth="1"/>
    <col min="5" max="5" width="12.7109375" bestFit="1" customWidth="1"/>
    <col min="6" max="6" width="11.140625" bestFit="1" customWidth="1"/>
    <col min="7" max="7" width="6.7109375" bestFit="1" customWidth="1"/>
    <col min="8" max="8" width="4" bestFit="1" customWidth="1"/>
    <col min="9" max="9" width="11.140625" bestFit="1" customWidth="1"/>
    <col min="10" max="10" width="11.42578125" bestFit="1" customWidth="1"/>
    <col min="11" max="11" width="12" bestFit="1" customWidth="1"/>
    <col min="12" max="12" width="3" bestFit="1" customWidth="1"/>
    <col min="13" max="13" width="5" bestFit="1" customWidth="1"/>
    <col min="14" max="14" width="5.7109375" bestFit="1" customWidth="1"/>
    <col min="15" max="15" width="4" bestFit="1" customWidth="1"/>
    <col min="16" max="16" width="8" bestFit="1" customWidth="1"/>
    <col min="17" max="17" width="9" bestFit="1" customWidth="1"/>
    <col min="18" max="19" width="5" bestFit="1" customWidth="1"/>
    <col min="20" max="20" width="4.85546875" bestFit="1" customWidth="1"/>
    <col min="21" max="22" width="5" bestFit="1" customWidth="1"/>
    <col min="23" max="23" width="3.140625" bestFit="1" customWidth="1"/>
    <col min="24" max="24" width="4.85546875" bestFit="1" customWidth="1"/>
    <col min="25" max="25" width="6" bestFit="1" customWidth="1"/>
    <col min="26" max="26" width="6.140625" bestFit="1" customWidth="1"/>
    <col min="27" max="28" width="12" bestFit="1" customWidth="1"/>
    <col min="29" max="29" width="11" bestFit="1" customWidth="1"/>
    <col min="30" max="30" width="6.140625" bestFit="1" customWidth="1"/>
    <col min="31" max="31" width="6.28515625" bestFit="1" customWidth="1"/>
    <col min="32" max="32" width="12" bestFit="1" customWidth="1"/>
    <col min="33" max="33" width="6.140625" bestFit="1" customWidth="1"/>
    <col min="34" max="35" width="12" bestFit="1" customWidth="1"/>
  </cols>
  <sheetData>
    <row r="1" spans="1:35" x14ac:dyDescent="0.25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16</v>
      </c>
      <c r="W1" t="s">
        <v>17</v>
      </c>
      <c r="X1" t="s">
        <v>18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52</v>
      </c>
      <c r="AG1" t="s">
        <v>53</v>
      </c>
      <c r="AH1" t="s">
        <v>27</v>
      </c>
      <c r="AI1" t="s">
        <v>28</v>
      </c>
    </row>
    <row r="2" spans="1:35" x14ac:dyDescent="0.25">
      <c r="A2" t="s">
        <v>49</v>
      </c>
      <c r="B2">
        <v>82</v>
      </c>
      <c r="C2">
        <v>10</v>
      </c>
      <c r="D2">
        <v>8</v>
      </c>
      <c r="E2" t="s">
        <v>31</v>
      </c>
      <c r="F2">
        <v>8.0399999999999991</v>
      </c>
      <c r="G2">
        <v>6.79</v>
      </c>
      <c r="H2">
        <v>105</v>
      </c>
      <c r="I2">
        <v>6.0999999999999999E-2</v>
      </c>
      <c r="J2">
        <f t="shared" ref="J2" si="0" xml:space="preserve"> 0.1178*I2 + 1.1606</f>
        <v>1.1677858000000001</v>
      </c>
      <c r="K2">
        <f t="shared" ref="K2" si="1">J2*0.1178*35*50/(5*5)</f>
        <v>9.6295617068000006</v>
      </c>
      <c r="L2">
        <v>11</v>
      </c>
      <c r="M2">
        <v>29.5</v>
      </c>
      <c r="N2">
        <f>(M2-L2)</f>
        <v>18.5</v>
      </c>
      <c r="O2">
        <f>20-N2</f>
        <v>1.5</v>
      </c>
      <c r="P2">
        <f>O2*(10/20)*1.33*0.003*100</f>
        <v>0.29925000000000002</v>
      </c>
      <c r="Q2">
        <f>P2*1.724</f>
        <v>0.515907</v>
      </c>
      <c r="R2">
        <v>27.3</v>
      </c>
      <c r="S2">
        <v>28.1</v>
      </c>
      <c r="T2">
        <f t="shared" ref="T2" si="2">S2-R2</f>
        <v>0.80000000000000071</v>
      </c>
      <c r="U2">
        <f t="shared" ref="U2" si="3">T2*0.01*2*20</f>
        <v>0.32000000000000028</v>
      </c>
      <c r="V2">
        <v>17.2</v>
      </c>
      <c r="W2">
        <v>20</v>
      </c>
      <c r="X2">
        <f t="shared" ref="X2" si="4">W2-V2</f>
        <v>2.8000000000000007</v>
      </c>
      <c r="Y2">
        <f t="shared" ref="Y2" si="5">X2*0.28</f>
        <v>0.78400000000000025</v>
      </c>
      <c r="Z2">
        <v>1.06</v>
      </c>
      <c r="AA2">
        <v>1.2057613168724279</v>
      </c>
      <c r="AB2">
        <v>1.7391304347826086</v>
      </c>
      <c r="AC2">
        <v>0.31202046035805625</v>
      </c>
      <c r="AD2">
        <v>0</v>
      </c>
      <c r="AE2">
        <v>0</v>
      </c>
      <c r="AF2">
        <v>3.6403349108117947E-2</v>
      </c>
      <c r="AG2">
        <v>0</v>
      </c>
      <c r="AH2">
        <f t="shared" ref="AH2" si="6">SUM(Z2:AC2)+U2</f>
        <v>4.636912212013093</v>
      </c>
      <c r="AI2">
        <f t="shared" ref="AI2" si="7">(SUM(Z2:AC2)/AH2)*100</f>
        <v>93.098855760715949</v>
      </c>
    </row>
    <row r="5" spans="1:35" x14ac:dyDescent="0.25">
      <c r="A5" t="s">
        <v>79</v>
      </c>
      <c r="B5" t="s">
        <v>81</v>
      </c>
      <c r="C5" t="s">
        <v>82</v>
      </c>
      <c r="D5" t="s">
        <v>83</v>
      </c>
    </row>
    <row r="6" spans="1:35" x14ac:dyDescent="0.25">
      <c r="A6" t="s">
        <v>80</v>
      </c>
      <c r="B6" t="s">
        <v>77</v>
      </c>
      <c r="C6">
        <v>820</v>
      </c>
    </row>
    <row r="7" spans="1:35" x14ac:dyDescent="0.25">
      <c r="A7" t="s">
        <v>1</v>
      </c>
      <c r="B7" t="s">
        <v>77</v>
      </c>
      <c r="C7">
        <v>100</v>
      </c>
    </row>
    <row r="8" spans="1:35" x14ac:dyDescent="0.25">
      <c r="A8" t="s">
        <v>2</v>
      </c>
      <c r="B8" t="s">
        <v>77</v>
      </c>
      <c r="C8">
        <v>80</v>
      </c>
    </row>
    <row r="9" spans="1:35" x14ac:dyDescent="0.25">
      <c r="A9" t="s">
        <v>60</v>
      </c>
      <c r="C9" t="s">
        <v>31</v>
      </c>
    </row>
    <row r="10" spans="1:35" x14ac:dyDescent="0.25">
      <c r="A10" t="s">
        <v>4</v>
      </c>
      <c r="C10">
        <v>8.0399999999999991</v>
      </c>
    </row>
    <row r="11" spans="1:35" x14ac:dyDescent="0.25">
      <c r="A11" t="s">
        <v>5</v>
      </c>
      <c r="C11">
        <v>6.79</v>
      </c>
    </row>
    <row r="12" spans="1:35" ht="30" x14ac:dyDescent="0.25">
      <c r="A12" s="6" t="s">
        <v>55</v>
      </c>
      <c r="B12" t="s">
        <v>76</v>
      </c>
      <c r="C12">
        <v>105</v>
      </c>
    </row>
    <row r="13" spans="1:35" ht="30" x14ac:dyDescent="0.25">
      <c r="A13" s="6" t="s">
        <v>56</v>
      </c>
      <c r="B13" t="s">
        <v>75</v>
      </c>
      <c r="C13">
        <v>9.6300000000000008</v>
      </c>
    </row>
    <row r="14" spans="1:35" x14ac:dyDescent="0.25">
      <c r="A14" t="s">
        <v>57</v>
      </c>
      <c r="B14" t="s">
        <v>71</v>
      </c>
      <c r="C14">
        <v>0.3</v>
      </c>
    </row>
    <row r="15" spans="1:35" x14ac:dyDescent="0.25">
      <c r="A15" t="s">
        <v>58</v>
      </c>
      <c r="B15" t="s">
        <v>71</v>
      </c>
      <c r="C15">
        <v>0.52</v>
      </c>
    </row>
    <row r="16" spans="1:35" ht="30" x14ac:dyDescent="0.25">
      <c r="A16" s="6" t="s">
        <v>59</v>
      </c>
      <c r="B16" t="s">
        <v>74</v>
      </c>
      <c r="C16">
        <v>0.32000000000000028</v>
      </c>
    </row>
    <row r="17" spans="1:3" x14ac:dyDescent="0.25">
      <c r="A17" t="s">
        <v>54</v>
      </c>
      <c r="B17" t="s">
        <v>71</v>
      </c>
      <c r="C17">
        <v>0.78</v>
      </c>
    </row>
    <row r="18" spans="1:3" ht="30" x14ac:dyDescent="0.25">
      <c r="A18" s="6" t="s">
        <v>78</v>
      </c>
      <c r="B18" t="s">
        <v>74</v>
      </c>
    </row>
    <row r="19" spans="1:3" x14ac:dyDescent="0.25">
      <c r="A19" t="s">
        <v>61</v>
      </c>
      <c r="C19">
        <v>1.06</v>
      </c>
    </row>
    <row r="20" spans="1:3" x14ac:dyDescent="0.25">
      <c r="A20" t="s">
        <v>62</v>
      </c>
      <c r="C20">
        <v>1.21</v>
      </c>
    </row>
    <row r="21" spans="1:3" x14ac:dyDescent="0.25">
      <c r="A21" t="s">
        <v>63</v>
      </c>
      <c r="C21">
        <v>1.74</v>
      </c>
    </row>
    <row r="22" spans="1:3" x14ac:dyDescent="0.25">
      <c r="A22" t="s">
        <v>64</v>
      </c>
      <c r="C22">
        <v>0.31</v>
      </c>
    </row>
    <row r="23" spans="1:3" ht="30" x14ac:dyDescent="0.25">
      <c r="A23" s="6" t="s">
        <v>73</v>
      </c>
      <c r="B23" t="s">
        <v>74</v>
      </c>
    </row>
    <row r="24" spans="1:3" x14ac:dyDescent="0.25">
      <c r="A24" t="s">
        <v>65</v>
      </c>
      <c r="C24">
        <v>0</v>
      </c>
    </row>
    <row r="25" spans="1:3" x14ac:dyDescent="0.25">
      <c r="A25" t="s">
        <v>66</v>
      </c>
      <c r="C25">
        <v>0</v>
      </c>
    </row>
    <row r="26" spans="1:3" x14ac:dyDescent="0.25">
      <c r="A26" t="s">
        <v>67</v>
      </c>
      <c r="C26">
        <v>0.04</v>
      </c>
    </row>
    <row r="27" spans="1:3" x14ac:dyDescent="0.25">
      <c r="A27" t="s">
        <v>68</v>
      </c>
      <c r="C27">
        <v>0</v>
      </c>
    </row>
    <row r="28" spans="1:3" ht="60" x14ac:dyDescent="0.25">
      <c r="A28" s="6" t="s">
        <v>69</v>
      </c>
      <c r="B28" t="s">
        <v>70</v>
      </c>
      <c r="C28">
        <v>4.62</v>
      </c>
    </row>
    <row r="29" spans="1:3" x14ac:dyDescent="0.25">
      <c r="A29" t="s">
        <v>72</v>
      </c>
      <c r="B29" t="s">
        <v>71</v>
      </c>
      <c r="C29">
        <v>93.5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37"/>
  <sheetViews>
    <sheetView workbookViewId="0">
      <selection activeCell="H32" sqref="A1:XFD1048576"/>
    </sheetView>
  </sheetViews>
  <sheetFormatPr defaultRowHeight="15" x14ac:dyDescent="0.25"/>
  <cols>
    <col min="1" max="1" width="16.85546875" customWidth="1"/>
    <col min="3" max="3" width="17.85546875" customWidth="1"/>
    <col min="4" max="4" width="20.140625" customWidth="1"/>
    <col min="5" max="5" width="20.42578125" customWidth="1"/>
    <col min="6" max="6" width="20" customWidth="1"/>
    <col min="7" max="7" width="13.85546875" customWidth="1"/>
  </cols>
  <sheetData>
    <row r="1" spans="1:35" x14ac:dyDescent="0.25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16</v>
      </c>
      <c r="W1" t="s">
        <v>17</v>
      </c>
      <c r="X1" t="s">
        <v>18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52</v>
      </c>
      <c r="AG1" t="s">
        <v>53</v>
      </c>
      <c r="AH1" t="s">
        <v>27</v>
      </c>
      <c r="AI1" t="s">
        <v>28</v>
      </c>
    </row>
    <row r="2" spans="1:35" x14ac:dyDescent="0.25">
      <c r="A2" t="s">
        <v>10</v>
      </c>
      <c r="B2">
        <v>84</v>
      </c>
      <c r="C2">
        <v>8</v>
      </c>
      <c r="D2">
        <v>8</v>
      </c>
      <c r="E2" t="s">
        <v>31</v>
      </c>
      <c r="F2">
        <v>7.4</v>
      </c>
      <c r="G2">
        <v>6.5</v>
      </c>
      <c r="H2">
        <v>909</v>
      </c>
      <c r="I2">
        <v>7.1999999999999995E-2</v>
      </c>
      <c r="J2">
        <f t="shared" ref="J2:J6" si="0" xml:space="preserve"> 0.1178*I2 + 1.1606</f>
        <v>1.1690816000000002</v>
      </c>
      <c r="K2">
        <f t="shared" ref="K2:K6" si="1">J2*0.1178*35*50/(5*5)</f>
        <v>9.6402468736000024</v>
      </c>
      <c r="L2">
        <v>31.6</v>
      </c>
      <c r="M2">
        <v>45.5</v>
      </c>
      <c r="N2">
        <f t="shared" ref="N2:N6" si="2">(M2-L2)</f>
        <v>13.899999999999999</v>
      </c>
      <c r="O2">
        <f t="shared" ref="O2:O6" si="3">20-N2</f>
        <v>6.1000000000000014</v>
      </c>
      <c r="P2">
        <f t="shared" ref="P2:P6" si="4">O2*(10/20)*1.33*0.003*100</f>
        <v>1.2169500000000004</v>
      </c>
      <c r="Q2">
        <f t="shared" ref="Q2:Q6" si="5">P2*1.724</f>
        <v>2.0980218000000006</v>
      </c>
      <c r="R2">
        <v>22.1</v>
      </c>
      <c r="S2">
        <v>23.1</v>
      </c>
      <c r="T2">
        <f t="shared" ref="T2:T6" si="6">S2-R2</f>
        <v>1</v>
      </c>
      <c r="U2">
        <f t="shared" ref="U2:U6" si="7">T2*0.01*2*20</f>
        <v>0.4</v>
      </c>
      <c r="V2">
        <v>8.8000000000000007</v>
      </c>
      <c r="W2">
        <v>11</v>
      </c>
      <c r="X2">
        <f t="shared" ref="X2:X6" si="8">W2-V2</f>
        <v>2.1999999999999993</v>
      </c>
      <c r="Y2">
        <f t="shared" ref="Y2:Y6" si="9">X2*0.28</f>
        <v>0.61599999999999988</v>
      </c>
      <c r="Z2">
        <v>1.5474999999999999</v>
      </c>
      <c r="AA2">
        <v>1.251028806584362</v>
      </c>
      <c r="AB2">
        <v>2.6956521739130435</v>
      </c>
      <c r="AC2">
        <v>0.49104859335038359</v>
      </c>
      <c r="AD2">
        <v>1.2236157846436221E-2</v>
      </c>
      <c r="AE2">
        <v>3.6197670758577272E-2</v>
      </c>
      <c r="AF2">
        <v>5.8427375318529311</v>
      </c>
      <c r="AG2">
        <v>3.2760472610096669</v>
      </c>
      <c r="AH2">
        <f t="shared" ref="AH2:AH6" si="10">SUM(Z2:AC2)+U2</f>
        <v>6.3852295738477896</v>
      </c>
      <c r="AI2">
        <f t="shared" ref="AI2:AI6" si="11">(SUM(Z2:AC2)/AH2)*100</f>
        <v>93.735542389293329</v>
      </c>
    </row>
    <row r="3" spans="1:35" x14ac:dyDescent="0.25">
      <c r="A3" t="s">
        <v>11</v>
      </c>
      <c r="B3">
        <v>88</v>
      </c>
      <c r="C3">
        <v>8</v>
      </c>
      <c r="D3">
        <v>4</v>
      </c>
      <c r="E3" t="s">
        <v>50</v>
      </c>
      <c r="F3">
        <v>7.71</v>
      </c>
      <c r="G3">
        <v>6.69</v>
      </c>
      <c r="H3">
        <v>207</v>
      </c>
      <c r="I3">
        <v>0.106</v>
      </c>
      <c r="J3">
        <f t="shared" si="0"/>
        <v>1.1730868000000001</v>
      </c>
      <c r="K3">
        <f t="shared" si="1"/>
        <v>9.6732737528000001</v>
      </c>
      <c r="L3">
        <v>1</v>
      </c>
      <c r="M3">
        <v>15.9</v>
      </c>
      <c r="N3">
        <f t="shared" si="2"/>
        <v>14.9</v>
      </c>
      <c r="O3">
        <f t="shared" si="3"/>
        <v>5.0999999999999996</v>
      </c>
      <c r="P3">
        <f t="shared" si="4"/>
        <v>1.01745</v>
      </c>
      <c r="Q3">
        <f t="shared" si="5"/>
        <v>1.7540837999999999</v>
      </c>
      <c r="R3">
        <v>23.1</v>
      </c>
      <c r="S3">
        <v>24</v>
      </c>
      <c r="T3">
        <f t="shared" si="6"/>
        <v>0.89999999999999858</v>
      </c>
      <c r="U3">
        <f t="shared" si="7"/>
        <v>0.35999999999999943</v>
      </c>
      <c r="V3">
        <v>9</v>
      </c>
      <c r="W3">
        <v>9.5</v>
      </c>
      <c r="X3">
        <f t="shared" si="8"/>
        <v>0.5</v>
      </c>
      <c r="Y3">
        <f t="shared" si="9"/>
        <v>0.14000000000000001</v>
      </c>
      <c r="Z3">
        <v>3.0575000000000001</v>
      </c>
      <c r="AA3">
        <v>3.5102880658436204</v>
      </c>
      <c r="AB3">
        <v>1.9565217391304348</v>
      </c>
      <c r="AC3">
        <v>0.71611253196930946</v>
      </c>
      <c r="AD3">
        <v>1.0706638115631693E-2</v>
      </c>
      <c r="AE3">
        <v>7.8690588605602775E-3</v>
      </c>
      <c r="AF3">
        <v>2.6938478340007284</v>
      </c>
      <c r="AG3">
        <v>2.2019334049409238</v>
      </c>
      <c r="AH3">
        <f t="shared" si="10"/>
        <v>9.6004223369433657</v>
      </c>
      <c r="AI3">
        <f t="shared" si="11"/>
        <v>96.250164968110994</v>
      </c>
    </row>
    <row r="4" spans="1:35" x14ac:dyDescent="0.25">
      <c r="A4" t="s">
        <v>46</v>
      </c>
      <c r="B4">
        <v>90</v>
      </c>
      <c r="C4">
        <v>6</v>
      </c>
      <c r="D4">
        <v>4</v>
      </c>
      <c r="E4" t="s">
        <v>30</v>
      </c>
      <c r="F4">
        <v>7.53</v>
      </c>
      <c r="G4">
        <v>6.39</v>
      </c>
      <c r="H4">
        <v>93</v>
      </c>
      <c r="I4">
        <v>8.5000000000000006E-2</v>
      </c>
      <c r="J4">
        <f t="shared" si="0"/>
        <v>1.1706130000000001</v>
      </c>
      <c r="K4">
        <f t="shared" si="1"/>
        <v>9.6528747980000027</v>
      </c>
      <c r="L4">
        <v>15.9</v>
      </c>
      <c r="M4">
        <v>17</v>
      </c>
      <c r="N4">
        <f t="shared" si="2"/>
        <v>1.0999999999999996</v>
      </c>
      <c r="O4">
        <f t="shared" si="3"/>
        <v>18.899999999999999</v>
      </c>
      <c r="P4">
        <f t="shared" si="4"/>
        <v>3.7705500000000001</v>
      </c>
      <c r="Q4">
        <f t="shared" si="5"/>
        <v>6.5004282</v>
      </c>
      <c r="R4">
        <v>24</v>
      </c>
      <c r="S4">
        <v>25.2</v>
      </c>
      <c r="T4">
        <f t="shared" si="6"/>
        <v>1.1999999999999993</v>
      </c>
      <c r="U4">
        <f t="shared" si="7"/>
        <v>0.47999999999999976</v>
      </c>
      <c r="V4">
        <v>7.5</v>
      </c>
      <c r="W4">
        <v>8.8000000000000007</v>
      </c>
      <c r="X4">
        <f t="shared" si="8"/>
        <v>1.3000000000000007</v>
      </c>
      <c r="Y4">
        <f t="shared" si="9"/>
        <v>0.36400000000000021</v>
      </c>
      <c r="Z4">
        <v>1.42</v>
      </c>
      <c r="AA4">
        <v>1.5637860082304527</v>
      </c>
      <c r="AB4">
        <v>1.9347826086956521</v>
      </c>
      <c r="AC4">
        <v>0.48976982097186694</v>
      </c>
      <c r="AD4">
        <v>0</v>
      </c>
      <c r="AE4">
        <v>3.3050047214353173E-2</v>
      </c>
      <c r="AF4">
        <v>1.9475791772843103</v>
      </c>
      <c r="AG4">
        <v>9.64017185821697</v>
      </c>
      <c r="AH4">
        <f t="shared" si="10"/>
        <v>5.8883384378979713</v>
      </c>
      <c r="AI4">
        <f t="shared" si="11"/>
        <v>91.8482946409692</v>
      </c>
    </row>
    <row r="5" spans="1:35" x14ac:dyDescent="0.25">
      <c r="A5" t="s">
        <v>47</v>
      </c>
      <c r="B5">
        <v>88</v>
      </c>
      <c r="C5">
        <v>8</v>
      </c>
      <c r="D5">
        <v>4</v>
      </c>
      <c r="E5" t="s">
        <v>50</v>
      </c>
      <c r="F5">
        <v>7.51</v>
      </c>
      <c r="G5">
        <v>6.55</v>
      </c>
      <c r="H5">
        <v>134</v>
      </c>
      <c r="I5">
        <v>0.124</v>
      </c>
      <c r="J5">
        <f t="shared" si="0"/>
        <v>1.1752072</v>
      </c>
      <c r="K5">
        <f t="shared" si="1"/>
        <v>9.6907585711999999</v>
      </c>
      <c r="L5">
        <v>17</v>
      </c>
      <c r="M5">
        <v>33.5</v>
      </c>
      <c r="N5">
        <f t="shared" si="2"/>
        <v>16.5</v>
      </c>
      <c r="O5">
        <f t="shared" si="3"/>
        <v>3.5</v>
      </c>
      <c r="P5">
        <f t="shared" si="4"/>
        <v>0.69825000000000004</v>
      </c>
      <c r="Q5">
        <f t="shared" si="5"/>
        <v>1.203783</v>
      </c>
      <c r="R5">
        <v>25.2</v>
      </c>
      <c r="S5">
        <v>26.5</v>
      </c>
      <c r="T5">
        <f t="shared" si="6"/>
        <v>1.3000000000000007</v>
      </c>
      <c r="U5">
        <f t="shared" si="7"/>
        <v>0.52000000000000035</v>
      </c>
      <c r="V5">
        <v>5.9</v>
      </c>
      <c r="W5">
        <v>7.5</v>
      </c>
      <c r="X5">
        <f t="shared" si="8"/>
        <v>1.5999999999999996</v>
      </c>
      <c r="Y5">
        <f t="shared" si="9"/>
        <v>0.44799999999999995</v>
      </c>
      <c r="Z5">
        <v>2.6949999999999998</v>
      </c>
      <c r="AA5">
        <v>1.9835390946502058</v>
      </c>
      <c r="AB5">
        <v>1.6086956521739131</v>
      </c>
      <c r="AC5">
        <v>0.29028132992327366</v>
      </c>
      <c r="AD5">
        <v>0</v>
      </c>
      <c r="AE5">
        <v>2.2033364809568776E-2</v>
      </c>
      <c r="AF5">
        <v>2.7120495085547871</v>
      </c>
      <c r="AG5">
        <v>6.4983888292158962</v>
      </c>
      <c r="AH5">
        <f t="shared" si="10"/>
        <v>7.097516076747393</v>
      </c>
      <c r="AI5">
        <f t="shared" si="11"/>
        <v>92.673493171736453</v>
      </c>
    </row>
    <row r="6" spans="1:35" x14ac:dyDescent="0.25">
      <c r="A6" t="s">
        <v>48</v>
      </c>
      <c r="B6">
        <v>86</v>
      </c>
      <c r="C6">
        <v>8</v>
      </c>
      <c r="D6">
        <v>6</v>
      </c>
      <c r="E6" t="s">
        <v>31</v>
      </c>
      <c r="F6">
        <v>7.3</v>
      </c>
      <c r="G6">
        <v>6.27</v>
      </c>
      <c r="H6">
        <v>135</v>
      </c>
      <c r="I6">
        <v>0.33600000000000002</v>
      </c>
      <c r="J6">
        <f t="shared" si="0"/>
        <v>1.2001808</v>
      </c>
      <c r="K6">
        <f t="shared" si="1"/>
        <v>9.896690876800001</v>
      </c>
      <c r="L6">
        <v>33.5</v>
      </c>
      <c r="M6">
        <v>47.8</v>
      </c>
      <c r="N6">
        <f t="shared" si="2"/>
        <v>14.299999999999997</v>
      </c>
      <c r="O6">
        <f t="shared" si="3"/>
        <v>5.7000000000000028</v>
      </c>
      <c r="P6">
        <f t="shared" si="4"/>
        <v>1.1371500000000005</v>
      </c>
      <c r="Q6">
        <f t="shared" si="5"/>
        <v>1.9604466000000009</v>
      </c>
      <c r="R6">
        <v>26.5</v>
      </c>
      <c r="S6">
        <v>27.3</v>
      </c>
      <c r="T6">
        <f t="shared" si="6"/>
        <v>0.80000000000000071</v>
      </c>
      <c r="U6">
        <f t="shared" si="7"/>
        <v>0.32000000000000028</v>
      </c>
      <c r="V6">
        <v>6</v>
      </c>
      <c r="W6">
        <v>7.4</v>
      </c>
      <c r="X6">
        <f t="shared" si="8"/>
        <v>1.4000000000000004</v>
      </c>
      <c r="Y6">
        <f t="shared" si="9"/>
        <v>0.39200000000000013</v>
      </c>
      <c r="Z6">
        <v>3.2825000000000002</v>
      </c>
      <c r="AA6">
        <v>2.3209876543209877</v>
      </c>
      <c r="AB6">
        <v>1.6956521739130435</v>
      </c>
      <c r="AC6">
        <v>0.59718670076726343</v>
      </c>
      <c r="AD6">
        <v>7.6475986540226375E-3</v>
      </c>
      <c r="AE6">
        <v>1.1016682404784388E-2</v>
      </c>
      <c r="AF6">
        <v>1.6017473607571897</v>
      </c>
      <c r="AG6">
        <v>5.5316863587540279</v>
      </c>
      <c r="AH6">
        <f t="shared" si="10"/>
        <v>8.2163265290012948</v>
      </c>
      <c r="AI6">
        <f t="shared" si="11"/>
        <v>96.105315448814125</v>
      </c>
    </row>
    <row r="9" spans="1:35" x14ac:dyDescent="0.25">
      <c r="A9" t="s">
        <v>79</v>
      </c>
      <c r="B9" t="s">
        <v>81</v>
      </c>
      <c r="C9" t="s">
        <v>10</v>
      </c>
      <c r="D9" t="s">
        <v>11</v>
      </c>
      <c r="E9" t="s">
        <v>46</v>
      </c>
      <c r="F9" t="s">
        <v>47</v>
      </c>
      <c r="G9" t="s">
        <v>48</v>
      </c>
      <c r="H9" t="s">
        <v>83</v>
      </c>
    </row>
    <row r="10" spans="1:35" x14ac:dyDescent="0.25">
      <c r="A10" t="s">
        <v>80</v>
      </c>
      <c r="B10" t="s">
        <v>77</v>
      </c>
      <c r="C10">
        <v>840</v>
      </c>
      <c r="D10">
        <v>880</v>
      </c>
      <c r="E10">
        <v>900</v>
      </c>
      <c r="F10">
        <v>880</v>
      </c>
      <c r="G10">
        <v>860</v>
      </c>
    </row>
    <row r="11" spans="1:35" x14ac:dyDescent="0.25">
      <c r="A11" t="s">
        <v>1</v>
      </c>
      <c r="B11" t="s">
        <v>77</v>
      </c>
      <c r="C11">
        <v>80</v>
      </c>
      <c r="D11">
        <v>80</v>
      </c>
      <c r="E11">
        <v>60</v>
      </c>
      <c r="F11">
        <v>80</v>
      </c>
      <c r="G11">
        <v>80</v>
      </c>
      <c r="Z11" t="s">
        <v>88</v>
      </c>
      <c r="AA11" t="s">
        <v>89</v>
      </c>
      <c r="AB11" t="s">
        <v>90</v>
      </c>
      <c r="AC11" t="s">
        <v>91</v>
      </c>
    </row>
    <row r="12" spans="1:35" x14ac:dyDescent="0.25">
      <c r="A12" t="s">
        <v>2</v>
      </c>
      <c r="B12" t="s">
        <v>77</v>
      </c>
      <c r="C12">
        <v>80</v>
      </c>
      <c r="D12">
        <v>40</v>
      </c>
      <c r="E12">
        <v>40</v>
      </c>
      <c r="F12">
        <v>40</v>
      </c>
      <c r="G12">
        <v>60</v>
      </c>
      <c r="Z12">
        <v>1.2236157846436221E-2</v>
      </c>
      <c r="AA12">
        <v>3.6197670758577272E-2</v>
      </c>
      <c r="AB12">
        <v>5.8427375318529311</v>
      </c>
      <c r="AC12">
        <v>3.2760472610096669</v>
      </c>
    </row>
    <row r="13" spans="1:35" x14ac:dyDescent="0.25">
      <c r="A13" t="s">
        <v>60</v>
      </c>
      <c r="C13" t="s">
        <v>31</v>
      </c>
      <c r="D13" t="s">
        <v>50</v>
      </c>
      <c r="E13" t="s">
        <v>30</v>
      </c>
      <c r="F13" t="s">
        <v>50</v>
      </c>
      <c r="G13" t="s">
        <v>31</v>
      </c>
      <c r="Z13">
        <v>1.0706638115631693E-2</v>
      </c>
      <c r="AA13">
        <v>7.8690588605602775E-3</v>
      </c>
      <c r="AB13">
        <v>2.6938478340007284</v>
      </c>
      <c r="AC13">
        <v>2.2019334049409238</v>
      </c>
    </row>
    <row r="14" spans="1:35" x14ac:dyDescent="0.25">
      <c r="A14" t="s">
        <v>4</v>
      </c>
      <c r="C14">
        <v>7.4</v>
      </c>
      <c r="D14">
        <v>7.71</v>
      </c>
      <c r="E14">
        <v>7.53</v>
      </c>
      <c r="F14">
        <v>7.51</v>
      </c>
      <c r="G14">
        <v>7.3</v>
      </c>
      <c r="Z14">
        <v>0</v>
      </c>
      <c r="AA14">
        <v>3.3050047214353173E-2</v>
      </c>
      <c r="AB14">
        <v>1.9475791772843103</v>
      </c>
      <c r="AC14">
        <v>9.64017185821697</v>
      </c>
    </row>
    <row r="15" spans="1:35" x14ac:dyDescent="0.25">
      <c r="A15" t="s">
        <v>5</v>
      </c>
      <c r="C15">
        <v>6.5</v>
      </c>
      <c r="D15">
        <v>6.69</v>
      </c>
      <c r="E15">
        <v>6.39</v>
      </c>
      <c r="F15">
        <v>6.55</v>
      </c>
      <c r="G15">
        <v>6.27</v>
      </c>
      <c r="Z15">
        <v>0</v>
      </c>
      <c r="AA15">
        <v>2.2033364809568776E-2</v>
      </c>
      <c r="AB15">
        <v>2.7120495085547871</v>
      </c>
      <c r="AC15">
        <v>6.4983888292158962</v>
      </c>
    </row>
    <row r="16" spans="1:35" ht="45" x14ac:dyDescent="0.25">
      <c r="A16" s="6" t="s">
        <v>55</v>
      </c>
      <c r="B16" t="s">
        <v>76</v>
      </c>
      <c r="C16">
        <v>909</v>
      </c>
      <c r="D16">
        <v>207</v>
      </c>
      <c r="E16">
        <v>93</v>
      </c>
      <c r="F16">
        <v>134</v>
      </c>
      <c r="G16">
        <v>135</v>
      </c>
      <c r="Z16">
        <v>7.6475986540226375E-3</v>
      </c>
      <c r="AA16">
        <v>1.1016682404784388E-2</v>
      </c>
      <c r="AB16">
        <v>1.6017473607571897</v>
      </c>
      <c r="AC16">
        <v>5.5316863587540279</v>
      </c>
    </row>
    <row r="17" spans="1:7" ht="30" x14ac:dyDescent="0.25">
      <c r="A17" s="6" t="s">
        <v>56</v>
      </c>
      <c r="B17" t="s">
        <v>75</v>
      </c>
      <c r="C17">
        <v>9.6402468736000024</v>
      </c>
      <c r="D17">
        <v>9.6732737528000001</v>
      </c>
      <c r="E17">
        <v>9.6528747980000027</v>
      </c>
      <c r="F17">
        <v>9.6907585711999999</v>
      </c>
      <c r="G17">
        <v>9.896690876800001</v>
      </c>
    </row>
    <row r="18" spans="1:7" x14ac:dyDescent="0.25">
      <c r="A18" t="s">
        <v>57</v>
      </c>
      <c r="B18" t="s">
        <v>71</v>
      </c>
      <c r="C18">
        <v>1.2169500000000004</v>
      </c>
      <c r="D18">
        <v>1.01745</v>
      </c>
      <c r="E18">
        <v>3.7705500000000001</v>
      </c>
      <c r="F18">
        <v>0.69825000000000004</v>
      </c>
      <c r="G18">
        <v>1.1371500000000005</v>
      </c>
    </row>
    <row r="19" spans="1:7" x14ac:dyDescent="0.25">
      <c r="A19" t="s">
        <v>58</v>
      </c>
      <c r="B19" t="s">
        <v>71</v>
      </c>
      <c r="C19">
        <v>2.0980218000000006</v>
      </c>
      <c r="D19">
        <v>1.7540837999999999</v>
      </c>
      <c r="E19">
        <v>6.5004282</v>
      </c>
      <c r="F19">
        <v>1.203783</v>
      </c>
      <c r="G19">
        <v>1.9604466000000009</v>
      </c>
    </row>
    <row r="20" spans="1:7" ht="30" x14ac:dyDescent="0.25">
      <c r="A20" s="6" t="s">
        <v>59</v>
      </c>
      <c r="B20" t="s">
        <v>74</v>
      </c>
      <c r="C20">
        <v>0.4</v>
      </c>
      <c r="D20">
        <v>0.35999999999999943</v>
      </c>
      <c r="E20">
        <v>0.47999999999999976</v>
      </c>
      <c r="F20">
        <v>0.52000000000000035</v>
      </c>
      <c r="G20">
        <v>0.32000000000000028</v>
      </c>
    </row>
    <row r="21" spans="1:7" x14ac:dyDescent="0.25">
      <c r="A21" t="s">
        <v>54</v>
      </c>
      <c r="B21" t="s">
        <v>71</v>
      </c>
      <c r="C21">
        <v>0.61599999999999988</v>
      </c>
      <c r="D21">
        <v>0.14000000000000001</v>
      </c>
      <c r="E21">
        <v>0.36400000000000021</v>
      </c>
      <c r="F21">
        <v>0.44799999999999995</v>
      </c>
      <c r="G21">
        <v>0.39200000000000013</v>
      </c>
    </row>
    <row r="22" spans="1:7" ht="30" x14ac:dyDescent="0.25">
      <c r="A22" s="6" t="s">
        <v>78</v>
      </c>
      <c r="B22" t="s">
        <v>74</v>
      </c>
    </row>
    <row r="23" spans="1:7" x14ac:dyDescent="0.25">
      <c r="A23" t="s">
        <v>84</v>
      </c>
      <c r="C23">
        <v>1.55</v>
      </c>
      <c r="D23">
        <v>3.06</v>
      </c>
      <c r="E23">
        <v>1.42</v>
      </c>
      <c r="F23">
        <v>2.7</v>
      </c>
      <c r="G23">
        <v>3.28</v>
      </c>
    </row>
    <row r="24" spans="1:7" x14ac:dyDescent="0.25">
      <c r="A24" t="s">
        <v>85</v>
      </c>
      <c r="C24">
        <v>1.25</v>
      </c>
      <c r="D24">
        <v>3.51</v>
      </c>
      <c r="E24">
        <v>1.56</v>
      </c>
      <c r="F24">
        <v>1.98</v>
      </c>
      <c r="G24">
        <v>2.3199999999999998</v>
      </c>
    </row>
    <row r="25" spans="1:7" x14ac:dyDescent="0.25">
      <c r="A25" t="s">
        <v>86</v>
      </c>
      <c r="C25">
        <v>0.49</v>
      </c>
      <c r="D25">
        <v>0.72</v>
      </c>
      <c r="E25">
        <v>0.49</v>
      </c>
      <c r="F25">
        <v>0.28999999999999998</v>
      </c>
      <c r="G25">
        <v>0.6</v>
      </c>
    </row>
    <row r="26" spans="1:7" x14ac:dyDescent="0.25">
      <c r="A26" t="s">
        <v>87</v>
      </c>
      <c r="C26">
        <v>2.7</v>
      </c>
      <c r="D26">
        <v>1.96</v>
      </c>
      <c r="E26">
        <v>1.93</v>
      </c>
      <c r="F26">
        <v>1.61</v>
      </c>
      <c r="G26">
        <v>1.7</v>
      </c>
    </row>
    <row r="27" spans="1:7" ht="30" x14ac:dyDescent="0.25">
      <c r="A27" s="6" t="s">
        <v>73</v>
      </c>
      <c r="B27" t="s">
        <v>74</v>
      </c>
    </row>
    <row r="28" spans="1:7" x14ac:dyDescent="0.25">
      <c r="A28" t="s">
        <v>92</v>
      </c>
      <c r="C28">
        <v>0.01</v>
      </c>
      <c r="D28">
        <v>0.01</v>
      </c>
      <c r="E28">
        <v>0</v>
      </c>
      <c r="F28">
        <v>0</v>
      </c>
      <c r="G28">
        <v>0.01</v>
      </c>
    </row>
    <row r="29" spans="1:7" x14ac:dyDescent="0.25">
      <c r="A29" t="s">
        <v>93</v>
      </c>
      <c r="C29">
        <v>0.04</v>
      </c>
      <c r="D29">
        <v>0.01</v>
      </c>
      <c r="E29">
        <v>0.03</v>
      </c>
      <c r="F29">
        <v>0.02</v>
      </c>
      <c r="G29">
        <v>0.01</v>
      </c>
    </row>
    <row r="30" spans="1:7" x14ac:dyDescent="0.25">
      <c r="A30" t="s">
        <v>94</v>
      </c>
      <c r="C30">
        <v>5.84</v>
      </c>
      <c r="D30">
        <v>2.69</v>
      </c>
      <c r="E30">
        <v>1.95</v>
      </c>
      <c r="F30">
        <v>2.71</v>
      </c>
      <c r="G30">
        <v>1.6</v>
      </c>
    </row>
    <row r="31" spans="1:7" x14ac:dyDescent="0.25">
      <c r="A31" t="s">
        <v>95</v>
      </c>
      <c r="C31">
        <v>3.28</v>
      </c>
      <c r="D31">
        <v>2.2000000000000002</v>
      </c>
      <c r="E31">
        <v>9.64</v>
      </c>
      <c r="F31">
        <v>6.5</v>
      </c>
      <c r="G31">
        <v>5.53</v>
      </c>
    </row>
    <row r="32" spans="1:7" ht="45" x14ac:dyDescent="0.25">
      <c r="A32" s="6" t="s">
        <v>69</v>
      </c>
      <c r="B32" t="s">
        <v>70</v>
      </c>
      <c r="C32">
        <v>6.39</v>
      </c>
      <c r="D32">
        <v>9.6</v>
      </c>
      <c r="E32">
        <v>5.89</v>
      </c>
      <c r="F32">
        <v>7.1</v>
      </c>
      <c r="G32">
        <v>8.2200000000000006</v>
      </c>
    </row>
    <row r="33" spans="1:7" x14ac:dyDescent="0.25">
      <c r="A33" t="s">
        <v>96</v>
      </c>
      <c r="B33" t="s">
        <v>71</v>
      </c>
      <c r="C33">
        <f>C23/C32*100</f>
        <v>24.256651017214402</v>
      </c>
      <c r="D33">
        <f>D23/D32*100</f>
        <v>31.875000000000004</v>
      </c>
      <c r="E33">
        <f>E23/E32*100</f>
        <v>24.108658743633278</v>
      </c>
      <c r="F33">
        <f>F23/F32*100</f>
        <v>38.028169014084511</v>
      </c>
      <c r="G33">
        <f>G23/G32*100</f>
        <v>39.90267639902676</v>
      </c>
    </row>
    <row r="34" spans="1:7" x14ac:dyDescent="0.25">
      <c r="A34" t="s">
        <v>97</v>
      </c>
      <c r="B34" t="s">
        <v>71</v>
      </c>
      <c r="C34">
        <f>C24/C32*100</f>
        <v>19.561815336463226</v>
      </c>
      <c r="D34">
        <f>D24/D32*100</f>
        <v>36.5625</v>
      </c>
      <c r="E34">
        <f>E24/E32*100</f>
        <v>26.485568760611205</v>
      </c>
      <c r="F34">
        <f>F24/F32*100</f>
        <v>27.887323943661972</v>
      </c>
      <c r="G34">
        <f>G24/G32*100</f>
        <v>28.223844282238435</v>
      </c>
    </row>
    <row r="35" spans="1:7" x14ac:dyDescent="0.25">
      <c r="A35" t="s">
        <v>98</v>
      </c>
      <c r="B35" t="s">
        <v>71</v>
      </c>
      <c r="C35">
        <f>C25/C32*100</f>
        <v>7.6682316118935834</v>
      </c>
      <c r="D35">
        <f>D25/D32*100</f>
        <v>7.5</v>
      </c>
      <c r="E35">
        <f>E25/E32*100</f>
        <v>8.3191850594227503</v>
      </c>
      <c r="F35">
        <f>F25/F32*100</f>
        <v>4.084507042253521</v>
      </c>
      <c r="G35">
        <f>G25/G32*100</f>
        <v>7.2992700729926998</v>
      </c>
    </row>
    <row r="36" spans="1:7" x14ac:dyDescent="0.25">
      <c r="A36" t="s">
        <v>99</v>
      </c>
      <c r="B36" t="s">
        <v>71</v>
      </c>
      <c r="C36">
        <f>C26/C32*100</f>
        <v>42.253521126760567</v>
      </c>
      <c r="D36">
        <f>D26/D32*100</f>
        <v>20.416666666666668</v>
      </c>
      <c r="E36">
        <f>E26/E32*100</f>
        <v>32.767402376910013</v>
      </c>
      <c r="F36">
        <f>F26/F32*100</f>
        <v>22.676056338028172</v>
      </c>
      <c r="G36">
        <f>G26/G32*100</f>
        <v>20.68126520681265</v>
      </c>
    </row>
    <row r="37" spans="1:7" x14ac:dyDescent="0.25">
      <c r="A37" t="s">
        <v>72</v>
      </c>
      <c r="B37" t="s">
        <v>71</v>
      </c>
      <c r="C37">
        <f>(SUM(C23:C26)/C32)*100</f>
        <v>93.740219092331785</v>
      </c>
      <c r="D37">
        <f>(SUM(D23:D26)/D32)*100</f>
        <v>96.354166666666671</v>
      </c>
      <c r="E37">
        <f>(SUM(E23:E26)/E32)*100</f>
        <v>91.68081494057725</v>
      </c>
      <c r="F37">
        <f>(SUM(F23:F26)/F32)*100</f>
        <v>92.676056338028175</v>
      </c>
      <c r="G37">
        <f>(SUM(G23:G26)/G32)*100</f>
        <v>96.107055961070543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>
      <selection activeCell="B3" sqref="B3"/>
    </sheetView>
  </sheetViews>
  <sheetFormatPr defaultColWidth="24.28515625" defaultRowHeight="15" x14ac:dyDescent="0.25"/>
  <sheetData>
    <row r="1" spans="1:7" x14ac:dyDescent="0.25">
      <c r="A1" t="s">
        <v>33</v>
      </c>
      <c r="D1" t="s">
        <v>30</v>
      </c>
      <c r="E1" t="s">
        <v>34</v>
      </c>
      <c r="F1" t="s">
        <v>35</v>
      </c>
    </row>
    <row r="2" spans="1:7" x14ac:dyDescent="0.25">
      <c r="A2" t="s">
        <v>37</v>
      </c>
      <c r="B2">
        <v>11</v>
      </c>
      <c r="C2">
        <v>3</v>
      </c>
      <c r="D2">
        <f>((50-(B2+2))/50)*100</f>
        <v>74</v>
      </c>
      <c r="E2">
        <f>100-(D2+F2)</f>
        <v>16</v>
      </c>
      <c r="F2">
        <f>(C2+2)/50*100</f>
        <v>10</v>
      </c>
      <c r="G2" t="s">
        <v>29</v>
      </c>
    </row>
    <row r="3" spans="1:7" x14ac:dyDescent="0.25">
      <c r="A3">
        <v>2</v>
      </c>
      <c r="B3">
        <v>5</v>
      </c>
      <c r="C3">
        <v>0</v>
      </c>
      <c r="D3">
        <f t="shared" ref="D3:D26" si="0">((50-(B3+2))/50)*100</f>
        <v>86</v>
      </c>
      <c r="E3">
        <f t="shared" ref="E3:E26" si="1">100-(D3+F3)</f>
        <v>10</v>
      </c>
      <c r="F3">
        <f t="shared" ref="F3:F26" si="2">(C3+2)/50*100</f>
        <v>4</v>
      </c>
      <c r="G3" t="s">
        <v>31</v>
      </c>
    </row>
    <row r="4" spans="1:7" x14ac:dyDescent="0.25">
      <c r="A4">
        <v>17</v>
      </c>
      <c r="B4">
        <v>9</v>
      </c>
      <c r="C4">
        <v>1</v>
      </c>
      <c r="D4">
        <f t="shared" si="0"/>
        <v>78</v>
      </c>
      <c r="E4">
        <f t="shared" si="1"/>
        <v>16</v>
      </c>
      <c r="F4">
        <f t="shared" si="2"/>
        <v>6</v>
      </c>
      <c r="G4" t="s">
        <v>31</v>
      </c>
    </row>
    <row r="5" spans="1:7" x14ac:dyDescent="0.25">
      <c r="A5" t="s">
        <v>38</v>
      </c>
      <c r="B5">
        <v>10</v>
      </c>
      <c r="C5">
        <v>2</v>
      </c>
      <c r="D5">
        <f t="shared" si="0"/>
        <v>76</v>
      </c>
      <c r="E5">
        <f t="shared" si="1"/>
        <v>16</v>
      </c>
      <c r="F5">
        <f t="shared" si="2"/>
        <v>8</v>
      </c>
      <c r="G5" t="s">
        <v>29</v>
      </c>
    </row>
    <row r="6" spans="1:7" x14ac:dyDescent="0.25">
      <c r="A6">
        <v>8</v>
      </c>
      <c r="B6">
        <v>5</v>
      </c>
      <c r="C6">
        <v>0</v>
      </c>
      <c r="D6">
        <f t="shared" si="0"/>
        <v>86</v>
      </c>
      <c r="E6">
        <f t="shared" si="1"/>
        <v>10</v>
      </c>
      <c r="F6">
        <f t="shared" si="2"/>
        <v>4</v>
      </c>
      <c r="G6" t="s">
        <v>31</v>
      </c>
    </row>
    <row r="7" spans="1:7" x14ac:dyDescent="0.25">
      <c r="A7" t="s">
        <v>39</v>
      </c>
      <c r="B7">
        <v>4</v>
      </c>
      <c r="C7">
        <v>1</v>
      </c>
      <c r="D7">
        <f t="shared" si="0"/>
        <v>88</v>
      </c>
      <c r="E7">
        <f t="shared" si="1"/>
        <v>6</v>
      </c>
      <c r="F7">
        <f t="shared" si="2"/>
        <v>6</v>
      </c>
      <c r="G7" t="s">
        <v>31</v>
      </c>
    </row>
    <row r="8" spans="1:7" x14ac:dyDescent="0.25">
      <c r="A8">
        <v>1</v>
      </c>
      <c r="B8">
        <v>2</v>
      </c>
      <c r="C8">
        <v>0</v>
      </c>
      <c r="D8">
        <f t="shared" si="0"/>
        <v>92</v>
      </c>
      <c r="E8">
        <f t="shared" si="1"/>
        <v>4</v>
      </c>
      <c r="F8">
        <f t="shared" si="2"/>
        <v>4</v>
      </c>
      <c r="G8" t="s">
        <v>30</v>
      </c>
    </row>
    <row r="9" spans="1:7" x14ac:dyDescent="0.25">
      <c r="A9" t="s">
        <v>40</v>
      </c>
      <c r="B9">
        <v>6</v>
      </c>
      <c r="C9">
        <v>1</v>
      </c>
      <c r="D9">
        <f t="shared" si="0"/>
        <v>84</v>
      </c>
      <c r="E9">
        <f t="shared" si="1"/>
        <v>10</v>
      </c>
      <c r="F9">
        <f t="shared" si="2"/>
        <v>6</v>
      </c>
      <c r="G9" t="s">
        <v>31</v>
      </c>
    </row>
    <row r="10" spans="1:7" x14ac:dyDescent="0.25">
      <c r="A10" t="s">
        <v>41</v>
      </c>
      <c r="B10">
        <v>16</v>
      </c>
      <c r="C10">
        <v>10</v>
      </c>
      <c r="D10">
        <f t="shared" si="0"/>
        <v>64</v>
      </c>
      <c r="E10">
        <f t="shared" si="1"/>
        <v>12</v>
      </c>
      <c r="F10">
        <f t="shared" si="2"/>
        <v>24</v>
      </c>
      <c r="G10" t="s">
        <v>32</v>
      </c>
    </row>
    <row r="11" spans="1:7" x14ac:dyDescent="0.25">
      <c r="A11" t="s">
        <v>42</v>
      </c>
      <c r="B11">
        <v>20</v>
      </c>
      <c r="C11">
        <v>11</v>
      </c>
      <c r="D11">
        <f t="shared" si="0"/>
        <v>56.000000000000007</v>
      </c>
      <c r="E11">
        <f t="shared" si="1"/>
        <v>18</v>
      </c>
      <c r="F11">
        <f t="shared" si="2"/>
        <v>26</v>
      </c>
      <c r="G11" t="s">
        <v>32</v>
      </c>
    </row>
    <row r="12" spans="1:7" x14ac:dyDescent="0.25">
      <c r="A12" t="s">
        <v>43</v>
      </c>
      <c r="B12">
        <v>14</v>
      </c>
      <c r="C12">
        <v>8</v>
      </c>
      <c r="D12">
        <f t="shared" si="0"/>
        <v>68</v>
      </c>
      <c r="E12">
        <f t="shared" si="1"/>
        <v>12</v>
      </c>
      <c r="F12">
        <f t="shared" si="2"/>
        <v>20</v>
      </c>
      <c r="G12" t="s">
        <v>29</v>
      </c>
    </row>
    <row r="13" spans="1:7" x14ac:dyDescent="0.25">
      <c r="A13" t="s">
        <v>44</v>
      </c>
      <c r="B13">
        <v>7</v>
      </c>
      <c r="C13">
        <v>2</v>
      </c>
      <c r="D13">
        <f t="shared" si="0"/>
        <v>82</v>
      </c>
      <c r="E13">
        <f t="shared" si="1"/>
        <v>10</v>
      </c>
      <c r="F13">
        <f t="shared" si="2"/>
        <v>8</v>
      </c>
      <c r="G13" t="s">
        <v>31</v>
      </c>
    </row>
    <row r="14" spans="1:7" x14ac:dyDescent="0.25">
      <c r="A14">
        <v>6</v>
      </c>
      <c r="B14">
        <v>5</v>
      </c>
      <c r="C14">
        <v>1</v>
      </c>
      <c r="D14">
        <f t="shared" si="0"/>
        <v>86</v>
      </c>
      <c r="E14">
        <f t="shared" si="1"/>
        <v>8</v>
      </c>
      <c r="F14">
        <f t="shared" si="2"/>
        <v>6</v>
      </c>
      <c r="G14" t="s">
        <v>31</v>
      </c>
    </row>
    <row r="15" spans="1:7" x14ac:dyDescent="0.25">
      <c r="A15">
        <v>12</v>
      </c>
      <c r="B15">
        <v>4</v>
      </c>
      <c r="C15">
        <v>0</v>
      </c>
      <c r="D15">
        <f t="shared" si="0"/>
        <v>88</v>
      </c>
      <c r="E15">
        <f t="shared" si="1"/>
        <v>8</v>
      </c>
      <c r="F15">
        <f t="shared" si="2"/>
        <v>4</v>
      </c>
      <c r="G15" t="s">
        <v>30</v>
      </c>
    </row>
    <row r="16" spans="1:7" x14ac:dyDescent="0.25">
      <c r="A16">
        <v>14</v>
      </c>
      <c r="B16">
        <v>3</v>
      </c>
      <c r="C16">
        <v>0</v>
      </c>
      <c r="D16">
        <f t="shared" si="0"/>
        <v>90</v>
      </c>
      <c r="E16">
        <f t="shared" si="1"/>
        <v>6</v>
      </c>
      <c r="F16">
        <f t="shared" si="2"/>
        <v>4</v>
      </c>
      <c r="G16" t="s">
        <v>30</v>
      </c>
    </row>
    <row r="17" spans="1:7" x14ac:dyDescent="0.25">
      <c r="A17">
        <v>16</v>
      </c>
      <c r="B17">
        <v>4</v>
      </c>
      <c r="C17">
        <v>0</v>
      </c>
      <c r="D17">
        <f t="shared" si="0"/>
        <v>88</v>
      </c>
      <c r="E17">
        <f t="shared" si="1"/>
        <v>8</v>
      </c>
      <c r="F17">
        <f t="shared" si="2"/>
        <v>4</v>
      </c>
      <c r="G17" t="s">
        <v>50</v>
      </c>
    </row>
    <row r="18" spans="1:7" x14ac:dyDescent="0.25">
      <c r="A18" t="s">
        <v>45</v>
      </c>
      <c r="B18">
        <v>5</v>
      </c>
      <c r="C18">
        <v>0</v>
      </c>
      <c r="D18">
        <f t="shared" si="0"/>
        <v>86</v>
      </c>
      <c r="E18">
        <f t="shared" si="1"/>
        <v>10</v>
      </c>
      <c r="F18">
        <f t="shared" si="2"/>
        <v>4</v>
      </c>
      <c r="G18" t="s">
        <v>31</v>
      </c>
    </row>
    <row r="19" spans="1:7" x14ac:dyDescent="0.25">
      <c r="A19">
        <v>10</v>
      </c>
      <c r="B19">
        <v>6</v>
      </c>
      <c r="C19">
        <v>1</v>
      </c>
      <c r="D19">
        <f t="shared" si="0"/>
        <v>84</v>
      </c>
      <c r="E19">
        <f t="shared" si="1"/>
        <v>10</v>
      </c>
      <c r="F19">
        <f t="shared" si="2"/>
        <v>6</v>
      </c>
      <c r="G19" t="s">
        <v>31</v>
      </c>
    </row>
    <row r="20" spans="1:7" x14ac:dyDescent="0.25">
      <c r="A20">
        <v>4</v>
      </c>
      <c r="B20">
        <v>4</v>
      </c>
      <c r="C20">
        <v>1</v>
      </c>
      <c r="D20">
        <f t="shared" si="0"/>
        <v>88</v>
      </c>
      <c r="E20">
        <f t="shared" si="1"/>
        <v>6</v>
      </c>
      <c r="F20">
        <f t="shared" si="2"/>
        <v>6</v>
      </c>
      <c r="G20" t="s">
        <v>31</v>
      </c>
    </row>
    <row r="21" spans="1:7" x14ac:dyDescent="0.25">
      <c r="A21" t="s">
        <v>10</v>
      </c>
      <c r="B21">
        <v>6</v>
      </c>
      <c r="C21">
        <v>2</v>
      </c>
      <c r="D21">
        <f t="shared" si="0"/>
        <v>84</v>
      </c>
      <c r="E21">
        <f t="shared" si="1"/>
        <v>8</v>
      </c>
      <c r="F21">
        <f t="shared" si="2"/>
        <v>8</v>
      </c>
      <c r="G21" t="s">
        <v>31</v>
      </c>
    </row>
    <row r="22" spans="1:7" x14ac:dyDescent="0.25">
      <c r="A22" t="s">
        <v>11</v>
      </c>
      <c r="B22">
        <v>4</v>
      </c>
      <c r="C22">
        <v>0</v>
      </c>
      <c r="D22">
        <f t="shared" si="0"/>
        <v>88</v>
      </c>
      <c r="E22">
        <f t="shared" si="1"/>
        <v>8</v>
      </c>
      <c r="F22">
        <f t="shared" si="2"/>
        <v>4</v>
      </c>
      <c r="G22" t="s">
        <v>50</v>
      </c>
    </row>
    <row r="23" spans="1:7" x14ac:dyDescent="0.25">
      <c r="A23" t="s">
        <v>46</v>
      </c>
      <c r="B23">
        <v>3</v>
      </c>
      <c r="C23">
        <v>0</v>
      </c>
      <c r="D23">
        <f t="shared" si="0"/>
        <v>90</v>
      </c>
      <c r="E23">
        <f t="shared" si="1"/>
        <v>6</v>
      </c>
      <c r="F23">
        <f t="shared" si="2"/>
        <v>4</v>
      </c>
      <c r="G23" t="s">
        <v>30</v>
      </c>
    </row>
    <row r="24" spans="1:7" x14ac:dyDescent="0.25">
      <c r="A24" t="s">
        <v>47</v>
      </c>
      <c r="B24">
        <v>4</v>
      </c>
      <c r="C24">
        <v>0</v>
      </c>
      <c r="D24">
        <f t="shared" si="0"/>
        <v>88</v>
      </c>
      <c r="E24">
        <f t="shared" si="1"/>
        <v>8</v>
      </c>
      <c r="F24">
        <f t="shared" si="2"/>
        <v>4</v>
      </c>
      <c r="G24" t="s">
        <v>50</v>
      </c>
    </row>
    <row r="25" spans="1:7" x14ac:dyDescent="0.25">
      <c r="A25" t="s">
        <v>48</v>
      </c>
      <c r="B25">
        <v>5</v>
      </c>
      <c r="C25">
        <v>1</v>
      </c>
      <c r="D25">
        <f t="shared" si="0"/>
        <v>86</v>
      </c>
      <c r="E25">
        <f t="shared" si="1"/>
        <v>8</v>
      </c>
      <c r="F25">
        <f t="shared" si="2"/>
        <v>6</v>
      </c>
      <c r="G25" t="s">
        <v>31</v>
      </c>
    </row>
    <row r="26" spans="1:7" x14ac:dyDescent="0.25">
      <c r="A26" t="s">
        <v>49</v>
      </c>
      <c r="B26">
        <v>7</v>
      </c>
      <c r="C26">
        <v>2</v>
      </c>
      <c r="D26">
        <f t="shared" si="0"/>
        <v>82</v>
      </c>
      <c r="E26">
        <f t="shared" si="1"/>
        <v>10</v>
      </c>
      <c r="F26">
        <f t="shared" si="2"/>
        <v>8</v>
      </c>
      <c r="G26" t="s">
        <v>31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57"/>
  <sheetViews>
    <sheetView zoomScaleNormal="100" workbookViewId="0">
      <selection activeCell="AG2" sqref="AG2"/>
    </sheetView>
  </sheetViews>
  <sheetFormatPr defaultRowHeight="15" x14ac:dyDescent="0.25"/>
  <sheetData>
    <row r="1" spans="1:33" x14ac:dyDescent="0.25">
      <c r="B1" t="s">
        <v>16</v>
      </c>
      <c r="C1" t="s">
        <v>17</v>
      </c>
      <c r="D1" t="s">
        <v>36</v>
      </c>
      <c r="E1" t="s">
        <v>21</v>
      </c>
      <c r="F1" t="s">
        <v>16</v>
      </c>
      <c r="G1" t="s">
        <v>17</v>
      </c>
      <c r="H1" t="s">
        <v>36</v>
      </c>
      <c r="I1" t="s">
        <v>22</v>
      </c>
      <c r="J1" t="s">
        <v>16</v>
      </c>
      <c r="K1" t="s">
        <v>17</v>
      </c>
      <c r="L1" t="s">
        <v>36</v>
      </c>
      <c r="M1" t="s">
        <v>23</v>
      </c>
      <c r="N1" t="s">
        <v>16</v>
      </c>
      <c r="O1" t="s">
        <v>17</v>
      </c>
      <c r="P1" t="s">
        <v>36</v>
      </c>
      <c r="Q1" t="s">
        <v>24</v>
      </c>
      <c r="R1" t="s">
        <v>16</v>
      </c>
      <c r="S1" t="s">
        <v>17</v>
      </c>
      <c r="T1" t="s">
        <v>36</v>
      </c>
      <c r="U1" t="s">
        <v>53</v>
      </c>
      <c r="V1" t="s">
        <v>16</v>
      </c>
      <c r="W1" t="s">
        <v>17</v>
      </c>
      <c r="X1" t="s">
        <v>36</v>
      </c>
      <c r="Y1" t="s">
        <v>26</v>
      </c>
      <c r="Z1" t="s">
        <v>16</v>
      </c>
      <c r="AA1" t="s">
        <v>17</v>
      </c>
      <c r="AB1" t="s">
        <v>36</v>
      </c>
      <c r="AC1" t="s">
        <v>25</v>
      </c>
      <c r="AD1" t="s">
        <v>16</v>
      </c>
      <c r="AE1" t="s">
        <v>17</v>
      </c>
      <c r="AF1" t="s">
        <v>36</v>
      </c>
      <c r="AG1" t="s">
        <v>52</v>
      </c>
    </row>
    <row r="2" spans="1:33" x14ac:dyDescent="0.25">
      <c r="A2">
        <v>1</v>
      </c>
      <c r="B2" s="1">
        <v>1.96</v>
      </c>
      <c r="C2">
        <v>1.86</v>
      </c>
      <c r="D2">
        <f>AVERAGE(B2:C2)</f>
        <v>1.9100000000000001</v>
      </c>
      <c r="E2">
        <f>D2*50/5/20</f>
        <v>0.95500000000000007</v>
      </c>
      <c r="F2" s="1">
        <v>1.38</v>
      </c>
      <c r="G2">
        <v>1.39</v>
      </c>
      <c r="H2">
        <f>AVERAGE(F2:G2)</f>
        <v>1.3849999999999998</v>
      </c>
      <c r="I2">
        <f>H2*50/5/12.15</f>
        <v>1.1399176954732508</v>
      </c>
      <c r="J2" s="2">
        <v>0.41</v>
      </c>
      <c r="K2">
        <v>0.44</v>
      </c>
      <c r="L2">
        <f>AVERAGE(J2:K2)</f>
        <v>0.42499999999999999</v>
      </c>
      <c r="M2">
        <f>L2*50*10/5/23</f>
        <v>1.8478260869565217</v>
      </c>
      <c r="N2" s="3">
        <v>0.9</v>
      </c>
      <c r="O2" s="3">
        <v>0.92</v>
      </c>
      <c r="P2">
        <f>AVERAGE(N2:O2)</f>
        <v>0.91</v>
      </c>
      <c r="Q2">
        <f>P2*50/5/39.1</f>
        <v>0.23273657289002556</v>
      </c>
      <c r="R2">
        <v>0.95</v>
      </c>
      <c r="S2">
        <v>0.94</v>
      </c>
      <c r="T2">
        <f>AVERAGE(R2:S2)</f>
        <v>0.94499999999999995</v>
      </c>
      <c r="U2">
        <f>T2*50*10/5/18.62</f>
        <v>5.0751879699248121</v>
      </c>
      <c r="V2">
        <v>0.87</v>
      </c>
      <c r="W2">
        <v>0.9</v>
      </c>
      <c r="X2">
        <f>AVERAGE(V2:W2)</f>
        <v>0.88500000000000001</v>
      </c>
      <c r="Y2">
        <f>X2*50/5/31.77</f>
        <v>0.2785646836638338</v>
      </c>
      <c r="Z2">
        <v>0.01</v>
      </c>
      <c r="AA2">
        <v>0.01</v>
      </c>
      <c r="AB2">
        <f>AVERAGE(Z2:AA2)</f>
        <v>0.01</v>
      </c>
      <c r="AC2">
        <f>AB2*50/5/32.69</f>
        <v>3.0590394616090552E-3</v>
      </c>
      <c r="AD2">
        <v>0.39</v>
      </c>
      <c r="AE2">
        <v>0.39</v>
      </c>
      <c r="AF2">
        <f>AVERAGE(AD2:AE2)</f>
        <v>0.39</v>
      </c>
      <c r="AG2">
        <f>AF2*50*10/5/27.47</f>
        <v>1.4197306152166</v>
      </c>
    </row>
    <row r="3" spans="1:33" x14ac:dyDescent="0.25">
      <c r="A3">
        <v>2</v>
      </c>
      <c r="B3" s="4">
        <v>1.38</v>
      </c>
      <c r="C3">
        <v>1.87</v>
      </c>
      <c r="D3">
        <f t="shared" ref="D3:D26" si="0">AVERAGE(B3:C3)</f>
        <v>1.625</v>
      </c>
      <c r="E3">
        <f t="shared" ref="E3:E26" si="1">D3*50/5/20</f>
        <v>0.8125</v>
      </c>
      <c r="F3" s="1">
        <v>2.73</v>
      </c>
      <c r="G3">
        <v>2.66</v>
      </c>
      <c r="H3">
        <f t="shared" ref="H3:H26" si="2">AVERAGE(F3:G3)</f>
        <v>2.6950000000000003</v>
      </c>
      <c r="I3">
        <f t="shared" ref="I3:I26" si="3">H3*50/5/12.15</f>
        <v>2.2181069958847734</v>
      </c>
      <c r="J3" s="2">
        <v>1.81</v>
      </c>
      <c r="K3">
        <v>1.8</v>
      </c>
      <c r="L3">
        <f t="shared" ref="L3:L26" si="4">AVERAGE(J3:K3)</f>
        <v>1.8050000000000002</v>
      </c>
      <c r="M3">
        <f t="shared" ref="M3:M26" si="5">L3*50*10/5/23</f>
        <v>7.8478260869565233</v>
      </c>
      <c r="N3" s="3">
        <v>1.63</v>
      </c>
      <c r="O3" s="3">
        <v>1.66</v>
      </c>
      <c r="P3">
        <f t="shared" ref="P3:P26" si="6">AVERAGE(N3:O3)</f>
        <v>1.645</v>
      </c>
      <c r="Q3">
        <f t="shared" ref="Q3:Q26" si="7">P3*50/5/39.1</f>
        <v>0.42071611253196928</v>
      </c>
      <c r="R3">
        <v>0.61</v>
      </c>
      <c r="S3">
        <v>0.56000000000000005</v>
      </c>
      <c r="T3">
        <f t="shared" ref="T3:T26" si="8">AVERAGE(R3:S3)</f>
        <v>0.58499999999999996</v>
      </c>
      <c r="U3">
        <f t="shared" ref="U3:U26" si="9">T3*50*10/5/18.62</f>
        <v>3.1417830290010738</v>
      </c>
      <c r="V3">
        <v>0.56000000000000005</v>
      </c>
      <c r="W3">
        <v>0.57999999999999996</v>
      </c>
      <c r="X3">
        <f t="shared" ref="X3:X26" si="10">AVERAGE(V3:W3)</f>
        <v>0.57000000000000006</v>
      </c>
      <c r="Y3">
        <f t="shared" ref="Y3:Y26" si="11">X3*50/5/31.77</f>
        <v>0.17941454202077436</v>
      </c>
      <c r="Z3">
        <v>0.23</v>
      </c>
      <c r="AA3">
        <v>0.21</v>
      </c>
      <c r="AB3">
        <f t="shared" ref="AB3:AB26" si="12">AVERAGE(Z3:AA3)</f>
        <v>0.22</v>
      </c>
      <c r="AC3">
        <f t="shared" ref="AC3:AC26" si="13">AB3*50/5/32.69</f>
        <v>6.7298868155399219E-2</v>
      </c>
      <c r="AD3">
        <v>0.86</v>
      </c>
      <c r="AE3">
        <v>0.88</v>
      </c>
      <c r="AF3">
        <f t="shared" ref="AF3:AF26" si="14">AVERAGE(AD3:AE3)</f>
        <v>0.87</v>
      </c>
      <c r="AG3">
        <f t="shared" ref="AG3:AG26" si="15">AF3*50*10/5/27.47</f>
        <v>3.1670913724062615</v>
      </c>
    </row>
    <row r="4" spans="1:33" x14ac:dyDescent="0.25">
      <c r="A4">
        <v>3</v>
      </c>
      <c r="B4" s="1">
        <v>3.37</v>
      </c>
      <c r="C4">
        <v>3.34</v>
      </c>
      <c r="D4">
        <f t="shared" si="0"/>
        <v>3.355</v>
      </c>
      <c r="E4">
        <f t="shared" si="1"/>
        <v>1.6774999999999998</v>
      </c>
      <c r="F4" s="1">
        <v>3.09</v>
      </c>
      <c r="G4">
        <v>3.33</v>
      </c>
      <c r="H4">
        <f t="shared" si="2"/>
        <v>3.21</v>
      </c>
      <c r="I4">
        <f t="shared" si="3"/>
        <v>2.6419753086419755</v>
      </c>
      <c r="J4" s="2">
        <v>0.36</v>
      </c>
      <c r="K4">
        <v>0.38</v>
      </c>
      <c r="L4">
        <f t="shared" si="4"/>
        <v>0.37</v>
      </c>
      <c r="M4">
        <f t="shared" si="5"/>
        <v>1.6086956521739131</v>
      </c>
      <c r="N4" s="3">
        <v>1.1100000000000001</v>
      </c>
      <c r="O4" s="3">
        <v>1.1299999999999999</v>
      </c>
      <c r="P4">
        <f t="shared" si="6"/>
        <v>1.1200000000000001</v>
      </c>
      <c r="Q4">
        <f t="shared" si="7"/>
        <v>0.28644501278772383</v>
      </c>
      <c r="R4">
        <v>0.54</v>
      </c>
      <c r="S4">
        <v>0.5</v>
      </c>
      <c r="T4">
        <f t="shared" si="8"/>
        <v>0.52</v>
      </c>
      <c r="U4">
        <f t="shared" si="9"/>
        <v>2.7926960257787323</v>
      </c>
      <c r="V4">
        <v>1.04</v>
      </c>
      <c r="W4">
        <v>1.07</v>
      </c>
      <c r="X4">
        <f t="shared" si="10"/>
        <v>1.0550000000000002</v>
      </c>
      <c r="Y4">
        <f t="shared" si="11"/>
        <v>0.3320742839156437</v>
      </c>
      <c r="Z4">
        <v>0.45</v>
      </c>
      <c r="AA4">
        <v>0.47</v>
      </c>
      <c r="AB4">
        <f t="shared" si="12"/>
        <v>0.45999999999999996</v>
      </c>
      <c r="AC4">
        <f t="shared" si="13"/>
        <v>0.14071581523401652</v>
      </c>
      <c r="AD4">
        <v>0.71</v>
      </c>
      <c r="AE4">
        <v>0.76</v>
      </c>
      <c r="AF4">
        <f t="shared" si="14"/>
        <v>0.73499999999999999</v>
      </c>
      <c r="AG4">
        <f t="shared" si="15"/>
        <v>2.6756461594466692</v>
      </c>
    </row>
    <row r="5" spans="1:33" x14ac:dyDescent="0.25">
      <c r="A5">
        <v>4</v>
      </c>
      <c r="B5" s="1">
        <v>1.0900000000000001</v>
      </c>
      <c r="C5">
        <v>1.07</v>
      </c>
      <c r="D5">
        <f t="shared" si="0"/>
        <v>1.08</v>
      </c>
      <c r="E5">
        <f t="shared" si="1"/>
        <v>0.54</v>
      </c>
      <c r="F5" s="1">
        <v>1.57</v>
      </c>
      <c r="G5">
        <v>1.76</v>
      </c>
      <c r="H5">
        <f t="shared" si="2"/>
        <v>1.665</v>
      </c>
      <c r="I5">
        <f t="shared" si="3"/>
        <v>1.3703703703703702</v>
      </c>
      <c r="J5" s="2">
        <v>0.35</v>
      </c>
      <c r="K5">
        <v>0.36</v>
      </c>
      <c r="L5">
        <f t="shared" si="4"/>
        <v>0.35499999999999998</v>
      </c>
      <c r="M5">
        <f t="shared" si="5"/>
        <v>1.5434782608695652</v>
      </c>
      <c r="N5" s="3">
        <v>0.53</v>
      </c>
      <c r="O5" s="3">
        <v>0.53</v>
      </c>
      <c r="P5">
        <f t="shared" si="6"/>
        <v>0.53</v>
      </c>
      <c r="Q5">
        <f t="shared" si="7"/>
        <v>0.13554987212276215</v>
      </c>
      <c r="R5">
        <v>1.46</v>
      </c>
      <c r="S5">
        <v>1.54</v>
      </c>
      <c r="T5">
        <f t="shared" si="8"/>
        <v>1.5</v>
      </c>
      <c r="U5">
        <f t="shared" si="9"/>
        <v>8.0558539205155739</v>
      </c>
      <c r="V5">
        <v>0.44</v>
      </c>
      <c r="W5">
        <v>0.44</v>
      </c>
      <c r="X5">
        <f t="shared" si="10"/>
        <v>0.44</v>
      </c>
      <c r="Y5">
        <f t="shared" si="11"/>
        <v>0.13849543594586089</v>
      </c>
      <c r="Z5">
        <v>0.25</v>
      </c>
      <c r="AA5">
        <v>0.26</v>
      </c>
      <c r="AB5">
        <f t="shared" si="12"/>
        <v>0.255</v>
      </c>
      <c r="AC5">
        <f t="shared" si="13"/>
        <v>7.8005506271030894E-2</v>
      </c>
      <c r="AD5">
        <v>0.16</v>
      </c>
      <c r="AE5">
        <v>0.16</v>
      </c>
      <c r="AF5">
        <f t="shared" si="14"/>
        <v>0.16</v>
      </c>
      <c r="AG5">
        <f t="shared" si="15"/>
        <v>0.58245358572988715</v>
      </c>
    </row>
    <row r="6" spans="1:33" x14ac:dyDescent="0.25">
      <c r="A6">
        <v>5</v>
      </c>
      <c r="B6" s="1">
        <v>1.27</v>
      </c>
      <c r="C6">
        <v>1.21</v>
      </c>
      <c r="D6">
        <f t="shared" si="0"/>
        <v>1.24</v>
      </c>
      <c r="E6">
        <f t="shared" si="1"/>
        <v>0.62</v>
      </c>
      <c r="F6" s="1">
        <v>1.89</v>
      </c>
      <c r="G6">
        <v>1.83</v>
      </c>
      <c r="H6">
        <f t="shared" si="2"/>
        <v>1.8599999999999999</v>
      </c>
      <c r="I6">
        <f t="shared" si="3"/>
        <v>1.5308641975308643</v>
      </c>
      <c r="J6" s="2">
        <v>1.67</v>
      </c>
      <c r="K6">
        <v>1.68</v>
      </c>
      <c r="L6">
        <f t="shared" si="4"/>
        <v>1.6749999999999998</v>
      </c>
      <c r="M6">
        <f t="shared" si="5"/>
        <v>7.2826086956521729</v>
      </c>
      <c r="N6" s="3">
        <v>1.73</v>
      </c>
      <c r="O6" s="3">
        <v>1.76</v>
      </c>
      <c r="P6">
        <f t="shared" si="6"/>
        <v>1.7450000000000001</v>
      </c>
      <c r="Q6">
        <f t="shared" si="7"/>
        <v>0.44629156010230175</v>
      </c>
      <c r="R6">
        <v>0.52</v>
      </c>
      <c r="S6">
        <v>0.53</v>
      </c>
      <c r="T6">
        <f t="shared" si="8"/>
        <v>0.52500000000000002</v>
      </c>
      <c r="U6">
        <f t="shared" si="9"/>
        <v>2.8195488721804511</v>
      </c>
      <c r="V6">
        <v>0.01</v>
      </c>
      <c r="W6">
        <v>0.03</v>
      </c>
      <c r="X6">
        <f t="shared" si="10"/>
        <v>0.02</v>
      </c>
      <c r="Y6">
        <f t="shared" si="11"/>
        <v>6.2952470884482222E-3</v>
      </c>
      <c r="Z6">
        <v>0.23</v>
      </c>
      <c r="AA6">
        <v>0.25</v>
      </c>
      <c r="AB6">
        <f t="shared" si="12"/>
        <v>0.24</v>
      </c>
      <c r="AC6">
        <f t="shared" si="13"/>
        <v>7.3416947078617317E-2</v>
      </c>
      <c r="AD6">
        <v>0.52</v>
      </c>
      <c r="AE6">
        <v>0.53</v>
      </c>
      <c r="AF6">
        <f t="shared" si="14"/>
        <v>0.52500000000000002</v>
      </c>
      <c r="AG6">
        <f t="shared" si="15"/>
        <v>1.9111758281761924</v>
      </c>
    </row>
    <row r="7" spans="1:33" x14ac:dyDescent="0.25">
      <c r="A7">
        <v>6</v>
      </c>
      <c r="B7" s="1">
        <v>2.5499999999999998</v>
      </c>
      <c r="C7">
        <v>2.41</v>
      </c>
      <c r="D7">
        <f t="shared" si="0"/>
        <v>2.48</v>
      </c>
      <c r="E7">
        <f t="shared" si="1"/>
        <v>1.24</v>
      </c>
      <c r="F7" s="1">
        <v>2.66</v>
      </c>
      <c r="G7">
        <v>2.48</v>
      </c>
      <c r="H7">
        <f t="shared" si="2"/>
        <v>2.5700000000000003</v>
      </c>
      <c r="I7">
        <f t="shared" si="3"/>
        <v>2.1152263374485596</v>
      </c>
      <c r="J7" s="2">
        <v>0.82</v>
      </c>
      <c r="K7">
        <v>0.89</v>
      </c>
      <c r="L7">
        <f t="shared" si="4"/>
        <v>0.85499999999999998</v>
      </c>
      <c r="M7">
        <f t="shared" si="5"/>
        <v>3.7173913043478262</v>
      </c>
      <c r="N7" s="3">
        <v>1.24</v>
      </c>
      <c r="O7" s="3">
        <v>1.26</v>
      </c>
      <c r="P7">
        <f t="shared" si="6"/>
        <v>1.25</v>
      </c>
      <c r="Q7">
        <f t="shared" si="7"/>
        <v>0.31969309462915602</v>
      </c>
      <c r="R7">
        <v>2.69</v>
      </c>
      <c r="S7">
        <v>2.7</v>
      </c>
      <c r="T7">
        <f t="shared" si="8"/>
        <v>2.6950000000000003</v>
      </c>
      <c r="U7">
        <f t="shared" si="9"/>
        <v>14.473684210526315</v>
      </c>
      <c r="V7">
        <v>0.73</v>
      </c>
      <c r="W7">
        <v>0.76</v>
      </c>
      <c r="X7">
        <f t="shared" si="10"/>
        <v>0.745</v>
      </c>
      <c r="Y7">
        <f t="shared" si="11"/>
        <v>0.23449795404469626</v>
      </c>
      <c r="Z7">
        <v>0.54</v>
      </c>
      <c r="AA7">
        <v>0.67</v>
      </c>
      <c r="AB7">
        <f t="shared" si="12"/>
        <v>0.60499999999999998</v>
      </c>
      <c r="AC7">
        <f t="shared" si="13"/>
        <v>0.18507188742734781</v>
      </c>
      <c r="AD7">
        <v>1.21</v>
      </c>
      <c r="AE7">
        <v>1.28</v>
      </c>
      <c r="AF7">
        <f t="shared" si="14"/>
        <v>1.2450000000000001</v>
      </c>
      <c r="AG7">
        <f t="shared" si="15"/>
        <v>4.5322169639606855</v>
      </c>
    </row>
    <row r="8" spans="1:33" x14ac:dyDescent="0.25">
      <c r="A8">
        <v>7</v>
      </c>
      <c r="B8" s="1">
        <v>1.1000000000000001</v>
      </c>
      <c r="C8">
        <v>1.07</v>
      </c>
      <c r="D8">
        <f t="shared" si="0"/>
        <v>1.085</v>
      </c>
      <c r="E8">
        <f t="shared" si="1"/>
        <v>0.54249999999999998</v>
      </c>
      <c r="F8" s="1">
        <v>1.3</v>
      </c>
      <c r="G8">
        <v>1.1299999999999999</v>
      </c>
      <c r="H8">
        <f t="shared" si="2"/>
        <v>1.2149999999999999</v>
      </c>
      <c r="I8">
        <f t="shared" si="3"/>
        <v>0.99999999999999989</v>
      </c>
      <c r="J8" s="2">
        <v>0.51</v>
      </c>
      <c r="K8">
        <v>0.5</v>
      </c>
      <c r="L8">
        <f t="shared" si="4"/>
        <v>0.505</v>
      </c>
      <c r="M8">
        <f t="shared" si="5"/>
        <v>2.1956521739130435</v>
      </c>
      <c r="N8" s="3">
        <v>1.66</v>
      </c>
      <c r="O8" s="3">
        <v>1.68</v>
      </c>
      <c r="P8">
        <f t="shared" si="6"/>
        <v>1.67</v>
      </c>
      <c r="Q8">
        <f t="shared" si="7"/>
        <v>0.4271099744245524</v>
      </c>
      <c r="R8">
        <v>0.41</v>
      </c>
      <c r="S8">
        <v>0.41</v>
      </c>
      <c r="T8">
        <f t="shared" si="8"/>
        <v>0.41</v>
      </c>
      <c r="U8">
        <f t="shared" si="9"/>
        <v>2.2019334049409238</v>
      </c>
      <c r="V8">
        <v>0.65</v>
      </c>
      <c r="W8">
        <v>0.64</v>
      </c>
      <c r="X8">
        <f t="shared" si="10"/>
        <v>0.64500000000000002</v>
      </c>
      <c r="Y8">
        <f t="shared" si="11"/>
        <v>0.20302171860245516</v>
      </c>
      <c r="Z8">
        <v>0.23</v>
      </c>
      <c r="AA8">
        <v>0.27</v>
      </c>
      <c r="AB8">
        <f t="shared" si="12"/>
        <v>0.25</v>
      </c>
      <c r="AC8">
        <f t="shared" si="13"/>
        <v>7.6475986540226373E-2</v>
      </c>
      <c r="AD8">
        <v>0.44</v>
      </c>
      <c r="AE8">
        <v>0.44</v>
      </c>
      <c r="AF8">
        <f t="shared" si="14"/>
        <v>0.44</v>
      </c>
      <c r="AG8">
        <f t="shared" si="15"/>
        <v>1.6017473607571897</v>
      </c>
    </row>
    <row r="9" spans="1:33" x14ac:dyDescent="0.25">
      <c r="A9">
        <v>8</v>
      </c>
      <c r="B9" s="1">
        <v>1.86</v>
      </c>
      <c r="C9">
        <v>1.56</v>
      </c>
      <c r="D9">
        <f t="shared" si="0"/>
        <v>1.71</v>
      </c>
      <c r="E9">
        <f t="shared" si="1"/>
        <v>0.85500000000000009</v>
      </c>
      <c r="F9" s="1">
        <v>1.6</v>
      </c>
      <c r="G9">
        <v>1.51</v>
      </c>
      <c r="H9">
        <f t="shared" si="2"/>
        <v>1.5550000000000002</v>
      </c>
      <c r="I9">
        <f t="shared" si="3"/>
        <v>1.2798353909465021</v>
      </c>
      <c r="J9" s="2">
        <v>0.49</v>
      </c>
      <c r="K9">
        <v>0.49</v>
      </c>
      <c r="L9">
        <f t="shared" si="4"/>
        <v>0.49</v>
      </c>
      <c r="M9">
        <f t="shared" si="5"/>
        <v>2.1304347826086958</v>
      </c>
      <c r="N9" s="3">
        <v>1.1399999999999999</v>
      </c>
      <c r="O9" s="3">
        <v>1.1599999999999999</v>
      </c>
      <c r="P9">
        <f t="shared" si="6"/>
        <v>1.1499999999999999</v>
      </c>
      <c r="Q9">
        <f t="shared" si="7"/>
        <v>0.29411764705882348</v>
      </c>
      <c r="R9">
        <v>1.01</v>
      </c>
      <c r="S9">
        <v>1.01</v>
      </c>
      <c r="T9">
        <f t="shared" si="8"/>
        <v>1.01</v>
      </c>
      <c r="U9">
        <f t="shared" si="9"/>
        <v>5.4242749731471536</v>
      </c>
      <c r="V9">
        <v>0.05</v>
      </c>
      <c r="W9">
        <v>0.04</v>
      </c>
      <c r="X9">
        <f t="shared" si="10"/>
        <v>4.4999999999999998E-2</v>
      </c>
      <c r="Y9">
        <f t="shared" si="11"/>
        <v>1.4164305949008499E-2</v>
      </c>
      <c r="Z9">
        <v>0.38</v>
      </c>
      <c r="AA9">
        <v>0.38</v>
      </c>
      <c r="AB9">
        <f t="shared" si="12"/>
        <v>0.38</v>
      </c>
      <c r="AC9">
        <f t="shared" si="13"/>
        <v>0.11624349954114409</v>
      </c>
      <c r="AD9">
        <v>0.23</v>
      </c>
      <c r="AE9">
        <v>0.22</v>
      </c>
      <c r="AF9">
        <f t="shared" si="14"/>
        <v>0.22500000000000001</v>
      </c>
      <c r="AG9">
        <f t="shared" si="15"/>
        <v>0.81907535493265382</v>
      </c>
    </row>
    <row r="10" spans="1:33" x14ac:dyDescent="0.25">
      <c r="A10">
        <v>9</v>
      </c>
      <c r="B10" s="1">
        <v>1.94</v>
      </c>
      <c r="C10">
        <v>1.9</v>
      </c>
      <c r="D10">
        <f t="shared" si="0"/>
        <v>1.92</v>
      </c>
      <c r="E10">
        <f t="shared" si="1"/>
        <v>0.96</v>
      </c>
      <c r="F10" s="1">
        <v>2.19</v>
      </c>
      <c r="G10">
        <v>2.12</v>
      </c>
      <c r="H10">
        <f t="shared" si="2"/>
        <v>2.1550000000000002</v>
      </c>
      <c r="I10">
        <f t="shared" si="3"/>
        <v>1.7736625514403295</v>
      </c>
      <c r="J10" s="2">
        <v>0.27</v>
      </c>
      <c r="K10">
        <v>0.3</v>
      </c>
      <c r="L10">
        <f t="shared" si="4"/>
        <v>0.28500000000000003</v>
      </c>
      <c r="M10">
        <f t="shared" si="5"/>
        <v>1.2391304347826091</v>
      </c>
      <c r="N10" s="3">
        <v>1.66</v>
      </c>
      <c r="O10" s="3">
        <v>1.68</v>
      </c>
      <c r="P10">
        <f t="shared" si="6"/>
        <v>1.67</v>
      </c>
      <c r="Q10">
        <f t="shared" si="7"/>
        <v>0.4271099744245524</v>
      </c>
      <c r="R10">
        <v>3.06</v>
      </c>
      <c r="S10">
        <v>3.08</v>
      </c>
      <c r="T10">
        <f t="shared" si="8"/>
        <v>3.0700000000000003</v>
      </c>
      <c r="U10">
        <f t="shared" si="9"/>
        <v>16.487647690655209</v>
      </c>
      <c r="V10">
        <v>0.01</v>
      </c>
      <c r="W10">
        <v>0.02</v>
      </c>
      <c r="X10">
        <f t="shared" si="10"/>
        <v>1.4999999999999999E-2</v>
      </c>
      <c r="Y10">
        <f t="shared" si="11"/>
        <v>4.721435316336166E-3</v>
      </c>
      <c r="Z10">
        <v>0.27</v>
      </c>
      <c r="AA10">
        <v>0.28999999999999998</v>
      </c>
      <c r="AB10">
        <f t="shared" si="12"/>
        <v>0.28000000000000003</v>
      </c>
      <c r="AC10">
        <f t="shared" si="13"/>
        <v>8.5653104925053541E-2</v>
      </c>
      <c r="AD10">
        <v>1.02</v>
      </c>
      <c r="AE10">
        <v>1</v>
      </c>
      <c r="AF10">
        <f t="shared" si="14"/>
        <v>1.01</v>
      </c>
      <c r="AG10">
        <f t="shared" si="15"/>
        <v>3.676738259919913</v>
      </c>
    </row>
    <row r="11" spans="1:33" x14ac:dyDescent="0.25">
      <c r="A11">
        <v>10</v>
      </c>
      <c r="B11" s="1">
        <v>1.62</v>
      </c>
      <c r="C11">
        <v>1.35</v>
      </c>
      <c r="D11">
        <f t="shared" si="0"/>
        <v>1.4850000000000001</v>
      </c>
      <c r="E11">
        <f t="shared" si="1"/>
        <v>0.74249999999999994</v>
      </c>
      <c r="F11" s="1">
        <v>3.07</v>
      </c>
      <c r="G11">
        <v>3</v>
      </c>
      <c r="H11">
        <f t="shared" si="2"/>
        <v>3.0350000000000001</v>
      </c>
      <c r="I11">
        <f t="shared" si="3"/>
        <v>2.4979423868312756</v>
      </c>
      <c r="J11" s="2">
        <v>0.4</v>
      </c>
      <c r="K11">
        <v>0.47</v>
      </c>
      <c r="L11">
        <f t="shared" si="4"/>
        <v>0.435</v>
      </c>
      <c r="M11">
        <f t="shared" si="5"/>
        <v>1.8913043478260869</v>
      </c>
      <c r="N11" s="3">
        <v>1.1399999999999999</v>
      </c>
      <c r="O11" s="3">
        <v>1.1499999999999999</v>
      </c>
      <c r="P11">
        <f t="shared" si="6"/>
        <v>1.145</v>
      </c>
      <c r="Q11">
        <f t="shared" si="7"/>
        <v>0.29283887468030689</v>
      </c>
      <c r="R11">
        <v>0.8</v>
      </c>
      <c r="S11">
        <v>0.86</v>
      </c>
      <c r="T11">
        <f t="shared" si="8"/>
        <v>0.83000000000000007</v>
      </c>
      <c r="U11">
        <f t="shared" si="9"/>
        <v>4.4575725026852844</v>
      </c>
      <c r="V11">
        <v>0.06</v>
      </c>
      <c r="W11">
        <v>0.09</v>
      </c>
      <c r="X11">
        <f t="shared" si="10"/>
        <v>7.4999999999999997E-2</v>
      </c>
      <c r="Y11">
        <f t="shared" si="11"/>
        <v>2.3607176581680833E-2</v>
      </c>
      <c r="Z11">
        <v>0.24</v>
      </c>
      <c r="AA11">
        <v>0.26</v>
      </c>
      <c r="AB11">
        <f t="shared" si="12"/>
        <v>0.25</v>
      </c>
      <c r="AC11">
        <f t="shared" si="13"/>
        <v>7.6475986540226373E-2</v>
      </c>
      <c r="AD11">
        <v>7.0000000000000007E-2</v>
      </c>
      <c r="AE11">
        <v>7.0000000000000007E-2</v>
      </c>
      <c r="AF11">
        <f t="shared" si="14"/>
        <v>7.0000000000000007E-2</v>
      </c>
      <c r="AG11">
        <f t="shared" si="15"/>
        <v>0.2548234437568257</v>
      </c>
    </row>
    <row r="12" spans="1:33" x14ac:dyDescent="0.25">
      <c r="A12">
        <v>11</v>
      </c>
      <c r="B12" s="1">
        <v>2.4700000000000002</v>
      </c>
      <c r="C12">
        <v>2.66</v>
      </c>
      <c r="D12">
        <f t="shared" si="0"/>
        <v>2.5650000000000004</v>
      </c>
      <c r="E12">
        <f t="shared" si="1"/>
        <v>1.2825000000000002</v>
      </c>
      <c r="F12" s="1">
        <v>2.04</v>
      </c>
      <c r="G12">
        <v>2.3199999999999998</v>
      </c>
      <c r="H12">
        <f t="shared" si="2"/>
        <v>2.1799999999999997</v>
      </c>
      <c r="I12">
        <f t="shared" si="3"/>
        <v>1.7942386831275716</v>
      </c>
      <c r="J12" s="2">
        <v>0.35</v>
      </c>
      <c r="K12">
        <v>0.34</v>
      </c>
      <c r="L12">
        <f t="shared" si="4"/>
        <v>0.34499999999999997</v>
      </c>
      <c r="M12">
        <f t="shared" si="5"/>
        <v>1.5</v>
      </c>
      <c r="N12" s="3">
        <v>1.55</v>
      </c>
      <c r="O12" s="3">
        <v>1.57</v>
      </c>
      <c r="P12">
        <f t="shared" si="6"/>
        <v>1.56</v>
      </c>
      <c r="Q12">
        <f t="shared" si="7"/>
        <v>0.39897698209718668</v>
      </c>
      <c r="R12">
        <v>0.56999999999999995</v>
      </c>
      <c r="S12">
        <v>0.59</v>
      </c>
      <c r="T12">
        <f t="shared" si="8"/>
        <v>0.57999999999999996</v>
      </c>
      <c r="U12">
        <f t="shared" si="9"/>
        <v>3.1149301825993545</v>
      </c>
      <c r="V12">
        <v>0.96</v>
      </c>
      <c r="W12">
        <v>0.99</v>
      </c>
      <c r="X12">
        <f t="shared" si="10"/>
        <v>0.97499999999999998</v>
      </c>
      <c r="Y12">
        <f t="shared" si="11"/>
        <v>0.3068932955618508</v>
      </c>
      <c r="Z12">
        <v>0.33</v>
      </c>
      <c r="AA12">
        <v>0.33</v>
      </c>
      <c r="AB12">
        <f t="shared" si="12"/>
        <v>0.33</v>
      </c>
      <c r="AC12">
        <f t="shared" si="13"/>
        <v>0.10094830223309881</v>
      </c>
      <c r="AD12">
        <v>0.19</v>
      </c>
      <c r="AE12">
        <v>0.2</v>
      </c>
      <c r="AF12">
        <f t="shared" si="14"/>
        <v>0.19500000000000001</v>
      </c>
      <c r="AG12">
        <f t="shared" si="15"/>
        <v>0.70986530760830002</v>
      </c>
    </row>
    <row r="13" spans="1:33" x14ac:dyDescent="0.25">
      <c r="A13">
        <v>12</v>
      </c>
      <c r="B13" s="1">
        <v>0.8</v>
      </c>
      <c r="C13">
        <v>0.76</v>
      </c>
      <c r="D13">
        <f t="shared" si="0"/>
        <v>0.78</v>
      </c>
      <c r="E13">
        <f t="shared" si="1"/>
        <v>0.39</v>
      </c>
      <c r="F13" s="1">
        <v>1.4</v>
      </c>
      <c r="G13">
        <v>1.36</v>
      </c>
      <c r="H13">
        <f t="shared" si="2"/>
        <v>1.38</v>
      </c>
      <c r="I13">
        <f t="shared" si="3"/>
        <v>1.1358024691358024</v>
      </c>
      <c r="J13" s="2">
        <v>0.37</v>
      </c>
      <c r="K13" s="2">
        <v>0.4</v>
      </c>
      <c r="L13">
        <f t="shared" si="4"/>
        <v>0.38500000000000001</v>
      </c>
      <c r="M13">
        <f t="shared" si="5"/>
        <v>1.673913043478261</v>
      </c>
      <c r="N13" s="3">
        <v>1.22</v>
      </c>
      <c r="O13" s="3">
        <v>1.24</v>
      </c>
      <c r="P13">
        <f t="shared" si="6"/>
        <v>1.23</v>
      </c>
      <c r="Q13">
        <f t="shared" si="7"/>
        <v>0.31457800511508954</v>
      </c>
      <c r="R13">
        <v>0.42</v>
      </c>
      <c r="S13">
        <v>0.4</v>
      </c>
      <c r="T13">
        <f t="shared" si="8"/>
        <v>0.41000000000000003</v>
      </c>
      <c r="U13">
        <f t="shared" si="9"/>
        <v>2.2019334049409238</v>
      </c>
      <c r="V13">
        <v>0.33</v>
      </c>
      <c r="W13">
        <v>0.32</v>
      </c>
      <c r="X13">
        <f t="shared" si="10"/>
        <v>0.32500000000000001</v>
      </c>
      <c r="Y13">
        <f t="shared" si="11"/>
        <v>0.1022977651872836</v>
      </c>
      <c r="Z13">
        <v>0.2</v>
      </c>
      <c r="AA13">
        <v>0.22</v>
      </c>
      <c r="AB13">
        <f t="shared" si="12"/>
        <v>0.21000000000000002</v>
      </c>
      <c r="AC13">
        <f t="shared" si="13"/>
        <v>6.4239828693790177E-2</v>
      </c>
      <c r="AD13">
        <v>0.41</v>
      </c>
      <c r="AE13">
        <v>0.42</v>
      </c>
      <c r="AF13">
        <f t="shared" si="14"/>
        <v>0.41499999999999998</v>
      </c>
      <c r="AG13">
        <f t="shared" si="15"/>
        <v>1.5107389879868949</v>
      </c>
    </row>
    <row r="14" spans="1:33" x14ac:dyDescent="0.25">
      <c r="A14">
        <v>13</v>
      </c>
      <c r="B14" s="1">
        <v>1.55</v>
      </c>
      <c r="C14">
        <v>1.81</v>
      </c>
      <c r="D14">
        <f t="shared" si="0"/>
        <v>1.6800000000000002</v>
      </c>
      <c r="E14">
        <f t="shared" si="1"/>
        <v>0.84000000000000019</v>
      </c>
      <c r="F14" s="1">
        <v>1.87</v>
      </c>
      <c r="G14">
        <v>2.09</v>
      </c>
      <c r="H14">
        <f t="shared" si="2"/>
        <v>1.98</v>
      </c>
      <c r="I14">
        <f t="shared" si="3"/>
        <v>1.6296296296296295</v>
      </c>
      <c r="J14" s="2">
        <v>0.28999999999999998</v>
      </c>
      <c r="K14" s="2">
        <v>0.24</v>
      </c>
      <c r="L14">
        <f t="shared" si="4"/>
        <v>0.26500000000000001</v>
      </c>
      <c r="M14">
        <f t="shared" si="5"/>
        <v>1.1521739130434783</v>
      </c>
      <c r="N14" s="1">
        <v>1.76</v>
      </c>
      <c r="O14" s="1">
        <v>1.76</v>
      </c>
      <c r="P14">
        <f t="shared" si="6"/>
        <v>1.76</v>
      </c>
      <c r="Q14">
        <f t="shared" si="7"/>
        <v>0.45012787723785169</v>
      </c>
      <c r="R14">
        <v>1.19</v>
      </c>
      <c r="S14">
        <v>1.38</v>
      </c>
      <c r="T14">
        <f t="shared" si="8"/>
        <v>1.2849999999999999</v>
      </c>
      <c r="U14">
        <f t="shared" si="9"/>
        <v>6.9011815252416753</v>
      </c>
      <c r="V14">
        <v>0.03</v>
      </c>
      <c r="W14">
        <v>0.04</v>
      </c>
      <c r="X14">
        <f t="shared" si="10"/>
        <v>3.5000000000000003E-2</v>
      </c>
      <c r="Y14">
        <f t="shared" si="11"/>
        <v>1.1016682404784388E-2</v>
      </c>
      <c r="Z14">
        <v>0.3</v>
      </c>
      <c r="AA14">
        <v>0.3</v>
      </c>
      <c r="AB14">
        <f t="shared" si="12"/>
        <v>0.3</v>
      </c>
      <c r="AC14">
        <f t="shared" si="13"/>
        <v>9.1771183848271654E-2</v>
      </c>
      <c r="AD14">
        <v>0.59</v>
      </c>
      <c r="AE14">
        <v>0.6</v>
      </c>
      <c r="AF14">
        <f t="shared" si="14"/>
        <v>0.59499999999999997</v>
      </c>
      <c r="AG14">
        <f t="shared" si="15"/>
        <v>2.1659992719330181</v>
      </c>
    </row>
    <row r="15" spans="1:33" x14ac:dyDescent="0.25">
      <c r="A15">
        <v>14</v>
      </c>
      <c r="B15" s="1">
        <v>1.53</v>
      </c>
      <c r="C15">
        <v>1.58</v>
      </c>
      <c r="D15">
        <f t="shared" si="0"/>
        <v>1.5550000000000002</v>
      </c>
      <c r="E15">
        <f t="shared" si="1"/>
        <v>0.77750000000000008</v>
      </c>
      <c r="F15" s="1">
        <v>1.53</v>
      </c>
      <c r="G15">
        <v>1.52</v>
      </c>
      <c r="H15">
        <f t="shared" si="2"/>
        <v>1.5249999999999999</v>
      </c>
      <c r="I15">
        <f t="shared" si="3"/>
        <v>1.2551440329218106</v>
      </c>
      <c r="J15" s="2">
        <v>0.37</v>
      </c>
      <c r="K15" s="2">
        <v>0.38</v>
      </c>
      <c r="L15">
        <f t="shared" si="4"/>
        <v>0.375</v>
      </c>
      <c r="M15">
        <f t="shared" si="5"/>
        <v>1.6304347826086956</v>
      </c>
      <c r="N15" s="1">
        <v>1.61</v>
      </c>
      <c r="O15" s="1">
        <v>1.64</v>
      </c>
      <c r="P15">
        <f t="shared" si="6"/>
        <v>1.625</v>
      </c>
      <c r="Q15">
        <f t="shared" si="7"/>
        <v>0.4156010230179028</v>
      </c>
      <c r="R15">
        <v>0.81</v>
      </c>
      <c r="S15">
        <v>0.73</v>
      </c>
      <c r="T15">
        <f t="shared" si="8"/>
        <v>0.77</v>
      </c>
      <c r="U15">
        <f t="shared" si="9"/>
        <v>4.1353383458646613</v>
      </c>
      <c r="V15">
        <v>0.04</v>
      </c>
      <c r="W15">
        <v>0.05</v>
      </c>
      <c r="X15">
        <f t="shared" si="10"/>
        <v>4.4999999999999998E-2</v>
      </c>
      <c r="Y15">
        <f t="shared" si="11"/>
        <v>1.4164305949008499E-2</v>
      </c>
      <c r="Z15">
        <v>0.3</v>
      </c>
      <c r="AA15">
        <v>0.27</v>
      </c>
      <c r="AB15">
        <f t="shared" si="12"/>
        <v>0.28500000000000003</v>
      </c>
      <c r="AC15">
        <f t="shared" si="13"/>
        <v>8.7182624655858076E-2</v>
      </c>
      <c r="AD15">
        <v>0.66</v>
      </c>
      <c r="AE15">
        <v>0.67</v>
      </c>
      <c r="AF15">
        <f t="shared" si="14"/>
        <v>0.66500000000000004</v>
      </c>
      <c r="AG15">
        <f t="shared" si="15"/>
        <v>2.4208227156898436</v>
      </c>
    </row>
    <row r="16" spans="1:33" x14ac:dyDescent="0.25">
      <c r="A16">
        <v>15</v>
      </c>
      <c r="B16" s="1">
        <v>1.07</v>
      </c>
      <c r="C16">
        <v>1.23</v>
      </c>
      <c r="D16">
        <f t="shared" si="0"/>
        <v>1.1499999999999999</v>
      </c>
      <c r="E16">
        <f t="shared" si="1"/>
        <v>0.57499999999999996</v>
      </c>
      <c r="F16" s="1">
        <v>1.03</v>
      </c>
      <c r="G16">
        <v>0.95</v>
      </c>
      <c r="H16">
        <f t="shared" si="2"/>
        <v>0.99</v>
      </c>
      <c r="I16">
        <f t="shared" si="3"/>
        <v>0.81481481481481477</v>
      </c>
      <c r="J16" s="2">
        <v>0.37</v>
      </c>
      <c r="K16" s="2">
        <v>0.39</v>
      </c>
      <c r="L16">
        <f t="shared" si="4"/>
        <v>0.38</v>
      </c>
      <c r="M16">
        <f t="shared" si="5"/>
        <v>1.6521739130434783</v>
      </c>
      <c r="N16" s="1">
        <v>2.06</v>
      </c>
      <c r="O16" s="1">
        <v>2.09</v>
      </c>
      <c r="P16">
        <f t="shared" si="6"/>
        <v>2.0750000000000002</v>
      </c>
      <c r="Q16">
        <f t="shared" si="7"/>
        <v>0.53069053708439906</v>
      </c>
      <c r="R16">
        <v>0.3</v>
      </c>
      <c r="S16">
        <v>0.4</v>
      </c>
      <c r="T16">
        <f t="shared" si="8"/>
        <v>0.35</v>
      </c>
      <c r="U16">
        <f t="shared" si="9"/>
        <v>1.8796992481203008</v>
      </c>
      <c r="V16">
        <v>0.05</v>
      </c>
      <c r="W16">
        <v>0.04</v>
      </c>
      <c r="X16">
        <f t="shared" si="10"/>
        <v>4.4999999999999998E-2</v>
      </c>
      <c r="Y16">
        <f t="shared" si="11"/>
        <v>1.4164305949008499E-2</v>
      </c>
      <c r="Z16">
        <v>0.23</v>
      </c>
      <c r="AA16">
        <v>0.2</v>
      </c>
      <c r="AB16">
        <f t="shared" si="12"/>
        <v>0.21500000000000002</v>
      </c>
      <c r="AC16">
        <f t="shared" si="13"/>
        <v>6.5769348424594698E-2</v>
      </c>
      <c r="AD16">
        <v>0.34</v>
      </c>
      <c r="AE16">
        <v>0.35</v>
      </c>
      <c r="AF16">
        <f t="shared" si="14"/>
        <v>0.34499999999999997</v>
      </c>
      <c r="AG16">
        <f t="shared" si="15"/>
        <v>1.2559155442300691</v>
      </c>
    </row>
    <row r="17" spans="1:33" x14ac:dyDescent="0.25">
      <c r="A17">
        <v>16</v>
      </c>
      <c r="B17" s="1">
        <v>1.42</v>
      </c>
      <c r="C17">
        <v>1.68</v>
      </c>
      <c r="D17">
        <f t="shared" si="0"/>
        <v>1.5499999999999998</v>
      </c>
      <c r="E17">
        <f t="shared" si="1"/>
        <v>0.7749999999999998</v>
      </c>
      <c r="F17" s="1">
        <v>1.4</v>
      </c>
      <c r="G17">
        <v>1.49</v>
      </c>
      <c r="H17">
        <f t="shared" si="2"/>
        <v>1.4449999999999998</v>
      </c>
      <c r="I17">
        <f t="shared" si="3"/>
        <v>1.1893004115226335</v>
      </c>
      <c r="J17" s="2">
        <v>1.68</v>
      </c>
      <c r="K17" s="2">
        <v>1.71</v>
      </c>
      <c r="L17">
        <f t="shared" si="4"/>
        <v>1.6949999999999998</v>
      </c>
      <c r="M17">
        <f t="shared" si="5"/>
        <v>7.3695652173913029</v>
      </c>
      <c r="N17" s="1">
        <v>1.44</v>
      </c>
      <c r="O17" s="1">
        <v>1.45</v>
      </c>
      <c r="P17">
        <f t="shared" si="6"/>
        <v>1.4449999999999998</v>
      </c>
      <c r="Q17">
        <f t="shared" si="7"/>
        <v>0.36956521739130427</v>
      </c>
      <c r="R17">
        <v>0.42</v>
      </c>
      <c r="S17">
        <v>0.5</v>
      </c>
      <c r="T17">
        <f t="shared" si="8"/>
        <v>0.45999999999999996</v>
      </c>
      <c r="U17">
        <f t="shared" si="9"/>
        <v>2.4704618689581093</v>
      </c>
      <c r="V17">
        <v>0.68</v>
      </c>
      <c r="W17">
        <v>0.69</v>
      </c>
      <c r="X17">
        <f t="shared" si="10"/>
        <v>0.68500000000000005</v>
      </c>
      <c r="Y17">
        <f t="shared" si="11"/>
        <v>0.21561221277935158</v>
      </c>
      <c r="Z17">
        <v>0.2</v>
      </c>
      <c r="AA17">
        <v>0.16</v>
      </c>
      <c r="AB17">
        <f t="shared" si="12"/>
        <v>0.18</v>
      </c>
      <c r="AC17">
        <f t="shared" si="13"/>
        <v>5.5062710308962988E-2</v>
      </c>
      <c r="AD17">
        <v>0.54</v>
      </c>
      <c r="AE17">
        <v>0.55000000000000004</v>
      </c>
      <c r="AF17">
        <f t="shared" si="14"/>
        <v>0.54500000000000004</v>
      </c>
      <c r="AG17">
        <f t="shared" si="15"/>
        <v>1.9839825263924287</v>
      </c>
    </row>
    <row r="18" spans="1:33" x14ac:dyDescent="0.25">
      <c r="A18">
        <v>17</v>
      </c>
      <c r="B18" s="1">
        <v>0.83</v>
      </c>
      <c r="C18">
        <v>0.76</v>
      </c>
      <c r="D18">
        <f t="shared" si="0"/>
        <v>0.79499999999999993</v>
      </c>
      <c r="E18">
        <f t="shared" si="1"/>
        <v>0.39750000000000002</v>
      </c>
      <c r="F18" s="1">
        <v>1.25</v>
      </c>
      <c r="G18">
        <v>1.25</v>
      </c>
      <c r="H18">
        <f t="shared" si="2"/>
        <v>1.25</v>
      </c>
      <c r="I18">
        <f t="shared" si="3"/>
        <v>1.0288065843621399</v>
      </c>
      <c r="J18" s="2">
        <v>0.32</v>
      </c>
      <c r="K18" s="2">
        <v>0.36</v>
      </c>
      <c r="L18">
        <f t="shared" si="4"/>
        <v>0.33999999999999997</v>
      </c>
      <c r="M18">
        <f t="shared" si="5"/>
        <v>1.4782608695652173</v>
      </c>
      <c r="N18" s="1">
        <v>1.68</v>
      </c>
      <c r="O18" s="1">
        <v>1.69</v>
      </c>
      <c r="P18">
        <f t="shared" si="6"/>
        <v>1.6850000000000001</v>
      </c>
      <c r="Q18">
        <f t="shared" si="7"/>
        <v>0.43094629156010233</v>
      </c>
      <c r="R18">
        <v>0.81</v>
      </c>
      <c r="S18">
        <v>0.82</v>
      </c>
      <c r="T18">
        <f t="shared" si="8"/>
        <v>0.81499999999999995</v>
      </c>
      <c r="U18">
        <f t="shared" si="9"/>
        <v>4.3770139634801284</v>
      </c>
      <c r="V18">
        <v>0.09</v>
      </c>
      <c r="W18">
        <v>0.09</v>
      </c>
      <c r="X18">
        <f t="shared" si="10"/>
        <v>0.09</v>
      </c>
      <c r="Y18">
        <f t="shared" si="11"/>
        <v>2.8328611898016998E-2</v>
      </c>
      <c r="Z18">
        <v>0.27</v>
      </c>
      <c r="AA18">
        <v>0.23</v>
      </c>
      <c r="AB18">
        <f t="shared" si="12"/>
        <v>0.25</v>
      </c>
      <c r="AC18">
        <f t="shared" si="13"/>
        <v>7.6475986540226373E-2</v>
      </c>
      <c r="AD18">
        <v>0.09</v>
      </c>
      <c r="AE18">
        <v>0.09</v>
      </c>
      <c r="AF18">
        <f t="shared" si="14"/>
        <v>0.09</v>
      </c>
      <c r="AG18">
        <f t="shared" si="15"/>
        <v>0.32763014197306156</v>
      </c>
    </row>
    <row r="19" spans="1:33" x14ac:dyDescent="0.25">
      <c r="A19">
        <v>18</v>
      </c>
      <c r="B19" s="1">
        <v>1.18</v>
      </c>
      <c r="C19">
        <v>1.41</v>
      </c>
      <c r="D19">
        <f t="shared" si="0"/>
        <v>1.2949999999999999</v>
      </c>
      <c r="E19">
        <f t="shared" si="1"/>
        <v>0.64749999999999996</v>
      </c>
      <c r="F19" s="1">
        <v>2.39</v>
      </c>
      <c r="G19">
        <v>2.62</v>
      </c>
      <c r="H19">
        <f t="shared" si="2"/>
        <v>2.5049999999999999</v>
      </c>
      <c r="I19">
        <f t="shared" si="3"/>
        <v>2.0617283950617282</v>
      </c>
      <c r="J19" s="2">
        <v>0.81</v>
      </c>
      <c r="K19" s="2">
        <v>0.85</v>
      </c>
      <c r="L19">
        <f t="shared" si="4"/>
        <v>0.83000000000000007</v>
      </c>
      <c r="M19">
        <f t="shared" si="5"/>
        <v>3.6086956521739131</v>
      </c>
      <c r="N19" s="1">
        <v>2.75</v>
      </c>
      <c r="O19" s="1">
        <v>2.78</v>
      </c>
      <c r="P19">
        <f t="shared" si="6"/>
        <v>2.7649999999999997</v>
      </c>
      <c r="Q19">
        <f t="shared" si="7"/>
        <v>0.707161125319693</v>
      </c>
      <c r="R19">
        <v>0.41</v>
      </c>
      <c r="S19">
        <v>0.52</v>
      </c>
      <c r="T19">
        <f t="shared" si="8"/>
        <v>0.46499999999999997</v>
      </c>
      <c r="U19">
        <f t="shared" si="9"/>
        <v>2.4973147153598281</v>
      </c>
      <c r="V19">
        <v>0.1</v>
      </c>
      <c r="W19">
        <v>0.1</v>
      </c>
      <c r="X19">
        <f t="shared" si="10"/>
        <v>0.1</v>
      </c>
      <c r="Y19">
        <f t="shared" si="11"/>
        <v>3.147623544224111E-2</v>
      </c>
      <c r="Z19">
        <v>0.13</v>
      </c>
      <c r="AA19">
        <v>0.17</v>
      </c>
      <c r="AB19">
        <f t="shared" si="12"/>
        <v>0.15000000000000002</v>
      </c>
      <c r="AC19">
        <f t="shared" si="13"/>
        <v>4.5885591924135834E-2</v>
      </c>
      <c r="AD19">
        <v>0.28000000000000003</v>
      </c>
      <c r="AE19">
        <v>0.28999999999999998</v>
      </c>
      <c r="AF19">
        <f t="shared" si="14"/>
        <v>0.28500000000000003</v>
      </c>
      <c r="AG19">
        <f t="shared" si="15"/>
        <v>1.0374954495813618</v>
      </c>
    </row>
    <row r="20" spans="1:33" x14ac:dyDescent="0.25">
      <c r="A20">
        <v>19</v>
      </c>
      <c r="B20" s="2">
        <v>1.24</v>
      </c>
      <c r="C20">
        <v>1.31</v>
      </c>
      <c r="D20">
        <f t="shared" si="0"/>
        <v>1.2749999999999999</v>
      </c>
      <c r="E20">
        <f t="shared" si="1"/>
        <v>0.63749999999999996</v>
      </c>
      <c r="F20" s="1">
        <v>1.39</v>
      </c>
      <c r="G20">
        <v>1.4</v>
      </c>
      <c r="H20">
        <f t="shared" si="2"/>
        <v>1.395</v>
      </c>
      <c r="I20">
        <f t="shared" si="3"/>
        <v>1.1481481481481481</v>
      </c>
      <c r="J20" s="2">
        <v>0.34</v>
      </c>
      <c r="K20" s="2">
        <v>0.39</v>
      </c>
      <c r="L20">
        <f t="shared" si="4"/>
        <v>0.36499999999999999</v>
      </c>
      <c r="M20">
        <f t="shared" si="5"/>
        <v>1.5869565217391304</v>
      </c>
      <c r="N20" s="3">
        <v>1.32</v>
      </c>
      <c r="O20" s="3">
        <v>1.35</v>
      </c>
      <c r="P20">
        <f t="shared" si="6"/>
        <v>1.335</v>
      </c>
      <c r="Q20">
        <f t="shared" si="7"/>
        <v>0.34143222506393861</v>
      </c>
      <c r="R20">
        <v>0.57999999999999996</v>
      </c>
      <c r="S20">
        <v>0.59</v>
      </c>
      <c r="T20">
        <f t="shared" si="8"/>
        <v>0.58499999999999996</v>
      </c>
      <c r="U20">
        <f t="shared" si="9"/>
        <v>3.1417830290010738</v>
      </c>
      <c r="V20">
        <v>0.37</v>
      </c>
      <c r="W20">
        <v>0.38</v>
      </c>
      <c r="X20">
        <f t="shared" si="10"/>
        <v>0.375</v>
      </c>
      <c r="Y20">
        <f t="shared" si="11"/>
        <v>0.11803588290840415</v>
      </c>
      <c r="Z20">
        <v>0.28000000000000003</v>
      </c>
      <c r="AA20">
        <v>0.31</v>
      </c>
      <c r="AB20">
        <f t="shared" si="12"/>
        <v>0.29500000000000004</v>
      </c>
      <c r="AC20">
        <f t="shared" si="13"/>
        <v>9.0241664117467132E-2</v>
      </c>
      <c r="AD20">
        <v>0.47</v>
      </c>
      <c r="AE20">
        <v>0.49</v>
      </c>
      <c r="AF20">
        <f t="shared" si="14"/>
        <v>0.48</v>
      </c>
      <c r="AG20">
        <f t="shared" si="15"/>
        <v>1.7473607571896614</v>
      </c>
    </row>
    <row r="21" spans="1:33" x14ac:dyDescent="0.25">
      <c r="A21">
        <v>20</v>
      </c>
      <c r="B21" s="1">
        <v>3.17</v>
      </c>
      <c r="C21">
        <v>3.02</v>
      </c>
      <c r="D21">
        <f t="shared" si="0"/>
        <v>3.0949999999999998</v>
      </c>
      <c r="E21">
        <f t="shared" si="1"/>
        <v>1.5474999999999999</v>
      </c>
      <c r="F21" s="1">
        <v>1.45</v>
      </c>
      <c r="G21">
        <v>1.59</v>
      </c>
      <c r="H21">
        <f t="shared" si="2"/>
        <v>1.52</v>
      </c>
      <c r="I21">
        <f t="shared" si="3"/>
        <v>1.251028806584362</v>
      </c>
      <c r="J21" s="2">
        <v>0.6</v>
      </c>
      <c r="K21" s="2">
        <v>0.64</v>
      </c>
      <c r="L21">
        <f t="shared" si="4"/>
        <v>0.62</v>
      </c>
      <c r="M21">
        <f t="shared" si="5"/>
        <v>2.6956521739130435</v>
      </c>
      <c r="N21" s="3">
        <v>1.91</v>
      </c>
      <c r="O21" s="3">
        <v>1.93</v>
      </c>
      <c r="P21">
        <f t="shared" si="6"/>
        <v>1.92</v>
      </c>
      <c r="Q21">
        <f t="shared" si="7"/>
        <v>0.49104859335038359</v>
      </c>
      <c r="R21">
        <v>0.56999999999999995</v>
      </c>
      <c r="S21">
        <v>0.65</v>
      </c>
      <c r="T21">
        <f t="shared" si="8"/>
        <v>0.61</v>
      </c>
      <c r="U21">
        <f t="shared" si="9"/>
        <v>3.2760472610096669</v>
      </c>
      <c r="V21">
        <v>0.12</v>
      </c>
      <c r="W21">
        <v>0.11</v>
      </c>
      <c r="X21">
        <f t="shared" si="10"/>
        <v>0.11499999999999999</v>
      </c>
      <c r="Y21">
        <f t="shared" si="11"/>
        <v>3.6197670758577272E-2</v>
      </c>
      <c r="Z21">
        <v>0.04</v>
      </c>
      <c r="AA21">
        <v>0.04</v>
      </c>
      <c r="AB21">
        <f t="shared" si="12"/>
        <v>0.04</v>
      </c>
      <c r="AC21">
        <f t="shared" si="13"/>
        <v>1.2236157846436221E-2</v>
      </c>
      <c r="AD21">
        <v>1.54</v>
      </c>
      <c r="AE21">
        <v>1.67</v>
      </c>
      <c r="AF21">
        <f t="shared" si="14"/>
        <v>1.605</v>
      </c>
      <c r="AG21">
        <f t="shared" si="15"/>
        <v>5.8427375318529311</v>
      </c>
    </row>
    <row r="22" spans="1:33" x14ac:dyDescent="0.25">
      <c r="A22">
        <v>21</v>
      </c>
      <c r="B22" s="4">
        <v>6.07</v>
      </c>
      <c r="C22">
        <v>6.16</v>
      </c>
      <c r="D22">
        <f t="shared" si="0"/>
        <v>6.1150000000000002</v>
      </c>
      <c r="E22">
        <f t="shared" si="1"/>
        <v>3.0575000000000001</v>
      </c>
      <c r="F22" s="1">
        <v>4.22</v>
      </c>
      <c r="G22">
        <v>4.3099999999999996</v>
      </c>
      <c r="H22">
        <f t="shared" si="2"/>
        <v>4.2649999999999997</v>
      </c>
      <c r="I22">
        <f t="shared" si="3"/>
        <v>3.5102880658436204</v>
      </c>
      <c r="J22" s="2">
        <v>0.44</v>
      </c>
      <c r="K22" s="2">
        <v>0.46</v>
      </c>
      <c r="L22">
        <f t="shared" si="4"/>
        <v>0.45</v>
      </c>
      <c r="M22">
        <f t="shared" si="5"/>
        <v>1.9565217391304348</v>
      </c>
      <c r="N22" s="3">
        <v>2.79</v>
      </c>
      <c r="O22" s="3">
        <v>2.81</v>
      </c>
      <c r="P22">
        <f t="shared" si="6"/>
        <v>2.8</v>
      </c>
      <c r="Q22">
        <f t="shared" si="7"/>
        <v>0.71611253196930946</v>
      </c>
      <c r="R22">
        <v>0.41</v>
      </c>
      <c r="S22">
        <v>0.41</v>
      </c>
      <c r="T22">
        <f t="shared" si="8"/>
        <v>0.41</v>
      </c>
      <c r="U22">
        <f t="shared" si="9"/>
        <v>2.2019334049409238</v>
      </c>
      <c r="V22">
        <v>0.03</v>
      </c>
      <c r="W22">
        <v>0.02</v>
      </c>
      <c r="X22">
        <f t="shared" si="10"/>
        <v>2.5000000000000001E-2</v>
      </c>
      <c r="Y22">
        <f t="shared" si="11"/>
        <v>7.8690588605602775E-3</v>
      </c>
      <c r="Z22">
        <v>0.03</v>
      </c>
      <c r="AA22">
        <v>0.04</v>
      </c>
      <c r="AB22">
        <f t="shared" si="12"/>
        <v>3.5000000000000003E-2</v>
      </c>
      <c r="AC22">
        <f t="shared" si="13"/>
        <v>1.0706638115631693E-2</v>
      </c>
      <c r="AD22">
        <v>0.75</v>
      </c>
      <c r="AE22">
        <v>0.73</v>
      </c>
      <c r="AF22">
        <f t="shared" si="14"/>
        <v>0.74</v>
      </c>
      <c r="AG22">
        <f t="shared" si="15"/>
        <v>2.6938478340007284</v>
      </c>
    </row>
    <row r="23" spans="1:33" x14ac:dyDescent="0.25">
      <c r="A23">
        <v>22</v>
      </c>
      <c r="B23" s="1">
        <v>2.79</v>
      </c>
      <c r="C23">
        <v>2.89</v>
      </c>
      <c r="D23">
        <f t="shared" si="0"/>
        <v>2.84</v>
      </c>
      <c r="E23">
        <f t="shared" si="1"/>
        <v>1.42</v>
      </c>
      <c r="F23" s="1">
        <v>1.93</v>
      </c>
      <c r="G23">
        <v>1.87</v>
      </c>
      <c r="H23">
        <f t="shared" si="2"/>
        <v>1.9</v>
      </c>
      <c r="I23">
        <f t="shared" si="3"/>
        <v>1.5637860082304527</v>
      </c>
      <c r="J23" s="2">
        <v>0.43</v>
      </c>
      <c r="K23" s="2">
        <v>0.46</v>
      </c>
      <c r="L23">
        <f t="shared" si="4"/>
        <v>0.44500000000000001</v>
      </c>
      <c r="M23">
        <f t="shared" si="5"/>
        <v>1.9347826086956521</v>
      </c>
      <c r="N23" s="3">
        <v>1.91</v>
      </c>
      <c r="O23" s="3">
        <v>1.92</v>
      </c>
      <c r="P23">
        <f t="shared" si="6"/>
        <v>1.915</v>
      </c>
      <c r="Q23">
        <f t="shared" si="7"/>
        <v>0.48976982097186694</v>
      </c>
      <c r="R23">
        <v>1.83</v>
      </c>
      <c r="S23">
        <v>1.76</v>
      </c>
      <c r="T23">
        <f t="shared" si="8"/>
        <v>1.7949999999999999</v>
      </c>
      <c r="U23">
        <f t="shared" si="9"/>
        <v>9.64017185821697</v>
      </c>
      <c r="V23">
        <v>0.11</v>
      </c>
      <c r="W23">
        <v>0.1</v>
      </c>
      <c r="X23">
        <f t="shared" si="10"/>
        <v>0.10500000000000001</v>
      </c>
      <c r="Y23">
        <f t="shared" si="11"/>
        <v>3.3050047214353173E-2</v>
      </c>
      <c r="Z23">
        <v>0</v>
      </c>
      <c r="AA23">
        <v>0</v>
      </c>
      <c r="AB23">
        <f t="shared" si="12"/>
        <v>0</v>
      </c>
      <c r="AC23">
        <f t="shared" si="13"/>
        <v>0</v>
      </c>
      <c r="AD23">
        <v>0.56000000000000005</v>
      </c>
      <c r="AE23">
        <v>0.51</v>
      </c>
      <c r="AF23">
        <f t="shared" si="14"/>
        <v>0.53500000000000003</v>
      </c>
      <c r="AG23">
        <f t="shared" si="15"/>
        <v>1.9475791772843103</v>
      </c>
    </row>
    <row r="24" spans="1:33" x14ac:dyDescent="0.25">
      <c r="A24">
        <v>23</v>
      </c>
      <c r="B24" s="1">
        <v>5.35</v>
      </c>
      <c r="C24">
        <v>5.43</v>
      </c>
      <c r="D24">
        <f t="shared" si="0"/>
        <v>5.39</v>
      </c>
      <c r="E24">
        <f t="shared" si="1"/>
        <v>2.6949999999999998</v>
      </c>
      <c r="F24" s="1">
        <v>2.44</v>
      </c>
      <c r="G24">
        <v>2.38</v>
      </c>
      <c r="H24">
        <f t="shared" si="2"/>
        <v>2.41</v>
      </c>
      <c r="I24">
        <f t="shared" si="3"/>
        <v>1.9835390946502058</v>
      </c>
      <c r="J24" s="2">
        <v>0.35</v>
      </c>
      <c r="K24" s="2">
        <v>0.39</v>
      </c>
      <c r="L24">
        <f t="shared" si="4"/>
        <v>0.37</v>
      </c>
      <c r="M24">
        <f t="shared" si="5"/>
        <v>1.6086956521739131</v>
      </c>
      <c r="N24" s="3">
        <v>1.1200000000000001</v>
      </c>
      <c r="O24" s="3">
        <v>1.1499999999999999</v>
      </c>
      <c r="P24">
        <f t="shared" si="6"/>
        <v>1.135</v>
      </c>
      <c r="Q24">
        <f t="shared" si="7"/>
        <v>0.29028132992327366</v>
      </c>
      <c r="R24">
        <v>1.22</v>
      </c>
      <c r="S24">
        <v>1.2</v>
      </c>
      <c r="T24">
        <f t="shared" si="8"/>
        <v>1.21</v>
      </c>
      <c r="U24">
        <f t="shared" si="9"/>
        <v>6.4983888292158962</v>
      </c>
      <c r="V24">
        <v>0.06</v>
      </c>
      <c r="W24">
        <v>0.08</v>
      </c>
      <c r="X24">
        <f t="shared" si="10"/>
        <v>7.0000000000000007E-2</v>
      </c>
      <c r="Y24">
        <f t="shared" si="11"/>
        <v>2.2033364809568776E-2</v>
      </c>
      <c r="Z24">
        <v>0</v>
      </c>
      <c r="AA24">
        <v>0</v>
      </c>
      <c r="AB24">
        <f t="shared" si="12"/>
        <v>0</v>
      </c>
      <c r="AC24">
        <f t="shared" si="13"/>
        <v>0</v>
      </c>
      <c r="AD24">
        <v>0.77</v>
      </c>
      <c r="AE24">
        <v>0.72</v>
      </c>
      <c r="AF24">
        <f t="shared" si="14"/>
        <v>0.745</v>
      </c>
      <c r="AG24">
        <f t="shared" si="15"/>
        <v>2.7120495085547871</v>
      </c>
    </row>
    <row r="25" spans="1:33" x14ac:dyDescent="0.25">
      <c r="A25">
        <v>24</v>
      </c>
      <c r="B25" s="1">
        <v>6.61</v>
      </c>
      <c r="C25">
        <v>6.52</v>
      </c>
      <c r="D25">
        <f t="shared" si="0"/>
        <v>6.5649999999999995</v>
      </c>
      <c r="E25">
        <f t="shared" si="1"/>
        <v>3.2825000000000002</v>
      </c>
      <c r="F25" s="1">
        <v>2.82</v>
      </c>
      <c r="G25">
        <v>2.82</v>
      </c>
      <c r="H25">
        <f t="shared" si="2"/>
        <v>2.82</v>
      </c>
      <c r="I25">
        <f t="shared" si="3"/>
        <v>2.3209876543209877</v>
      </c>
      <c r="J25" s="2">
        <v>0.38</v>
      </c>
      <c r="K25" s="2">
        <v>0.4</v>
      </c>
      <c r="L25">
        <f t="shared" si="4"/>
        <v>0.39</v>
      </c>
      <c r="M25">
        <f t="shared" si="5"/>
        <v>1.6956521739130435</v>
      </c>
      <c r="N25" s="3">
        <v>2.3199999999999998</v>
      </c>
      <c r="O25" s="3">
        <v>2.35</v>
      </c>
      <c r="P25">
        <f t="shared" si="6"/>
        <v>2.335</v>
      </c>
      <c r="Q25">
        <f t="shared" si="7"/>
        <v>0.59718670076726343</v>
      </c>
      <c r="R25">
        <v>1.03</v>
      </c>
      <c r="S25">
        <v>1.03</v>
      </c>
      <c r="T25">
        <f t="shared" si="8"/>
        <v>1.03</v>
      </c>
      <c r="U25">
        <f t="shared" si="9"/>
        <v>5.5316863587540279</v>
      </c>
      <c r="V25">
        <v>0.03</v>
      </c>
      <c r="W25">
        <v>0.04</v>
      </c>
      <c r="X25">
        <f t="shared" si="10"/>
        <v>3.5000000000000003E-2</v>
      </c>
      <c r="Y25">
        <f t="shared" si="11"/>
        <v>1.1016682404784388E-2</v>
      </c>
      <c r="Z25">
        <v>0.02</v>
      </c>
      <c r="AA25">
        <v>0.03</v>
      </c>
      <c r="AB25">
        <f t="shared" si="12"/>
        <v>2.5000000000000001E-2</v>
      </c>
      <c r="AC25">
        <f t="shared" si="13"/>
        <v>7.6475986540226375E-3</v>
      </c>
      <c r="AD25">
        <v>0.43</v>
      </c>
      <c r="AE25">
        <v>0.45</v>
      </c>
      <c r="AF25">
        <f t="shared" si="14"/>
        <v>0.44</v>
      </c>
      <c r="AG25">
        <f t="shared" si="15"/>
        <v>1.6017473607571897</v>
      </c>
    </row>
    <row r="26" spans="1:33" x14ac:dyDescent="0.25">
      <c r="A26">
        <v>25</v>
      </c>
      <c r="B26" s="1">
        <v>2.0699999999999998</v>
      </c>
      <c r="C26">
        <v>2.17</v>
      </c>
      <c r="D26">
        <f t="shared" si="0"/>
        <v>2.12</v>
      </c>
      <c r="E26">
        <f t="shared" si="1"/>
        <v>1.06</v>
      </c>
      <c r="F26" s="1">
        <v>1.44</v>
      </c>
      <c r="G26">
        <v>1.49</v>
      </c>
      <c r="H26">
        <f t="shared" si="2"/>
        <v>1.4649999999999999</v>
      </c>
      <c r="I26">
        <f t="shared" si="3"/>
        <v>1.2057613168724279</v>
      </c>
      <c r="J26" s="2">
        <v>0.39</v>
      </c>
      <c r="K26" s="2">
        <v>0.41</v>
      </c>
      <c r="L26">
        <f t="shared" si="4"/>
        <v>0.4</v>
      </c>
      <c r="M26">
        <f t="shared" si="5"/>
        <v>1.7391304347826086</v>
      </c>
      <c r="N26" s="3">
        <v>1.21</v>
      </c>
      <c r="O26" s="3">
        <v>1.23</v>
      </c>
      <c r="P26">
        <f t="shared" si="6"/>
        <v>1.22</v>
      </c>
      <c r="Q26">
        <f t="shared" si="7"/>
        <v>0.31202046035805625</v>
      </c>
      <c r="R26">
        <v>0</v>
      </c>
      <c r="S26">
        <v>0</v>
      </c>
      <c r="T26">
        <f t="shared" si="8"/>
        <v>0</v>
      </c>
      <c r="U26">
        <f t="shared" si="9"/>
        <v>0</v>
      </c>
      <c r="V26">
        <v>0</v>
      </c>
      <c r="W26">
        <v>0</v>
      </c>
      <c r="X26">
        <f t="shared" si="10"/>
        <v>0</v>
      </c>
      <c r="Y26">
        <f t="shared" si="11"/>
        <v>0</v>
      </c>
      <c r="Z26">
        <v>0</v>
      </c>
      <c r="AA26">
        <v>0</v>
      </c>
      <c r="AB26">
        <f t="shared" si="12"/>
        <v>0</v>
      </c>
      <c r="AC26">
        <f t="shared" si="13"/>
        <v>0</v>
      </c>
      <c r="AD26">
        <v>0.01</v>
      </c>
      <c r="AE26">
        <v>0.01</v>
      </c>
      <c r="AF26">
        <f t="shared" si="14"/>
        <v>0.01</v>
      </c>
      <c r="AG26">
        <f t="shared" si="15"/>
        <v>3.6403349108117947E-2</v>
      </c>
    </row>
    <row r="27" spans="1:33" x14ac:dyDescent="0.25">
      <c r="A27">
        <v>26</v>
      </c>
      <c r="B27" s="1"/>
      <c r="F27" s="1"/>
      <c r="J27" s="2"/>
      <c r="K27" s="2"/>
      <c r="N27" s="3"/>
      <c r="O27" s="3"/>
      <c r="R27" s="3"/>
      <c r="S27" s="3"/>
      <c r="V27" s="3"/>
      <c r="W27" s="3"/>
    </row>
    <row r="28" spans="1:33" x14ac:dyDescent="0.25">
      <c r="A28">
        <v>27</v>
      </c>
      <c r="B28" s="1"/>
      <c r="F28" s="1"/>
      <c r="J28" s="2"/>
      <c r="K28" s="2"/>
      <c r="N28" s="3"/>
      <c r="O28" s="3"/>
      <c r="R28" s="3"/>
      <c r="S28" s="3"/>
      <c r="V28" s="3"/>
      <c r="W28" s="3"/>
    </row>
    <row r="29" spans="1:33" x14ac:dyDescent="0.25">
      <c r="A29">
        <v>28</v>
      </c>
      <c r="B29" s="1"/>
      <c r="F29" s="1"/>
      <c r="J29" s="2"/>
      <c r="K29" s="2"/>
      <c r="N29" s="3"/>
      <c r="O29" s="3"/>
      <c r="R29" s="3"/>
      <c r="S29" s="3"/>
      <c r="V29" s="3"/>
      <c r="W29" s="3"/>
    </row>
    <row r="30" spans="1:33" x14ac:dyDescent="0.25">
      <c r="A30">
        <v>29</v>
      </c>
      <c r="B30" s="1"/>
      <c r="F30" s="1"/>
      <c r="J30" s="2"/>
      <c r="K30" s="2"/>
      <c r="N30" s="3"/>
      <c r="O30" s="3"/>
      <c r="R30" s="3"/>
      <c r="S30" s="3"/>
      <c r="V30" s="3"/>
      <c r="W30" s="3"/>
    </row>
    <row r="31" spans="1:33" x14ac:dyDescent="0.25">
      <c r="A31">
        <v>30</v>
      </c>
      <c r="B31" s="1"/>
      <c r="F31" s="1"/>
      <c r="J31" s="2"/>
      <c r="K31" s="2"/>
      <c r="N31" s="3"/>
      <c r="O31" s="3"/>
      <c r="R31" s="3"/>
      <c r="S31" s="3"/>
      <c r="V31" s="3"/>
      <c r="W31" s="3"/>
    </row>
    <row r="32" spans="1:33" x14ac:dyDescent="0.25">
      <c r="A32">
        <v>31</v>
      </c>
      <c r="B32" s="1"/>
      <c r="F32" s="1"/>
      <c r="J32" s="2"/>
      <c r="K32" s="2"/>
      <c r="N32" s="1"/>
      <c r="O32" s="1"/>
      <c r="R32" s="3"/>
      <c r="S32" s="3"/>
      <c r="V32" s="3"/>
      <c r="W32" s="3"/>
    </row>
    <row r="33" spans="1:23" x14ac:dyDescent="0.25">
      <c r="A33">
        <v>32</v>
      </c>
      <c r="B33" s="1"/>
      <c r="F33" s="1"/>
      <c r="J33" s="2"/>
      <c r="K33" s="2"/>
      <c r="N33" s="1"/>
      <c r="O33" s="1"/>
      <c r="R33" s="1"/>
      <c r="S33" s="1"/>
      <c r="V33" s="1"/>
      <c r="W33" s="1"/>
    </row>
    <row r="34" spans="1:23" x14ac:dyDescent="0.25">
      <c r="A34">
        <v>33</v>
      </c>
      <c r="B34" s="1"/>
      <c r="F34" s="1"/>
      <c r="J34" s="2"/>
      <c r="K34" s="2"/>
      <c r="N34" s="1"/>
      <c r="O34" s="1"/>
      <c r="R34" s="1"/>
      <c r="S34" s="1"/>
      <c r="V34" s="1"/>
      <c r="W34" s="1"/>
    </row>
    <row r="35" spans="1:23" x14ac:dyDescent="0.25">
      <c r="A35">
        <v>34</v>
      </c>
      <c r="B35" s="1"/>
      <c r="F35" s="1"/>
      <c r="J35" s="2"/>
      <c r="K35" s="2"/>
      <c r="N35" s="1"/>
      <c r="O35" s="1"/>
      <c r="R35" s="1"/>
      <c r="S35" s="1"/>
      <c r="V35" s="1"/>
      <c r="W35" s="1"/>
    </row>
    <row r="36" spans="1:23" x14ac:dyDescent="0.25">
      <c r="A36">
        <v>35</v>
      </c>
      <c r="B36" s="1"/>
      <c r="F36" s="1"/>
      <c r="J36" s="2"/>
      <c r="K36" s="2"/>
      <c r="N36" s="1"/>
      <c r="O36" s="1"/>
      <c r="R36" s="1"/>
      <c r="S36" s="1"/>
      <c r="V36" s="1"/>
      <c r="W36" s="1"/>
    </row>
    <row r="37" spans="1:23" x14ac:dyDescent="0.25">
      <c r="A37">
        <v>36</v>
      </c>
      <c r="B37" s="1"/>
      <c r="F37" s="1"/>
      <c r="J37" s="2"/>
      <c r="K37" s="2"/>
      <c r="N37" s="1"/>
      <c r="O37" s="1"/>
      <c r="R37" s="1"/>
      <c r="S37" s="1"/>
      <c r="V37" s="1"/>
      <c r="W37" s="1"/>
    </row>
    <row r="38" spans="1:23" x14ac:dyDescent="0.25">
      <c r="A38">
        <v>37</v>
      </c>
      <c r="B38" s="1"/>
      <c r="F38" s="2"/>
      <c r="J38" s="2"/>
      <c r="K38" s="2"/>
      <c r="N38" s="2"/>
      <c r="O38" s="2"/>
      <c r="R38" s="1"/>
      <c r="S38" s="1"/>
      <c r="V38" s="1"/>
      <c r="W38" s="1"/>
    </row>
    <row r="39" spans="1:23" x14ac:dyDescent="0.25">
      <c r="A39">
        <v>38</v>
      </c>
      <c r="B39" s="2"/>
      <c r="F39" s="1"/>
      <c r="J39" s="2"/>
      <c r="K39" s="2"/>
      <c r="N39" s="3"/>
      <c r="O39" s="3"/>
      <c r="R39" s="2"/>
      <c r="S39" s="2"/>
      <c r="V39" s="2"/>
      <c r="W39" s="2"/>
    </row>
    <row r="40" spans="1:23" x14ac:dyDescent="0.25">
      <c r="A40">
        <v>39</v>
      </c>
      <c r="B40" s="1"/>
      <c r="F40" s="1"/>
      <c r="J40" s="2"/>
      <c r="K40" s="2"/>
      <c r="N40" s="3"/>
      <c r="O40" s="3"/>
      <c r="R40" s="1"/>
      <c r="S40" s="1"/>
      <c r="V40" s="1"/>
      <c r="W40" s="1"/>
    </row>
    <row r="41" spans="1:23" x14ac:dyDescent="0.25">
      <c r="A41">
        <v>40</v>
      </c>
      <c r="B41" s="4"/>
      <c r="F41" s="1"/>
      <c r="J41" s="2"/>
      <c r="K41" s="2"/>
      <c r="N41" s="3"/>
      <c r="O41" s="3"/>
      <c r="R41" s="4"/>
      <c r="S41" s="4"/>
      <c r="V41" s="1"/>
      <c r="W41" s="1"/>
    </row>
    <row r="42" spans="1:23" x14ac:dyDescent="0.25">
      <c r="A42">
        <v>41</v>
      </c>
      <c r="B42" s="1"/>
      <c r="F42" s="1"/>
      <c r="J42" s="2"/>
      <c r="K42" s="2"/>
      <c r="N42" s="3"/>
      <c r="O42" s="3"/>
      <c r="R42" s="1"/>
      <c r="S42" s="1"/>
      <c r="V42" s="1"/>
      <c r="W42" s="1"/>
    </row>
    <row r="43" spans="1:23" x14ac:dyDescent="0.25">
      <c r="A43">
        <v>42</v>
      </c>
      <c r="B43" s="1"/>
      <c r="F43" s="1"/>
      <c r="J43" s="2"/>
      <c r="K43" s="2"/>
      <c r="N43" s="3"/>
      <c r="O43" s="3"/>
      <c r="R43" s="1"/>
      <c r="S43" s="1"/>
      <c r="V43" s="1"/>
      <c r="W43" s="1"/>
    </row>
    <row r="44" spans="1:23" x14ac:dyDescent="0.25">
      <c r="A44">
        <v>43</v>
      </c>
      <c r="B44" s="1"/>
      <c r="F44" s="1"/>
      <c r="J44" s="2"/>
      <c r="K44" s="2"/>
      <c r="N44" s="3"/>
      <c r="O44" s="3"/>
      <c r="R44" s="1"/>
      <c r="S44" s="1"/>
      <c r="V44" s="1"/>
      <c r="W44" s="1"/>
    </row>
    <row r="45" spans="1:23" x14ac:dyDescent="0.25">
      <c r="A45" s="5">
        <v>44</v>
      </c>
      <c r="B45" s="1"/>
      <c r="F45" s="1"/>
      <c r="J45" s="2"/>
      <c r="K45" s="2"/>
      <c r="N45" s="3"/>
      <c r="O45" s="3"/>
      <c r="R45" s="1"/>
      <c r="S45" s="1"/>
      <c r="V45" s="1"/>
      <c r="W45" s="1"/>
    </row>
    <row r="46" spans="1:23" x14ac:dyDescent="0.25">
      <c r="A46">
        <v>45</v>
      </c>
      <c r="B46" s="1"/>
      <c r="F46" s="1"/>
      <c r="J46" s="2"/>
      <c r="K46" s="2"/>
      <c r="N46" s="3"/>
      <c r="O46" s="3"/>
      <c r="R46" s="1"/>
      <c r="S46" s="1"/>
      <c r="V46" s="1"/>
      <c r="W46" s="1"/>
    </row>
    <row r="47" spans="1:23" x14ac:dyDescent="0.25">
      <c r="A47" s="5">
        <v>46</v>
      </c>
      <c r="B47" s="1"/>
      <c r="F47" s="1"/>
      <c r="J47" s="2"/>
      <c r="K47" s="2"/>
      <c r="N47" s="3"/>
      <c r="O47" s="3"/>
      <c r="R47" s="1"/>
      <c r="S47" s="1"/>
      <c r="V47" s="1"/>
      <c r="W47" s="1"/>
    </row>
    <row r="48" spans="1:23" x14ac:dyDescent="0.25">
      <c r="A48">
        <v>47</v>
      </c>
      <c r="B48" s="1"/>
      <c r="F48" s="1"/>
      <c r="J48" s="2"/>
      <c r="K48" s="2"/>
      <c r="N48" s="3"/>
      <c r="O48" s="3"/>
      <c r="R48" s="1"/>
      <c r="S48" s="1"/>
      <c r="V48" s="1"/>
      <c r="W48" s="1"/>
    </row>
    <row r="49" spans="1:23" x14ac:dyDescent="0.25">
      <c r="A49">
        <v>48</v>
      </c>
      <c r="B49" s="1"/>
      <c r="F49" s="1"/>
      <c r="J49" s="2"/>
      <c r="K49" s="2"/>
      <c r="N49" s="3"/>
      <c r="O49" s="3"/>
      <c r="R49" s="1"/>
      <c r="S49" s="1"/>
      <c r="V49" s="1"/>
      <c r="W49" s="1"/>
    </row>
    <row r="50" spans="1:23" x14ac:dyDescent="0.25">
      <c r="A50">
        <v>49</v>
      </c>
      <c r="B50" s="1"/>
      <c r="F50" s="1"/>
      <c r="J50" s="2"/>
      <c r="K50" s="2"/>
      <c r="N50" s="3"/>
      <c r="O50" s="3"/>
      <c r="R50" s="1"/>
      <c r="S50" s="1"/>
      <c r="V50" s="1"/>
      <c r="W50" s="1"/>
    </row>
    <row r="51" spans="1:23" x14ac:dyDescent="0.25">
      <c r="A51" s="5">
        <v>50</v>
      </c>
      <c r="B51" s="1"/>
      <c r="F51" s="1"/>
      <c r="J51" s="2"/>
      <c r="K51" s="2"/>
      <c r="N51" s="1"/>
      <c r="O51" s="1"/>
      <c r="R51" s="1"/>
      <c r="S51" s="1"/>
      <c r="V51" s="1"/>
      <c r="W51" s="1"/>
    </row>
    <row r="52" spans="1:23" x14ac:dyDescent="0.25">
      <c r="A52">
        <v>51</v>
      </c>
      <c r="B52" s="1"/>
      <c r="F52" s="1"/>
      <c r="J52" s="2"/>
      <c r="K52" s="2"/>
      <c r="N52" s="1"/>
      <c r="O52" s="1"/>
      <c r="R52" s="1"/>
      <c r="S52" s="1"/>
      <c r="V52" s="1"/>
      <c r="W52" s="1"/>
    </row>
    <row r="53" spans="1:23" x14ac:dyDescent="0.25">
      <c r="A53">
        <v>52</v>
      </c>
      <c r="B53" s="1"/>
      <c r="F53" s="1"/>
      <c r="J53" s="2"/>
      <c r="K53" s="2"/>
      <c r="N53" s="1"/>
      <c r="O53" s="1"/>
      <c r="R53" s="1"/>
      <c r="S53" s="1"/>
      <c r="V53" s="1"/>
      <c r="W53" s="1"/>
    </row>
    <row r="54" spans="1:23" x14ac:dyDescent="0.25">
      <c r="A54">
        <v>53</v>
      </c>
      <c r="B54" s="1"/>
      <c r="F54" s="1"/>
      <c r="J54" s="2"/>
      <c r="K54" s="2"/>
      <c r="N54" s="1"/>
      <c r="O54" s="1"/>
      <c r="R54" s="1"/>
      <c r="S54" s="1"/>
      <c r="V54" s="1"/>
      <c r="W54" s="1"/>
    </row>
    <row r="55" spans="1:23" x14ac:dyDescent="0.25">
      <c r="A55">
        <v>54</v>
      </c>
      <c r="B55" s="1"/>
      <c r="F55" s="1"/>
      <c r="J55" s="2"/>
      <c r="K55" s="2"/>
      <c r="N55" s="1"/>
      <c r="O55" s="1"/>
      <c r="R55" s="1"/>
      <c r="S55" s="1"/>
      <c r="V55" s="1"/>
      <c r="W55" s="1"/>
    </row>
    <row r="56" spans="1:23" x14ac:dyDescent="0.25">
      <c r="A56">
        <v>55</v>
      </c>
      <c r="B56" s="1"/>
      <c r="F56" s="1"/>
      <c r="J56" s="2"/>
      <c r="K56" s="2"/>
      <c r="N56" s="1"/>
      <c r="O56" s="1"/>
      <c r="R56" s="1"/>
      <c r="S56" s="1"/>
      <c r="V56" s="1"/>
      <c r="W56" s="1"/>
    </row>
    <row r="57" spans="1:23" x14ac:dyDescent="0.25">
      <c r="A57">
        <v>56</v>
      </c>
      <c r="B57" s="1"/>
      <c r="F57" s="1"/>
      <c r="J57" s="2"/>
      <c r="K57" s="2"/>
      <c r="N57" s="3"/>
      <c r="O57" s="3"/>
      <c r="R57" s="1"/>
      <c r="S57" s="1"/>
      <c r="V57" s="1"/>
      <c r="W5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SOIL NUTRIENT COMPOSITION</vt:lpstr>
      <vt:lpstr>SOIL ANALYSIS 1</vt:lpstr>
      <vt:lpstr>SOIL ANALYIS 2</vt:lpstr>
      <vt:lpstr>SOIL PARTICLE SIZE ANALYSIS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Allmen</cp:lastModifiedBy>
  <dcterms:created xsi:type="dcterms:W3CDTF">2021-03-15T09:17:03Z</dcterms:created>
  <dcterms:modified xsi:type="dcterms:W3CDTF">2024-07-31T09:07:22Z</dcterms:modified>
</cp:coreProperties>
</file>