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E:\HK1_4\QLDAPM\Project\TP\"/>
    </mc:Choice>
  </mc:AlternateContent>
  <xr:revisionPtr revIDLastSave="0" documentId="13_ncr:1_{14810A6E-5C47-46F5-B888-FCD12003E9A2}" xr6:coauthVersionLast="40" xr6:coauthVersionMax="40" xr10:uidLastSave="{00000000-0000-0000-0000-000000000000}"/>
  <bookViews>
    <workbookView xWindow="0" yWindow="0" windowWidth="20490" windowHeight="6975" tabRatio="939" xr2:uid="{00000000-000D-0000-FFFF-FFFF00000000}"/>
  </bookViews>
  <sheets>
    <sheet name="OPPM" sheetId="19" r:id="rId1"/>
  </sheets>
  <definedNames>
    <definedName name="_xlnm.Print_Area" localSheetId="0">OPPM!$A$75:$AR$117</definedName>
  </definedNames>
  <calcPr calcId="181029" iterateCount="1"/>
</workbook>
</file>

<file path=xl/calcChain.xml><?xml version="1.0" encoding="utf-8"?>
<calcChain xmlns="http://schemas.openxmlformats.org/spreadsheetml/2006/main">
  <c r="AU103" i="19" l="1"/>
  <c r="E118" i="19"/>
  <c r="E119" i="19"/>
  <c r="J104" i="19"/>
  <c r="K104" i="19" s="1"/>
  <c r="L104" i="19" s="1"/>
  <c r="J78" i="19" l="1"/>
  <c r="J103" i="19"/>
  <c r="B118" i="19"/>
  <c r="C118" i="19"/>
  <c r="D118" i="19"/>
  <c r="A118" i="19"/>
  <c r="B119" i="19"/>
  <c r="C119" i="19"/>
  <c r="D119" i="19"/>
  <c r="A119" i="19"/>
  <c r="AN118" i="19"/>
  <c r="AM118" i="19" s="1"/>
  <c r="AL118" i="19" s="1"/>
  <c r="AK118" i="19" s="1"/>
  <c r="AJ118" i="19" s="1"/>
  <c r="AI118" i="19" s="1"/>
  <c r="AH118" i="19" s="1"/>
  <c r="AG118" i="19" s="1"/>
  <c r="AF118" i="19" s="1"/>
  <c r="AE118" i="19" s="1"/>
  <c r="AD118" i="19" s="1"/>
  <c r="AC118" i="19" s="1"/>
  <c r="AB118" i="19" s="1"/>
  <c r="AA118" i="19" s="1"/>
  <c r="Z118" i="19" s="1"/>
  <c r="Y118" i="19" s="1"/>
  <c r="X118" i="19" s="1"/>
  <c r="W118" i="19" s="1"/>
  <c r="V118" i="19" s="1"/>
  <c r="U118" i="19" s="1"/>
  <c r="T118" i="19" s="1"/>
  <c r="S118" i="19" s="1"/>
  <c r="R118" i="19" s="1"/>
  <c r="Q118" i="19" s="1"/>
  <c r="P118" i="19" s="1"/>
  <c r="O118" i="19" s="1"/>
  <c r="N118" i="19" s="1"/>
  <c r="M118" i="19" s="1"/>
  <c r="L118" i="19" s="1"/>
  <c r="K118" i="19" s="1"/>
  <c r="J118" i="19" s="1"/>
  <c r="K78" i="19"/>
  <c r="AU76" i="19"/>
  <c r="C5" i="19"/>
  <c r="C3" i="19"/>
  <c r="A121" i="19" l="1"/>
  <c r="AP106" i="19" s="1"/>
  <c r="D121" i="19"/>
  <c r="B121" i="19"/>
  <c r="D120" i="19"/>
  <c r="AP111" i="19" s="1"/>
  <c r="AU111" i="19" s="1"/>
  <c r="A120" i="19"/>
  <c r="AP105" i="19" s="1"/>
  <c r="C121" i="19"/>
  <c r="AP110" i="19" s="1"/>
  <c r="C120" i="19"/>
  <c r="AP109" i="19" s="1"/>
  <c r="E120" i="19"/>
  <c r="AP113" i="19" s="1"/>
  <c r="B120" i="19"/>
  <c r="AP107" i="19" s="1"/>
  <c r="E121" i="19"/>
  <c r="AP114" i="19" s="1"/>
  <c r="AP108" i="19"/>
  <c r="D1" i="19"/>
  <c r="C46" i="19"/>
  <c r="C45" i="19"/>
  <c r="C44" i="19"/>
  <c r="C43" i="19"/>
  <c r="C42" i="19"/>
  <c r="C41" i="19"/>
  <c r="K119" i="19"/>
  <c r="K103" i="19"/>
  <c r="C10" i="19"/>
  <c r="C16" i="19"/>
  <c r="C17" i="19"/>
  <c r="C18" i="19"/>
  <c r="C22" i="19"/>
  <c r="C25"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11" i="19"/>
  <c r="C12" i="19"/>
  <c r="C13" i="19"/>
  <c r="C14" i="19"/>
  <c r="C15" i="19"/>
  <c r="C19" i="19"/>
  <c r="C20" i="19"/>
  <c r="C21" i="19"/>
  <c r="C23" i="19"/>
  <c r="C24" i="19"/>
  <c r="C26" i="19"/>
  <c r="C27" i="19"/>
  <c r="C28" i="19"/>
  <c r="C29" i="19"/>
  <c r="C30" i="19"/>
  <c r="C31" i="19"/>
  <c r="C32" i="19"/>
  <c r="C33" i="19"/>
  <c r="C34" i="19"/>
  <c r="C35" i="19"/>
  <c r="C36" i="19"/>
  <c r="C37" i="19"/>
  <c r="C38" i="19"/>
  <c r="C39" i="19"/>
  <c r="C40" i="19"/>
  <c r="J119" i="19"/>
  <c r="AU113" i="19" l="1"/>
  <c r="AU109" i="19"/>
  <c r="AU107" i="19"/>
  <c r="AU105" i="19"/>
  <c r="I40" i="19"/>
  <c r="D40" i="19"/>
  <c r="E40" i="19" s="1"/>
  <c r="I38" i="19"/>
  <c r="D38" i="19"/>
  <c r="E38" i="19" s="1"/>
  <c r="I36" i="19"/>
  <c r="D36" i="19"/>
  <c r="E36" i="19" s="1"/>
  <c r="I34" i="19"/>
  <c r="D34" i="19"/>
  <c r="E34" i="19" s="1"/>
  <c r="I32" i="19"/>
  <c r="D32" i="19"/>
  <c r="E32" i="19" s="1"/>
  <c r="I30" i="19"/>
  <c r="D30" i="19"/>
  <c r="E30" i="19" s="1"/>
  <c r="I28" i="19"/>
  <c r="D28" i="19"/>
  <c r="E28" i="19" s="1"/>
  <c r="I26" i="19"/>
  <c r="D26" i="19"/>
  <c r="E26" i="19" s="1"/>
  <c r="D23" i="19"/>
  <c r="E23" i="19" s="1"/>
  <c r="I23" i="19"/>
  <c r="D20" i="19"/>
  <c r="E20" i="19" s="1"/>
  <c r="I20" i="19"/>
  <c r="I15" i="19"/>
  <c r="D15" i="19"/>
  <c r="E15" i="19" s="1"/>
  <c r="D13" i="19"/>
  <c r="E13" i="19" s="1"/>
  <c r="I13" i="19"/>
  <c r="D11" i="19"/>
  <c r="E11" i="19" s="1"/>
  <c r="I11" i="19"/>
  <c r="D73" i="19"/>
  <c r="E73" i="19" s="1"/>
  <c r="I73" i="19"/>
  <c r="D71" i="19"/>
  <c r="E71" i="19" s="1"/>
  <c r="I71" i="19"/>
  <c r="D69" i="19"/>
  <c r="E69" i="19" s="1"/>
  <c r="I69" i="19"/>
  <c r="D67" i="19"/>
  <c r="E67" i="19" s="1"/>
  <c r="I67" i="19"/>
  <c r="D65" i="19"/>
  <c r="E65" i="19" s="1"/>
  <c r="I65" i="19"/>
  <c r="D63" i="19"/>
  <c r="E63" i="19" s="1"/>
  <c r="I63" i="19"/>
  <c r="D61" i="19"/>
  <c r="E61" i="19" s="1"/>
  <c r="I61" i="19"/>
  <c r="D59" i="19"/>
  <c r="E59" i="19" s="1"/>
  <c r="I59" i="19"/>
  <c r="D57" i="19"/>
  <c r="E57" i="19" s="1"/>
  <c r="I57" i="19"/>
  <c r="D55" i="19"/>
  <c r="E55" i="19" s="1"/>
  <c r="I55" i="19"/>
  <c r="D53" i="19"/>
  <c r="E53" i="19" s="1"/>
  <c r="I53" i="19"/>
  <c r="D51" i="19"/>
  <c r="E51" i="19" s="1"/>
  <c r="I51" i="19"/>
  <c r="D49" i="19"/>
  <c r="E49" i="19" s="1"/>
  <c r="I49" i="19"/>
  <c r="D47" i="19"/>
  <c r="E47" i="19" s="1"/>
  <c r="I47" i="19"/>
  <c r="I22" i="19"/>
  <c r="D22" i="19"/>
  <c r="E22" i="19" s="1"/>
  <c r="I17" i="19"/>
  <c r="D17" i="19"/>
  <c r="E17" i="19" s="1"/>
  <c r="D10" i="19"/>
  <c r="E10" i="19" s="1"/>
  <c r="I10" i="19"/>
  <c r="I42" i="19"/>
  <c r="D42" i="19"/>
  <c r="E42" i="19" s="1"/>
  <c r="I44" i="19"/>
  <c r="D44" i="19"/>
  <c r="E44" i="19" s="1"/>
  <c r="I46" i="19"/>
  <c r="D46" i="19"/>
  <c r="E46" i="19" s="1"/>
  <c r="I39" i="19"/>
  <c r="D39" i="19"/>
  <c r="E39" i="19" s="1"/>
  <c r="I37" i="19"/>
  <c r="D37" i="19"/>
  <c r="E37" i="19" s="1"/>
  <c r="I35" i="19"/>
  <c r="D35" i="19"/>
  <c r="E35" i="19" s="1"/>
  <c r="I33" i="19"/>
  <c r="D33" i="19"/>
  <c r="E33" i="19" s="1"/>
  <c r="I31" i="19"/>
  <c r="D31" i="19"/>
  <c r="E31" i="19" s="1"/>
  <c r="I29" i="19"/>
  <c r="D29" i="19"/>
  <c r="E29" i="19" s="1"/>
  <c r="I27" i="19"/>
  <c r="D27" i="19"/>
  <c r="E27" i="19" s="1"/>
  <c r="D24" i="19"/>
  <c r="E24" i="19" s="1"/>
  <c r="I24" i="19"/>
  <c r="I21" i="19"/>
  <c r="D21" i="19"/>
  <c r="E21" i="19" s="1"/>
  <c r="D19" i="19"/>
  <c r="E19" i="19" s="1"/>
  <c r="I19" i="19"/>
  <c r="D14" i="19"/>
  <c r="E14" i="19" s="1"/>
  <c r="I14" i="19"/>
  <c r="D12" i="19"/>
  <c r="E12" i="19" s="1"/>
  <c r="I12" i="19"/>
  <c r="D72" i="19"/>
  <c r="E72" i="19" s="1"/>
  <c r="I72" i="19"/>
  <c r="D70" i="19"/>
  <c r="E70" i="19" s="1"/>
  <c r="I70" i="19"/>
  <c r="D68" i="19"/>
  <c r="E68" i="19" s="1"/>
  <c r="I68" i="19"/>
  <c r="D66" i="19"/>
  <c r="E66" i="19" s="1"/>
  <c r="I66" i="19"/>
  <c r="D64" i="19"/>
  <c r="E64" i="19" s="1"/>
  <c r="I64" i="19"/>
  <c r="D62" i="19"/>
  <c r="E62" i="19" s="1"/>
  <c r="I62" i="19"/>
  <c r="D60" i="19"/>
  <c r="E60" i="19" s="1"/>
  <c r="I60" i="19"/>
  <c r="D58" i="19"/>
  <c r="E58" i="19" s="1"/>
  <c r="I58" i="19"/>
  <c r="D56" i="19"/>
  <c r="E56" i="19" s="1"/>
  <c r="I56" i="19"/>
  <c r="D54" i="19"/>
  <c r="E54" i="19" s="1"/>
  <c r="I54" i="19"/>
  <c r="D52" i="19"/>
  <c r="E52" i="19" s="1"/>
  <c r="I52" i="19"/>
  <c r="D50" i="19"/>
  <c r="E50" i="19" s="1"/>
  <c r="I50" i="19"/>
  <c r="D48" i="19"/>
  <c r="E48" i="19" s="1"/>
  <c r="I48" i="19"/>
  <c r="I25" i="19"/>
  <c r="D25" i="19"/>
  <c r="E25" i="19" s="1"/>
  <c r="D18" i="19"/>
  <c r="E18" i="19" s="1"/>
  <c r="I18" i="19"/>
  <c r="I16" i="19"/>
  <c r="D16" i="19"/>
  <c r="E16" i="19" s="1"/>
  <c r="M104" i="19"/>
  <c r="N104" i="19" s="1"/>
  <c r="L119" i="19"/>
  <c r="L103" i="19"/>
  <c r="L78" i="19"/>
  <c r="I41" i="19"/>
  <c r="D41" i="19"/>
  <c r="E41" i="19" s="1"/>
  <c r="I43" i="19"/>
  <c r="D43" i="19"/>
  <c r="E43" i="19" s="1"/>
  <c r="I45" i="19"/>
  <c r="D45" i="19"/>
  <c r="E45" i="19" s="1"/>
  <c r="AT108" i="19" l="1"/>
  <c r="K108" i="19" s="1"/>
  <c r="AS113" i="19"/>
  <c r="AT109" i="19"/>
  <c r="K109" i="19" s="1"/>
  <c r="AT113" i="19"/>
  <c r="K113" i="19" s="1"/>
  <c r="AT112" i="19"/>
  <c r="K112" i="19" s="1"/>
  <c r="AT110" i="19"/>
  <c r="K110" i="19" s="1"/>
  <c r="AT111" i="19"/>
  <c r="K111" i="19" s="1"/>
  <c r="AT107" i="19"/>
  <c r="K107" i="19" s="1"/>
  <c r="AT105" i="19"/>
  <c r="K105" i="19" s="1"/>
  <c r="AT114" i="19"/>
  <c r="K114" i="19" s="1"/>
  <c r="AS105" i="19"/>
  <c r="AT106" i="19"/>
  <c r="K106" i="19" s="1"/>
  <c r="AS111" i="19"/>
  <c r="AS107" i="19"/>
  <c r="AS109" i="19"/>
  <c r="F45" i="19"/>
  <c r="G45" i="19" s="1"/>
  <c r="F43" i="19"/>
  <c r="G43" i="19" s="1"/>
  <c r="F41" i="19"/>
  <c r="G41" i="19" s="1"/>
  <c r="F16" i="19"/>
  <c r="G16" i="19" s="1"/>
  <c r="F25" i="19"/>
  <c r="G25" i="19" s="1"/>
  <c r="F21" i="19"/>
  <c r="G21" i="19" s="1"/>
  <c r="F27" i="19"/>
  <c r="G27" i="19" s="1"/>
  <c r="F29" i="19"/>
  <c r="G29" i="19" s="1"/>
  <c r="F31" i="19"/>
  <c r="G31" i="19" s="1"/>
  <c r="F33" i="19"/>
  <c r="G33" i="19" s="1"/>
  <c r="F35" i="19"/>
  <c r="G35" i="19" s="1"/>
  <c r="F37" i="19"/>
  <c r="G37" i="19" s="1"/>
  <c r="F39" i="19"/>
  <c r="G39" i="19" s="1"/>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A46" i="19"/>
  <c r="F46" i="19"/>
  <c r="G46" i="19" s="1"/>
  <c r="F44" i="19"/>
  <c r="G44" i="19" s="1"/>
  <c r="F42" i="19"/>
  <c r="G42" i="19" s="1"/>
  <c r="F17" i="19"/>
  <c r="G17" i="19" s="1"/>
  <c r="F22" i="19"/>
  <c r="G22" i="19" s="1"/>
  <c r="F15" i="19"/>
  <c r="G15" i="19" s="1"/>
  <c r="F26" i="19"/>
  <c r="G26" i="19" s="1"/>
  <c r="F28" i="19"/>
  <c r="G28" i="19" s="1"/>
  <c r="F30" i="19"/>
  <c r="G30" i="19" s="1"/>
  <c r="F32" i="19"/>
  <c r="G32" i="19" s="1"/>
  <c r="F34" i="19"/>
  <c r="G34" i="19" s="1"/>
  <c r="F36" i="19"/>
  <c r="G36" i="19" s="1"/>
  <c r="F38" i="19"/>
  <c r="G38" i="19" s="1"/>
  <c r="F40" i="19"/>
  <c r="G40" i="19" s="1"/>
  <c r="M119" i="19"/>
  <c r="M103" i="19"/>
  <c r="M78" i="19"/>
  <c r="F18" i="19"/>
  <c r="G18" i="19" s="1"/>
  <c r="F12" i="19"/>
  <c r="G12" i="19" s="1"/>
  <c r="F14" i="19"/>
  <c r="G14" i="19" s="1"/>
  <c r="F19" i="19"/>
  <c r="G19" i="19" s="1"/>
  <c r="F24" i="19"/>
  <c r="G24" i="19" s="1"/>
  <c r="F10" i="19"/>
  <c r="G10" i="19" s="1"/>
  <c r="F11" i="19"/>
  <c r="G11" i="19" s="1"/>
  <c r="F13" i="19"/>
  <c r="G13" i="19" s="1"/>
  <c r="F20" i="19"/>
  <c r="G20" i="19" s="1"/>
  <c r="F23" i="19"/>
  <c r="G23" i="19" s="1"/>
  <c r="H45" i="19" l="1"/>
  <c r="H44" i="19" s="1"/>
  <c r="H47" i="19"/>
  <c r="A47" i="19" s="1"/>
  <c r="G47" i="19"/>
  <c r="G49" i="19"/>
  <c r="G51" i="19"/>
  <c r="G53" i="19"/>
  <c r="G55" i="19"/>
  <c r="G57" i="19"/>
  <c r="G59" i="19"/>
  <c r="G61" i="19"/>
  <c r="G63" i="19"/>
  <c r="G65" i="19"/>
  <c r="G67" i="19"/>
  <c r="G69" i="19"/>
  <c r="G71" i="19"/>
  <c r="G73" i="19"/>
  <c r="O104" i="19"/>
  <c r="N119" i="19"/>
  <c r="N103" i="19"/>
  <c r="N78" i="19"/>
  <c r="G48" i="19"/>
  <c r="G50" i="19"/>
  <c r="G52" i="19"/>
  <c r="G54" i="19"/>
  <c r="G56" i="19"/>
  <c r="G58" i="19"/>
  <c r="G60" i="19"/>
  <c r="G62" i="19"/>
  <c r="G64" i="19"/>
  <c r="G66" i="19"/>
  <c r="G68" i="19"/>
  <c r="G70" i="19"/>
  <c r="G72" i="19"/>
  <c r="A45" i="19" l="1"/>
  <c r="H43" i="19"/>
  <c r="A44" i="19"/>
  <c r="H48" i="19"/>
  <c r="A48" i="19" s="1"/>
  <c r="O119" i="19"/>
  <c r="O103" i="19"/>
  <c r="P104" i="19"/>
  <c r="Q104" i="19" s="1"/>
  <c r="O78" i="19"/>
  <c r="H49" i="19" l="1"/>
  <c r="A49" i="19" s="1"/>
  <c r="A43" i="19"/>
  <c r="H42" i="19"/>
  <c r="P119" i="19"/>
  <c r="P103" i="19"/>
  <c r="P78" i="19"/>
  <c r="H50" i="19" l="1"/>
  <c r="A50" i="19" s="1"/>
  <c r="H41" i="19"/>
  <c r="A42" i="19"/>
  <c r="Q119" i="19"/>
  <c r="Q103" i="19"/>
  <c r="R104" i="19"/>
  <c r="Q78" i="19"/>
  <c r="H51" i="19" l="1"/>
  <c r="A51" i="19" s="1"/>
  <c r="H40" i="19"/>
  <c r="A41" i="19"/>
  <c r="S104" i="19"/>
  <c r="R119" i="19"/>
  <c r="R103" i="19"/>
  <c r="R78" i="19"/>
  <c r="H52" i="19" l="1"/>
  <c r="A52" i="19" s="1"/>
  <c r="A40" i="19"/>
  <c r="H39" i="19"/>
  <c r="S119" i="19"/>
  <c r="S103" i="19"/>
  <c r="T104" i="19"/>
  <c r="S78" i="19"/>
  <c r="H53" i="19" l="1"/>
  <c r="A53" i="19" s="1"/>
  <c r="H38" i="19"/>
  <c r="A39" i="19"/>
  <c r="U104" i="19"/>
  <c r="T119" i="19"/>
  <c r="T103" i="19"/>
  <c r="T78" i="19"/>
  <c r="H54" i="19" l="1"/>
  <c r="A54" i="19" s="1"/>
  <c r="H37" i="19"/>
  <c r="A38" i="19"/>
  <c r="U119" i="19"/>
  <c r="U103" i="19"/>
  <c r="V104" i="19"/>
  <c r="U78" i="19"/>
  <c r="H55" i="19" l="1"/>
  <c r="A55" i="19" s="1"/>
  <c r="H36" i="19"/>
  <c r="A37" i="19"/>
  <c r="W104" i="19"/>
  <c r="V119" i="19"/>
  <c r="V103" i="19"/>
  <c r="V78" i="19"/>
  <c r="H56" i="19" l="1"/>
  <c r="A56" i="19" s="1"/>
  <c r="H35" i="19"/>
  <c r="A36" i="19"/>
  <c r="W119" i="19"/>
  <c r="W103" i="19"/>
  <c r="X104" i="19"/>
  <c r="W78" i="19"/>
  <c r="H57" i="19" l="1"/>
  <c r="A57" i="19" s="1"/>
  <c r="A35" i="19"/>
  <c r="H34" i="19"/>
  <c r="Y104" i="19"/>
  <c r="X119" i="19"/>
  <c r="X103" i="19"/>
  <c r="X78" i="19"/>
  <c r="H58" i="19" l="1"/>
  <c r="A58" i="19" s="1"/>
  <c r="A34" i="19"/>
  <c r="H33" i="19"/>
  <c r="Y119" i="19"/>
  <c r="Y103" i="19"/>
  <c r="Z104" i="19"/>
  <c r="Y78" i="19"/>
  <c r="H59" i="19" l="1"/>
  <c r="A59" i="19" s="1"/>
  <c r="H32" i="19"/>
  <c r="A33" i="19"/>
  <c r="AA104" i="19"/>
  <c r="Z119" i="19"/>
  <c r="Z103" i="19"/>
  <c r="Z78" i="19"/>
  <c r="H60" i="19" l="1"/>
  <c r="A60" i="19" s="1"/>
  <c r="H31" i="19"/>
  <c r="A32" i="19"/>
  <c r="AA119" i="19"/>
  <c r="AA103" i="19"/>
  <c r="AB104" i="19"/>
  <c r="AA78" i="19"/>
  <c r="H61" i="19" l="1"/>
  <c r="A61" i="19" s="1"/>
  <c r="H30" i="19"/>
  <c r="A31" i="19"/>
  <c r="AC104" i="19"/>
  <c r="AB119" i="19"/>
  <c r="AB103" i="19"/>
  <c r="AB78" i="19"/>
  <c r="H62" i="19" l="1"/>
  <c r="A62" i="19" s="1"/>
  <c r="H29" i="19"/>
  <c r="A30" i="19"/>
  <c r="AC119" i="19"/>
  <c r="AC103" i="19"/>
  <c r="AD104" i="19"/>
  <c r="AC78" i="19"/>
  <c r="H63" i="19" l="1"/>
  <c r="A63" i="19" s="1"/>
  <c r="H28" i="19"/>
  <c r="A29" i="19"/>
  <c r="AE104" i="19"/>
  <c r="AD119" i="19"/>
  <c r="AD103" i="19"/>
  <c r="AD78" i="19"/>
  <c r="H64" i="19" l="1"/>
  <c r="A64" i="19" s="1"/>
  <c r="H27" i="19"/>
  <c r="A28" i="19"/>
  <c r="AE119" i="19"/>
  <c r="AE103" i="19"/>
  <c r="AF104" i="19"/>
  <c r="AE78" i="19"/>
  <c r="H65" i="19" l="1"/>
  <c r="A65" i="19" s="1"/>
  <c r="A27" i="19"/>
  <c r="H26" i="19"/>
  <c r="AG104" i="19"/>
  <c r="AF119" i="19"/>
  <c r="AF103" i="19"/>
  <c r="AF78" i="19"/>
  <c r="H66" i="19" l="1"/>
  <c r="A66" i="19" s="1"/>
  <c r="A26" i="19"/>
  <c r="H25" i="19"/>
  <c r="AG119" i="19"/>
  <c r="AG103" i="19"/>
  <c r="AH104" i="19"/>
  <c r="AG78" i="19"/>
  <c r="H67" i="19" l="1"/>
  <c r="A67" i="19" s="1"/>
  <c r="H24" i="19"/>
  <c r="A25" i="19"/>
  <c r="AI104" i="19"/>
  <c r="AH119" i="19"/>
  <c r="AH103" i="19"/>
  <c r="AH78" i="19"/>
  <c r="H68" i="19" l="1"/>
  <c r="A68" i="19" s="1"/>
  <c r="H23" i="19"/>
  <c r="A24" i="19"/>
  <c r="AI119" i="19"/>
  <c r="AI103" i="19"/>
  <c r="AJ104" i="19"/>
  <c r="AI78" i="19"/>
  <c r="H69" i="19" l="1"/>
  <c r="A69" i="19" s="1"/>
  <c r="H22" i="19"/>
  <c r="A23" i="19"/>
  <c r="AK104" i="19"/>
  <c r="AJ119" i="19"/>
  <c r="AJ103" i="19"/>
  <c r="AJ78" i="19"/>
  <c r="H70" i="19" l="1"/>
  <c r="A70" i="19" s="1"/>
  <c r="H21" i="19"/>
  <c r="A22" i="19"/>
  <c r="AK119" i="19"/>
  <c r="AK103" i="19"/>
  <c r="AL104" i="19"/>
  <c r="AK78" i="19"/>
  <c r="H71" i="19" l="1"/>
  <c r="A71" i="19" s="1"/>
  <c r="A21" i="19"/>
  <c r="H20" i="19"/>
  <c r="AM104" i="19"/>
  <c r="AL119" i="19"/>
  <c r="AL103" i="19"/>
  <c r="AL78" i="19"/>
  <c r="H72" i="19" l="1"/>
  <c r="H73" i="19" s="1"/>
  <c r="A73" i="19" s="1"/>
  <c r="A20" i="19"/>
  <c r="H19" i="19"/>
  <c r="AM119" i="19"/>
  <c r="AM103" i="19"/>
  <c r="AN104" i="19"/>
  <c r="AM78" i="19"/>
  <c r="A72" i="19" l="1"/>
  <c r="H18" i="19"/>
  <c r="A19" i="19"/>
  <c r="AN119" i="19"/>
  <c r="AN103" i="19"/>
  <c r="AN78" i="19"/>
  <c r="H119" i="19"/>
  <c r="J77" i="19" s="1"/>
  <c r="AS82" i="19"/>
  <c r="AS102" i="19"/>
  <c r="AS95" i="19"/>
  <c r="AS86" i="19"/>
  <c r="AS99" i="19"/>
  <c r="AS91" i="19"/>
  <c r="AT102" i="19"/>
  <c r="AT95" i="19"/>
  <c r="AT93" i="19"/>
  <c r="AT96" i="19"/>
  <c r="AT97" i="19"/>
  <c r="AT99" i="19"/>
  <c r="AT101" i="19"/>
  <c r="AS101" i="19"/>
  <c r="AT91" i="19"/>
  <c r="AT94" i="19"/>
  <c r="AT88" i="19"/>
  <c r="AT92" i="19"/>
  <c r="AT81" i="19"/>
  <c r="AT82" i="19"/>
  <c r="AT85" i="19"/>
  <c r="AT80" i="19"/>
  <c r="AT83" i="19"/>
  <c r="AT86" i="19"/>
  <c r="AT90" i="19"/>
  <c r="AT84" i="19"/>
  <c r="AT87" i="19"/>
  <c r="AS87" i="19"/>
  <c r="AS92" i="19"/>
  <c r="AS85" i="19"/>
  <c r="AS83" i="19"/>
  <c r="AS96" i="19"/>
  <c r="AS90" i="19"/>
  <c r="AS80" i="19"/>
  <c r="AS93" i="19"/>
  <c r="AS94" i="19"/>
  <c r="AS84" i="19"/>
  <c r="AS97" i="19"/>
  <c r="AS88" i="19"/>
  <c r="AS81" i="19"/>
  <c r="H17" i="19" l="1"/>
  <c r="A18" i="19"/>
  <c r="H16" i="19" l="1"/>
  <c r="A17" i="19"/>
  <c r="A16" i="19" l="1"/>
  <c r="H15" i="19"/>
  <c r="H14" i="19" l="1"/>
  <c r="A15" i="19"/>
  <c r="A14" i="19" l="1"/>
  <c r="H13" i="19"/>
  <c r="H12" i="19" l="1"/>
  <c r="A13" i="19"/>
  <c r="A12" i="19" l="1"/>
  <c r="H11" i="19"/>
  <c r="A11" i="19" l="1"/>
  <c r="H10" i="19"/>
  <c r="A10" i="19" s="1"/>
  <c r="E3" i="19" l="1"/>
  <c r="E7" i="19"/>
  <c r="AV101" i="19" s="1"/>
  <c r="E6" i="19"/>
  <c r="AV99" i="19" s="1"/>
  <c r="E4" i="19"/>
  <c r="E8" i="19"/>
  <c r="AV102" i="19" s="1"/>
  <c r="E5" i="19"/>
  <c r="J7" i="19"/>
  <c r="BA101" i="19" s="1"/>
  <c r="I6" i="19"/>
  <c r="AZ99" i="19" s="1"/>
  <c r="H5" i="19"/>
  <c r="H4" i="19"/>
  <c r="G3" i="19"/>
  <c r="H8" i="19"/>
  <c r="AY102" i="19" s="1"/>
  <c r="K7" i="19"/>
  <c r="BB101" i="19" s="1"/>
  <c r="G7" i="19"/>
  <c r="AX101" i="19" s="1"/>
  <c r="J6" i="19"/>
  <c r="BA99" i="19" s="1"/>
  <c r="F6" i="19"/>
  <c r="AW99" i="19" s="1"/>
  <c r="I5" i="19"/>
  <c r="I4" i="19"/>
  <c r="I8" i="19"/>
  <c r="AZ102" i="19" s="1"/>
  <c r="K6" i="19"/>
  <c r="BB99" i="19" s="1"/>
  <c r="F4" i="19"/>
  <c r="K8" i="19"/>
  <c r="BB102" i="19" s="1"/>
  <c r="F7" i="19"/>
  <c r="AW101" i="19" s="1"/>
  <c r="J4" i="19"/>
  <c r="K3" i="19"/>
  <c r="J8" i="19"/>
  <c r="BA102" i="19" s="1"/>
  <c r="F8" i="19"/>
  <c r="AW102" i="19" s="1"/>
  <c r="I7" i="19"/>
  <c r="AZ101" i="19" s="1"/>
  <c r="H6" i="19"/>
  <c r="AY99" i="19" s="1"/>
  <c r="K5" i="19"/>
  <c r="G5" i="19"/>
  <c r="K4" i="19"/>
  <c r="G4" i="19"/>
  <c r="J3" i="19"/>
  <c r="F3" i="19"/>
  <c r="G8" i="19"/>
  <c r="AX102" i="19" s="1"/>
  <c r="H7" i="19"/>
  <c r="AY101" i="19" s="1"/>
  <c r="G6" i="19"/>
  <c r="AX99" i="19" s="1"/>
  <c r="F5" i="19"/>
  <c r="I3" i="19"/>
  <c r="H3" i="19"/>
  <c r="J5" i="19"/>
</calcChain>
</file>

<file path=xl/sharedStrings.xml><?xml version="1.0" encoding="utf-8"?>
<sst xmlns="http://schemas.openxmlformats.org/spreadsheetml/2006/main" count="195" uniqueCount="84">
  <si>
    <t>STT</t>
  </si>
  <si>
    <t>CN</t>
  </si>
  <si>
    <t>T2</t>
  </si>
  <si>
    <t>Chọn tháng</t>
  </si>
  <si>
    <t>Tuần</t>
  </si>
  <si>
    <t>T3</t>
  </si>
  <si>
    <t>T4</t>
  </si>
  <si>
    <t>T5</t>
  </si>
  <si>
    <t>T6</t>
  </si>
  <si>
    <t>T7</t>
  </si>
  <si>
    <t>Chọn năm</t>
  </si>
  <si>
    <t>Mã</t>
  </si>
  <si>
    <t>ng/th/na</t>
  </si>
  <si>
    <t>Thứ</t>
  </si>
  <si>
    <t>Đếm</t>
  </si>
  <si>
    <t>Tính</t>
  </si>
  <si>
    <t>Ngày</t>
  </si>
  <si>
    <t>Nhập ngày lập kế hoạch</t>
  </si>
  <si>
    <t>Nhập ngày báo cáo thực hiện</t>
  </si>
  <si>
    <t>Nhập ngày bắt đầu thực hiện</t>
  </si>
  <si>
    <t>A</t>
  </si>
  <si>
    <t>B</t>
  </si>
  <si>
    <t>c</t>
  </si>
  <si>
    <r>
      <t xml:space="preserve">Vuông đặc = thực hiện (nhập ký tự </t>
    </r>
    <r>
      <rPr>
        <b/>
        <sz val="10"/>
        <color rgb="FFFFFF00"/>
        <rFont val="Arial"/>
        <family val="2"/>
      </rPr>
      <t>g</t>
    </r>
    <r>
      <rPr>
        <sz val="10"/>
        <color theme="1"/>
        <rFont val="Arial"/>
        <family val="2"/>
      </rPr>
      <t xml:space="preserve"> để có)</t>
    </r>
  </si>
  <si>
    <r>
      <rPr>
        <b/>
        <sz val="10"/>
        <color rgb="FFC00000"/>
        <rFont val="Arial"/>
        <family val="2"/>
      </rPr>
      <t>A</t>
    </r>
    <r>
      <rPr>
        <sz val="10"/>
        <color theme="1"/>
        <rFont val="Arial"/>
        <family val="2"/>
      </rPr>
      <t xml:space="preserve"> = Chịu trách nhiệm chính</t>
    </r>
  </si>
  <si>
    <r>
      <t xml:space="preserve">B = Hỗ trợ </t>
    </r>
    <r>
      <rPr>
        <b/>
        <sz val="10"/>
        <color rgb="FFC00000"/>
        <rFont val="Arial"/>
        <family val="2"/>
      </rPr>
      <t>A</t>
    </r>
    <r>
      <rPr>
        <sz val="10"/>
        <color theme="1"/>
        <rFont val="Arial"/>
        <family val="2"/>
      </rPr>
      <t>, chịu trách nhiệm 2</t>
    </r>
  </si>
  <si>
    <r>
      <t xml:space="preserve">C = Hỗ trợ </t>
    </r>
    <r>
      <rPr>
        <b/>
        <sz val="10"/>
        <color rgb="FFC00000"/>
        <rFont val="Arial"/>
        <family val="2"/>
      </rPr>
      <t>A</t>
    </r>
    <r>
      <rPr>
        <sz val="10"/>
        <color theme="1"/>
        <rFont val="Arial"/>
        <family val="2"/>
      </rPr>
      <t>, chịu trách nhiệm 3</t>
    </r>
  </si>
  <si>
    <t>a</t>
  </si>
  <si>
    <t>(Hệ số điều chỉnh độ dài biểu đồ Chi phí mục tiêu)</t>
  </si>
  <si>
    <t>MT1</t>
  </si>
  <si>
    <t>Cp</t>
  </si>
  <si>
    <t>Kh</t>
  </si>
  <si>
    <t>MT2</t>
  </si>
  <si>
    <t>MT3</t>
  </si>
  <si>
    <t>MT4</t>
  </si>
  <si>
    <t>MT5</t>
  </si>
  <si>
    <t>g</t>
  </si>
  <si>
    <t>Tỷ lệ phần trăm của mục tiêu trong kế hoạch</t>
  </si>
  <si>
    <t>Số phần trăm đã hoàn thành của mỗi mục tiêu</t>
  </si>
  <si>
    <t>Project Objective: Hoàn thành môn học Oracle</t>
  </si>
  <si>
    <t>Project: Giữa kỳ môn học chuyên đề Oracle</t>
  </si>
  <si>
    <t>Project leader: Phước Ngà</t>
  </si>
  <si>
    <t>Owner /Priority</t>
  </si>
  <si>
    <t>Objectives</t>
  </si>
  <si>
    <t>Major tasks</t>
  </si>
  <si>
    <t>Establish date:</t>
  </si>
  <si>
    <t>Target Dates</t>
  </si>
  <si>
    <t>Major Tasks</t>
  </si>
  <si>
    <t>Costs</t>
  </si>
  <si>
    <t>Sumary and forecast</t>
  </si>
  <si>
    <t>Họp nhóm, thảo luận</t>
  </si>
  <si>
    <t>Họp nhóm, thống nhất đề tài</t>
  </si>
  <si>
    <t>Nghiên cứu, tìm các tài liệu liên quan</t>
  </si>
  <si>
    <t>Phân công nhiệm vụ thành viên</t>
  </si>
  <si>
    <t>Viết procedure cho từng chức năng</t>
  </si>
  <si>
    <t>Chuyển đổi database của project [Quản lý cửa hàng điện thoại] từ [SQL Server] sang [Oracle]</t>
  </si>
  <si>
    <t>Tạo ứng dụng web</t>
  </si>
  <si>
    <t>Xử lý các vấn đề về truy xuất đồng thời</t>
  </si>
  <si>
    <t>Thiết kế, chỉnh sửa giao diện</t>
  </si>
  <si>
    <t>Gọi các Procedure và thực thi từng chức năng</t>
  </si>
  <si>
    <t>Tổng hợp các chức năng của thành viên</t>
  </si>
  <si>
    <t>Deploy trang web</t>
  </si>
  <si>
    <t>Hiện thực websites:</t>
  </si>
  <si>
    <t>Xử lý các vấn đề về truy xuất đồng thời:</t>
  </si>
  <si>
    <t>Tìm hiểu về các vấn đề về truy xuất đồng thời trong [Oracle] Database</t>
  </si>
  <si>
    <t>Tìm hiểu cách giải quyết từng vấn đề về truy xuất đồng thời</t>
  </si>
  <si>
    <t>Quay video demo từng vấn đề</t>
  </si>
  <si>
    <t>Quay video demo websites</t>
  </si>
  <si>
    <t>Viết tài liệu báo cáo, tổng hợp</t>
  </si>
  <si>
    <t>Thiết kế Powerpoint thuyết trình</t>
  </si>
  <si>
    <t>Thiết kế file .doc</t>
  </si>
  <si>
    <t>Tổng hợp các tài liệu</t>
  </si>
  <si>
    <t>Họp nhóm, đánh giá thành viên, phân công báo cáo porject</t>
  </si>
  <si>
    <t>Họp nhóm, đáng giá</t>
  </si>
  <si>
    <t>Đánh giá làm việc từng thành viên</t>
  </si>
  <si>
    <t>Phân công  báo cáo project</t>
  </si>
  <si>
    <t>Đức Anh</t>
  </si>
  <si>
    <t>Phước Ngà</t>
  </si>
  <si>
    <t>Phúc Thịnh</t>
  </si>
  <si>
    <t>Tấn Hậu</t>
  </si>
  <si>
    <t xml:space="preserve">
</t>
  </si>
  <si>
    <t>Dự án project giữa kỳ môn học chuyên đề Oracle bắt đầu ngày 13/10/2018 và kết thúc ngày 9/11/2018</t>
  </si>
  <si>
    <t>Quản lý dự án phần mềm</t>
  </si>
  <si>
    <t>Tích hợp giải quyết các truy xuất đồng thời vào websites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</si>
</sst>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_)_đ_ ;_ * \(#,##0\)_đ_ ;_ * &quot;-&quot;_)_đ_ ;_ @_ "/>
    <numFmt numFmtId="165" formatCode="d"/>
    <numFmt numFmtId="166" formatCode="\T#"/>
    <numFmt numFmtId="167" formatCode="dd\-mm"/>
    <numFmt numFmtId="168" formatCode="0.0%"/>
  </numFmts>
  <fonts count="44" x14ac:knownFonts="1">
    <font>
      <sz val="11"/>
      <color theme="1"/>
      <name val="Calibri"/>
      <family val="2"/>
      <charset val="163"/>
      <scheme val="minor"/>
    </font>
    <font>
      <sz val="11"/>
      <color theme="1"/>
      <name val="Arial"/>
      <family val="2"/>
    </font>
    <font>
      <sz val="11"/>
      <color theme="1"/>
      <name val="Arial"/>
      <family val="2"/>
    </font>
    <font>
      <sz val="11"/>
      <color theme="1"/>
      <name val="Times New Roman"/>
      <family val="1"/>
    </font>
    <font>
      <b/>
      <sz val="11"/>
      <color indexed="16"/>
      <name val="Arial"/>
      <family val="2"/>
    </font>
    <font>
      <sz val="11"/>
      <color indexed="16"/>
      <name val="Arial"/>
      <family val="2"/>
    </font>
    <font>
      <sz val="11"/>
      <name val="Arial"/>
      <family val="2"/>
    </font>
    <font>
      <b/>
      <sz val="12"/>
      <name val="Times New Roman"/>
      <family val="1"/>
    </font>
    <font>
      <b/>
      <sz val="11"/>
      <color indexed="48"/>
      <name val="Arial"/>
      <family val="2"/>
    </font>
    <font>
      <sz val="12"/>
      <name val="Times New Roman"/>
      <family val="1"/>
    </font>
    <font>
      <b/>
      <sz val="10"/>
      <color theme="1"/>
      <name val="Times New Roman"/>
      <family val="1"/>
    </font>
    <font>
      <sz val="10"/>
      <color theme="1"/>
      <name val="Times New Roman"/>
      <family val="1"/>
    </font>
    <font>
      <b/>
      <i/>
      <u/>
      <sz val="10"/>
      <color theme="1"/>
      <name val="Times New Roman"/>
      <family val="1"/>
    </font>
    <font>
      <b/>
      <sz val="11"/>
      <color rgb="FF0000FF"/>
      <name val="Arial"/>
      <family val="2"/>
    </font>
    <font>
      <sz val="10"/>
      <color theme="1"/>
      <name val="Arial"/>
      <family val="2"/>
    </font>
    <font>
      <b/>
      <sz val="12"/>
      <color theme="1"/>
      <name val="Times New Roman"/>
      <family val="1"/>
    </font>
    <font>
      <sz val="9"/>
      <color theme="1"/>
      <name val="Arial"/>
      <family val="2"/>
    </font>
    <font>
      <b/>
      <sz val="11"/>
      <color rgb="FFFFFF00"/>
      <name val="Arial"/>
      <family val="2"/>
    </font>
    <font>
      <sz val="8"/>
      <color rgb="FF0000FF"/>
      <name val="Webdings"/>
      <family val="1"/>
      <charset val="2"/>
    </font>
    <font>
      <sz val="8"/>
      <name val="Webdings"/>
      <family val="1"/>
      <charset val="2"/>
    </font>
    <font>
      <b/>
      <sz val="10"/>
      <color rgb="FFFFFF00"/>
      <name val="Arial"/>
      <family val="2"/>
    </font>
    <font>
      <b/>
      <sz val="10"/>
      <color rgb="FFC00000"/>
      <name val="Arial"/>
      <family val="2"/>
    </font>
    <font>
      <sz val="10"/>
      <name val="Arial"/>
      <family val="2"/>
    </font>
    <font>
      <b/>
      <sz val="10"/>
      <name val="Arial"/>
      <family val="2"/>
    </font>
    <font>
      <b/>
      <sz val="10"/>
      <color indexed="48"/>
      <name val="Arial"/>
      <family val="2"/>
    </font>
    <font>
      <b/>
      <sz val="10"/>
      <color indexed="10"/>
      <name val="Arial"/>
      <family val="2"/>
    </font>
    <font>
      <sz val="11"/>
      <name val="Times New Roman"/>
      <family val="1"/>
    </font>
    <font>
      <b/>
      <i/>
      <sz val="11"/>
      <color rgb="FFC00000"/>
      <name val="Arial"/>
      <family val="2"/>
    </font>
    <font>
      <b/>
      <sz val="10"/>
      <color theme="1"/>
      <name val="Arial"/>
      <family val="2"/>
    </font>
    <font>
      <sz val="14"/>
      <color theme="1"/>
      <name val="Arial"/>
      <family val="2"/>
    </font>
    <font>
      <i/>
      <sz val="10"/>
      <color theme="1"/>
      <name val="Arial"/>
      <family val="2"/>
    </font>
    <font>
      <i/>
      <sz val="11"/>
      <color theme="0" tint="-4.9989318521683403E-2"/>
      <name val="Arial"/>
      <family val="2"/>
    </font>
    <font>
      <sz val="10"/>
      <color rgb="FF0000FF"/>
      <name val="Times New Roman"/>
      <family val="1"/>
    </font>
    <font>
      <sz val="11"/>
      <color rgb="FF0000FF"/>
      <name val="Times New Roman"/>
      <family val="1"/>
    </font>
    <font>
      <u/>
      <sz val="11"/>
      <color theme="10"/>
      <name val="Calibri"/>
      <family val="2"/>
      <charset val="163"/>
    </font>
    <font>
      <b/>
      <sz val="5"/>
      <color rgb="FFFFC000"/>
      <name val="Webdings"/>
      <family val="1"/>
      <charset val="2"/>
    </font>
    <font>
      <b/>
      <sz val="5"/>
      <name val="Webdings"/>
      <family val="1"/>
      <charset val="2"/>
    </font>
    <font>
      <b/>
      <sz val="11"/>
      <color theme="1"/>
      <name val="Arial Narrow"/>
      <family val="2"/>
    </font>
    <font>
      <sz val="11"/>
      <color theme="1"/>
      <name val="Arial Narrow"/>
      <family val="2"/>
    </font>
    <font>
      <sz val="11"/>
      <color theme="0"/>
      <name val="Calibri"/>
      <family val="2"/>
      <scheme val="minor"/>
    </font>
    <font>
      <b/>
      <sz val="12"/>
      <color theme="1"/>
      <name val="Arial"/>
      <family val="2"/>
    </font>
    <font>
      <b/>
      <sz val="11.5"/>
      <color theme="1"/>
      <name val="Arial"/>
      <family val="2"/>
    </font>
    <font>
      <b/>
      <sz val="11"/>
      <color theme="1"/>
      <name val="Times New Roman"/>
      <family val="1"/>
    </font>
    <font>
      <sz val="12"/>
      <color theme="1"/>
      <name val="Times New Roman"/>
      <family val="1"/>
    </font>
  </fonts>
  <fills count="12">
    <fill>
      <patternFill patternType="none"/>
    </fill>
    <fill>
      <patternFill patternType="gray125"/>
    </fill>
    <fill>
      <patternFill patternType="solid">
        <fgColor indexed="50"/>
        <bgColor indexed="64"/>
      </patternFill>
    </fill>
    <fill>
      <patternFill patternType="solid">
        <fgColor indexed="49"/>
        <bgColor indexed="64"/>
      </patternFill>
    </fill>
    <fill>
      <patternFill patternType="solid">
        <fgColor indexed="42"/>
        <bgColor indexed="64"/>
      </patternFill>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6"/>
      </patternFill>
    </fill>
    <fill>
      <patternFill patternType="solid">
        <fgColor theme="2" tint="-0.249977111117893"/>
        <bgColor indexed="64"/>
      </patternFill>
    </fill>
  </fills>
  <borders count="8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diagonal/>
    </border>
    <border>
      <left/>
      <right style="thin">
        <color auto="1"/>
      </right>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
      <left style="medium">
        <color auto="1"/>
      </left>
      <right style="thin">
        <color auto="1"/>
      </right>
      <top/>
      <bottom style="hair">
        <color auto="1"/>
      </bottom>
      <diagonal/>
    </border>
    <border>
      <left/>
      <right/>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style="thin">
        <color auto="1"/>
      </left>
      <right/>
      <top/>
      <bottom style="thin">
        <color auto="1"/>
      </bottom>
      <diagonal/>
    </border>
    <border>
      <left style="thin">
        <color indexed="64"/>
      </left>
      <right/>
      <top style="thick">
        <color indexed="17"/>
      </top>
      <bottom style="thin">
        <color indexed="64"/>
      </bottom>
      <diagonal/>
    </border>
    <border>
      <left style="thin">
        <color indexed="64"/>
      </left>
      <right style="thin">
        <color indexed="64"/>
      </right>
      <top/>
      <bottom style="thin">
        <color indexed="64"/>
      </bottom>
      <diagonal/>
    </border>
    <border>
      <left/>
      <right/>
      <top style="thin">
        <color auto="1"/>
      </top>
      <bottom style="hair">
        <color auto="1"/>
      </bottom>
      <diagonal/>
    </border>
    <border>
      <left/>
      <right style="thin">
        <color indexed="64"/>
      </right>
      <top style="hair">
        <color auto="1"/>
      </top>
      <bottom style="hair">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indexed="64"/>
      </left>
      <right style="thin">
        <color indexed="64"/>
      </right>
      <top style="thin">
        <color indexed="64"/>
      </top>
      <bottom style="thick">
        <color indexed="17"/>
      </bottom>
      <diagonal/>
    </border>
    <border>
      <left style="thin">
        <color auto="1"/>
      </left>
      <right/>
      <top style="hair">
        <color auto="1"/>
      </top>
      <bottom style="thick">
        <color indexed="17"/>
      </bottom>
      <diagonal/>
    </border>
    <border>
      <left/>
      <right/>
      <top style="hair">
        <color auto="1"/>
      </top>
      <bottom style="thick">
        <color indexed="17"/>
      </bottom>
      <diagonal/>
    </border>
    <border>
      <left/>
      <right style="thin">
        <color indexed="64"/>
      </right>
      <top style="hair">
        <color auto="1"/>
      </top>
      <bottom style="thick">
        <color indexed="17"/>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top/>
      <bottom/>
      <diagonal/>
    </border>
    <border diagonalDown="1">
      <left style="thin">
        <color auto="1"/>
      </left>
      <right/>
      <top style="thin">
        <color auto="1"/>
      </top>
      <bottom/>
      <diagonal style="thin">
        <color auto="1"/>
      </diagonal>
    </border>
    <border diagonalUp="1">
      <left/>
      <right style="thin">
        <color auto="1"/>
      </right>
      <top style="thin">
        <color auto="1"/>
      </top>
      <bottom style="thin">
        <color auto="1"/>
      </bottom>
      <diagonal style="thin">
        <color auto="1"/>
      </diagonal>
    </border>
    <border>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diagonalUp="1">
      <left style="thin">
        <color auto="1"/>
      </left>
      <right/>
      <top/>
      <bottom/>
      <diagonal style="thin">
        <color auto="1"/>
      </diagonal>
    </border>
    <border diagonalDown="1">
      <left/>
      <right style="thin">
        <color auto="1"/>
      </right>
      <top style="thin">
        <color auto="1"/>
      </top>
      <bottom/>
      <diagonal style="thin">
        <color auto="1"/>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hair">
        <color auto="1"/>
      </bottom>
      <diagonal/>
    </border>
    <border>
      <left/>
      <right/>
      <top style="medium">
        <color auto="1"/>
      </top>
      <bottom style="hair">
        <color auto="1"/>
      </bottom>
      <diagonal/>
    </border>
    <border diagonalDown="1">
      <left/>
      <right style="thin">
        <color auto="1"/>
      </right>
      <top/>
      <bottom/>
      <diagonal style="thin">
        <color auto="1"/>
      </diagonal>
    </border>
    <border>
      <left style="medium">
        <color auto="1"/>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style="thin">
        <color auto="1"/>
      </left>
      <right style="thin">
        <color auto="1"/>
      </right>
      <top style="thin">
        <color auto="1"/>
      </top>
      <bottom style="hair">
        <color auto="1"/>
      </bottom>
      <diagonal/>
    </border>
    <border diagonalUp="1">
      <left style="thin">
        <color auto="1"/>
      </left>
      <right/>
      <top/>
      <bottom style="thin">
        <color auto="1"/>
      </bottom>
      <diagonal style="thin">
        <color auto="1"/>
      </diagonal>
    </border>
    <border diagonalDown="1">
      <left/>
      <right style="thin">
        <color auto="1"/>
      </right>
      <top/>
      <bottom style="thin">
        <color auto="1"/>
      </bottom>
      <diagonal style="thin">
        <color auto="1"/>
      </diagonal>
    </border>
    <border>
      <left style="medium">
        <color auto="1"/>
      </left>
      <right style="thin">
        <color auto="1"/>
      </right>
      <top style="thin">
        <color auto="1"/>
      </top>
      <bottom style="medium">
        <color auto="1"/>
      </bottom>
      <diagonal/>
    </border>
    <border>
      <left style="thin">
        <color auto="1"/>
      </left>
      <right style="thin">
        <color auto="1"/>
      </right>
      <top style="hair">
        <color auto="1"/>
      </top>
      <bottom style="medium">
        <color auto="1"/>
      </bottom>
      <diagonal/>
    </border>
    <border>
      <left/>
      <right/>
      <top style="hair">
        <color auto="1"/>
      </top>
      <bottom style="medium">
        <color auto="1"/>
      </bottom>
      <diagonal/>
    </border>
    <border>
      <left style="medium">
        <color auto="1"/>
      </left>
      <right/>
      <top/>
      <bottom style="hair">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hair">
        <color auto="1"/>
      </top>
      <bottom style="hair">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hair">
        <color auto="1"/>
      </top>
      <bottom style="medium">
        <color auto="1"/>
      </bottom>
      <diagonal/>
    </border>
  </borders>
  <cellStyleXfs count="8">
    <xf numFmtId="0" fontId="0" fillId="0" borderId="0"/>
    <xf numFmtId="0" fontId="2" fillId="0" borderId="0"/>
    <xf numFmtId="164" fontId="2" fillId="0" borderId="0" applyFont="0" applyFill="0" applyBorder="0" applyAlignment="0" applyProtection="0"/>
    <xf numFmtId="0" fontId="22" fillId="0" borderId="0"/>
    <xf numFmtId="0" fontId="34" fillId="0" borderId="0" applyNumberFormat="0" applyFill="0" applyBorder="0" applyAlignment="0" applyProtection="0">
      <alignment vertical="top"/>
      <protection locked="0"/>
    </xf>
    <xf numFmtId="0" fontId="1" fillId="0" borderId="0"/>
    <xf numFmtId="164" fontId="1" fillId="0" borderId="0" applyFont="0" applyFill="0" applyBorder="0" applyAlignment="0" applyProtection="0"/>
    <xf numFmtId="0" fontId="39" fillId="10" borderId="0" applyNumberFormat="0" applyBorder="0" applyAlignment="0" applyProtection="0"/>
  </cellStyleXfs>
  <cellXfs count="256">
    <xf numFmtId="0" fontId="0" fillId="0" borderId="0" xfId="0"/>
    <xf numFmtId="0" fontId="1" fillId="0" borderId="0" xfId="5" applyProtection="1"/>
    <xf numFmtId="0" fontId="4" fillId="2" borderId="2" xfId="5" applyFont="1" applyFill="1" applyBorder="1" applyProtection="1"/>
    <xf numFmtId="0" fontId="5" fillId="2" borderId="3" xfId="5" applyFont="1" applyFill="1" applyBorder="1" applyProtection="1"/>
    <xf numFmtId="0" fontId="5" fillId="2" borderId="4" xfId="5" applyFont="1" applyFill="1" applyBorder="1" applyProtection="1"/>
    <xf numFmtId="0" fontId="1" fillId="0" borderId="0" xfId="5" applyAlignment="1" applyProtection="1">
      <alignment horizontal="right"/>
    </xf>
    <xf numFmtId="0" fontId="6" fillId="3" borderId="1" xfId="5" applyFont="1" applyFill="1" applyBorder="1" applyAlignment="1" applyProtection="1">
      <alignment horizontal="center" vertical="center"/>
    </xf>
    <xf numFmtId="0" fontId="7" fillId="2" borderId="1" xfId="5" applyFont="1" applyFill="1" applyBorder="1" applyProtection="1"/>
    <xf numFmtId="165" fontId="8" fillId="0" borderId="1" xfId="5" applyNumberFormat="1" applyFont="1" applyFill="1" applyBorder="1" applyProtection="1"/>
    <xf numFmtId="165" fontId="8" fillId="4" borderId="1" xfId="5" applyNumberFormat="1" applyFont="1" applyFill="1" applyBorder="1" applyProtection="1"/>
    <xf numFmtId="0" fontId="1" fillId="0" borderId="0" xfId="5" applyFill="1" applyProtection="1"/>
    <xf numFmtId="14" fontId="1" fillId="0" borderId="0" xfId="5" applyNumberFormat="1" applyFill="1" applyProtection="1"/>
    <xf numFmtId="0" fontId="9" fillId="5" borderId="0" xfId="5" applyFont="1" applyFill="1" applyProtection="1"/>
    <xf numFmtId="14" fontId="1" fillId="0" borderId="0" xfId="5" applyNumberFormat="1" applyProtection="1"/>
    <xf numFmtId="0" fontId="9" fillId="0" borderId="0" xfId="5" applyFont="1" applyProtection="1"/>
    <xf numFmtId="0" fontId="1" fillId="4" borderId="0" xfId="5" applyFill="1" applyProtection="1"/>
    <xf numFmtId="14" fontId="1" fillId="4" borderId="0" xfId="5" applyNumberFormat="1" applyFill="1" applyProtection="1"/>
    <xf numFmtId="0" fontId="9" fillId="4" borderId="0" xfId="5" applyFont="1" applyFill="1" applyProtection="1"/>
    <xf numFmtId="0" fontId="1" fillId="6" borderId="0" xfId="5" applyFill="1" applyProtection="1"/>
    <xf numFmtId="14" fontId="1" fillId="6" borderId="0" xfId="5" applyNumberFormat="1" applyFill="1" applyProtection="1"/>
    <xf numFmtId="0" fontId="11" fillId="0" borderId="6" xfId="5" applyFont="1" applyFill="1" applyBorder="1" applyProtection="1">
      <protection locked="0"/>
    </xf>
    <xf numFmtId="0" fontId="12" fillId="0" borderId="6" xfId="5" applyFont="1" applyFill="1" applyBorder="1" applyProtection="1">
      <protection locked="0"/>
    </xf>
    <xf numFmtId="0" fontId="11" fillId="0" borderId="7" xfId="5" applyFont="1" applyFill="1" applyBorder="1" applyProtection="1">
      <protection locked="0"/>
    </xf>
    <xf numFmtId="14" fontId="11" fillId="0" borderId="6" xfId="5" applyNumberFormat="1" applyFont="1" applyFill="1" applyBorder="1" applyAlignment="1" applyProtection="1">
      <alignment vertical="center"/>
    </xf>
    <xf numFmtId="0" fontId="11" fillId="0" borderId="6" xfId="5" applyFont="1" applyFill="1" applyBorder="1" applyAlignment="1" applyProtection="1">
      <alignment vertical="center"/>
    </xf>
    <xf numFmtId="0" fontId="11" fillId="7" borderId="0" xfId="5" applyFont="1" applyFill="1" applyBorder="1" applyAlignment="1" applyProtection="1"/>
    <xf numFmtId="14" fontId="13" fillId="8" borderId="10" xfId="5" applyNumberFormat="1" applyFont="1" applyFill="1" applyBorder="1" applyAlignment="1" applyProtection="1">
      <protection locked="0"/>
    </xf>
    <xf numFmtId="0" fontId="14" fillId="7" borderId="11" xfId="5" applyFont="1" applyFill="1" applyBorder="1" applyProtection="1"/>
    <xf numFmtId="0" fontId="14" fillId="7" borderId="12" xfId="5" applyFont="1" applyFill="1" applyBorder="1" applyProtection="1"/>
    <xf numFmtId="0" fontId="14" fillId="7" borderId="0" xfId="5" applyFont="1" applyFill="1" applyProtection="1"/>
    <xf numFmtId="0" fontId="15" fillId="0" borderId="14" xfId="5" applyFont="1" applyFill="1" applyBorder="1" applyAlignment="1" applyProtection="1">
      <alignment horizontal="centerContinuous" vertical="top" wrapText="1"/>
      <protection locked="0"/>
    </xf>
    <xf numFmtId="0" fontId="11" fillId="0" borderId="14" xfId="5" applyFont="1" applyFill="1" applyBorder="1" applyAlignment="1" applyProtection="1">
      <alignment horizontal="centerContinuous" vertical="center" wrapText="1"/>
      <protection locked="0"/>
    </xf>
    <xf numFmtId="0" fontId="11" fillId="0" borderId="15" xfId="5" applyFont="1" applyFill="1" applyBorder="1" applyProtection="1">
      <protection locked="0"/>
    </xf>
    <xf numFmtId="14" fontId="11" fillId="0" borderId="16" xfId="5" applyNumberFormat="1" applyFont="1" applyFill="1" applyBorder="1" applyAlignment="1" applyProtection="1">
      <alignment vertical="center"/>
    </xf>
    <xf numFmtId="14" fontId="11" fillId="0" borderId="14" xfId="5" applyNumberFormat="1" applyFont="1" applyFill="1" applyBorder="1" applyAlignment="1" applyProtection="1">
      <alignment vertical="center"/>
    </xf>
    <xf numFmtId="0" fontId="11" fillId="0" borderId="14" xfId="5" applyFont="1" applyFill="1" applyBorder="1" applyAlignment="1" applyProtection="1">
      <alignment vertical="center"/>
    </xf>
    <xf numFmtId="14" fontId="13" fillId="8" borderId="18" xfId="5" applyNumberFormat="1" applyFont="1" applyFill="1" applyBorder="1" applyAlignment="1" applyProtection="1">
      <alignment vertical="center"/>
      <protection locked="0"/>
    </xf>
    <xf numFmtId="0" fontId="14" fillId="7" borderId="0" xfId="5" applyFont="1" applyFill="1" applyBorder="1" applyAlignment="1" applyProtection="1">
      <alignment vertical="center"/>
    </xf>
    <xf numFmtId="0" fontId="14" fillId="7" borderId="0" xfId="5" applyFont="1" applyFill="1" applyBorder="1" applyProtection="1"/>
    <xf numFmtId="0" fontId="14" fillId="7" borderId="19" xfId="5" applyFont="1" applyFill="1" applyBorder="1" applyProtection="1"/>
    <xf numFmtId="0" fontId="10" fillId="0" borderId="5" xfId="5" applyFont="1" applyFill="1" applyBorder="1" applyAlignment="1" applyProtection="1">
      <alignment vertical="center" wrapText="1"/>
    </xf>
    <xf numFmtId="0" fontId="10" fillId="0" borderId="9" xfId="5" applyFont="1" applyFill="1" applyBorder="1" applyAlignment="1" applyProtection="1">
      <alignment vertical="center" wrapText="1"/>
    </xf>
    <xf numFmtId="0" fontId="10" fillId="0" borderId="21" xfId="5" applyFont="1" applyFill="1" applyBorder="1" applyAlignment="1" applyProtection="1">
      <alignment horizontal="centerContinuous" vertical="center" wrapText="1"/>
    </xf>
    <xf numFmtId="0" fontId="10" fillId="0" borderId="22" xfId="5" applyFont="1" applyFill="1" applyBorder="1" applyAlignment="1" applyProtection="1">
      <alignment horizontal="centerContinuous" vertical="center" wrapText="1"/>
    </xf>
    <xf numFmtId="0" fontId="10" fillId="0" borderId="23" xfId="5" applyFont="1" applyFill="1" applyBorder="1" applyAlignment="1" applyProtection="1">
      <alignment horizontal="centerContinuous" vertical="center" wrapText="1"/>
    </xf>
    <xf numFmtId="0" fontId="10" fillId="7" borderId="0" xfId="5" applyFont="1" applyFill="1" applyBorder="1" applyAlignment="1" applyProtection="1">
      <alignment vertical="center" wrapText="1"/>
    </xf>
    <xf numFmtId="14" fontId="13" fillId="8" borderId="18" xfId="5" applyNumberFormat="1" applyFont="1" applyFill="1" applyBorder="1" applyAlignment="1" applyProtection="1">
      <protection locked="0"/>
    </xf>
    <xf numFmtId="0" fontId="14" fillId="7" borderId="19" xfId="5" applyFont="1" applyFill="1" applyBorder="1" applyAlignment="1" applyProtection="1">
      <alignment vertical="center"/>
    </xf>
    <xf numFmtId="0" fontId="10" fillId="0" borderId="26" xfId="5" applyFont="1" applyFill="1" applyBorder="1" applyAlignment="1" applyProtection="1">
      <alignment vertical="center" wrapText="1"/>
    </xf>
    <xf numFmtId="0" fontId="16" fillId="0" borderId="27" xfId="5" applyFont="1" applyFill="1" applyBorder="1" applyAlignment="1" applyProtection="1">
      <alignment horizontal="centerContinuous" vertical="center" shrinkToFit="1"/>
    </xf>
    <xf numFmtId="14" fontId="17" fillId="7" borderId="18" xfId="5" applyNumberFormat="1" applyFont="1" applyFill="1" applyBorder="1" applyAlignment="1" applyProtection="1">
      <protection locked="0"/>
    </xf>
    <xf numFmtId="0" fontId="11" fillId="0" borderId="28" xfId="5" applyFont="1" applyFill="1" applyBorder="1" applyAlignment="1" applyProtection="1">
      <alignment horizontal="center" vertical="center"/>
      <protection locked="0"/>
    </xf>
    <xf numFmtId="0" fontId="19" fillId="0" borderId="31" xfId="5" applyFont="1" applyFill="1" applyBorder="1" applyAlignment="1" applyProtection="1">
      <alignment horizontal="center" vertical="center"/>
      <protection locked="0"/>
    </xf>
    <xf numFmtId="0" fontId="14" fillId="7" borderId="18" xfId="5" applyFont="1" applyFill="1" applyBorder="1" applyAlignment="1" applyProtection="1">
      <alignment vertical="center"/>
    </xf>
    <xf numFmtId="0" fontId="18" fillId="0" borderId="30" xfId="5" applyFont="1" applyFill="1" applyBorder="1" applyAlignment="1" applyProtection="1">
      <alignment horizontal="center" vertical="center"/>
      <protection locked="0"/>
    </xf>
    <xf numFmtId="0" fontId="18" fillId="0" borderId="31" xfId="5" applyFont="1" applyFill="1" applyBorder="1" applyAlignment="1" applyProtection="1">
      <alignment horizontal="center" vertical="center"/>
      <protection locked="0"/>
    </xf>
    <xf numFmtId="0" fontId="18" fillId="0" borderId="32" xfId="5" applyFont="1" applyFill="1" applyBorder="1" applyAlignment="1" applyProtection="1">
      <alignment horizontal="center" vertical="center"/>
      <protection locked="0"/>
    </xf>
    <xf numFmtId="0" fontId="11" fillId="0" borderId="30" xfId="5" applyFont="1" applyFill="1" applyBorder="1" applyAlignment="1" applyProtection="1">
      <alignment horizontal="center" vertical="center"/>
      <protection locked="0"/>
    </xf>
    <xf numFmtId="0" fontId="14" fillId="0" borderId="30" xfId="5" applyFont="1" applyFill="1" applyBorder="1" applyAlignment="1" applyProtection="1">
      <alignment horizontal="center" vertical="center"/>
      <protection locked="0"/>
    </xf>
    <xf numFmtId="0" fontId="14" fillId="0" borderId="31" xfId="5" applyFont="1" applyFill="1" applyBorder="1" applyAlignment="1" applyProtection="1">
      <alignment horizontal="center" vertical="center"/>
      <protection locked="0"/>
    </xf>
    <xf numFmtId="0" fontId="14" fillId="0" borderId="32" xfId="5" applyFont="1" applyFill="1" applyBorder="1" applyAlignment="1" applyProtection="1">
      <alignment horizontal="center" vertical="center"/>
      <protection locked="0"/>
    </xf>
    <xf numFmtId="0" fontId="14" fillId="7" borderId="35" xfId="5" applyFont="1" applyFill="1" applyBorder="1" applyAlignment="1" applyProtection="1">
      <alignment vertical="center"/>
    </xf>
    <xf numFmtId="0" fontId="14" fillId="7" borderId="25" xfId="5" applyFont="1" applyFill="1" applyBorder="1" applyProtection="1"/>
    <xf numFmtId="0" fontId="14" fillId="7" borderId="27" xfId="5" applyFont="1" applyFill="1" applyBorder="1" applyProtection="1"/>
    <xf numFmtId="0" fontId="14" fillId="7" borderId="18" xfId="5" quotePrefix="1" applyFont="1" applyFill="1" applyBorder="1" applyProtection="1"/>
    <xf numFmtId="0" fontId="14" fillId="7" borderId="0" xfId="5" applyFont="1" applyFill="1" applyBorder="1" applyAlignment="1" applyProtection="1"/>
    <xf numFmtId="0" fontId="14" fillId="7" borderId="19" xfId="5" applyFont="1" applyFill="1" applyBorder="1" applyAlignment="1" applyProtection="1"/>
    <xf numFmtId="0" fontId="14" fillId="7" borderId="18" xfId="5" applyFont="1" applyFill="1" applyBorder="1" applyAlignment="1" applyProtection="1"/>
    <xf numFmtId="0" fontId="22" fillId="9" borderId="1" xfId="5" applyFont="1" applyFill="1" applyBorder="1" applyAlignment="1" applyProtection="1">
      <alignment horizontal="center" vertical="center"/>
    </xf>
    <xf numFmtId="165" fontId="23" fillId="0" borderId="32" xfId="5" applyNumberFormat="1" applyFont="1" applyFill="1" applyBorder="1" applyAlignment="1" applyProtection="1">
      <alignment vertical="center"/>
    </xf>
    <xf numFmtId="165" fontId="23" fillId="0" borderId="33" xfId="5" applyNumberFormat="1" applyFont="1" applyFill="1" applyBorder="1" applyAlignment="1" applyProtection="1">
      <alignment vertical="center"/>
    </xf>
    <xf numFmtId="165" fontId="24" fillId="0" borderId="33" xfId="5" applyNumberFormat="1" applyFont="1" applyFill="1" applyBorder="1" applyAlignment="1" applyProtection="1">
      <alignment vertical="center"/>
    </xf>
    <xf numFmtId="165" fontId="25" fillId="0" borderId="39" xfId="5" applyNumberFormat="1" applyFont="1" applyFill="1" applyBorder="1" applyAlignment="1" applyProtection="1">
      <alignment vertical="center"/>
    </xf>
    <xf numFmtId="0" fontId="18" fillId="0" borderId="40" xfId="5" applyFont="1" applyFill="1" applyBorder="1" applyAlignment="1" applyProtection="1">
      <alignment horizontal="center" vertical="center"/>
      <protection locked="0"/>
    </xf>
    <xf numFmtId="0" fontId="18" fillId="0" borderId="41" xfId="5" applyFont="1" applyFill="1" applyBorder="1" applyAlignment="1" applyProtection="1">
      <alignment horizontal="center" vertical="center"/>
      <protection locked="0"/>
    </xf>
    <xf numFmtId="0" fontId="18" fillId="0" borderId="42" xfId="5" applyFont="1" applyFill="1" applyBorder="1" applyAlignment="1" applyProtection="1">
      <alignment horizontal="center" vertical="center"/>
      <protection locked="0"/>
    </xf>
    <xf numFmtId="0" fontId="14" fillId="0" borderId="40" xfId="5" applyFont="1" applyFill="1" applyBorder="1" applyAlignment="1" applyProtection="1">
      <alignment horizontal="center" vertical="center"/>
      <protection locked="0"/>
    </xf>
    <xf numFmtId="0" fontId="14" fillId="0" borderId="41" xfId="5" applyFont="1" applyFill="1" applyBorder="1" applyAlignment="1" applyProtection="1">
      <alignment horizontal="center" vertical="center"/>
      <protection locked="0"/>
    </xf>
    <xf numFmtId="0" fontId="14" fillId="0" borderId="42" xfId="5" applyFont="1" applyFill="1" applyBorder="1" applyAlignment="1" applyProtection="1">
      <alignment horizontal="center" vertical="center"/>
      <protection locked="0"/>
    </xf>
    <xf numFmtId="0" fontId="22" fillId="9" borderId="43" xfId="5" applyFont="1" applyFill="1" applyBorder="1" applyAlignment="1" applyProtection="1">
      <alignment horizontal="center" vertical="center"/>
    </xf>
    <xf numFmtId="165" fontId="23" fillId="0" borderId="44" xfId="5" applyNumberFormat="1" applyFont="1" applyFill="1" applyBorder="1" applyAlignment="1" applyProtection="1">
      <alignment vertical="center"/>
    </xf>
    <xf numFmtId="165" fontId="23" fillId="0" borderId="45" xfId="5" applyNumberFormat="1" applyFont="1" applyFill="1" applyBorder="1" applyAlignment="1" applyProtection="1">
      <alignment vertical="center"/>
    </xf>
    <xf numFmtId="165" fontId="24" fillId="0" borderId="45" xfId="5" applyNumberFormat="1" applyFont="1" applyFill="1" applyBorder="1" applyAlignment="1" applyProtection="1">
      <alignment vertical="center"/>
    </xf>
    <xf numFmtId="165" fontId="25" fillId="0" borderId="46" xfId="5" applyNumberFormat="1" applyFont="1" applyFill="1" applyBorder="1" applyAlignment="1" applyProtection="1">
      <alignment vertical="center"/>
    </xf>
    <xf numFmtId="166" fontId="22" fillId="0" borderId="21" xfId="5" applyNumberFormat="1" applyFont="1" applyFill="1" applyBorder="1" applyAlignment="1" applyProtection="1">
      <alignment horizontal="center" vertical="center" shrinkToFit="1"/>
    </xf>
    <xf numFmtId="0" fontId="10" fillId="7" borderId="0" xfId="5" applyFont="1" applyFill="1" applyBorder="1" applyAlignment="1" applyProtection="1">
      <alignment textRotation="90"/>
    </xf>
    <xf numFmtId="0" fontId="27" fillId="5" borderId="36" xfId="5" applyFont="1" applyFill="1" applyBorder="1" applyAlignment="1" applyProtection="1">
      <alignment horizontal="centerContinuous"/>
    </xf>
    <xf numFmtId="0" fontId="14" fillId="7" borderId="0" xfId="5" applyFont="1" applyFill="1" applyBorder="1" applyAlignment="1" applyProtection="1">
      <alignment horizontal="centerContinuous"/>
    </xf>
    <xf numFmtId="0" fontId="14" fillId="7" borderId="19" xfId="5" applyFont="1" applyFill="1" applyBorder="1" applyAlignment="1" applyProtection="1">
      <alignment horizontal="centerContinuous"/>
    </xf>
    <xf numFmtId="0" fontId="28" fillId="0" borderId="54" xfId="5" applyFont="1" applyFill="1" applyBorder="1" applyAlignment="1" applyProtection="1">
      <alignment vertical="top"/>
    </xf>
    <xf numFmtId="0" fontId="28" fillId="0" borderId="55" xfId="5" applyFont="1" applyFill="1" applyBorder="1" applyAlignment="1" applyProtection="1">
      <alignment vertical="top"/>
    </xf>
    <xf numFmtId="167" fontId="14" fillId="0" borderId="48" xfId="5" applyNumberFormat="1" applyFont="1" applyFill="1" applyBorder="1" applyAlignment="1" applyProtection="1">
      <alignment horizontal="center" vertical="center" textRotation="90" shrinkToFit="1"/>
    </xf>
    <xf numFmtId="0" fontId="14" fillId="0" borderId="6" xfId="5" applyFont="1" applyFill="1" applyBorder="1" applyProtection="1">
      <protection locked="0"/>
    </xf>
    <xf numFmtId="0" fontId="14" fillId="0" borderId="62" xfId="5" applyFont="1" applyFill="1" applyBorder="1" applyAlignment="1" applyProtection="1">
      <alignment horizontal="center" vertical="center" shrinkToFit="1"/>
      <protection locked="0"/>
    </xf>
    <xf numFmtId="0" fontId="3" fillId="7" borderId="18" xfId="5" applyFont="1" applyFill="1" applyBorder="1" applyAlignment="1" applyProtection="1"/>
    <xf numFmtId="0" fontId="14" fillId="0" borderId="25" xfId="5" applyFont="1" applyFill="1" applyBorder="1" applyProtection="1">
      <protection locked="0"/>
    </xf>
    <xf numFmtId="164" fontId="14" fillId="0" borderId="66" xfId="6" applyFont="1" applyFill="1" applyBorder="1" applyAlignment="1" applyProtection="1">
      <alignment horizontal="center" vertical="center" shrinkToFit="1"/>
      <protection locked="0"/>
    </xf>
    <xf numFmtId="0" fontId="14" fillId="0" borderId="11" xfId="5" applyFont="1" applyFill="1" applyBorder="1" applyProtection="1">
      <protection locked="0"/>
    </xf>
    <xf numFmtId="0" fontId="14" fillId="0" borderId="68" xfId="5" applyFont="1" applyFill="1" applyBorder="1" applyAlignment="1" applyProtection="1">
      <alignment horizontal="center" vertical="center" shrinkToFit="1"/>
      <protection locked="0"/>
    </xf>
    <xf numFmtId="0" fontId="1" fillId="0" borderId="11" xfId="5" applyFont="1" applyFill="1" applyBorder="1" applyProtection="1">
      <protection locked="0"/>
    </xf>
    <xf numFmtId="0" fontId="1" fillId="0" borderId="25" xfId="5" applyFont="1" applyFill="1" applyBorder="1" applyProtection="1">
      <protection locked="0"/>
    </xf>
    <xf numFmtId="0" fontId="14" fillId="0" borderId="0" xfId="5" applyFont="1" applyFill="1" applyBorder="1" applyProtection="1">
      <protection locked="0"/>
    </xf>
    <xf numFmtId="0" fontId="14" fillId="0" borderId="14" xfId="5" applyFont="1" applyFill="1" applyBorder="1" applyProtection="1">
      <protection locked="0"/>
    </xf>
    <xf numFmtId="164" fontId="14" fillId="0" borderId="72" xfId="6" applyFont="1" applyFill="1" applyBorder="1" applyAlignment="1" applyProtection="1">
      <alignment horizontal="center" vertical="center" shrinkToFit="1"/>
      <protection locked="0"/>
    </xf>
    <xf numFmtId="0" fontId="14" fillId="0" borderId="74" xfId="5" applyFont="1" applyFill="1" applyBorder="1" applyProtection="1">
      <protection locked="0"/>
    </xf>
    <xf numFmtId="0" fontId="14" fillId="0" borderId="29" xfId="5" applyFont="1" applyFill="1" applyBorder="1" applyProtection="1">
      <protection locked="0"/>
    </xf>
    <xf numFmtId="0" fontId="29" fillId="7" borderId="0" xfId="5" applyFont="1" applyFill="1" applyBorder="1" applyAlignment="1" applyProtection="1"/>
    <xf numFmtId="0" fontId="14" fillId="7" borderId="10" xfId="5" applyFont="1" applyFill="1" applyBorder="1" applyAlignment="1" applyProtection="1"/>
    <xf numFmtId="0" fontId="14" fillId="0" borderId="77" xfId="5" applyFont="1" applyFill="1" applyBorder="1" applyProtection="1">
      <protection locked="0"/>
    </xf>
    <xf numFmtId="0" fontId="14" fillId="0" borderId="33" xfId="5" applyFont="1" applyFill="1" applyBorder="1" applyProtection="1">
      <protection locked="0"/>
    </xf>
    <xf numFmtId="0" fontId="30" fillId="7" borderId="18" xfId="5" applyFont="1" applyFill="1" applyBorder="1" applyAlignment="1" applyProtection="1"/>
    <xf numFmtId="0" fontId="14" fillId="0" borderId="71" xfId="5" applyFont="1" applyFill="1" applyBorder="1" applyAlignment="1" applyProtection="1">
      <alignment horizontal="center" vertical="center" textRotation="90"/>
      <protection locked="0"/>
    </xf>
    <xf numFmtId="0" fontId="14" fillId="0" borderId="78" xfId="5" applyFont="1" applyFill="1" applyBorder="1" applyAlignment="1" applyProtection="1">
      <alignment horizontal="center" vertical="center" textRotation="90"/>
      <protection locked="0"/>
    </xf>
    <xf numFmtId="0" fontId="14" fillId="0" borderId="79" xfId="5" applyFont="1" applyFill="1" applyBorder="1" applyAlignment="1" applyProtection="1">
      <alignment horizontal="center" vertical="center" textRotation="90"/>
      <protection locked="0"/>
    </xf>
    <xf numFmtId="0" fontId="14" fillId="0" borderId="80" xfId="5" applyFont="1" applyFill="1" applyBorder="1" applyProtection="1">
      <protection locked="0"/>
    </xf>
    <xf numFmtId="0" fontId="14" fillId="0" borderId="73" xfId="5" applyFont="1" applyFill="1" applyBorder="1" applyProtection="1">
      <protection locked="0"/>
    </xf>
    <xf numFmtId="0" fontId="14" fillId="7" borderId="35" xfId="5" quotePrefix="1" applyFont="1" applyFill="1" applyBorder="1" applyAlignment="1" applyProtection="1"/>
    <xf numFmtId="0" fontId="14" fillId="7" borderId="0" xfId="5" applyFont="1" applyFill="1" applyAlignment="1" applyProtection="1"/>
    <xf numFmtId="14" fontId="14" fillId="7" borderId="0" xfId="5" applyNumberFormat="1" applyFont="1" applyFill="1" applyProtection="1"/>
    <xf numFmtId="167" fontId="14" fillId="7" borderId="0" xfId="5" applyNumberFormat="1" applyFont="1" applyFill="1" applyAlignment="1" applyProtection="1">
      <alignment textRotation="90" shrinkToFit="1"/>
    </xf>
    <xf numFmtId="0" fontId="11" fillId="7" borderId="0" xfId="5" applyFont="1" applyFill="1" applyProtection="1"/>
    <xf numFmtId="0" fontId="32" fillId="7" borderId="0" xfId="5" applyFont="1" applyFill="1" applyProtection="1"/>
    <xf numFmtId="0" fontId="33" fillId="7" borderId="0" xfId="5" applyFont="1" applyFill="1" applyAlignment="1"/>
    <xf numFmtId="0" fontId="14" fillId="7" borderId="2" xfId="5" applyFont="1" applyFill="1" applyBorder="1" applyAlignment="1" applyProtection="1">
      <alignment vertical="center"/>
    </xf>
    <xf numFmtId="0" fontId="14" fillId="7" borderId="3" xfId="5" applyFont="1" applyFill="1" applyBorder="1" applyAlignment="1" applyProtection="1">
      <alignment vertical="center"/>
    </xf>
    <xf numFmtId="14" fontId="14" fillId="7" borderId="3" xfId="5" applyNumberFormat="1" applyFont="1" applyFill="1" applyBorder="1" applyAlignment="1" applyProtection="1">
      <alignment vertical="center"/>
    </xf>
    <xf numFmtId="0" fontId="14" fillId="7" borderId="3" xfId="5" applyFont="1" applyFill="1" applyBorder="1" applyAlignment="1" applyProtection="1">
      <alignment horizontal="center" vertical="center"/>
    </xf>
    <xf numFmtId="0" fontId="14" fillId="7" borderId="4" xfId="5" applyFont="1" applyFill="1" applyBorder="1" applyAlignment="1" applyProtection="1">
      <alignment vertical="center"/>
    </xf>
    <xf numFmtId="0" fontId="14" fillId="7" borderId="4" xfId="5" applyFont="1" applyFill="1" applyBorder="1" applyAlignment="1" applyProtection="1">
      <alignment horizontal="center" vertical="center"/>
    </xf>
    <xf numFmtId="167" fontId="14" fillId="7" borderId="2" xfId="5" applyNumberFormat="1" applyFont="1" applyFill="1" applyBorder="1" applyAlignment="1" applyProtection="1">
      <alignment vertical="center" textRotation="90"/>
    </xf>
    <xf numFmtId="167" fontId="14" fillId="7" borderId="3" xfId="5" applyNumberFormat="1" applyFont="1" applyFill="1" applyBorder="1" applyAlignment="1" applyProtection="1">
      <alignment vertical="center" textRotation="90"/>
    </xf>
    <xf numFmtId="0" fontId="14" fillId="7" borderId="4" xfId="5" applyFont="1" applyFill="1" applyBorder="1" applyAlignment="1" applyProtection="1">
      <alignment horizontal="right" vertical="center"/>
    </xf>
    <xf numFmtId="0" fontId="30" fillId="7" borderId="12" xfId="5" applyFont="1" applyFill="1" applyBorder="1" applyAlignment="1" applyProtection="1">
      <alignment horizontal="right"/>
    </xf>
    <xf numFmtId="0" fontId="14" fillId="7" borderId="35" xfId="5" applyFont="1" applyFill="1" applyBorder="1" applyAlignment="1" applyProtection="1"/>
    <xf numFmtId="0" fontId="31" fillId="7" borderId="27" xfId="5" applyFont="1" applyFill="1" applyBorder="1" applyAlignment="1">
      <alignment horizontal="right"/>
    </xf>
    <xf numFmtId="0" fontId="35" fillId="0" borderId="8" xfId="5" applyFont="1" applyFill="1" applyBorder="1" applyAlignment="1" applyProtection="1"/>
    <xf numFmtId="0" fontId="36" fillId="0" borderId="35" xfId="5" applyFont="1" applyFill="1" applyBorder="1" applyAlignment="1" applyProtection="1">
      <alignment vertical="top"/>
    </xf>
    <xf numFmtId="0" fontId="35" fillId="0" borderId="10" xfId="5" applyFont="1" applyFill="1" applyBorder="1" applyAlignment="1" applyProtection="1"/>
    <xf numFmtId="0" fontId="36" fillId="0" borderId="16" xfId="5" applyFont="1" applyFill="1" applyBorder="1" applyAlignment="1" applyProtection="1">
      <alignment vertical="top"/>
    </xf>
    <xf numFmtId="167" fontId="14" fillId="7" borderId="25" xfId="5" applyNumberFormat="1" applyFont="1" applyFill="1" applyBorder="1" applyAlignment="1" applyProtection="1">
      <alignment vertical="center"/>
    </xf>
    <xf numFmtId="167" fontId="14" fillId="7" borderId="27" xfId="5" applyNumberFormat="1" applyFont="1" applyFill="1" applyBorder="1" applyAlignment="1" applyProtection="1">
      <alignment vertical="center"/>
    </xf>
    <xf numFmtId="168" fontId="14" fillId="7" borderId="1" xfId="5" applyNumberFormat="1" applyFont="1" applyFill="1" applyBorder="1" applyAlignment="1" applyProtection="1">
      <alignment textRotation="90" shrinkToFit="1"/>
    </xf>
    <xf numFmtId="0" fontId="26" fillId="0" borderId="48" xfId="5" applyFont="1" applyFill="1" applyBorder="1" applyAlignment="1" applyProtection="1">
      <alignment horizontal="center" textRotation="90"/>
      <protection locked="0"/>
    </xf>
    <xf numFmtId="0" fontId="26" fillId="0" borderId="58" xfId="5" applyFont="1" applyFill="1" applyBorder="1" applyAlignment="1" applyProtection="1">
      <alignment horizontal="center" textRotation="90"/>
      <protection locked="0"/>
    </xf>
    <xf numFmtId="164" fontId="0" fillId="0" borderId="38" xfId="6" applyFont="1" applyFill="1" applyBorder="1" applyAlignment="1" applyProtection="1">
      <alignment horizontal="center" vertical="center"/>
      <protection locked="0"/>
    </xf>
    <xf numFmtId="164" fontId="0" fillId="0" borderId="67" xfId="6" applyFont="1" applyFill="1" applyBorder="1" applyAlignment="1" applyProtection="1">
      <alignment horizontal="center" vertical="center"/>
      <protection locked="0"/>
    </xf>
    <xf numFmtId="0" fontId="3" fillId="0" borderId="65" xfId="5" applyFont="1" applyFill="1" applyBorder="1" applyAlignment="1" applyProtection="1">
      <alignment horizontal="center" vertical="center" textRotation="90" shrinkToFit="1"/>
      <protection locked="0"/>
    </xf>
    <xf numFmtId="0" fontId="3" fillId="0" borderId="71" xfId="5" applyFont="1" applyFill="1" applyBorder="1" applyAlignment="1" applyProtection="1">
      <alignment horizontal="center" vertical="center" textRotation="90" shrinkToFit="1"/>
      <protection locked="0"/>
    </xf>
    <xf numFmtId="0" fontId="17" fillId="7" borderId="2" xfId="5" applyFont="1" applyFill="1" applyBorder="1" applyAlignment="1" applyProtection="1">
      <alignment horizontal="center" vertical="center"/>
      <protection locked="0"/>
    </xf>
    <xf numFmtId="0" fontId="17" fillId="7" borderId="4" xfId="5" applyFont="1" applyFill="1" applyBorder="1" applyAlignment="1" applyProtection="1">
      <alignment horizontal="center" vertical="center"/>
      <protection locked="0"/>
    </xf>
    <xf numFmtId="164" fontId="14" fillId="7" borderId="2" xfId="6" applyFont="1" applyFill="1" applyBorder="1" applyAlignment="1" applyProtection="1">
      <alignment horizontal="center" vertical="center" wrapText="1"/>
    </xf>
    <xf numFmtId="164" fontId="14" fillId="7" borderId="3" xfId="6" applyFont="1" applyFill="1" applyBorder="1" applyAlignment="1" applyProtection="1">
      <alignment horizontal="center" vertical="center" wrapText="1"/>
    </xf>
    <xf numFmtId="164" fontId="14" fillId="7" borderId="4" xfId="6" applyFont="1" applyFill="1" applyBorder="1" applyAlignment="1" applyProtection="1">
      <alignment horizontal="center" vertical="center" wrapText="1"/>
    </xf>
    <xf numFmtId="0" fontId="28" fillId="0" borderId="59" xfId="5" applyFont="1" applyFill="1" applyBorder="1" applyAlignment="1" applyProtection="1">
      <alignment horizontal="center"/>
    </xf>
    <xf numFmtId="0" fontId="14" fillId="0" borderId="59" xfId="5" applyFont="1" applyFill="1" applyBorder="1" applyProtection="1"/>
    <xf numFmtId="0" fontId="14" fillId="0" borderId="69" xfId="5" applyFont="1" applyFill="1" applyBorder="1" applyProtection="1"/>
    <xf numFmtId="0" fontId="28" fillId="0" borderId="60" xfId="5" applyFont="1" applyFill="1" applyBorder="1" applyAlignment="1" applyProtection="1">
      <alignment horizontal="center"/>
    </xf>
    <xf numFmtId="0" fontId="14" fillId="0" borderId="64" xfId="5" applyFont="1" applyFill="1" applyBorder="1" applyProtection="1"/>
    <xf numFmtId="0" fontId="14" fillId="0" borderId="70" xfId="5" applyFont="1" applyFill="1" applyBorder="1" applyProtection="1"/>
    <xf numFmtId="0" fontId="10" fillId="0" borderId="56" xfId="5" applyFont="1" applyFill="1" applyBorder="1" applyAlignment="1" applyProtection="1">
      <alignment horizontal="center" vertical="center" textRotation="90"/>
    </xf>
    <xf numFmtId="0" fontId="10" fillId="0" borderId="17" xfId="5" applyFont="1" applyFill="1" applyBorder="1" applyAlignment="1" applyProtection="1">
      <alignment horizontal="center" vertical="center" textRotation="90"/>
    </xf>
    <xf numFmtId="0" fontId="3" fillId="0" borderId="61" xfId="5" applyFont="1" applyFill="1" applyBorder="1" applyAlignment="1" applyProtection="1">
      <alignment horizontal="center" vertical="center" textRotation="90" shrinkToFit="1"/>
      <protection locked="0"/>
    </xf>
    <xf numFmtId="164" fontId="0" fillId="0" borderId="63" xfId="6" applyFont="1" applyFill="1" applyBorder="1" applyAlignment="1" applyProtection="1">
      <alignment horizontal="center" vertical="center"/>
      <protection locked="0"/>
    </xf>
    <xf numFmtId="0" fontId="11" fillId="7" borderId="10" xfId="5" applyFont="1" applyFill="1" applyBorder="1" applyAlignment="1" applyProtection="1">
      <alignment horizontal="justify" vertical="center" wrapText="1"/>
    </xf>
    <xf numFmtId="0" fontId="26" fillId="0" borderId="47" xfId="5" applyFont="1" applyFill="1" applyBorder="1" applyAlignment="1" applyProtection="1">
      <alignment horizontal="center" textRotation="90"/>
      <protection locked="0"/>
    </xf>
    <xf numFmtId="0" fontId="26" fillId="0" borderId="57" xfId="5" applyFont="1" applyFill="1" applyBorder="1" applyAlignment="1" applyProtection="1">
      <alignment horizontal="center" textRotation="90"/>
      <protection locked="0"/>
    </xf>
    <xf numFmtId="0" fontId="38" fillId="0" borderId="32" xfId="5" applyFont="1" applyFill="1" applyBorder="1" applyAlignment="1" applyProtection="1">
      <alignment shrinkToFit="1"/>
      <protection locked="0"/>
    </xf>
    <xf numFmtId="0" fontId="38" fillId="0" borderId="33" xfId="5" applyFont="1" applyFill="1" applyBorder="1" applyAlignment="1" applyProtection="1">
      <alignment shrinkToFit="1"/>
      <protection locked="0"/>
    </xf>
    <xf numFmtId="0" fontId="38" fillId="0" borderId="34" xfId="5" applyFont="1" applyFill="1" applyBorder="1" applyAlignment="1" applyProtection="1">
      <alignment shrinkToFit="1"/>
      <protection locked="0"/>
    </xf>
    <xf numFmtId="0" fontId="3" fillId="0" borderId="47" xfId="5" applyFont="1" applyFill="1" applyBorder="1" applyAlignment="1" applyProtection="1">
      <alignment horizontal="center" textRotation="90" shrinkToFit="1"/>
      <protection locked="0"/>
    </xf>
    <xf numFmtId="0" fontId="3" fillId="0" borderId="50" xfId="5" applyFont="1" applyFill="1" applyBorder="1" applyAlignment="1" applyProtection="1">
      <alignment horizontal="center" textRotation="90" shrinkToFit="1"/>
      <protection locked="0"/>
    </xf>
    <xf numFmtId="0" fontId="3" fillId="0" borderId="75" xfId="5" applyFont="1" applyFill="1" applyBorder="1" applyAlignment="1" applyProtection="1">
      <alignment horizontal="center" textRotation="90" shrinkToFit="1"/>
      <protection locked="0"/>
    </xf>
    <xf numFmtId="0" fontId="3" fillId="0" borderId="48" xfId="5" applyFont="1" applyFill="1" applyBorder="1" applyAlignment="1" applyProtection="1">
      <alignment horizontal="center" textRotation="90" shrinkToFit="1"/>
      <protection locked="0"/>
    </xf>
    <xf numFmtId="0" fontId="3" fillId="0" borderId="51" xfId="5" applyFont="1" applyFill="1" applyBorder="1" applyAlignment="1" applyProtection="1">
      <alignment horizontal="center" textRotation="90" shrinkToFit="1"/>
      <protection locked="0"/>
    </xf>
    <xf numFmtId="0" fontId="3" fillId="0" borderId="37" xfId="5" applyFont="1" applyFill="1" applyBorder="1" applyAlignment="1" applyProtection="1">
      <alignment horizontal="center" textRotation="90" shrinkToFit="1"/>
      <protection locked="0"/>
    </xf>
    <xf numFmtId="0" fontId="3" fillId="0" borderId="49" xfId="5" applyFont="1" applyFill="1" applyBorder="1" applyAlignment="1" applyProtection="1">
      <alignment horizontal="center" textRotation="90" shrinkToFit="1"/>
      <protection locked="0"/>
    </xf>
    <xf numFmtId="0" fontId="3" fillId="0" borderId="52" xfId="5" applyFont="1" applyFill="1" applyBorder="1" applyAlignment="1" applyProtection="1">
      <alignment horizontal="center" textRotation="90" shrinkToFit="1"/>
      <protection locked="0"/>
    </xf>
    <xf numFmtId="0" fontId="3" fillId="0" borderId="76" xfId="5" applyFont="1" applyFill="1" applyBorder="1" applyAlignment="1" applyProtection="1">
      <alignment horizontal="center" textRotation="90" shrinkToFit="1"/>
      <protection locked="0"/>
    </xf>
    <xf numFmtId="0" fontId="10" fillId="0" borderId="5" xfId="5" applyFont="1" applyFill="1" applyBorder="1" applyAlignment="1" applyProtection="1">
      <alignment horizontal="center" vertical="center" wrapText="1"/>
    </xf>
    <xf numFmtId="0" fontId="10" fillId="0" borderId="6" xfId="5" applyFont="1" applyFill="1" applyBorder="1" applyAlignment="1" applyProtection="1">
      <alignment horizontal="center" vertical="center" wrapText="1"/>
    </xf>
    <xf numFmtId="0" fontId="10" fillId="0" borderId="24" xfId="5" applyFont="1" applyFill="1" applyBorder="1" applyAlignment="1" applyProtection="1">
      <alignment horizontal="center" vertical="center" wrapText="1"/>
    </xf>
    <xf numFmtId="0" fontId="10" fillId="0" borderId="25" xfId="5" applyFont="1" applyFill="1" applyBorder="1" applyAlignment="1" applyProtection="1">
      <alignment horizontal="center" vertical="center" wrapText="1"/>
    </xf>
    <xf numFmtId="0" fontId="14" fillId="7" borderId="10" xfId="5" applyFont="1" applyFill="1" applyBorder="1" applyAlignment="1" applyProtection="1">
      <alignment horizontal="justify"/>
    </xf>
    <xf numFmtId="0" fontId="14" fillId="7" borderId="11" xfId="5" applyFont="1" applyFill="1" applyBorder="1" applyAlignment="1" applyProtection="1">
      <alignment horizontal="justify"/>
    </xf>
    <xf numFmtId="0" fontId="14" fillId="7" borderId="12" xfId="5" applyFont="1" applyFill="1" applyBorder="1" applyAlignment="1" applyProtection="1">
      <alignment horizontal="justify"/>
    </xf>
    <xf numFmtId="0" fontId="14" fillId="7" borderId="18" xfId="5" applyFont="1" applyFill="1" applyBorder="1" applyAlignment="1" applyProtection="1">
      <alignment horizontal="justify"/>
    </xf>
    <xf numFmtId="0" fontId="14" fillId="7" borderId="0" xfId="5" applyFont="1" applyFill="1" applyBorder="1" applyAlignment="1" applyProtection="1">
      <alignment horizontal="justify"/>
    </xf>
    <xf numFmtId="0" fontId="14" fillId="7" borderId="19" xfId="5" applyFont="1" applyFill="1" applyBorder="1" applyAlignment="1" applyProtection="1">
      <alignment horizontal="justify"/>
    </xf>
    <xf numFmtId="0" fontId="10" fillId="0" borderId="14" xfId="5" applyFont="1" applyFill="1" applyBorder="1" applyAlignment="1" applyProtection="1">
      <alignment horizontal="center" vertical="top"/>
    </xf>
    <xf numFmtId="164" fontId="0" fillId="0" borderId="73" xfId="6" applyFont="1" applyFill="1" applyBorder="1" applyAlignment="1" applyProtection="1">
      <alignment horizontal="center" vertical="center"/>
      <protection locked="0"/>
    </xf>
    <xf numFmtId="0" fontId="11" fillId="0" borderId="14" xfId="5" applyFont="1" applyFill="1" applyBorder="1" applyAlignment="1" applyProtection="1">
      <alignment horizontal="centerContinuous" vertical="center"/>
      <protection locked="0"/>
    </xf>
    <xf numFmtId="0" fontId="41" fillId="10" borderId="5" xfId="7" applyFont="1" applyBorder="1" applyAlignment="1" applyProtection="1">
      <alignment horizontal="center" vertical="center" wrapText="1"/>
      <protection locked="0"/>
    </xf>
    <xf numFmtId="0" fontId="41" fillId="10" borderId="6" xfId="7" applyFont="1" applyBorder="1" applyAlignment="1" applyProtection="1">
      <alignment horizontal="center" vertical="center" wrapText="1"/>
      <protection locked="0"/>
    </xf>
    <xf numFmtId="0" fontId="41" fillId="10" borderId="7" xfId="7" applyFont="1" applyBorder="1" applyAlignment="1" applyProtection="1">
      <alignment horizontal="center" vertical="center" wrapText="1"/>
      <protection locked="0"/>
    </xf>
    <xf numFmtId="0" fontId="41" fillId="10" borderId="13" xfId="7" applyFont="1" applyBorder="1" applyAlignment="1" applyProtection="1">
      <alignment horizontal="center" vertical="center" wrapText="1"/>
      <protection locked="0"/>
    </xf>
    <xf numFmtId="0" fontId="41" fillId="10" borderId="14" xfId="7" applyFont="1" applyBorder="1" applyAlignment="1" applyProtection="1">
      <alignment horizontal="center" vertical="center" wrapText="1"/>
      <protection locked="0"/>
    </xf>
    <xf numFmtId="0" fontId="41" fillId="10" borderId="15" xfId="7" applyFont="1" applyBorder="1" applyAlignment="1" applyProtection="1">
      <alignment horizontal="center" vertical="center" wrapText="1"/>
      <protection locked="0"/>
    </xf>
    <xf numFmtId="0" fontId="43" fillId="0" borderId="8" xfId="5" applyFont="1" applyFill="1" applyBorder="1" applyAlignment="1" applyProtection="1">
      <alignment horizontal="left" vertical="center"/>
    </xf>
    <xf numFmtId="0" fontId="28" fillId="0" borderId="5" xfId="5" applyFont="1" applyFill="1" applyBorder="1" applyAlignment="1" applyProtection="1">
      <alignment horizontal="center" vertical="center" textRotation="90"/>
    </xf>
    <xf numFmtId="0" fontId="28" fillId="0" borderId="53" xfId="5" applyFont="1" applyFill="1" applyBorder="1" applyAlignment="1" applyProtection="1">
      <alignment horizontal="center" vertical="center" textRotation="90"/>
    </xf>
    <xf numFmtId="0" fontId="28" fillId="0" borderId="13" xfId="5" applyFont="1" applyFill="1" applyBorder="1" applyAlignment="1" applyProtection="1">
      <alignment horizontal="center" vertical="center" textRotation="90"/>
    </xf>
    <xf numFmtId="0" fontId="28" fillId="0" borderId="6" xfId="5" applyFont="1" applyFill="1" applyBorder="1" applyAlignment="1" applyProtection="1">
      <alignment horizontal="center" vertical="top"/>
    </xf>
    <xf numFmtId="0" fontId="28" fillId="0" borderId="9" xfId="5" applyFont="1" applyFill="1" applyBorder="1" applyAlignment="1" applyProtection="1">
      <alignment horizontal="center" textRotation="90"/>
    </xf>
    <xf numFmtId="0" fontId="28" fillId="0" borderId="56" xfId="5" applyFont="1" applyFill="1" applyBorder="1" applyAlignment="1" applyProtection="1">
      <alignment horizontal="center" textRotation="90"/>
    </xf>
    <xf numFmtId="0" fontId="28" fillId="0" borderId="5" xfId="5" applyFont="1" applyFill="1" applyBorder="1" applyAlignment="1" applyProtection="1">
      <alignment horizontal="center" vertical="center" wrapText="1"/>
    </xf>
    <xf numFmtId="0" fontId="28" fillId="0" borderId="6" xfId="5" applyFont="1" applyFill="1" applyBorder="1" applyAlignment="1" applyProtection="1">
      <alignment horizontal="center" vertical="center" wrapText="1"/>
    </xf>
    <xf numFmtId="0" fontId="28" fillId="0" borderId="9" xfId="5" applyFont="1" applyFill="1" applyBorder="1" applyAlignment="1" applyProtection="1">
      <alignment horizontal="center" vertical="center" wrapText="1"/>
    </xf>
    <xf numFmtId="0" fontId="28" fillId="0" borderId="24" xfId="5" applyFont="1" applyFill="1" applyBorder="1" applyAlignment="1" applyProtection="1">
      <alignment horizontal="center" vertical="center" wrapText="1"/>
    </xf>
    <xf numFmtId="0" fontId="28" fillId="0" borderId="25" xfId="5" applyFont="1" applyFill="1" applyBorder="1" applyAlignment="1" applyProtection="1">
      <alignment horizontal="center" vertical="center" wrapText="1"/>
    </xf>
    <xf numFmtId="0" fontId="28" fillId="0" borderId="26" xfId="5" applyFont="1" applyFill="1" applyBorder="1" applyAlignment="1" applyProtection="1">
      <alignment horizontal="center" vertical="center" wrapText="1"/>
    </xf>
    <xf numFmtId="0" fontId="40" fillId="0" borderId="14" xfId="5" applyFont="1" applyFill="1" applyBorder="1" applyProtection="1">
      <protection locked="0"/>
    </xf>
    <xf numFmtId="0" fontId="40" fillId="0" borderId="6" xfId="5" applyFont="1" applyFill="1" applyBorder="1" applyProtection="1">
      <protection locked="0"/>
    </xf>
    <xf numFmtId="0" fontId="28" fillId="0" borderId="20" xfId="5" applyFont="1" applyFill="1" applyBorder="1" applyAlignment="1" applyProtection="1">
      <alignment horizontal="centerContinuous" vertical="center" wrapText="1"/>
    </xf>
    <xf numFmtId="0" fontId="3" fillId="0" borderId="32" xfId="5" applyFont="1" applyFill="1" applyBorder="1" applyAlignment="1" applyProtection="1">
      <alignment shrinkToFit="1"/>
      <protection locked="0"/>
    </xf>
    <xf numFmtId="0" fontId="3" fillId="0" borderId="33" xfId="5" applyFont="1" applyFill="1" applyBorder="1" applyAlignment="1" applyProtection="1">
      <alignment shrinkToFit="1"/>
      <protection locked="0"/>
    </xf>
    <xf numFmtId="0" fontId="3" fillId="0" borderId="34" xfId="5" applyFont="1" applyFill="1" applyBorder="1" applyAlignment="1" applyProtection="1">
      <alignment shrinkToFit="1"/>
      <protection locked="0"/>
    </xf>
    <xf numFmtId="0" fontId="3" fillId="0" borderId="32" xfId="5" applyFont="1" applyFill="1" applyBorder="1" applyAlignment="1" applyProtection="1">
      <alignment vertical="top" wrapText="1" shrinkToFit="1"/>
      <protection locked="0"/>
    </xf>
    <xf numFmtId="0" fontId="3" fillId="0" borderId="33" xfId="5" applyFont="1" applyFill="1" applyBorder="1" applyAlignment="1" applyProtection="1">
      <alignment vertical="top" wrapText="1" shrinkToFit="1"/>
      <protection locked="0"/>
    </xf>
    <xf numFmtId="0" fontId="3" fillId="0" borderId="34" xfId="5" applyFont="1" applyFill="1" applyBorder="1" applyAlignment="1" applyProtection="1">
      <alignment vertical="top" wrapText="1" shrinkToFit="1"/>
      <protection locked="0"/>
    </xf>
    <xf numFmtId="0" fontId="28" fillId="0" borderId="53" xfId="5" applyFont="1" applyFill="1" applyBorder="1" applyAlignment="1" applyProtection="1">
      <alignment horizontal="center" vertical="center" wrapText="1"/>
    </xf>
    <xf numFmtId="0" fontId="28" fillId="0" borderId="0" xfId="5" applyFont="1" applyFill="1" applyBorder="1" applyAlignment="1" applyProtection="1">
      <alignment horizontal="center" vertical="center" wrapText="1"/>
    </xf>
    <xf numFmtId="0" fontId="10" fillId="0" borderId="53" xfId="5" applyFont="1" applyFill="1" applyBorder="1" applyAlignment="1" applyProtection="1">
      <alignment vertical="center" wrapText="1"/>
    </xf>
    <xf numFmtId="0" fontId="16" fillId="0" borderId="19" xfId="5" applyFont="1" applyFill="1" applyBorder="1" applyAlignment="1" applyProtection="1">
      <alignment horizontal="centerContinuous" vertical="center" shrinkToFit="1"/>
    </xf>
    <xf numFmtId="0" fontId="10" fillId="0" borderId="53" xfId="5" applyFont="1" applyFill="1" applyBorder="1" applyAlignment="1" applyProtection="1">
      <alignment horizontal="center" vertical="center" wrapText="1"/>
    </xf>
    <xf numFmtId="0" fontId="10" fillId="0" borderId="0" xfId="5" applyFont="1" applyFill="1" applyBorder="1" applyAlignment="1" applyProtection="1">
      <alignment horizontal="center" vertical="center" wrapText="1"/>
    </xf>
    <xf numFmtId="0" fontId="10" fillId="0" borderId="1" xfId="5" applyFont="1" applyFill="1" applyBorder="1" applyAlignment="1" applyProtection="1">
      <alignment vertical="center" wrapText="1"/>
    </xf>
    <xf numFmtId="0" fontId="3" fillId="0" borderId="34" xfId="5" applyFont="1" applyFill="1" applyBorder="1" applyAlignment="1" applyProtection="1">
      <alignment shrinkToFit="1"/>
      <protection locked="0"/>
    </xf>
    <xf numFmtId="0" fontId="3" fillId="0" borderId="32" xfId="5" applyFont="1" applyFill="1" applyBorder="1" applyAlignment="1" applyProtection="1">
      <alignment horizontal="left" vertical="top" wrapText="1" shrinkToFit="1"/>
      <protection locked="0"/>
    </xf>
    <xf numFmtId="0" fontId="3" fillId="0" borderId="33" xfId="5" applyFont="1" applyFill="1" applyBorder="1" applyAlignment="1" applyProtection="1">
      <alignment horizontal="left" vertical="top" wrapText="1" shrinkToFit="1"/>
      <protection locked="0"/>
    </xf>
    <xf numFmtId="0" fontId="28" fillId="11" borderId="0" xfId="5" applyFont="1" applyFill="1" applyBorder="1" applyAlignment="1" applyProtection="1">
      <alignment horizontal="center" vertical="center" wrapText="1"/>
    </xf>
    <xf numFmtId="0" fontId="10" fillId="11" borderId="56" xfId="5" applyFont="1" applyFill="1" applyBorder="1" applyAlignment="1" applyProtection="1">
      <alignment vertical="center" wrapText="1"/>
    </xf>
    <xf numFmtId="0" fontId="42" fillId="11" borderId="32" xfId="5" applyFont="1" applyFill="1" applyBorder="1" applyAlignment="1" applyProtection="1">
      <alignment shrinkToFit="1"/>
      <protection locked="0"/>
    </xf>
    <xf numFmtId="0" fontId="42" fillId="11" borderId="33" xfId="5" applyFont="1" applyFill="1" applyBorder="1" applyAlignment="1" applyProtection="1">
      <alignment shrinkToFit="1"/>
      <protection locked="0"/>
    </xf>
    <xf numFmtId="0" fontId="3" fillId="0" borderId="34" xfId="5" applyFont="1" applyFill="1" applyBorder="1" applyAlignment="1" applyProtection="1">
      <alignment vertical="top" wrapText="1" shrinkToFit="1"/>
      <protection locked="0"/>
    </xf>
    <xf numFmtId="0" fontId="11" fillId="0" borderId="40" xfId="5" applyFont="1" applyFill="1" applyBorder="1" applyAlignment="1" applyProtection="1">
      <alignment horizontal="center" vertical="center"/>
      <protection locked="0"/>
    </xf>
    <xf numFmtId="0" fontId="0" fillId="0" borderId="30" xfId="0" applyBorder="1" applyAlignment="1">
      <alignment horizontal="center" vertical="top"/>
    </xf>
    <xf numFmtId="0" fontId="0" fillId="0" borderId="30" xfId="0" applyBorder="1" applyAlignment="1">
      <alignment horizontal="center"/>
    </xf>
    <xf numFmtId="0" fontId="42" fillId="11" borderId="32" xfId="5" applyFont="1" applyFill="1" applyBorder="1" applyAlignment="1" applyProtection="1">
      <alignment vertical="center" shrinkToFit="1"/>
      <protection locked="0"/>
    </xf>
    <xf numFmtId="0" fontId="42" fillId="11" borderId="33" xfId="5" applyFont="1" applyFill="1" applyBorder="1" applyAlignment="1" applyProtection="1">
      <alignment vertical="center" shrinkToFit="1"/>
      <protection locked="0"/>
    </xf>
    <xf numFmtId="0" fontId="42" fillId="11" borderId="34" xfId="5" applyFont="1" applyFill="1" applyBorder="1" applyAlignment="1" applyProtection="1">
      <alignment vertical="center" shrinkToFit="1"/>
      <protection locked="0"/>
    </xf>
    <xf numFmtId="0" fontId="37" fillId="11" borderId="32" xfId="5" applyFont="1" applyFill="1" applyBorder="1" applyAlignment="1" applyProtection="1">
      <alignment vertical="center" shrinkToFit="1"/>
      <protection locked="0"/>
    </xf>
    <xf numFmtId="0" fontId="37" fillId="11" borderId="33" xfId="5" applyFont="1" applyFill="1" applyBorder="1" applyAlignment="1" applyProtection="1">
      <alignment vertical="center" shrinkToFit="1"/>
      <protection locked="0"/>
    </xf>
    <xf numFmtId="0" fontId="37" fillId="11" borderId="34" xfId="5" applyFont="1" applyFill="1" applyBorder="1" applyAlignment="1" applyProtection="1">
      <alignment vertical="center" shrinkToFit="1"/>
      <protection locked="0"/>
    </xf>
    <xf numFmtId="0" fontId="11" fillId="7" borderId="11" xfId="5" applyFont="1" applyFill="1" applyBorder="1" applyAlignment="1" applyProtection="1">
      <alignment horizontal="justify" vertical="center" wrapText="1"/>
    </xf>
    <xf numFmtId="0" fontId="11" fillId="7" borderId="12" xfId="5" applyFont="1" applyFill="1" applyBorder="1" applyAlignment="1" applyProtection="1">
      <alignment horizontal="justify" vertical="center" wrapText="1"/>
    </xf>
    <xf numFmtId="0" fontId="11" fillId="7" borderId="18" xfId="5" applyFont="1" applyFill="1" applyBorder="1" applyAlignment="1" applyProtection="1">
      <alignment horizontal="justify" vertical="center" wrapText="1"/>
    </xf>
    <xf numFmtId="0" fontId="11" fillId="7" borderId="0" xfId="5" applyFont="1" applyFill="1" applyBorder="1" applyAlignment="1" applyProtection="1">
      <alignment horizontal="justify" vertical="center" wrapText="1"/>
    </xf>
    <xf numFmtId="0" fontId="11" fillId="7" borderId="19" xfId="5" applyFont="1" applyFill="1" applyBorder="1" applyAlignment="1" applyProtection="1">
      <alignment horizontal="justify" vertical="center" wrapText="1"/>
    </xf>
    <xf numFmtId="0" fontId="11" fillId="7" borderId="35" xfId="5" applyFont="1" applyFill="1" applyBorder="1" applyAlignment="1" applyProtection="1">
      <alignment horizontal="justify" vertical="center" wrapText="1"/>
    </xf>
    <xf numFmtId="0" fontId="11" fillId="7" borderId="25" xfId="5" applyFont="1" applyFill="1" applyBorder="1" applyAlignment="1" applyProtection="1">
      <alignment horizontal="justify" vertical="center" wrapText="1"/>
    </xf>
    <xf numFmtId="0" fontId="11" fillId="7" borderId="27" xfId="5" applyFont="1" applyFill="1" applyBorder="1" applyAlignment="1" applyProtection="1">
      <alignment horizontal="justify" vertical="center" wrapText="1"/>
    </xf>
    <xf numFmtId="0" fontId="38" fillId="11" borderId="34" xfId="5" applyFont="1" applyFill="1" applyBorder="1" applyAlignment="1" applyProtection="1">
      <alignment shrinkToFit="1"/>
      <protection locked="0"/>
    </xf>
    <xf numFmtId="167" fontId="34" fillId="7" borderId="25" xfId="4" applyNumberFormat="1" applyFill="1" applyBorder="1" applyAlignment="1" applyProtection="1">
      <alignment vertical="center"/>
      <protection locked="0"/>
    </xf>
    <xf numFmtId="167" fontId="34" fillId="7" borderId="3" xfId="4" applyNumberFormat="1" applyFill="1" applyBorder="1" applyAlignment="1" applyProtection="1">
      <alignment vertical="center"/>
      <protection locked="0"/>
    </xf>
    <xf numFmtId="164" fontId="14" fillId="7" borderId="2" xfId="5" applyNumberFormat="1" applyFont="1" applyFill="1" applyBorder="1" applyAlignment="1" applyProtection="1">
      <alignment vertical="center"/>
    </xf>
    <xf numFmtId="164" fontId="14" fillId="7" borderId="3" xfId="5" applyNumberFormat="1" applyFont="1" applyFill="1" applyBorder="1" applyAlignment="1" applyProtection="1">
      <alignment vertical="center"/>
    </xf>
  </cellXfs>
  <cellStyles count="8">
    <cellStyle name="Accent3" xfId="7" builtinId="37"/>
    <cellStyle name="Comma [0] 2" xfId="2" xr:uid="{00000000-0005-0000-0000-000000000000}"/>
    <cellStyle name="Comma [0] 3" xfId="6" xr:uid="{00000000-0005-0000-0000-000001000000}"/>
    <cellStyle name="Hyperlink" xfId="4" builtinId="8"/>
    <cellStyle name="Normal" xfId="0" builtinId="0"/>
    <cellStyle name="Normal 2" xfId="1" xr:uid="{00000000-0005-0000-0000-000004000000}"/>
    <cellStyle name="Normal 3" xfId="3" xr:uid="{00000000-0005-0000-0000-000005000000}"/>
    <cellStyle name="Normal 4" xfId="5" xr:uid="{00000000-0005-0000-0000-000006000000}"/>
  </cellStyles>
  <dxfs count="69">
    <dxf>
      <fill>
        <gradientFill>
          <stop position="0">
            <color theme="0"/>
          </stop>
          <stop position="1">
            <color theme="6" tint="0.59999389629810485"/>
          </stop>
        </gradientFill>
      </fill>
    </dxf>
    <dxf>
      <fill>
        <gradientFill>
          <stop position="0">
            <color theme="0"/>
          </stop>
          <stop position="1">
            <color theme="9" tint="0.80001220740379042"/>
          </stop>
        </gradientFill>
      </fill>
    </dxf>
    <dxf>
      <fill>
        <gradientFill>
          <stop position="0">
            <color theme="0"/>
          </stop>
          <stop position="1">
            <color theme="6" tint="0.80001220740379042"/>
          </stop>
        </gradientFill>
      </fill>
    </dxf>
    <dxf>
      <font>
        <b/>
        <i val="0"/>
        <color rgb="FF0000FF"/>
      </font>
      <fill>
        <patternFill patternType="none">
          <bgColor auto="1"/>
        </patternFill>
      </fill>
    </dxf>
    <dxf>
      <font>
        <b/>
        <i val="0"/>
        <color rgb="FFFF0000"/>
      </font>
      <fill>
        <patternFill patternType="none">
          <bgColor auto="1"/>
        </patternFill>
      </fill>
    </dxf>
    <dxf>
      <border>
        <top style="thin">
          <color auto="1"/>
        </top>
        <vertical/>
        <horizontal/>
      </border>
    </dxf>
    <dxf>
      <font>
        <b val="0"/>
        <i val="0"/>
        <condense val="0"/>
        <extend val="0"/>
        <color indexed="19"/>
      </font>
      <fill>
        <patternFill patternType="none">
          <fgColor indexed="64"/>
          <bgColor indexed="65"/>
        </patternFill>
      </fill>
    </dxf>
    <dxf>
      <font>
        <b/>
        <i val="0"/>
        <condense val="0"/>
        <extend val="0"/>
      </font>
      <fill>
        <patternFill>
          <bgColor indexed="11"/>
        </patternFill>
      </fill>
    </dxf>
    <dxf>
      <fill>
        <patternFill>
          <bgColor indexed="15"/>
        </patternFill>
      </fill>
    </dxf>
    <dxf>
      <font>
        <b val="0"/>
        <i val="0"/>
        <condense val="0"/>
        <extend val="0"/>
        <color indexed="19"/>
      </font>
    </dxf>
    <dxf>
      <font>
        <b/>
        <i val="0"/>
        <condense val="0"/>
        <extend val="0"/>
      </font>
      <fill>
        <patternFill>
          <bgColor indexed="11"/>
        </patternFill>
      </fill>
    </dxf>
    <dxf>
      <font>
        <b/>
        <i val="0"/>
        <u val="none"/>
        <color rgb="FF0000FF"/>
      </font>
      <fill>
        <patternFill patternType="none">
          <bgColor auto="1"/>
        </patternFill>
      </fill>
    </dxf>
    <dxf>
      <font>
        <color rgb="FF00B050"/>
      </font>
    </dxf>
    <dxf>
      <font>
        <color rgb="FFFFC000"/>
      </font>
    </dxf>
    <dxf>
      <font>
        <color rgb="FFFF0000"/>
      </font>
    </dxf>
    <dxf>
      <font>
        <color rgb="FF00B050"/>
      </font>
    </dxf>
    <dxf>
      <font>
        <color rgb="FFFFC000"/>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00FF"/>
      </font>
    </dxf>
    <dxf>
      <font>
        <color rgb="FFFF0000"/>
      </font>
    </dxf>
    <dxf>
      <font>
        <color rgb="FF00B050"/>
      </font>
    </dxf>
    <dxf>
      <font>
        <color rgb="FFFFC000"/>
      </font>
    </dxf>
    <dxf>
      <font>
        <color rgb="FFFF0000"/>
      </font>
    </dxf>
    <dxf>
      <font>
        <color rgb="FF0000FF"/>
      </font>
    </dxf>
    <dxf>
      <font>
        <color rgb="FFFF0000"/>
      </font>
    </dxf>
    <dxf>
      <font>
        <color rgb="FF00B050"/>
      </font>
    </dxf>
    <dxf>
      <font>
        <color rgb="FFFFC000"/>
      </font>
    </dxf>
    <dxf>
      <font>
        <color rgb="FFFF0000"/>
      </font>
    </dxf>
    <dxf>
      <font>
        <color rgb="FF00B050"/>
      </font>
    </dxf>
    <dxf>
      <font>
        <color rgb="FFFFC000"/>
      </font>
    </dxf>
    <dxf>
      <font>
        <color rgb="FFFF0000"/>
      </font>
    </dxf>
    <dxf>
      <font>
        <color rgb="FF0000FF"/>
      </font>
    </dxf>
    <dxf>
      <font>
        <color rgb="FFFF0000"/>
      </font>
    </dxf>
    <dxf>
      <font>
        <color rgb="FF0000FF"/>
      </font>
    </dxf>
    <dxf>
      <font>
        <color rgb="FFFF0000"/>
      </font>
    </dxf>
    <dxf>
      <font>
        <color rgb="FF0000FF"/>
      </font>
    </dxf>
    <dxf>
      <font>
        <color rgb="FFFF0000"/>
      </font>
    </dxf>
    <dxf>
      <fill>
        <gradientFill>
          <stop position="0">
            <color theme="0"/>
          </stop>
          <stop position="1">
            <color theme="6" tint="0.59999389629810485"/>
          </stop>
        </gradientFill>
      </fill>
    </dxf>
    <dxf>
      <fill>
        <gradientFill>
          <stop position="0">
            <color theme="0"/>
          </stop>
          <stop position="1">
            <color theme="3" tint="0.59999389629810485"/>
          </stop>
        </gradientFill>
      </fill>
    </dxf>
    <dxf>
      <font>
        <color rgb="FF0000FF"/>
      </font>
    </dxf>
    <dxf>
      <font>
        <color rgb="FFFF0000"/>
      </font>
    </dxf>
    <dxf>
      <font>
        <color rgb="FF00B050"/>
      </font>
    </dxf>
    <dxf>
      <font>
        <color rgb="FFC00000"/>
      </font>
    </dxf>
    <dxf>
      <fill>
        <gradientFill degree="180">
          <stop position="0">
            <color theme="0"/>
          </stop>
          <stop position="1">
            <color rgb="FFFF7C80"/>
          </stop>
        </gradientFill>
      </fill>
    </dxf>
    <dxf>
      <font>
        <b/>
        <i val="0"/>
        <color rgb="FFC0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993914</xdr:colOff>
      <xdr:row>103</xdr:row>
      <xdr:rowOff>231914</xdr:rowOff>
    </xdr:from>
    <xdr:to>
      <xdr:col>7</xdr:col>
      <xdr:colOff>458858</xdr:colOff>
      <xdr:row>106</xdr:row>
      <xdr:rowOff>168966</xdr:rowOff>
    </xdr:to>
    <xdr:sp macro="" textlink="">
      <xdr:nvSpPr>
        <xdr:cNvPr id="2" name="Arc 1">
          <a:extLst>
            <a:ext uri="{FF2B5EF4-FFF2-40B4-BE49-F238E27FC236}">
              <a16:creationId xmlns:a16="http://schemas.microsoft.com/office/drawing/2014/main" id="{00000000-0008-0000-0000-000002000000}"/>
            </a:ext>
          </a:extLst>
        </xdr:cNvPr>
        <xdr:cNvSpPr/>
      </xdr:nvSpPr>
      <xdr:spPr>
        <a:xfrm rot="15943354">
          <a:off x="2610472" y="6082956"/>
          <a:ext cx="841927" cy="893694"/>
        </a:xfrm>
        <a:prstGeom prst="arc">
          <a:avLst>
            <a:gd name="adj1" fmla="val 16200000"/>
            <a:gd name="adj2" fmla="val 10719685"/>
          </a:avLst>
        </a:prstGeom>
        <a:ln w="19050" cap="rnd" cmpd="tri">
          <a:solidFill>
            <a:schemeClr val="tx1"/>
          </a:solidFill>
          <a:headEnd type="oval"/>
          <a:tailEnd type="stealth"/>
        </a:ln>
        <a:effectLst>
          <a:outerShdw blurRad="508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134"/>
  <sheetViews>
    <sheetView showGridLines="0" tabSelected="1" topLeftCell="A75" zoomScale="85" zoomScaleNormal="85" zoomScaleSheetLayoutView="100" workbookViewId="0">
      <pane ySplit="4" topLeftCell="A88" activePane="bottomLeft" state="frozen"/>
      <selection activeCell="A75" sqref="A75"/>
      <selection pane="bottomLeft" activeCell="G101" sqref="G101:I101"/>
    </sheetView>
  </sheetViews>
  <sheetFormatPr defaultRowHeight="12.75" x14ac:dyDescent="0.2"/>
  <cols>
    <col min="1" max="5" width="4" style="29" customWidth="1"/>
    <col min="6" max="6" width="3.85546875" style="29" bestFit="1" customWidth="1"/>
    <col min="7" max="8" width="21.42578125" style="29" customWidth="1"/>
    <col min="9" max="9" width="3.5703125" style="29" bestFit="1" customWidth="1"/>
    <col min="10" max="40" width="3.42578125" style="29" customWidth="1"/>
    <col min="41" max="42" width="3.5703125" style="29" customWidth="1"/>
    <col min="43" max="43" width="4.85546875" style="29" customWidth="1"/>
    <col min="44" max="44" width="5.140625" style="29" customWidth="1"/>
    <col min="45" max="45" width="3.85546875" style="117" hidden="1" customWidth="1"/>
    <col min="46" max="46" width="5.85546875" style="117" hidden="1" customWidth="1"/>
    <col min="47" max="47" width="12.85546875" style="117" customWidth="1"/>
    <col min="48" max="54" width="3.85546875" style="29" customWidth="1"/>
    <col min="55" max="59" width="4.28515625" style="29" customWidth="1"/>
    <col min="60" max="16384" width="9.140625" style="29"/>
  </cols>
  <sheetData>
    <row r="1" spans="1:16" s="1" customFormat="1" ht="15.75" hidden="1" customHeight="1" thickBot="1" x14ac:dyDescent="0.3">
      <c r="A1" s="1">
        <v>1</v>
      </c>
      <c r="B1" s="1" t="s">
        <v>1</v>
      </c>
      <c r="D1" s="2" t="str">
        <f ca="1">"Lịch tuần tháng "&amp;C3&amp;" năm "&amp;C5</f>
        <v>Lịch tuần tháng 12 năm 2018</v>
      </c>
      <c r="E1" s="3"/>
      <c r="F1" s="3"/>
      <c r="G1" s="3"/>
      <c r="H1" s="3"/>
      <c r="I1" s="3"/>
      <c r="J1" s="3"/>
      <c r="K1" s="4"/>
    </row>
    <row r="2" spans="1:16" s="1" customFormat="1" ht="15" hidden="1" thickBot="1" x14ac:dyDescent="0.25">
      <c r="A2" s="1">
        <v>2</v>
      </c>
      <c r="B2" s="1" t="s">
        <v>2</v>
      </c>
      <c r="C2" s="5" t="s">
        <v>3</v>
      </c>
      <c r="D2" s="6" t="s">
        <v>4</v>
      </c>
      <c r="E2" s="6" t="s">
        <v>2</v>
      </c>
      <c r="F2" s="6" t="s">
        <v>5</v>
      </c>
      <c r="G2" s="6" t="s">
        <v>6</v>
      </c>
      <c r="H2" s="6" t="s">
        <v>7</v>
      </c>
      <c r="I2" s="6" t="s">
        <v>8</v>
      </c>
      <c r="J2" s="6" t="s">
        <v>9</v>
      </c>
      <c r="K2" s="6" t="s">
        <v>1</v>
      </c>
    </row>
    <row r="3" spans="1:16" s="1" customFormat="1" ht="16.5" hidden="1" thickBot="1" x14ac:dyDescent="0.3">
      <c r="A3" s="1">
        <v>3</v>
      </c>
      <c r="B3" s="1" t="s">
        <v>5</v>
      </c>
      <c r="C3" s="7">
        <f ca="1">MONTH(TODAY())</f>
        <v>12</v>
      </c>
      <c r="D3" s="6">
        <v>1</v>
      </c>
      <c r="E3" s="8">
        <f t="shared" ref="E3:K8" ca="1" si="0">VLOOKUP(E$2&amp;$D3,$A$10:$C$74,3,0)</f>
        <v>43430</v>
      </c>
      <c r="F3" s="8">
        <f t="shared" ca="1" si="0"/>
        <v>43431</v>
      </c>
      <c r="G3" s="8">
        <f t="shared" ca="1" si="0"/>
        <v>43432</v>
      </c>
      <c r="H3" s="8">
        <f t="shared" ca="1" si="0"/>
        <v>43433</v>
      </c>
      <c r="I3" s="8">
        <f t="shared" ca="1" si="0"/>
        <v>43434</v>
      </c>
      <c r="J3" s="9">
        <f t="shared" ca="1" si="0"/>
        <v>43435</v>
      </c>
      <c r="K3" s="9">
        <f t="shared" ca="1" si="0"/>
        <v>43436</v>
      </c>
    </row>
    <row r="4" spans="1:16" s="1" customFormat="1" ht="15.75" hidden="1" thickBot="1" x14ac:dyDescent="0.3">
      <c r="A4" s="1">
        <v>4</v>
      </c>
      <c r="B4" s="1" t="s">
        <v>6</v>
      </c>
      <c r="C4" s="5" t="s">
        <v>10</v>
      </c>
      <c r="D4" s="6">
        <v>2</v>
      </c>
      <c r="E4" s="8">
        <f t="shared" ca="1" si="0"/>
        <v>43437</v>
      </c>
      <c r="F4" s="8">
        <f t="shared" ca="1" si="0"/>
        <v>43438</v>
      </c>
      <c r="G4" s="8">
        <f t="shared" ca="1" si="0"/>
        <v>43439</v>
      </c>
      <c r="H4" s="8">
        <f t="shared" ca="1" si="0"/>
        <v>43440</v>
      </c>
      <c r="I4" s="8">
        <f t="shared" ca="1" si="0"/>
        <v>43441</v>
      </c>
      <c r="J4" s="9">
        <f t="shared" ca="1" si="0"/>
        <v>43442</v>
      </c>
      <c r="K4" s="9">
        <f t="shared" ca="1" si="0"/>
        <v>43443</v>
      </c>
    </row>
    <row r="5" spans="1:16" s="1" customFormat="1" ht="16.5" hidden="1" thickBot="1" x14ac:dyDescent="0.3">
      <c r="A5" s="1">
        <v>5</v>
      </c>
      <c r="B5" s="1" t="s">
        <v>7</v>
      </c>
      <c r="C5" s="7">
        <f ca="1">YEAR(TODAY())</f>
        <v>2018</v>
      </c>
      <c r="D5" s="6">
        <v>3</v>
      </c>
      <c r="E5" s="8">
        <f t="shared" ca="1" si="0"/>
        <v>43444</v>
      </c>
      <c r="F5" s="8">
        <f t="shared" ca="1" si="0"/>
        <v>43445</v>
      </c>
      <c r="G5" s="8">
        <f t="shared" ca="1" si="0"/>
        <v>43446</v>
      </c>
      <c r="H5" s="8">
        <f t="shared" ca="1" si="0"/>
        <v>43447</v>
      </c>
      <c r="I5" s="8">
        <f t="shared" ca="1" si="0"/>
        <v>43448</v>
      </c>
      <c r="J5" s="9">
        <f t="shared" ca="1" si="0"/>
        <v>43449</v>
      </c>
      <c r="K5" s="9">
        <f t="shared" ca="1" si="0"/>
        <v>43450</v>
      </c>
    </row>
    <row r="6" spans="1:16" s="1" customFormat="1" ht="15.75" hidden="1" thickBot="1" x14ac:dyDescent="0.3">
      <c r="A6" s="1">
        <v>6</v>
      </c>
      <c r="B6" s="1" t="s">
        <v>8</v>
      </c>
      <c r="D6" s="6">
        <v>4</v>
      </c>
      <c r="E6" s="8">
        <f t="shared" ca="1" si="0"/>
        <v>43451</v>
      </c>
      <c r="F6" s="8">
        <f t="shared" ca="1" si="0"/>
        <v>43452</v>
      </c>
      <c r="G6" s="8">
        <f t="shared" ca="1" si="0"/>
        <v>43453</v>
      </c>
      <c r="H6" s="8">
        <f t="shared" ca="1" si="0"/>
        <v>43454</v>
      </c>
      <c r="I6" s="8">
        <f t="shared" ca="1" si="0"/>
        <v>43455</v>
      </c>
      <c r="J6" s="9">
        <f t="shared" ca="1" si="0"/>
        <v>43456</v>
      </c>
      <c r="K6" s="9">
        <f t="shared" ca="1" si="0"/>
        <v>43457</v>
      </c>
    </row>
    <row r="7" spans="1:16" s="1" customFormat="1" ht="15.75" hidden="1" thickBot="1" x14ac:dyDescent="0.3">
      <c r="A7" s="1">
        <v>7</v>
      </c>
      <c r="B7" s="1" t="s">
        <v>9</v>
      </c>
      <c r="D7" s="6">
        <v>5</v>
      </c>
      <c r="E7" s="8">
        <f t="shared" ca="1" si="0"/>
        <v>43458</v>
      </c>
      <c r="F7" s="8">
        <f t="shared" ca="1" si="0"/>
        <v>43459</v>
      </c>
      <c r="G7" s="8">
        <f t="shared" ca="1" si="0"/>
        <v>43460</v>
      </c>
      <c r="H7" s="8">
        <f t="shared" ca="1" si="0"/>
        <v>43461</v>
      </c>
      <c r="I7" s="8">
        <f t="shared" ca="1" si="0"/>
        <v>43462</v>
      </c>
      <c r="J7" s="9">
        <f t="shared" ca="1" si="0"/>
        <v>43463</v>
      </c>
      <c r="K7" s="9">
        <f t="shared" ca="1" si="0"/>
        <v>43464</v>
      </c>
    </row>
    <row r="8" spans="1:16" s="1" customFormat="1" ht="15.75" hidden="1" thickBot="1" x14ac:dyDescent="0.3">
      <c r="D8" s="6">
        <v>6</v>
      </c>
      <c r="E8" s="8">
        <f t="shared" ca="1" si="0"/>
        <v>43465</v>
      </c>
      <c r="F8" s="8">
        <f t="shared" ca="1" si="0"/>
        <v>43466</v>
      </c>
      <c r="G8" s="8">
        <f t="shared" ca="1" si="0"/>
        <v>43467</v>
      </c>
      <c r="H8" s="8">
        <f t="shared" ca="1" si="0"/>
        <v>43468</v>
      </c>
      <c r="I8" s="8">
        <f t="shared" ca="1" si="0"/>
        <v>43469</v>
      </c>
      <c r="J8" s="9">
        <f t="shared" ca="1" si="0"/>
        <v>43470</v>
      </c>
      <c r="K8" s="9">
        <f t="shared" ca="1" si="0"/>
        <v>43471</v>
      </c>
    </row>
    <row r="9" spans="1:16" s="1" customFormat="1" ht="15" hidden="1" thickBot="1" x14ac:dyDescent="0.25">
      <c r="A9" s="1" t="s">
        <v>11</v>
      </c>
      <c r="B9" s="1" t="s">
        <v>0</v>
      </c>
      <c r="C9" s="1" t="s">
        <v>12</v>
      </c>
      <c r="D9" s="1" t="s">
        <v>13</v>
      </c>
      <c r="E9" s="1" t="s">
        <v>13</v>
      </c>
      <c r="F9" s="1" t="s">
        <v>14</v>
      </c>
      <c r="G9" s="1" t="s">
        <v>15</v>
      </c>
      <c r="H9" s="1" t="s">
        <v>4</v>
      </c>
      <c r="I9" s="1" t="s">
        <v>16</v>
      </c>
    </row>
    <row r="10" spans="1:16" s="1" customFormat="1" ht="16.5" hidden="1" thickBot="1" x14ac:dyDescent="0.3">
      <c r="A10" s="1" t="str">
        <f ca="1">E10&amp;H10</f>
        <v>T3-1</v>
      </c>
      <c r="B10" s="10">
        <v>13</v>
      </c>
      <c r="C10" s="11">
        <f t="shared" ref="C10:C73" ca="1" si="1">DATE($C$5,$C$3-1,B10)</f>
        <v>43417</v>
      </c>
      <c r="D10" s="10">
        <f t="shared" ref="D10:D73" ca="1" si="2">WEEKDAY(C10)</f>
        <v>3</v>
      </c>
      <c r="E10" s="10" t="str">
        <f t="shared" ref="E10:E73" ca="1" si="3">VLOOKUP(D10,$A$1:$B$7,2,0)</f>
        <v>T3</v>
      </c>
      <c r="F10" s="1">
        <f ca="1">COUNTIF($D10:$D$45,2)</f>
        <v>5</v>
      </c>
      <c r="G10" s="1">
        <f ca="1">IF(D10&lt;&gt;2,F10,F10-1)</f>
        <v>5</v>
      </c>
      <c r="H10" s="12">
        <f t="shared" ref="H10:H44" ca="1" si="4">IF(G10&lt;&gt;G11,H11-1,H11)</f>
        <v>-1</v>
      </c>
      <c r="I10" s="1">
        <f ca="1">DAY(C10)</f>
        <v>13</v>
      </c>
      <c r="M10" s="10"/>
      <c r="N10" s="11"/>
      <c r="O10" s="10"/>
      <c r="P10" s="10"/>
    </row>
    <row r="11" spans="1:16" s="1" customFormat="1" ht="16.5" hidden="1" thickBot="1" x14ac:dyDescent="0.3">
      <c r="A11" s="1" t="str">
        <f ca="1">E11&amp;H11</f>
        <v>T4-1</v>
      </c>
      <c r="B11" s="10">
        <v>14</v>
      </c>
      <c r="C11" s="11">
        <f t="shared" ca="1" si="1"/>
        <v>43418</v>
      </c>
      <c r="D11" s="10">
        <f t="shared" ca="1" si="2"/>
        <v>4</v>
      </c>
      <c r="E11" s="10" t="str">
        <f t="shared" ca="1" si="3"/>
        <v>T4</v>
      </c>
      <c r="F11" s="1">
        <f ca="1">COUNTIF($D11:$D$45,2)</f>
        <v>5</v>
      </c>
      <c r="G11" s="1">
        <f ca="1">IF(D11&lt;&gt;2,F11,F11-1)</f>
        <v>5</v>
      </c>
      <c r="H11" s="12">
        <f t="shared" ca="1" si="4"/>
        <v>-1</v>
      </c>
      <c r="I11" s="1">
        <f ca="1">DAY(C11)</f>
        <v>14</v>
      </c>
      <c r="M11" s="10"/>
      <c r="N11" s="11"/>
      <c r="O11" s="10"/>
      <c r="P11" s="10"/>
    </row>
    <row r="12" spans="1:16" s="1" customFormat="1" ht="16.5" hidden="1" thickBot="1" x14ac:dyDescent="0.3">
      <c r="A12" s="1" t="str">
        <f ca="1">E12&amp;H12</f>
        <v>T5-1</v>
      </c>
      <c r="B12" s="10">
        <v>15</v>
      </c>
      <c r="C12" s="11">
        <f t="shared" ca="1" si="1"/>
        <v>43419</v>
      </c>
      <c r="D12" s="10">
        <f t="shared" ca="1" si="2"/>
        <v>5</v>
      </c>
      <c r="E12" s="10" t="str">
        <f t="shared" ca="1" si="3"/>
        <v>T5</v>
      </c>
      <c r="F12" s="1">
        <f ca="1">COUNTIF($D12:$D$45,2)</f>
        <v>5</v>
      </c>
      <c r="G12" s="1">
        <f ca="1">IF(D12&lt;&gt;2,F12,F12-1)</f>
        <v>5</v>
      </c>
      <c r="H12" s="12">
        <f t="shared" ca="1" si="4"/>
        <v>-1</v>
      </c>
      <c r="I12" s="1">
        <f ca="1">DAY(C12)</f>
        <v>15</v>
      </c>
      <c r="M12" s="10"/>
      <c r="N12" s="11"/>
      <c r="O12" s="10"/>
      <c r="P12" s="10"/>
    </row>
    <row r="13" spans="1:16" s="1" customFormat="1" ht="16.5" hidden="1" thickBot="1" x14ac:dyDescent="0.3">
      <c r="A13" s="1" t="str">
        <f ca="1">E13&amp;H13</f>
        <v>T6-1</v>
      </c>
      <c r="B13" s="10">
        <v>16</v>
      </c>
      <c r="C13" s="11">
        <f t="shared" ca="1" si="1"/>
        <v>43420</v>
      </c>
      <c r="D13" s="10">
        <f t="shared" ca="1" si="2"/>
        <v>6</v>
      </c>
      <c r="E13" s="10" t="str">
        <f t="shared" ca="1" si="3"/>
        <v>T6</v>
      </c>
      <c r="F13" s="1">
        <f ca="1">COUNTIF($D13:$D$45,2)</f>
        <v>5</v>
      </c>
      <c r="G13" s="1">
        <f ca="1">IF(D13&lt;&gt;2,F13,F13-1)</f>
        <v>5</v>
      </c>
      <c r="H13" s="12">
        <f t="shared" ca="1" si="4"/>
        <v>-1</v>
      </c>
      <c r="I13" s="1">
        <f ca="1">DAY(C13)</f>
        <v>16</v>
      </c>
      <c r="M13" s="10"/>
      <c r="N13" s="11"/>
      <c r="O13" s="10"/>
      <c r="P13" s="10"/>
    </row>
    <row r="14" spans="1:16" s="1" customFormat="1" ht="16.5" hidden="1" thickBot="1" x14ac:dyDescent="0.3">
      <c r="A14" s="1" t="str">
        <f ca="1">E14&amp;H14</f>
        <v>T7-1</v>
      </c>
      <c r="B14" s="10">
        <v>17</v>
      </c>
      <c r="C14" s="11">
        <f t="shared" ca="1" si="1"/>
        <v>43421</v>
      </c>
      <c r="D14" s="10">
        <f t="shared" ca="1" si="2"/>
        <v>7</v>
      </c>
      <c r="E14" s="10" t="str">
        <f t="shared" ca="1" si="3"/>
        <v>T7</v>
      </c>
      <c r="F14" s="1">
        <f ca="1">COUNTIF($D14:$D$45,2)</f>
        <v>5</v>
      </c>
      <c r="G14" s="1">
        <f ca="1">IF(D14&lt;&gt;2,F14,F14-1)</f>
        <v>5</v>
      </c>
      <c r="H14" s="12">
        <f t="shared" ca="1" si="4"/>
        <v>-1</v>
      </c>
      <c r="I14" s="1">
        <f ca="1">DAY(C14)</f>
        <v>17</v>
      </c>
      <c r="M14" s="10"/>
      <c r="N14" s="11"/>
      <c r="O14" s="10"/>
      <c r="P14" s="10"/>
    </row>
    <row r="15" spans="1:16" s="1" customFormat="1" ht="16.5" hidden="1" thickBot="1" x14ac:dyDescent="0.3">
      <c r="A15" s="1" t="str">
        <f ca="1">E15&amp;H15</f>
        <v>CN-1</v>
      </c>
      <c r="B15" s="10">
        <v>18</v>
      </c>
      <c r="C15" s="11">
        <f t="shared" ca="1" si="1"/>
        <v>43422</v>
      </c>
      <c r="D15" s="10">
        <f t="shared" ca="1" si="2"/>
        <v>1</v>
      </c>
      <c r="E15" s="10" t="str">
        <f t="shared" ca="1" si="3"/>
        <v>CN</v>
      </c>
      <c r="F15" s="1">
        <f ca="1">COUNTIF($D15:$D$45,2)</f>
        <v>5</v>
      </c>
      <c r="G15" s="1">
        <f ca="1">IF(D15&lt;&gt;2,F15,F15-1)</f>
        <v>5</v>
      </c>
      <c r="H15" s="12">
        <f t="shared" ca="1" si="4"/>
        <v>-1</v>
      </c>
      <c r="I15" s="1">
        <f ca="1">DAY(C15)</f>
        <v>18</v>
      </c>
      <c r="M15" s="10"/>
      <c r="N15" s="11"/>
      <c r="O15" s="10"/>
      <c r="P15" s="10"/>
    </row>
    <row r="16" spans="1:16" s="1" customFormat="1" ht="16.5" hidden="1" thickBot="1" x14ac:dyDescent="0.3">
      <c r="A16" s="1" t="str">
        <f ca="1">E16&amp;H16</f>
        <v>T20</v>
      </c>
      <c r="B16" s="10">
        <v>19</v>
      </c>
      <c r="C16" s="11">
        <f t="shared" ca="1" si="1"/>
        <v>43423</v>
      </c>
      <c r="D16" s="10">
        <f t="shared" ca="1" si="2"/>
        <v>2</v>
      </c>
      <c r="E16" s="10" t="str">
        <f t="shared" ca="1" si="3"/>
        <v>T2</v>
      </c>
      <c r="F16" s="1">
        <f ca="1">COUNTIF($D16:$D$45,2)</f>
        <v>5</v>
      </c>
      <c r="G16" s="1">
        <f ca="1">IF(D16&lt;&gt;2,F16,F16-1)</f>
        <v>4</v>
      </c>
      <c r="H16" s="12">
        <f t="shared" ca="1" si="4"/>
        <v>0</v>
      </c>
      <c r="I16" s="1">
        <f ca="1">DAY(C16)</f>
        <v>19</v>
      </c>
      <c r="M16" s="10"/>
      <c r="N16" s="11"/>
      <c r="O16" s="10"/>
      <c r="P16" s="10"/>
    </row>
    <row r="17" spans="1:16" s="1" customFormat="1" ht="16.5" hidden="1" thickBot="1" x14ac:dyDescent="0.3">
      <c r="A17" s="1" t="str">
        <f ca="1">E17&amp;H17</f>
        <v>T30</v>
      </c>
      <c r="B17" s="10">
        <v>20</v>
      </c>
      <c r="C17" s="11">
        <f t="shared" ca="1" si="1"/>
        <v>43424</v>
      </c>
      <c r="D17" s="10">
        <f t="shared" ca="1" si="2"/>
        <v>3</v>
      </c>
      <c r="E17" s="10" t="str">
        <f t="shared" ca="1" si="3"/>
        <v>T3</v>
      </c>
      <c r="F17" s="1">
        <f ca="1">COUNTIF($D17:$D$45,2)</f>
        <v>4</v>
      </c>
      <c r="G17" s="1">
        <f ca="1">IF(D17&lt;&gt;2,F17,F17-1)</f>
        <v>4</v>
      </c>
      <c r="H17" s="12">
        <f t="shared" ca="1" si="4"/>
        <v>0</v>
      </c>
      <c r="I17" s="1">
        <f ca="1">DAY(C17)</f>
        <v>20</v>
      </c>
      <c r="M17" s="10"/>
      <c r="N17" s="11"/>
      <c r="O17" s="10"/>
      <c r="P17" s="10"/>
    </row>
    <row r="18" spans="1:16" s="1" customFormat="1" ht="16.5" hidden="1" thickBot="1" x14ac:dyDescent="0.3">
      <c r="A18" s="1" t="str">
        <f ca="1">E18&amp;H18</f>
        <v>T40</v>
      </c>
      <c r="B18" s="10">
        <v>21</v>
      </c>
      <c r="C18" s="11">
        <f t="shared" ca="1" si="1"/>
        <v>43425</v>
      </c>
      <c r="D18" s="10">
        <f t="shared" ca="1" si="2"/>
        <v>4</v>
      </c>
      <c r="E18" s="10" t="str">
        <f t="shared" ca="1" si="3"/>
        <v>T4</v>
      </c>
      <c r="F18" s="1">
        <f ca="1">COUNTIF($D18:$D$45,2)</f>
        <v>4</v>
      </c>
      <c r="G18" s="1">
        <f ca="1">IF(D18&lt;&gt;2,F18,F18-1)</f>
        <v>4</v>
      </c>
      <c r="H18" s="12">
        <f t="shared" ca="1" si="4"/>
        <v>0</v>
      </c>
      <c r="I18" s="1">
        <f ca="1">DAY(C18)</f>
        <v>21</v>
      </c>
      <c r="M18" s="10"/>
      <c r="N18" s="11"/>
      <c r="O18" s="10"/>
      <c r="P18" s="10"/>
    </row>
    <row r="19" spans="1:16" s="1" customFormat="1" ht="16.5" hidden="1" thickBot="1" x14ac:dyDescent="0.3">
      <c r="A19" s="1" t="str">
        <f ca="1">E19&amp;H19</f>
        <v>T50</v>
      </c>
      <c r="B19" s="10">
        <v>22</v>
      </c>
      <c r="C19" s="11">
        <f t="shared" ca="1" si="1"/>
        <v>43426</v>
      </c>
      <c r="D19" s="10">
        <f t="shared" ca="1" si="2"/>
        <v>5</v>
      </c>
      <c r="E19" s="10" t="str">
        <f t="shared" ca="1" si="3"/>
        <v>T5</v>
      </c>
      <c r="F19" s="1">
        <f ca="1">COUNTIF($D19:$D$45,2)</f>
        <v>4</v>
      </c>
      <c r="G19" s="1">
        <f ca="1">IF(D19&lt;&gt;2,F19,F19-1)</f>
        <v>4</v>
      </c>
      <c r="H19" s="12">
        <f t="shared" ca="1" si="4"/>
        <v>0</v>
      </c>
      <c r="I19" s="1">
        <f ca="1">DAY(C19)</f>
        <v>22</v>
      </c>
      <c r="M19" s="10"/>
      <c r="N19" s="11"/>
      <c r="O19" s="10"/>
      <c r="P19" s="10"/>
    </row>
    <row r="20" spans="1:16" s="1" customFormat="1" ht="16.5" hidden="1" thickBot="1" x14ac:dyDescent="0.3">
      <c r="A20" s="1" t="str">
        <f ca="1">E20&amp;H20</f>
        <v>T60</v>
      </c>
      <c r="B20" s="10">
        <v>23</v>
      </c>
      <c r="C20" s="11">
        <f t="shared" ca="1" si="1"/>
        <v>43427</v>
      </c>
      <c r="D20" s="10">
        <f t="shared" ca="1" si="2"/>
        <v>6</v>
      </c>
      <c r="E20" s="10" t="str">
        <f t="shared" ca="1" si="3"/>
        <v>T6</v>
      </c>
      <c r="F20" s="1">
        <f ca="1">COUNTIF($D20:$D$45,2)</f>
        <v>4</v>
      </c>
      <c r="G20" s="1">
        <f ca="1">IF(D20&lt;&gt;2,F20,F20-1)</f>
        <v>4</v>
      </c>
      <c r="H20" s="12">
        <f t="shared" ca="1" si="4"/>
        <v>0</v>
      </c>
      <c r="I20" s="1">
        <f ca="1">DAY(C20)</f>
        <v>23</v>
      </c>
      <c r="M20" s="10"/>
      <c r="N20" s="11"/>
      <c r="O20" s="10"/>
      <c r="P20" s="10"/>
    </row>
    <row r="21" spans="1:16" s="1" customFormat="1" ht="16.5" hidden="1" thickBot="1" x14ac:dyDescent="0.3">
      <c r="A21" s="1" t="str">
        <f ca="1">E21&amp;H21</f>
        <v>T70</v>
      </c>
      <c r="B21" s="10">
        <v>24</v>
      </c>
      <c r="C21" s="11">
        <f t="shared" ca="1" si="1"/>
        <v>43428</v>
      </c>
      <c r="D21" s="10">
        <f t="shared" ca="1" si="2"/>
        <v>7</v>
      </c>
      <c r="E21" s="10" t="str">
        <f t="shared" ca="1" si="3"/>
        <v>T7</v>
      </c>
      <c r="F21" s="1">
        <f ca="1">COUNTIF($D21:$D$45,2)</f>
        <v>4</v>
      </c>
      <c r="G21" s="1">
        <f ca="1">IF(D21&lt;&gt;2,F21,F21-1)</f>
        <v>4</v>
      </c>
      <c r="H21" s="12">
        <f t="shared" ca="1" si="4"/>
        <v>0</v>
      </c>
      <c r="I21" s="1">
        <f ca="1">DAY(C21)</f>
        <v>24</v>
      </c>
      <c r="M21" s="10"/>
      <c r="N21" s="11"/>
      <c r="O21" s="10"/>
      <c r="P21" s="10"/>
    </row>
    <row r="22" spans="1:16" s="1" customFormat="1" ht="16.5" hidden="1" thickBot="1" x14ac:dyDescent="0.3">
      <c r="A22" s="1" t="str">
        <f ca="1">E22&amp;H22</f>
        <v>CN0</v>
      </c>
      <c r="B22" s="10">
        <v>25</v>
      </c>
      <c r="C22" s="11">
        <f t="shared" ca="1" si="1"/>
        <v>43429</v>
      </c>
      <c r="D22" s="10">
        <f t="shared" ca="1" si="2"/>
        <v>1</v>
      </c>
      <c r="E22" s="10" t="str">
        <f t="shared" ca="1" si="3"/>
        <v>CN</v>
      </c>
      <c r="F22" s="1">
        <f ca="1">COUNTIF($D22:$D$45,2)</f>
        <v>4</v>
      </c>
      <c r="G22" s="1">
        <f ca="1">IF(D22&lt;&gt;2,F22,F22-1)</f>
        <v>4</v>
      </c>
      <c r="H22" s="12">
        <f t="shared" ca="1" si="4"/>
        <v>0</v>
      </c>
      <c r="I22" s="1">
        <f ca="1">DAY(C22)</f>
        <v>25</v>
      </c>
      <c r="M22" s="10"/>
      <c r="N22" s="11"/>
      <c r="O22" s="10"/>
      <c r="P22" s="10"/>
    </row>
    <row r="23" spans="1:16" s="1" customFormat="1" ht="16.5" hidden="1" thickBot="1" x14ac:dyDescent="0.3">
      <c r="A23" s="1" t="str">
        <f ca="1">E23&amp;H23</f>
        <v>T21</v>
      </c>
      <c r="B23" s="10">
        <v>26</v>
      </c>
      <c r="C23" s="11">
        <f t="shared" ca="1" si="1"/>
        <v>43430</v>
      </c>
      <c r="D23" s="10">
        <f t="shared" ca="1" si="2"/>
        <v>2</v>
      </c>
      <c r="E23" s="10" t="str">
        <f t="shared" ca="1" si="3"/>
        <v>T2</v>
      </c>
      <c r="F23" s="1">
        <f ca="1">COUNTIF($D23:$D$45,2)</f>
        <v>4</v>
      </c>
      <c r="G23" s="1">
        <f ca="1">IF(D23&lt;&gt;2,F23,F23-1)</f>
        <v>3</v>
      </c>
      <c r="H23" s="12">
        <f t="shared" ca="1" si="4"/>
        <v>1</v>
      </c>
      <c r="I23" s="1">
        <f ca="1">DAY(C23)</f>
        <v>26</v>
      </c>
      <c r="M23" s="10"/>
      <c r="N23" s="11"/>
      <c r="O23" s="10"/>
      <c r="P23" s="10"/>
    </row>
    <row r="24" spans="1:16" s="1" customFormat="1" ht="16.5" hidden="1" thickBot="1" x14ac:dyDescent="0.3">
      <c r="A24" s="1" t="str">
        <f ca="1">E24&amp;H24</f>
        <v>T31</v>
      </c>
      <c r="B24" s="10">
        <v>27</v>
      </c>
      <c r="C24" s="11">
        <f t="shared" ca="1" si="1"/>
        <v>43431</v>
      </c>
      <c r="D24" s="10">
        <f t="shared" ca="1" si="2"/>
        <v>3</v>
      </c>
      <c r="E24" s="10" t="str">
        <f t="shared" ca="1" si="3"/>
        <v>T3</v>
      </c>
      <c r="F24" s="1">
        <f ca="1">COUNTIF($D24:$D$45,2)</f>
        <v>3</v>
      </c>
      <c r="G24" s="1">
        <f ca="1">IF(D24&lt;&gt;2,F24,F24-1)</f>
        <v>3</v>
      </c>
      <c r="H24" s="12">
        <f t="shared" ca="1" si="4"/>
        <v>1</v>
      </c>
      <c r="I24" s="1">
        <f ca="1">DAY(C24)</f>
        <v>27</v>
      </c>
      <c r="M24" s="10"/>
      <c r="N24" s="11"/>
      <c r="O24" s="10"/>
      <c r="P24" s="10"/>
    </row>
    <row r="25" spans="1:16" s="1" customFormat="1" ht="16.5" hidden="1" thickBot="1" x14ac:dyDescent="0.3">
      <c r="A25" s="1" t="str">
        <f ca="1">E25&amp;H25</f>
        <v>T41</v>
      </c>
      <c r="B25" s="10">
        <v>28</v>
      </c>
      <c r="C25" s="11">
        <f t="shared" ca="1" si="1"/>
        <v>43432</v>
      </c>
      <c r="D25" s="10">
        <f t="shared" ca="1" si="2"/>
        <v>4</v>
      </c>
      <c r="E25" s="10" t="str">
        <f t="shared" ca="1" si="3"/>
        <v>T4</v>
      </c>
      <c r="F25" s="1">
        <f ca="1">COUNTIF($D25:$D$45,2)</f>
        <v>3</v>
      </c>
      <c r="G25" s="1">
        <f ca="1">IF(D25&lt;&gt;2,F25,F25-1)</f>
        <v>3</v>
      </c>
      <c r="H25" s="12">
        <f t="shared" ca="1" si="4"/>
        <v>1</v>
      </c>
      <c r="I25" s="1">
        <f ca="1">DAY(C25)</f>
        <v>28</v>
      </c>
      <c r="M25" s="10"/>
      <c r="N25" s="11"/>
      <c r="O25" s="10"/>
      <c r="P25" s="10"/>
    </row>
    <row r="26" spans="1:16" s="1" customFormat="1" ht="16.5" hidden="1" thickBot="1" x14ac:dyDescent="0.3">
      <c r="A26" s="1" t="str">
        <f ca="1">E26&amp;H26</f>
        <v>T51</v>
      </c>
      <c r="B26" s="10">
        <v>29</v>
      </c>
      <c r="C26" s="11">
        <f t="shared" ca="1" si="1"/>
        <v>43433</v>
      </c>
      <c r="D26" s="10">
        <f t="shared" ca="1" si="2"/>
        <v>5</v>
      </c>
      <c r="E26" s="10" t="str">
        <f t="shared" ca="1" si="3"/>
        <v>T5</v>
      </c>
      <c r="F26" s="1">
        <f ca="1">COUNTIF($D26:$D$45,2)</f>
        <v>3</v>
      </c>
      <c r="G26" s="1">
        <f ca="1">IF(D26&lt;&gt;2,F26,F26-1)</f>
        <v>3</v>
      </c>
      <c r="H26" s="12">
        <f t="shared" ca="1" si="4"/>
        <v>1</v>
      </c>
      <c r="I26" s="1">
        <f ca="1">DAY(C26)</f>
        <v>29</v>
      </c>
      <c r="M26" s="10"/>
      <c r="N26" s="11"/>
      <c r="O26" s="10"/>
      <c r="P26" s="10"/>
    </row>
    <row r="27" spans="1:16" s="1" customFormat="1" ht="16.5" hidden="1" thickBot="1" x14ac:dyDescent="0.3">
      <c r="A27" s="1" t="str">
        <f ca="1">E27&amp;H27</f>
        <v>T61</v>
      </c>
      <c r="B27" s="10">
        <v>30</v>
      </c>
      <c r="C27" s="11">
        <f t="shared" ca="1" si="1"/>
        <v>43434</v>
      </c>
      <c r="D27" s="10">
        <f t="shared" ca="1" si="2"/>
        <v>6</v>
      </c>
      <c r="E27" s="10" t="str">
        <f t="shared" ca="1" si="3"/>
        <v>T6</v>
      </c>
      <c r="F27" s="1">
        <f ca="1">COUNTIF($D27:$D$45,2)</f>
        <v>3</v>
      </c>
      <c r="G27" s="1">
        <f ca="1">IF(D27&lt;&gt;2,F27,F27-1)</f>
        <v>3</v>
      </c>
      <c r="H27" s="12">
        <f t="shared" ca="1" si="4"/>
        <v>1</v>
      </c>
      <c r="I27" s="1">
        <f ca="1">DAY(C27)</f>
        <v>30</v>
      </c>
      <c r="N27" s="13"/>
      <c r="O27" s="10"/>
      <c r="P27" s="10"/>
    </row>
    <row r="28" spans="1:16" s="1" customFormat="1" ht="16.5" hidden="1" thickBot="1" x14ac:dyDescent="0.3">
      <c r="A28" s="1" t="str">
        <f ca="1">E28&amp;H28</f>
        <v>T71</v>
      </c>
      <c r="B28" s="10">
        <v>31</v>
      </c>
      <c r="C28" s="11">
        <f t="shared" ca="1" si="1"/>
        <v>43435</v>
      </c>
      <c r="D28" s="10">
        <f t="shared" ca="1" si="2"/>
        <v>7</v>
      </c>
      <c r="E28" s="10" t="str">
        <f t="shared" ca="1" si="3"/>
        <v>T7</v>
      </c>
      <c r="F28" s="1">
        <f ca="1">COUNTIF($D28:$D$45,2)</f>
        <v>3</v>
      </c>
      <c r="G28" s="1">
        <f ca="1">IF(D28&lt;&gt;2,F28,F28-1)</f>
        <v>3</v>
      </c>
      <c r="H28" s="12">
        <f t="shared" ca="1" si="4"/>
        <v>1</v>
      </c>
      <c r="I28" s="1">
        <f ca="1">DAY(C28)</f>
        <v>1</v>
      </c>
      <c r="N28" s="13"/>
      <c r="O28" s="10"/>
      <c r="P28" s="10"/>
    </row>
    <row r="29" spans="1:16" s="1" customFormat="1" ht="16.5" hidden="1" thickBot="1" x14ac:dyDescent="0.3">
      <c r="A29" s="1" t="str">
        <f ca="1">E29&amp;H29</f>
        <v>CN1</v>
      </c>
      <c r="B29" s="10">
        <v>32</v>
      </c>
      <c r="C29" s="11">
        <f t="shared" ca="1" si="1"/>
        <v>43436</v>
      </c>
      <c r="D29" s="10">
        <f t="shared" ca="1" si="2"/>
        <v>1</v>
      </c>
      <c r="E29" s="10" t="str">
        <f t="shared" ca="1" si="3"/>
        <v>CN</v>
      </c>
      <c r="F29" s="1">
        <f ca="1">COUNTIF($D29:$D$45,2)</f>
        <v>3</v>
      </c>
      <c r="G29" s="1">
        <f ca="1">IF(D29&lt;&gt;2,F29,F29-1)</f>
        <v>3</v>
      </c>
      <c r="H29" s="12">
        <f t="shared" ca="1" si="4"/>
        <v>1</v>
      </c>
      <c r="I29" s="1">
        <f ca="1">DAY(C29)</f>
        <v>2</v>
      </c>
      <c r="N29" s="13"/>
      <c r="O29" s="10"/>
      <c r="P29" s="10"/>
    </row>
    <row r="30" spans="1:16" s="1" customFormat="1" ht="16.5" hidden="1" thickBot="1" x14ac:dyDescent="0.3">
      <c r="A30" s="1" t="str">
        <f ca="1">E30&amp;H30</f>
        <v>T22</v>
      </c>
      <c r="B30" s="10">
        <v>33</v>
      </c>
      <c r="C30" s="11">
        <f t="shared" ca="1" si="1"/>
        <v>43437</v>
      </c>
      <c r="D30" s="10">
        <f t="shared" ca="1" si="2"/>
        <v>2</v>
      </c>
      <c r="E30" s="10" t="str">
        <f t="shared" ca="1" si="3"/>
        <v>T2</v>
      </c>
      <c r="F30" s="1">
        <f ca="1">COUNTIF($D30:$D$45,2)</f>
        <v>3</v>
      </c>
      <c r="G30" s="1">
        <f ca="1">IF(D30&lt;&gt;2,F30,F30-1)</f>
        <v>2</v>
      </c>
      <c r="H30" s="12">
        <f t="shared" ca="1" si="4"/>
        <v>2</v>
      </c>
      <c r="I30" s="1">
        <f ca="1">DAY(C30)</f>
        <v>3</v>
      </c>
      <c r="N30" s="13"/>
      <c r="O30" s="10"/>
      <c r="P30" s="10"/>
    </row>
    <row r="31" spans="1:16" s="1" customFormat="1" ht="16.5" hidden="1" thickBot="1" x14ac:dyDescent="0.3">
      <c r="A31" s="1" t="str">
        <f ca="1">E31&amp;H31</f>
        <v>T32</v>
      </c>
      <c r="B31" s="10">
        <v>34</v>
      </c>
      <c r="C31" s="11">
        <f t="shared" ca="1" si="1"/>
        <v>43438</v>
      </c>
      <c r="D31" s="10">
        <f t="shared" ca="1" si="2"/>
        <v>3</v>
      </c>
      <c r="E31" s="10" t="str">
        <f t="shared" ca="1" si="3"/>
        <v>T3</v>
      </c>
      <c r="F31" s="1">
        <f ca="1">COUNTIF($D31:$D$45,2)</f>
        <v>2</v>
      </c>
      <c r="G31" s="1">
        <f ca="1">IF(D31&lt;&gt;2,F31,F31-1)</f>
        <v>2</v>
      </c>
      <c r="H31" s="12">
        <f t="shared" ca="1" si="4"/>
        <v>2</v>
      </c>
      <c r="I31" s="1">
        <f ca="1">DAY(C31)</f>
        <v>4</v>
      </c>
      <c r="N31" s="13"/>
      <c r="O31" s="10"/>
      <c r="P31" s="10"/>
    </row>
    <row r="32" spans="1:16" s="1" customFormat="1" ht="16.5" hidden="1" thickBot="1" x14ac:dyDescent="0.3">
      <c r="A32" s="1" t="str">
        <f ca="1">E32&amp;H32</f>
        <v>T42</v>
      </c>
      <c r="B32" s="10">
        <v>35</v>
      </c>
      <c r="C32" s="11">
        <f t="shared" ca="1" si="1"/>
        <v>43439</v>
      </c>
      <c r="D32" s="10">
        <f t="shared" ca="1" si="2"/>
        <v>4</v>
      </c>
      <c r="E32" s="10" t="str">
        <f t="shared" ca="1" si="3"/>
        <v>T4</v>
      </c>
      <c r="F32" s="1">
        <f ca="1">COUNTIF($D32:$D$45,2)</f>
        <v>2</v>
      </c>
      <c r="G32" s="1">
        <f ca="1">IF(D32&lt;&gt;2,F32,F32-1)</f>
        <v>2</v>
      </c>
      <c r="H32" s="12">
        <f t="shared" ca="1" si="4"/>
        <v>2</v>
      </c>
      <c r="I32" s="1">
        <f ca="1">DAY(C32)</f>
        <v>5</v>
      </c>
      <c r="N32" s="13"/>
      <c r="O32" s="10"/>
      <c r="P32" s="10"/>
    </row>
    <row r="33" spans="1:16" s="1" customFormat="1" ht="16.5" hidden="1" thickBot="1" x14ac:dyDescent="0.3">
      <c r="A33" s="1" t="str">
        <f ca="1">E33&amp;H33</f>
        <v>T52</v>
      </c>
      <c r="B33" s="10">
        <v>36</v>
      </c>
      <c r="C33" s="11">
        <f t="shared" ca="1" si="1"/>
        <v>43440</v>
      </c>
      <c r="D33" s="10">
        <f t="shared" ca="1" si="2"/>
        <v>5</v>
      </c>
      <c r="E33" s="10" t="str">
        <f t="shared" ca="1" si="3"/>
        <v>T5</v>
      </c>
      <c r="F33" s="1">
        <f ca="1">COUNTIF($D33:$D$45,2)</f>
        <v>2</v>
      </c>
      <c r="G33" s="1">
        <f ca="1">IF(D33&lt;&gt;2,F33,F33-1)</f>
        <v>2</v>
      </c>
      <c r="H33" s="12">
        <f t="shared" ca="1" si="4"/>
        <v>2</v>
      </c>
      <c r="I33" s="1">
        <f ca="1">DAY(C33)</f>
        <v>6</v>
      </c>
      <c r="N33" s="13"/>
      <c r="O33" s="10"/>
      <c r="P33" s="10"/>
    </row>
    <row r="34" spans="1:16" s="1" customFormat="1" ht="16.5" hidden="1" thickBot="1" x14ac:dyDescent="0.3">
      <c r="A34" s="1" t="str">
        <f ca="1">E34&amp;H34</f>
        <v>T62</v>
      </c>
      <c r="B34" s="10">
        <v>37</v>
      </c>
      <c r="C34" s="11">
        <f t="shared" ca="1" si="1"/>
        <v>43441</v>
      </c>
      <c r="D34" s="10">
        <f t="shared" ca="1" si="2"/>
        <v>6</v>
      </c>
      <c r="E34" s="10" t="str">
        <f t="shared" ca="1" si="3"/>
        <v>T6</v>
      </c>
      <c r="F34" s="1">
        <f ca="1">COUNTIF($D34:$D$45,2)</f>
        <v>2</v>
      </c>
      <c r="G34" s="1">
        <f ca="1">IF(D34&lt;&gt;2,F34,F34-1)</f>
        <v>2</v>
      </c>
      <c r="H34" s="12">
        <f t="shared" ca="1" si="4"/>
        <v>2</v>
      </c>
      <c r="I34" s="1">
        <f ca="1">DAY(C34)</f>
        <v>7</v>
      </c>
      <c r="N34" s="13"/>
      <c r="O34" s="10"/>
      <c r="P34" s="10"/>
    </row>
    <row r="35" spans="1:16" s="1" customFormat="1" ht="16.5" hidden="1" thickBot="1" x14ac:dyDescent="0.3">
      <c r="A35" s="1" t="str">
        <f ca="1">E35&amp;H35</f>
        <v>T72</v>
      </c>
      <c r="B35" s="10">
        <v>38</v>
      </c>
      <c r="C35" s="11">
        <f t="shared" ca="1" si="1"/>
        <v>43442</v>
      </c>
      <c r="D35" s="10">
        <f t="shared" ca="1" si="2"/>
        <v>7</v>
      </c>
      <c r="E35" s="10" t="str">
        <f t="shared" ca="1" si="3"/>
        <v>T7</v>
      </c>
      <c r="F35" s="1">
        <f ca="1">COUNTIF($D35:$D$45,2)</f>
        <v>2</v>
      </c>
      <c r="G35" s="1">
        <f ca="1">IF(D35&lt;&gt;2,F35,F35-1)</f>
        <v>2</v>
      </c>
      <c r="H35" s="12">
        <f t="shared" ca="1" si="4"/>
        <v>2</v>
      </c>
      <c r="I35" s="1">
        <f ca="1">DAY(C35)</f>
        <v>8</v>
      </c>
      <c r="N35" s="13"/>
      <c r="O35" s="10"/>
      <c r="P35" s="10"/>
    </row>
    <row r="36" spans="1:16" s="1" customFormat="1" ht="16.5" hidden="1" thickBot="1" x14ac:dyDescent="0.3">
      <c r="A36" s="1" t="str">
        <f ca="1">E36&amp;H36</f>
        <v>CN2</v>
      </c>
      <c r="B36" s="10">
        <v>39</v>
      </c>
      <c r="C36" s="11">
        <f t="shared" ca="1" si="1"/>
        <v>43443</v>
      </c>
      <c r="D36" s="10">
        <f t="shared" ca="1" si="2"/>
        <v>1</v>
      </c>
      <c r="E36" s="10" t="str">
        <f t="shared" ca="1" si="3"/>
        <v>CN</v>
      </c>
      <c r="F36" s="1">
        <f ca="1">COUNTIF($D36:$D$45,2)</f>
        <v>2</v>
      </c>
      <c r="G36" s="1">
        <f ca="1">IF(D36&lt;&gt;2,F36,F36-1)</f>
        <v>2</v>
      </c>
      <c r="H36" s="12">
        <f t="shared" ca="1" si="4"/>
        <v>2</v>
      </c>
      <c r="I36" s="1">
        <f ca="1">DAY(C36)</f>
        <v>9</v>
      </c>
      <c r="N36" s="13"/>
      <c r="O36" s="10"/>
      <c r="P36" s="10"/>
    </row>
    <row r="37" spans="1:16" s="1" customFormat="1" ht="16.5" hidden="1" thickBot="1" x14ac:dyDescent="0.3">
      <c r="A37" s="1" t="str">
        <f ca="1">E37&amp;H37</f>
        <v>T23</v>
      </c>
      <c r="B37" s="10">
        <v>40</v>
      </c>
      <c r="C37" s="11">
        <f t="shared" ca="1" si="1"/>
        <v>43444</v>
      </c>
      <c r="D37" s="10">
        <f t="shared" ca="1" si="2"/>
        <v>2</v>
      </c>
      <c r="E37" s="10" t="str">
        <f t="shared" ca="1" si="3"/>
        <v>T2</v>
      </c>
      <c r="F37" s="1">
        <f ca="1">COUNTIF($D37:$D$45,2)</f>
        <v>2</v>
      </c>
      <c r="G37" s="1">
        <f ca="1">IF(D37&lt;&gt;2,F37,F37-1)</f>
        <v>1</v>
      </c>
      <c r="H37" s="12">
        <f t="shared" ca="1" si="4"/>
        <v>3</v>
      </c>
      <c r="I37" s="1">
        <f ca="1">DAY(C37)</f>
        <v>10</v>
      </c>
      <c r="N37" s="13"/>
      <c r="O37" s="10"/>
      <c r="P37" s="10"/>
    </row>
    <row r="38" spans="1:16" s="1" customFormat="1" ht="16.5" hidden="1" thickBot="1" x14ac:dyDescent="0.3">
      <c r="A38" s="1" t="str">
        <f ca="1">E38&amp;H38</f>
        <v>T33</v>
      </c>
      <c r="B38" s="10">
        <v>41</v>
      </c>
      <c r="C38" s="11">
        <f t="shared" ca="1" si="1"/>
        <v>43445</v>
      </c>
      <c r="D38" s="10">
        <f t="shared" ca="1" si="2"/>
        <v>3</v>
      </c>
      <c r="E38" s="10" t="str">
        <f t="shared" ca="1" si="3"/>
        <v>T3</v>
      </c>
      <c r="F38" s="1">
        <f ca="1">COUNTIF($D38:$D$45,2)</f>
        <v>1</v>
      </c>
      <c r="G38" s="1">
        <f ca="1">IF(D38&lt;&gt;2,F38,F38-1)</f>
        <v>1</v>
      </c>
      <c r="H38" s="12">
        <f t="shared" ca="1" si="4"/>
        <v>3</v>
      </c>
      <c r="I38" s="1">
        <f ca="1">DAY(C38)</f>
        <v>11</v>
      </c>
      <c r="N38" s="13"/>
      <c r="O38" s="10"/>
      <c r="P38" s="10"/>
    </row>
    <row r="39" spans="1:16" s="1" customFormat="1" ht="16.5" hidden="1" thickBot="1" x14ac:dyDescent="0.3">
      <c r="A39" s="1" t="str">
        <f ca="1">E39&amp;H39</f>
        <v>T43</v>
      </c>
      <c r="B39" s="10">
        <v>42</v>
      </c>
      <c r="C39" s="11">
        <f t="shared" ca="1" si="1"/>
        <v>43446</v>
      </c>
      <c r="D39" s="10">
        <f t="shared" ca="1" si="2"/>
        <v>4</v>
      </c>
      <c r="E39" s="10" t="str">
        <f t="shared" ca="1" si="3"/>
        <v>T4</v>
      </c>
      <c r="F39" s="1">
        <f ca="1">COUNTIF($D39:$D$45,2)</f>
        <v>1</v>
      </c>
      <c r="G39" s="1">
        <f ca="1">IF(D39&lt;&gt;2,F39,F39-1)</f>
        <v>1</v>
      </c>
      <c r="H39" s="12">
        <f t="shared" ca="1" si="4"/>
        <v>3</v>
      </c>
      <c r="I39" s="1">
        <f ca="1">DAY(C39)</f>
        <v>12</v>
      </c>
      <c r="N39" s="13"/>
      <c r="O39" s="10"/>
      <c r="P39" s="10"/>
    </row>
    <row r="40" spans="1:16" s="1" customFormat="1" ht="16.5" hidden="1" thickBot="1" x14ac:dyDescent="0.3">
      <c r="A40" s="1" t="str">
        <f ca="1">E40&amp;H40</f>
        <v>T53</v>
      </c>
      <c r="B40" s="10">
        <v>43</v>
      </c>
      <c r="C40" s="11">
        <f t="shared" ca="1" si="1"/>
        <v>43447</v>
      </c>
      <c r="D40" s="10">
        <f t="shared" ca="1" si="2"/>
        <v>5</v>
      </c>
      <c r="E40" s="10" t="str">
        <f t="shared" ca="1" si="3"/>
        <v>T5</v>
      </c>
      <c r="F40" s="1">
        <f ca="1">COUNTIF($D40:$D$45,2)</f>
        <v>1</v>
      </c>
      <c r="G40" s="1">
        <f ca="1">IF(D40&lt;&gt;2,F40,F40-1)</f>
        <v>1</v>
      </c>
      <c r="H40" s="12">
        <f t="shared" ca="1" si="4"/>
        <v>3</v>
      </c>
      <c r="I40" s="1">
        <f ca="1">DAY(C40)</f>
        <v>13</v>
      </c>
      <c r="N40" s="13"/>
      <c r="O40" s="10"/>
      <c r="P40" s="10"/>
    </row>
    <row r="41" spans="1:16" s="1" customFormat="1" ht="16.5" hidden="1" thickBot="1" x14ac:dyDescent="0.3">
      <c r="A41" s="1" t="str">
        <f ca="1">E41&amp;H41</f>
        <v>T63</v>
      </c>
      <c r="B41" s="10">
        <v>44</v>
      </c>
      <c r="C41" s="11">
        <f t="shared" ca="1" si="1"/>
        <v>43448</v>
      </c>
      <c r="D41" s="10">
        <f t="shared" ca="1" si="2"/>
        <v>6</v>
      </c>
      <c r="E41" s="10" t="str">
        <f t="shared" ca="1" si="3"/>
        <v>T6</v>
      </c>
      <c r="F41" s="1">
        <f ca="1">COUNTIF($D41:$D$45,2)</f>
        <v>1</v>
      </c>
      <c r="G41" s="1">
        <f ca="1">IF(D41&lt;&gt;2,F41,F41-1)</f>
        <v>1</v>
      </c>
      <c r="H41" s="12">
        <f t="shared" ca="1" si="4"/>
        <v>3</v>
      </c>
      <c r="I41" s="1">
        <f ca="1">DAY(C41)</f>
        <v>14</v>
      </c>
      <c r="N41" s="13"/>
      <c r="O41" s="10"/>
      <c r="P41" s="10"/>
    </row>
    <row r="42" spans="1:16" s="1" customFormat="1" ht="16.5" hidden="1" thickBot="1" x14ac:dyDescent="0.3">
      <c r="A42" s="1" t="str">
        <f ca="1">E42&amp;H42</f>
        <v>T73</v>
      </c>
      <c r="B42" s="10">
        <v>45</v>
      </c>
      <c r="C42" s="11">
        <f t="shared" ca="1" si="1"/>
        <v>43449</v>
      </c>
      <c r="D42" s="10">
        <f t="shared" ca="1" si="2"/>
        <v>7</v>
      </c>
      <c r="E42" s="10" t="str">
        <f t="shared" ca="1" si="3"/>
        <v>T7</v>
      </c>
      <c r="F42" s="1">
        <f ca="1">COUNTIF($D42:$D$45,2)</f>
        <v>1</v>
      </c>
      <c r="G42" s="1">
        <f ca="1">IF(D42&lt;&gt;2,F42,F42-1)</f>
        <v>1</v>
      </c>
      <c r="H42" s="12">
        <f t="shared" ca="1" si="4"/>
        <v>3</v>
      </c>
      <c r="I42" s="1">
        <f ca="1">DAY(C42)</f>
        <v>15</v>
      </c>
      <c r="N42" s="13"/>
      <c r="O42" s="10"/>
      <c r="P42" s="10"/>
    </row>
    <row r="43" spans="1:16" s="1" customFormat="1" ht="16.5" hidden="1" thickBot="1" x14ac:dyDescent="0.3">
      <c r="A43" s="1" t="str">
        <f ca="1">E43&amp;H43</f>
        <v>CN3</v>
      </c>
      <c r="B43" s="10">
        <v>46</v>
      </c>
      <c r="C43" s="11">
        <f t="shared" ca="1" si="1"/>
        <v>43450</v>
      </c>
      <c r="D43" s="10">
        <f t="shared" ca="1" si="2"/>
        <v>1</v>
      </c>
      <c r="E43" s="10" t="str">
        <f t="shared" ca="1" si="3"/>
        <v>CN</v>
      </c>
      <c r="F43" s="1">
        <f ca="1">COUNTIF($D43:$D$45,2)</f>
        <v>1</v>
      </c>
      <c r="G43" s="1">
        <f ca="1">IF(D43&lt;&gt;2,F43,F43-1)</f>
        <v>1</v>
      </c>
      <c r="H43" s="12">
        <f t="shared" ca="1" si="4"/>
        <v>3</v>
      </c>
      <c r="I43" s="1">
        <f ca="1">DAY(C43)</f>
        <v>16</v>
      </c>
      <c r="J43" s="14"/>
      <c r="N43" s="13"/>
      <c r="O43" s="10"/>
      <c r="P43" s="10"/>
    </row>
    <row r="44" spans="1:16" s="1" customFormat="1" ht="16.5" hidden="1" thickBot="1" x14ac:dyDescent="0.3">
      <c r="A44" s="1" t="str">
        <f ca="1">E44&amp;H44</f>
        <v>T24</v>
      </c>
      <c r="B44" s="10">
        <v>47</v>
      </c>
      <c r="C44" s="11">
        <f t="shared" ca="1" si="1"/>
        <v>43451</v>
      </c>
      <c r="D44" s="10">
        <f t="shared" ca="1" si="2"/>
        <v>2</v>
      </c>
      <c r="E44" s="10" t="str">
        <f t="shared" ca="1" si="3"/>
        <v>T2</v>
      </c>
      <c r="F44" s="1">
        <f ca="1">COUNTIF($D44:$D$45,2)</f>
        <v>1</v>
      </c>
      <c r="G44" s="1">
        <f ca="1">IF(D44&lt;&gt;2,F44,F44-1)</f>
        <v>0</v>
      </c>
      <c r="H44" s="12">
        <f t="shared" ca="1" si="4"/>
        <v>4</v>
      </c>
      <c r="I44" s="1">
        <f ca="1">DAY(C44)</f>
        <v>17</v>
      </c>
      <c r="N44" s="13"/>
      <c r="O44" s="10"/>
      <c r="P44" s="10"/>
    </row>
    <row r="45" spans="1:16" s="1" customFormat="1" ht="16.5" hidden="1" thickBot="1" x14ac:dyDescent="0.3">
      <c r="A45" s="1" t="str">
        <f ca="1">E45&amp;H45</f>
        <v>T34</v>
      </c>
      <c r="B45" s="10">
        <v>48</v>
      </c>
      <c r="C45" s="11">
        <f t="shared" ca="1" si="1"/>
        <v>43452</v>
      </c>
      <c r="D45" s="10">
        <f t="shared" ca="1" si="2"/>
        <v>3</v>
      </c>
      <c r="E45" s="10" t="str">
        <f t="shared" ca="1" si="3"/>
        <v>T3</v>
      </c>
      <c r="F45" s="1">
        <f ca="1">COUNTIF($D$45:$D45,2)</f>
        <v>0</v>
      </c>
      <c r="G45" s="1">
        <f ca="1">IF(D45&lt;&gt;2,F45,F45-1)</f>
        <v>0</v>
      </c>
      <c r="H45" s="12">
        <f ca="1">IF(G45&lt;&gt;G46,H46-1,H46)</f>
        <v>4</v>
      </c>
      <c r="I45" s="1">
        <f ca="1">DAY(C45)</f>
        <v>18</v>
      </c>
      <c r="N45" s="13"/>
      <c r="O45" s="10"/>
      <c r="P45" s="10"/>
    </row>
    <row r="46" spans="1:16" s="1" customFormat="1" ht="16.5" hidden="1" thickBot="1" x14ac:dyDescent="0.3">
      <c r="A46" s="1" t="str">
        <f ca="1">E46&amp;H46</f>
        <v>T44</v>
      </c>
      <c r="B46" s="15">
        <v>49</v>
      </c>
      <c r="C46" s="16">
        <f t="shared" ca="1" si="1"/>
        <v>43453</v>
      </c>
      <c r="D46" s="15">
        <f t="shared" ca="1" si="2"/>
        <v>4</v>
      </c>
      <c r="E46" s="15" t="str">
        <f t="shared" ca="1" si="3"/>
        <v>T4</v>
      </c>
      <c r="F46" s="15">
        <f ca="1">COUNTIF($D$46:$D46,2)</f>
        <v>0</v>
      </c>
      <c r="G46" s="17">
        <f t="shared" ref="G46:G73" ca="1" si="5">F46</f>
        <v>0</v>
      </c>
      <c r="H46" s="15">
        <v>4</v>
      </c>
      <c r="I46" s="15">
        <f ca="1">DAY(C46)</f>
        <v>19</v>
      </c>
      <c r="N46" s="13"/>
      <c r="O46" s="10"/>
      <c r="P46" s="10"/>
    </row>
    <row r="47" spans="1:16" s="1" customFormat="1" ht="16.5" hidden="1" thickBot="1" x14ac:dyDescent="0.3">
      <c r="A47" s="1" t="str">
        <f ca="1">E47&amp;H47</f>
        <v>T54</v>
      </c>
      <c r="B47" s="10">
        <v>50</v>
      </c>
      <c r="C47" s="11">
        <f t="shared" ca="1" si="1"/>
        <v>43454</v>
      </c>
      <c r="D47" s="10">
        <f t="shared" ca="1" si="2"/>
        <v>5</v>
      </c>
      <c r="E47" s="10" t="str">
        <f t="shared" ca="1" si="3"/>
        <v>T5</v>
      </c>
      <c r="F47" s="15">
        <f ca="1">COUNTIF($D$46:$D47,2)</f>
        <v>0</v>
      </c>
      <c r="G47" s="12">
        <f t="shared" ca="1" si="5"/>
        <v>0</v>
      </c>
      <c r="H47" s="1">
        <f t="shared" ref="H47:H73" ca="1" si="6">IF(F47&lt;&gt;F46,H46+1,H46)</f>
        <v>4</v>
      </c>
      <c r="I47" s="1">
        <f ca="1">DAY(C47)</f>
        <v>20</v>
      </c>
      <c r="N47" s="13"/>
      <c r="O47" s="10"/>
      <c r="P47" s="10"/>
    </row>
    <row r="48" spans="1:16" s="1" customFormat="1" ht="16.5" hidden="1" thickBot="1" x14ac:dyDescent="0.3">
      <c r="A48" s="1" t="str">
        <f ca="1">E48&amp;H48</f>
        <v>T64</v>
      </c>
      <c r="B48" s="10">
        <v>51</v>
      </c>
      <c r="C48" s="11">
        <f t="shared" ca="1" si="1"/>
        <v>43455</v>
      </c>
      <c r="D48" s="10">
        <f t="shared" ca="1" si="2"/>
        <v>6</v>
      </c>
      <c r="E48" s="10" t="str">
        <f t="shared" ca="1" si="3"/>
        <v>T6</v>
      </c>
      <c r="F48" s="15">
        <f ca="1">COUNTIF($D$46:$D48,2)</f>
        <v>0</v>
      </c>
      <c r="G48" s="12">
        <f t="shared" ca="1" si="5"/>
        <v>0</v>
      </c>
      <c r="H48" s="1">
        <f t="shared" ca="1" si="6"/>
        <v>4</v>
      </c>
      <c r="I48" s="1">
        <f ca="1">DAY(C48)</f>
        <v>21</v>
      </c>
      <c r="N48" s="13"/>
      <c r="O48" s="10"/>
      <c r="P48" s="10"/>
    </row>
    <row r="49" spans="1:16" s="1" customFormat="1" ht="16.5" hidden="1" thickBot="1" x14ac:dyDescent="0.3">
      <c r="A49" s="1" t="str">
        <f ca="1">E49&amp;H49</f>
        <v>T74</v>
      </c>
      <c r="B49" s="10">
        <v>52</v>
      </c>
      <c r="C49" s="11">
        <f t="shared" ca="1" si="1"/>
        <v>43456</v>
      </c>
      <c r="D49" s="10">
        <f t="shared" ca="1" si="2"/>
        <v>7</v>
      </c>
      <c r="E49" s="10" t="str">
        <f t="shared" ca="1" si="3"/>
        <v>T7</v>
      </c>
      <c r="F49" s="15">
        <f ca="1">COUNTIF($D$46:$D49,2)</f>
        <v>0</v>
      </c>
      <c r="G49" s="12">
        <f t="shared" ca="1" si="5"/>
        <v>0</v>
      </c>
      <c r="H49" s="1">
        <f t="shared" ca="1" si="6"/>
        <v>4</v>
      </c>
      <c r="I49" s="1">
        <f ca="1">DAY(C49)</f>
        <v>22</v>
      </c>
      <c r="N49" s="13"/>
      <c r="O49" s="10"/>
      <c r="P49" s="10"/>
    </row>
    <row r="50" spans="1:16" s="1" customFormat="1" ht="16.5" hidden="1" thickBot="1" x14ac:dyDescent="0.3">
      <c r="A50" s="1" t="str">
        <f ca="1">E50&amp;H50</f>
        <v>CN4</v>
      </c>
      <c r="B50" s="10">
        <v>53</v>
      </c>
      <c r="C50" s="11">
        <f t="shared" ca="1" si="1"/>
        <v>43457</v>
      </c>
      <c r="D50" s="10">
        <f t="shared" ca="1" si="2"/>
        <v>1</v>
      </c>
      <c r="E50" s="10" t="str">
        <f t="shared" ca="1" si="3"/>
        <v>CN</v>
      </c>
      <c r="F50" s="15">
        <f ca="1">COUNTIF($D$46:$D50,2)</f>
        <v>0</v>
      </c>
      <c r="G50" s="12">
        <f t="shared" ca="1" si="5"/>
        <v>0</v>
      </c>
      <c r="H50" s="1">
        <f t="shared" ca="1" si="6"/>
        <v>4</v>
      </c>
      <c r="I50" s="1">
        <f ca="1">DAY(C50)</f>
        <v>23</v>
      </c>
      <c r="N50" s="13"/>
      <c r="O50" s="10"/>
      <c r="P50" s="10"/>
    </row>
    <row r="51" spans="1:16" s="1" customFormat="1" ht="16.5" hidden="1" thickBot="1" x14ac:dyDescent="0.3">
      <c r="A51" s="1" t="str">
        <f ca="1">E51&amp;H51</f>
        <v>T25</v>
      </c>
      <c r="B51" s="10">
        <v>54</v>
      </c>
      <c r="C51" s="11">
        <f t="shared" ca="1" si="1"/>
        <v>43458</v>
      </c>
      <c r="D51" s="10">
        <f t="shared" ca="1" si="2"/>
        <v>2</v>
      </c>
      <c r="E51" s="10" t="str">
        <f t="shared" ca="1" si="3"/>
        <v>T2</v>
      </c>
      <c r="F51" s="15">
        <f ca="1">COUNTIF($D$46:$D51,2)</f>
        <v>1</v>
      </c>
      <c r="G51" s="12">
        <f t="shared" ca="1" si="5"/>
        <v>1</v>
      </c>
      <c r="H51" s="1">
        <f t="shared" ca="1" si="6"/>
        <v>5</v>
      </c>
      <c r="I51" s="1">
        <f ca="1">DAY(C51)</f>
        <v>24</v>
      </c>
      <c r="N51" s="13"/>
      <c r="O51" s="10"/>
      <c r="P51" s="10"/>
    </row>
    <row r="52" spans="1:16" s="1" customFormat="1" ht="16.5" hidden="1" thickBot="1" x14ac:dyDescent="0.3">
      <c r="A52" s="1" t="str">
        <f ca="1">E52&amp;H52</f>
        <v>T35</v>
      </c>
      <c r="B52" s="10">
        <v>55</v>
      </c>
      <c r="C52" s="11">
        <f t="shared" ca="1" si="1"/>
        <v>43459</v>
      </c>
      <c r="D52" s="10">
        <f t="shared" ca="1" si="2"/>
        <v>3</v>
      </c>
      <c r="E52" s="10" t="str">
        <f t="shared" ca="1" si="3"/>
        <v>T3</v>
      </c>
      <c r="F52" s="15">
        <f ca="1">COUNTIF($D$46:$D52,2)</f>
        <v>1</v>
      </c>
      <c r="G52" s="12">
        <f t="shared" ca="1" si="5"/>
        <v>1</v>
      </c>
      <c r="H52" s="1">
        <f t="shared" ca="1" si="6"/>
        <v>5</v>
      </c>
      <c r="I52" s="1">
        <f ca="1">DAY(C52)</f>
        <v>25</v>
      </c>
      <c r="N52" s="13"/>
      <c r="O52" s="10"/>
      <c r="P52" s="10"/>
    </row>
    <row r="53" spans="1:16" s="1" customFormat="1" ht="16.5" hidden="1" thickBot="1" x14ac:dyDescent="0.3">
      <c r="A53" s="1" t="str">
        <f ca="1">E53&amp;H53</f>
        <v>T45</v>
      </c>
      <c r="B53" s="10">
        <v>56</v>
      </c>
      <c r="C53" s="11">
        <f t="shared" ca="1" si="1"/>
        <v>43460</v>
      </c>
      <c r="D53" s="10">
        <f t="shared" ca="1" si="2"/>
        <v>4</v>
      </c>
      <c r="E53" s="10" t="str">
        <f t="shared" ca="1" si="3"/>
        <v>T4</v>
      </c>
      <c r="F53" s="15">
        <f ca="1">COUNTIF($D$46:$D53,2)</f>
        <v>1</v>
      </c>
      <c r="G53" s="12">
        <f t="shared" ca="1" si="5"/>
        <v>1</v>
      </c>
      <c r="H53" s="1">
        <f t="shared" ca="1" si="6"/>
        <v>5</v>
      </c>
      <c r="I53" s="1">
        <f ca="1">DAY(C53)</f>
        <v>26</v>
      </c>
      <c r="N53" s="13"/>
      <c r="O53" s="10"/>
      <c r="P53" s="10"/>
    </row>
    <row r="54" spans="1:16" s="1" customFormat="1" ht="16.5" hidden="1" thickBot="1" x14ac:dyDescent="0.3">
      <c r="A54" s="1" t="str">
        <f ca="1">E54&amp;H54</f>
        <v>T55</v>
      </c>
      <c r="B54" s="10">
        <v>57</v>
      </c>
      <c r="C54" s="11">
        <f t="shared" ca="1" si="1"/>
        <v>43461</v>
      </c>
      <c r="D54" s="10">
        <f t="shared" ca="1" si="2"/>
        <v>5</v>
      </c>
      <c r="E54" s="10" t="str">
        <f t="shared" ca="1" si="3"/>
        <v>T5</v>
      </c>
      <c r="F54" s="15">
        <f ca="1">COUNTIF($D$46:$D54,2)</f>
        <v>1</v>
      </c>
      <c r="G54" s="12">
        <f t="shared" ca="1" si="5"/>
        <v>1</v>
      </c>
      <c r="H54" s="1">
        <f t="shared" ca="1" si="6"/>
        <v>5</v>
      </c>
      <c r="I54" s="1">
        <f ca="1">DAY(C54)</f>
        <v>27</v>
      </c>
      <c r="N54" s="13"/>
      <c r="O54" s="10"/>
      <c r="P54" s="10"/>
    </row>
    <row r="55" spans="1:16" s="1" customFormat="1" ht="16.5" hidden="1" thickBot="1" x14ac:dyDescent="0.3">
      <c r="A55" s="1" t="str">
        <f ca="1">E55&amp;H55</f>
        <v>T65</v>
      </c>
      <c r="B55" s="10">
        <v>58</v>
      </c>
      <c r="C55" s="11">
        <f t="shared" ca="1" si="1"/>
        <v>43462</v>
      </c>
      <c r="D55" s="10">
        <f t="shared" ca="1" si="2"/>
        <v>6</v>
      </c>
      <c r="E55" s="10" t="str">
        <f t="shared" ca="1" si="3"/>
        <v>T6</v>
      </c>
      <c r="F55" s="15">
        <f ca="1">COUNTIF($D$46:$D55,2)</f>
        <v>1</v>
      </c>
      <c r="G55" s="12">
        <f t="shared" ca="1" si="5"/>
        <v>1</v>
      </c>
      <c r="H55" s="1">
        <f t="shared" ca="1" si="6"/>
        <v>5</v>
      </c>
      <c r="I55" s="1">
        <f ca="1">DAY(C55)</f>
        <v>28</v>
      </c>
      <c r="N55" s="13"/>
      <c r="O55" s="10"/>
      <c r="P55" s="10"/>
    </row>
    <row r="56" spans="1:16" s="1" customFormat="1" ht="16.5" hidden="1" thickBot="1" x14ac:dyDescent="0.3">
      <c r="A56" s="1" t="str">
        <f ca="1">E56&amp;H56</f>
        <v>T75</v>
      </c>
      <c r="B56" s="10">
        <v>59</v>
      </c>
      <c r="C56" s="11">
        <f t="shared" ca="1" si="1"/>
        <v>43463</v>
      </c>
      <c r="D56" s="10">
        <f t="shared" ca="1" si="2"/>
        <v>7</v>
      </c>
      <c r="E56" s="10" t="str">
        <f t="shared" ca="1" si="3"/>
        <v>T7</v>
      </c>
      <c r="F56" s="15">
        <f ca="1">COUNTIF($D$46:$D56,2)</f>
        <v>1</v>
      </c>
      <c r="G56" s="12">
        <f t="shared" ca="1" si="5"/>
        <v>1</v>
      </c>
      <c r="H56" s="1">
        <f t="shared" ca="1" si="6"/>
        <v>5</v>
      </c>
      <c r="I56" s="1">
        <f ca="1">DAY(C56)</f>
        <v>29</v>
      </c>
      <c r="N56" s="13"/>
      <c r="O56" s="10"/>
      <c r="P56" s="10"/>
    </row>
    <row r="57" spans="1:16" s="1" customFormat="1" ht="16.5" hidden="1" thickBot="1" x14ac:dyDescent="0.3">
      <c r="A57" s="1" t="str">
        <f ca="1">E57&amp;H57</f>
        <v>CN5</v>
      </c>
      <c r="B57" s="10">
        <v>60</v>
      </c>
      <c r="C57" s="11">
        <f t="shared" ca="1" si="1"/>
        <v>43464</v>
      </c>
      <c r="D57" s="10">
        <f t="shared" ca="1" si="2"/>
        <v>1</v>
      </c>
      <c r="E57" s="10" t="str">
        <f t="shared" ca="1" si="3"/>
        <v>CN</v>
      </c>
      <c r="F57" s="15">
        <f ca="1">COUNTIF($D$46:$D57,2)</f>
        <v>1</v>
      </c>
      <c r="G57" s="12">
        <f t="shared" ca="1" si="5"/>
        <v>1</v>
      </c>
      <c r="H57" s="1">
        <f t="shared" ca="1" si="6"/>
        <v>5</v>
      </c>
      <c r="I57" s="1">
        <f ca="1">DAY(C57)</f>
        <v>30</v>
      </c>
      <c r="N57" s="13"/>
      <c r="O57" s="10"/>
      <c r="P57" s="10"/>
    </row>
    <row r="58" spans="1:16" s="1" customFormat="1" ht="16.5" hidden="1" thickBot="1" x14ac:dyDescent="0.3">
      <c r="A58" s="1" t="str">
        <f ca="1">E58&amp;H58</f>
        <v>T26</v>
      </c>
      <c r="B58" s="10">
        <v>61</v>
      </c>
      <c r="C58" s="11">
        <f t="shared" ca="1" si="1"/>
        <v>43465</v>
      </c>
      <c r="D58" s="10">
        <f t="shared" ca="1" si="2"/>
        <v>2</v>
      </c>
      <c r="E58" s="10" t="str">
        <f t="shared" ca="1" si="3"/>
        <v>T2</v>
      </c>
      <c r="F58" s="15">
        <f ca="1">COUNTIF($D$46:$D58,2)</f>
        <v>2</v>
      </c>
      <c r="G58" s="12">
        <f t="shared" ca="1" si="5"/>
        <v>2</v>
      </c>
      <c r="H58" s="1">
        <f t="shared" ca="1" si="6"/>
        <v>6</v>
      </c>
      <c r="I58" s="1">
        <f ca="1">DAY(C58)</f>
        <v>31</v>
      </c>
      <c r="N58" s="13"/>
      <c r="O58" s="10"/>
      <c r="P58" s="10"/>
    </row>
    <row r="59" spans="1:16" s="1" customFormat="1" ht="16.5" hidden="1" thickBot="1" x14ac:dyDescent="0.3">
      <c r="A59" s="1" t="str">
        <f ca="1">E59&amp;H59</f>
        <v>T36</v>
      </c>
      <c r="B59" s="10">
        <v>62</v>
      </c>
      <c r="C59" s="11">
        <f t="shared" ca="1" si="1"/>
        <v>43466</v>
      </c>
      <c r="D59" s="10">
        <f t="shared" ca="1" si="2"/>
        <v>3</v>
      </c>
      <c r="E59" s="10" t="str">
        <f t="shared" ca="1" si="3"/>
        <v>T3</v>
      </c>
      <c r="F59" s="15">
        <f ca="1">COUNTIF($D$46:$D59,2)</f>
        <v>2</v>
      </c>
      <c r="G59" s="12">
        <f t="shared" ca="1" si="5"/>
        <v>2</v>
      </c>
      <c r="H59" s="1">
        <f t="shared" ca="1" si="6"/>
        <v>6</v>
      </c>
      <c r="I59" s="1">
        <f ca="1">DAY(C59)</f>
        <v>1</v>
      </c>
      <c r="N59" s="13"/>
      <c r="O59" s="10"/>
      <c r="P59" s="10"/>
    </row>
    <row r="60" spans="1:16" s="1" customFormat="1" ht="16.5" hidden="1" thickBot="1" x14ac:dyDescent="0.3">
      <c r="A60" s="1" t="str">
        <f ca="1">E60&amp;H60</f>
        <v>T46</v>
      </c>
      <c r="B60" s="10">
        <v>63</v>
      </c>
      <c r="C60" s="11">
        <f t="shared" ca="1" si="1"/>
        <v>43467</v>
      </c>
      <c r="D60" s="10">
        <f t="shared" ca="1" si="2"/>
        <v>4</v>
      </c>
      <c r="E60" s="10" t="str">
        <f t="shared" ca="1" si="3"/>
        <v>T4</v>
      </c>
      <c r="F60" s="15">
        <f ca="1">COUNTIF($D$46:$D60,2)</f>
        <v>2</v>
      </c>
      <c r="G60" s="12">
        <f t="shared" ca="1" si="5"/>
        <v>2</v>
      </c>
      <c r="H60" s="1">
        <f t="shared" ca="1" si="6"/>
        <v>6</v>
      </c>
      <c r="I60" s="1">
        <f ca="1">DAY(C60)</f>
        <v>2</v>
      </c>
      <c r="N60" s="13"/>
      <c r="O60" s="10"/>
      <c r="P60" s="10"/>
    </row>
    <row r="61" spans="1:16" s="1" customFormat="1" ht="16.5" hidden="1" thickBot="1" x14ac:dyDescent="0.3">
      <c r="A61" s="1" t="str">
        <f ca="1">E61&amp;H61</f>
        <v>T56</v>
      </c>
      <c r="B61" s="10">
        <v>64</v>
      </c>
      <c r="C61" s="11">
        <f t="shared" ca="1" si="1"/>
        <v>43468</v>
      </c>
      <c r="D61" s="10">
        <f t="shared" ca="1" si="2"/>
        <v>5</v>
      </c>
      <c r="E61" s="10" t="str">
        <f t="shared" ca="1" si="3"/>
        <v>T5</v>
      </c>
      <c r="F61" s="15">
        <f ca="1">COUNTIF($D$46:$D61,2)</f>
        <v>2</v>
      </c>
      <c r="G61" s="12">
        <f t="shared" ca="1" si="5"/>
        <v>2</v>
      </c>
      <c r="H61" s="1">
        <f t="shared" ca="1" si="6"/>
        <v>6</v>
      </c>
      <c r="I61" s="1">
        <f ca="1">DAY(C61)</f>
        <v>3</v>
      </c>
      <c r="N61" s="13"/>
      <c r="O61" s="10"/>
      <c r="P61" s="10"/>
    </row>
    <row r="62" spans="1:16" s="1" customFormat="1" ht="16.5" hidden="1" thickBot="1" x14ac:dyDescent="0.3">
      <c r="A62" s="1" t="str">
        <f ca="1">E62&amp;H62</f>
        <v>T66</v>
      </c>
      <c r="B62" s="10">
        <v>65</v>
      </c>
      <c r="C62" s="11">
        <f t="shared" ca="1" si="1"/>
        <v>43469</v>
      </c>
      <c r="D62" s="10">
        <f t="shared" ca="1" si="2"/>
        <v>6</v>
      </c>
      <c r="E62" s="10" t="str">
        <f t="shared" ca="1" si="3"/>
        <v>T6</v>
      </c>
      <c r="F62" s="15">
        <f ca="1">COUNTIF($D$46:$D62,2)</f>
        <v>2</v>
      </c>
      <c r="G62" s="12">
        <f t="shared" ca="1" si="5"/>
        <v>2</v>
      </c>
      <c r="H62" s="1">
        <f t="shared" ca="1" si="6"/>
        <v>6</v>
      </c>
      <c r="I62" s="1">
        <f ca="1">DAY(C62)</f>
        <v>4</v>
      </c>
      <c r="N62" s="13"/>
      <c r="O62" s="10"/>
      <c r="P62" s="10"/>
    </row>
    <row r="63" spans="1:16" s="1" customFormat="1" ht="16.5" hidden="1" thickBot="1" x14ac:dyDescent="0.3">
      <c r="A63" s="1" t="str">
        <f ca="1">E63&amp;H63</f>
        <v>T76</v>
      </c>
      <c r="B63" s="10">
        <v>66</v>
      </c>
      <c r="C63" s="11">
        <f t="shared" ca="1" si="1"/>
        <v>43470</v>
      </c>
      <c r="D63" s="10">
        <f t="shared" ca="1" si="2"/>
        <v>7</v>
      </c>
      <c r="E63" s="10" t="str">
        <f t="shared" ca="1" si="3"/>
        <v>T7</v>
      </c>
      <c r="F63" s="15">
        <f ca="1">COUNTIF($D$46:$D63,2)</f>
        <v>2</v>
      </c>
      <c r="G63" s="12">
        <f t="shared" ca="1" si="5"/>
        <v>2</v>
      </c>
      <c r="H63" s="1">
        <f t="shared" ca="1" si="6"/>
        <v>6</v>
      </c>
      <c r="I63" s="1">
        <f ca="1">DAY(C63)</f>
        <v>5</v>
      </c>
      <c r="N63" s="13"/>
      <c r="O63" s="10"/>
      <c r="P63" s="10"/>
    </row>
    <row r="64" spans="1:16" s="1" customFormat="1" ht="16.5" hidden="1" thickBot="1" x14ac:dyDescent="0.3">
      <c r="A64" s="1" t="str">
        <f ca="1">E64&amp;H64</f>
        <v>CN6</v>
      </c>
      <c r="B64" s="10">
        <v>67</v>
      </c>
      <c r="C64" s="11">
        <f t="shared" ca="1" si="1"/>
        <v>43471</v>
      </c>
      <c r="D64" s="10">
        <f t="shared" ca="1" si="2"/>
        <v>1</v>
      </c>
      <c r="E64" s="10" t="str">
        <f t="shared" ca="1" si="3"/>
        <v>CN</v>
      </c>
      <c r="F64" s="15">
        <f ca="1">COUNTIF($D$46:$D64,2)</f>
        <v>2</v>
      </c>
      <c r="G64" s="12">
        <f t="shared" ca="1" si="5"/>
        <v>2</v>
      </c>
      <c r="H64" s="1">
        <f t="shared" ca="1" si="6"/>
        <v>6</v>
      </c>
      <c r="I64" s="1">
        <f ca="1">DAY(C64)</f>
        <v>6</v>
      </c>
      <c r="N64" s="13"/>
      <c r="O64" s="10"/>
      <c r="P64" s="10"/>
    </row>
    <row r="65" spans="1:54" s="1" customFormat="1" ht="16.5" hidden="1" thickBot="1" x14ac:dyDescent="0.3">
      <c r="A65" s="1" t="str">
        <f ca="1">E65&amp;H65</f>
        <v>T27</v>
      </c>
      <c r="B65" s="10">
        <v>68</v>
      </c>
      <c r="C65" s="11">
        <f t="shared" ca="1" si="1"/>
        <v>43472</v>
      </c>
      <c r="D65" s="10">
        <f t="shared" ca="1" si="2"/>
        <v>2</v>
      </c>
      <c r="E65" s="10" t="str">
        <f t="shared" ca="1" si="3"/>
        <v>T2</v>
      </c>
      <c r="F65" s="15">
        <f ca="1">COUNTIF($D$46:$D65,2)</f>
        <v>3</v>
      </c>
      <c r="G65" s="12">
        <f t="shared" ca="1" si="5"/>
        <v>3</v>
      </c>
      <c r="H65" s="1">
        <f t="shared" ca="1" si="6"/>
        <v>7</v>
      </c>
      <c r="I65" s="1">
        <f ca="1">DAY(C65)</f>
        <v>7</v>
      </c>
      <c r="N65" s="13"/>
      <c r="O65" s="10"/>
      <c r="P65" s="10"/>
    </row>
    <row r="66" spans="1:54" s="1" customFormat="1" ht="16.5" hidden="1" thickBot="1" x14ac:dyDescent="0.3">
      <c r="A66" s="1" t="str">
        <f ca="1">E66&amp;H66</f>
        <v>T37</v>
      </c>
      <c r="B66" s="10">
        <v>69</v>
      </c>
      <c r="C66" s="11">
        <f t="shared" ca="1" si="1"/>
        <v>43473</v>
      </c>
      <c r="D66" s="10">
        <f t="shared" ca="1" si="2"/>
        <v>3</v>
      </c>
      <c r="E66" s="10" t="str">
        <f t="shared" ca="1" si="3"/>
        <v>T3</v>
      </c>
      <c r="F66" s="15">
        <f ca="1">COUNTIF($D$46:$D66,2)</f>
        <v>3</v>
      </c>
      <c r="G66" s="12">
        <f t="shared" ca="1" si="5"/>
        <v>3</v>
      </c>
      <c r="H66" s="1">
        <f t="shared" ca="1" si="6"/>
        <v>7</v>
      </c>
      <c r="I66" s="1">
        <f ca="1">DAY(C66)</f>
        <v>8</v>
      </c>
      <c r="N66" s="13"/>
      <c r="O66" s="10"/>
      <c r="P66" s="10"/>
    </row>
    <row r="67" spans="1:54" s="1" customFormat="1" ht="16.5" hidden="1" thickBot="1" x14ac:dyDescent="0.3">
      <c r="A67" s="1" t="str">
        <f ca="1">E67&amp;H67</f>
        <v>T47</v>
      </c>
      <c r="B67" s="10">
        <v>70</v>
      </c>
      <c r="C67" s="11">
        <f t="shared" ca="1" si="1"/>
        <v>43474</v>
      </c>
      <c r="D67" s="10">
        <f t="shared" ca="1" si="2"/>
        <v>4</v>
      </c>
      <c r="E67" s="10" t="str">
        <f t="shared" ca="1" si="3"/>
        <v>T4</v>
      </c>
      <c r="F67" s="15">
        <f ca="1">COUNTIF($D$46:$D67,2)</f>
        <v>3</v>
      </c>
      <c r="G67" s="12">
        <f t="shared" ca="1" si="5"/>
        <v>3</v>
      </c>
      <c r="H67" s="1">
        <f t="shared" ca="1" si="6"/>
        <v>7</v>
      </c>
      <c r="I67" s="1">
        <f ca="1">DAY(C67)</f>
        <v>9</v>
      </c>
      <c r="N67" s="13"/>
      <c r="O67" s="10"/>
      <c r="P67" s="10"/>
    </row>
    <row r="68" spans="1:54" s="1" customFormat="1" ht="16.5" hidden="1" thickBot="1" x14ac:dyDescent="0.3">
      <c r="A68" s="1" t="str">
        <f ca="1">E68&amp;H68</f>
        <v>T57</v>
      </c>
      <c r="B68" s="10">
        <v>71</v>
      </c>
      <c r="C68" s="11">
        <f t="shared" ca="1" si="1"/>
        <v>43475</v>
      </c>
      <c r="D68" s="10">
        <f t="shared" ca="1" si="2"/>
        <v>5</v>
      </c>
      <c r="E68" s="10" t="str">
        <f t="shared" ca="1" si="3"/>
        <v>T5</v>
      </c>
      <c r="F68" s="15">
        <f ca="1">COUNTIF($D$46:$D68,2)</f>
        <v>3</v>
      </c>
      <c r="G68" s="12">
        <f t="shared" ca="1" si="5"/>
        <v>3</v>
      </c>
      <c r="H68" s="1">
        <f t="shared" ca="1" si="6"/>
        <v>7</v>
      </c>
      <c r="I68" s="1">
        <f ca="1">DAY(C68)</f>
        <v>10</v>
      </c>
      <c r="N68" s="13"/>
      <c r="O68" s="10"/>
      <c r="P68" s="10"/>
    </row>
    <row r="69" spans="1:54" s="1" customFormat="1" ht="16.5" hidden="1" thickBot="1" x14ac:dyDescent="0.3">
      <c r="A69" s="1" t="str">
        <f ca="1">E69&amp;H69</f>
        <v>T67</v>
      </c>
      <c r="B69" s="10">
        <v>72</v>
      </c>
      <c r="C69" s="11">
        <f t="shared" ca="1" si="1"/>
        <v>43476</v>
      </c>
      <c r="D69" s="10">
        <f t="shared" ca="1" si="2"/>
        <v>6</v>
      </c>
      <c r="E69" s="10" t="str">
        <f t="shared" ca="1" si="3"/>
        <v>T6</v>
      </c>
      <c r="F69" s="15">
        <f ca="1">COUNTIF($D$46:$D69,2)</f>
        <v>3</v>
      </c>
      <c r="G69" s="12">
        <f t="shared" ca="1" si="5"/>
        <v>3</v>
      </c>
      <c r="H69" s="1">
        <f t="shared" ca="1" si="6"/>
        <v>7</v>
      </c>
      <c r="I69" s="1">
        <f ca="1">DAY(C69)</f>
        <v>11</v>
      </c>
      <c r="N69" s="13"/>
      <c r="O69" s="10"/>
      <c r="P69" s="10"/>
    </row>
    <row r="70" spans="1:54" s="1" customFormat="1" ht="16.5" hidden="1" thickBot="1" x14ac:dyDescent="0.3">
      <c r="A70" s="1" t="str">
        <f ca="1">E70&amp;H70</f>
        <v>T77</v>
      </c>
      <c r="B70" s="10">
        <v>73</v>
      </c>
      <c r="C70" s="11">
        <f t="shared" ca="1" si="1"/>
        <v>43477</v>
      </c>
      <c r="D70" s="10">
        <f t="shared" ca="1" si="2"/>
        <v>7</v>
      </c>
      <c r="E70" s="10" t="str">
        <f t="shared" ca="1" si="3"/>
        <v>T7</v>
      </c>
      <c r="F70" s="15">
        <f ca="1">COUNTIF($D$46:$D70,2)</f>
        <v>3</v>
      </c>
      <c r="G70" s="12">
        <f t="shared" ca="1" si="5"/>
        <v>3</v>
      </c>
      <c r="H70" s="1">
        <f t="shared" ca="1" si="6"/>
        <v>7</v>
      </c>
      <c r="I70" s="1">
        <f ca="1">DAY(C70)</f>
        <v>12</v>
      </c>
      <c r="N70" s="13"/>
      <c r="O70" s="10"/>
      <c r="P70" s="10"/>
    </row>
    <row r="71" spans="1:54" s="1" customFormat="1" ht="16.5" hidden="1" thickBot="1" x14ac:dyDescent="0.3">
      <c r="A71" s="1" t="str">
        <f ca="1">E71&amp;H71</f>
        <v>CN7</v>
      </c>
      <c r="B71" s="10">
        <v>74</v>
      </c>
      <c r="C71" s="11">
        <f t="shared" ca="1" si="1"/>
        <v>43478</v>
      </c>
      <c r="D71" s="10">
        <f t="shared" ca="1" si="2"/>
        <v>1</v>
      </c>
      <c r="E71" s="10" t="str">
        <f t="shared" ca="1" si="3"/>
        <v>CN</v>
      </c>
      <c r="F71" s="15">
        <f ca="1">COUNTIF($D$46:$D71,2)</f>
        <v>3</v>
      </c>
      <c r="G71" s="12">
        <f t="shared" ca="1" si="5"/>
        <v>3</v>
      </c>
      <c r="H71" s="1">
        <f t="shared" ca="1" si="6"/>
        <v>7</v>
      </c>
      <c r="I71" s="1">
        <f ca="1">DAY(C71)</f>
        <v>13</v>
      </c>
      <c r="N71" s="13"/>
      <c r="O71" s="10"/>
      <c r="P71" s="10"/>
    </row>
    <row r="72" spans="1:54" s="1" customFormat="1" ht="16.5" hidden="1" thickBot="1" x14ac:dyDescent="0.3">
      <c r="A72" s="1" t="str">
        <f ca="1">E72&amp;H72</f>
        <v>T28</v>
      </c>
      <c r="B72" s="10">
        <v>75</v>
      </c>
      <c r="C72" s="11">
        <f t="shared" ca="1" si="1"/>
        <v>43479</v>
      </c>
      <c r="D72" s="10">
        <f t="shared" ca="1" si="2"/>
        <v>2</v>
      </c>
      <c r="E72" s="10" t="str">
        <f t="shared" ca="1" si="3"/>
        <v>T2</v>
      </c>
      <c r="F72" s="15">
        <f ca="1">COUNTIF($D$46:$D72,2)</f>
        <v>4</v>
      </c>
      <c r="G72" s="12">
        <f t="shared" ca="1" si="5"/>
        <v>4</v>
      </c>
      <c r="H72" s="1">
        <f t="shared" ca="1" si="6"/>
        <v>8</v>
      </c>
      <c r="I72" s="1">
        <f ca="1">DAY(C72)</f>
        <v>14</v>
      </c>
      <c r="N72" s="13"/>
      <c r="O72" s="10"/>
      <c r="P72" s="10"/>
    </row>
    <row r="73" spans="1:54" s="1" customFormat="1" ht="16.5" hidden="1" thickBot="1" x14ac:dyDescent="0.3">
      <c r="A73" s="1" t="str">
        <f ca="1">E73&amp;H73</f>
        <v>T38</v>
      </c>
      <c r="B73" s="10">
        <v>76</v>
      </c>
      <c r="C73" s="11">
        <f t="shared" ca="1" si="1"/>
        <v>43480</v>
      </c>
      <c r="D73" s="10">
        <f t="shared" ca="1" si="2"/>
        <v>3</v>
      </c>
      <c r="E73" s="10" t="str">
        <f t="shared" ca="1" si="3"/>
        <v>T3</v>
      </c>
      <c r="F73" s="15">
        <f ca="1">COUNTIF($D$46:$D73,2)</f>
        <v>4</v>
      </c>
      <c r="G73" s="12">
        <f t="shared" ca="1" si="5"/>
        <v>4</v>
      </c>
      <c r="H73" s="1">
        <f t="shared" ca="1" si="6"/>
        <v>8</v>
      </c>
      <c r="I73" s="1">
        <f ca="1">DAY(C73)</f>
        <v>15</v>
      </c>
      <c r="N73" s="13"/>
      <c r="O73" s="10"/>
      <c r="P73" s="10"/>
    </row>
    <row r="74" spans="1:54" s="1" customFormat="1" ht="15" hidden="1" thickBot="1" x14ac:dyDescent="0.25">
      <c r="A74" s="18"/>
      <c r="B74" s="18"/>
      <c r="C74" s="19"/>
      <c r="D74" s="18"/>
      <c r="E74" s="18"/>
      <c r="F74" s="18"/>
      <c r="G74" s="18"/>
      <c r="H74" s="18"/>
      <c r="N74" s="13"/>
      <c r="O74" s="10"/>
      <c r="P74" s="10"/>
    </row>
    <row r="75" spans="1:54" ht="15.75" x14ac:dyDescent="0.25">
      <c r="A75" s="191" t="s">
        <v>82</v>
      </c>
      <c r="B75" s="192"/>
      <c r="C75" s="192"/>
      <c r="D75" s="192"/>
      <c r="E75" s="193"/>
      <c r="F75" s="211" t="s">
        <v>41</v>
      </c>
      <c r="G75" s="21"/>
      <c r="H75" s="20"/>
      <c r="I75" s="20"/>
      <c r="J75" s="211" t="s">
        <v>40</v>
      </c>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2"/>
      <c r="AO75" s="197" t="s">
        <v>45</v>
      </c>
      <c r="AP75" s="23"/>
      <c r="AQ75" s="23"/>
      <c r="AR75" s="24"/>
      <c r="AS75" s="25"/>
      <c r="AT75" s="25"/>
      <c r="AU75" s="26">
        <v>43388</v>
      </c>
      <c r="AV75" s="27" t="s">
        <v>17</v>
      </c>
      <c r="AW75" s="27"/>
      <c r="AX75" s="27"/>
      <c r="AY75" s="27"/>
      <c r="AZ75" s="27"/>
      <c r="BA75" s="27"/>
      <c r="BB75" s="28"/>
    </row>
    <row r="76" spans="1:54" ht="19.5" customHeight="1" thickBot="1" x14ac:dyDescent="0.3">
      <c r="A76" s="194"/>
      <c r="B76" s="195"/>
      <c r="C76" s="195"/>
      <c r="D76" s="195"/>
      <c r="E76" s="196"/>
      <c r="F76" s="210" t="s">
        <v>39</v>
      </c>
      <c r="G76" s="30"/>
      <c r="H76" s="31"/>
      <c r="I76" s="31"/>
      <c r="J76" s="31"/>
      <c r="K76" s="31"/>
      <c r="L76" s="31"/>
      <c r="M76" s="190"/>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2"/>
      <c r="AO76" s="33"/>
      <c r="AP76" s="34"/>
      <c r="AQ76" s="34"/>
      <c r="AR76" s="35"/>
      <c r="AS76" s="25"/>
      <c r="AT76" s="25"/>
      <c r="AU76" s="36">
        <f ca="1">TODAY()</f>
        <v>43454</v>
      </c>
      <c r="AV76" s="37" t="s">
        <v>18</v>
      </c>
      <c r="AW76" s="38"/>
      <c r="AX76" s="38"/>
      <c r="AY76" s="38"/>
      <c r="AZ76" s="38"/>
      <c r="BA76" s="38"/>
      <c r="BB76" s="39"/>
    </row>
    <row r="77" spans="1:54" ht="12.75" customHeight="1" x14ac:dyDescent="0.25">
      <c r="A77" s="204" t="s">
        <v>43</v>
      </c>
      <c r="B77" s="205"/>
      <c r="C77" s="205"/>
      <c r="D77" s="205"/>
      <c r="E77" s="206"/>
      <c r="F77" s="40"/>
      <c r="G77" s="205" t="s">
        <v>44</v>
      </c>
      <c r="H77" s="205"/>
      <c r="I77" s="41"/>
      <c r="J77" s="212" t="str">
        <f>" Project Completed By " &amp;IF(SUM(J118:AN118)&gt;0,TEXT(H119,"dd/mm/yyyy"),".....................")</f>
        <v xml:space="preserve"> Project Completed By 09/11/2018</v>
      </c>
      <c r="K77" s="42"/>
      <c r="L77" s="42"/>
      <c r="M77" s="42"/>
      <c r="N77" s="42"/>
      <c r="O77" s="42"/>
      <c r="P77" s="42"/>
      <c r="Q77" s="42"/>
      <c r="R77" s="42"/>
      <c r="S77" s="42"/>
      <c r="T77" s="42"/>
      <c r="U77" s="42"/>
      <c r="V77" s="42"/>
      <c r="W77" s="43"/>
      <c r="X77" s="43"/>
      <c r="Y77" s="43"/>
      <c r="Z77" s="43"/>
      <c r="AA77" s="43"/>
      <c r="AB77" s="43"/>
      <c r="AC77" s="43"/>
      <c r="AD77" s="43"/>
      <c r="AE77" s="43"/>
      <c r="AF77" s="43"/>
      <c r="AG77" s="43"/>
      <c r="AH77" s="43"/>
      <c r="AI77" s="43"/>
      <c r="AJ77" s="43"/>
      <c r="AK77" s="43"/>
      <c r="AL77" s="43"/>
      <c r="AM77" s="43"/>
      <c r="AN77" s="44"/>
      <c r="AO77" s="178" t="s">
        <v>42</v>
      </c>
      <c r="AP77" s="179"/>
      <c r="AQ77" s="179"/>
      <c r="AR77" s="179"/>
      <c r="AS77" s="45"/>
      <c r="AT77" s="45"/>
      <c r="AU77" s="46">
        <v>43386</v>
      </c>
      <c r="AV77" s="38" t="s">
        <v>19</v>
      </c>
      <c r="AW77" s="37"/>
      <c r="AX77" s="37"/>
      <c r="AY77" s="37"/>
      <c r="AZ77" s="37"/>
      <c r="BA77" s="37"/>
      <c r="BB77" s="47"/>
    </row>
    <row r="78" spans="1:54" ht="9.75" customHeight="1" x14ac:dyDescent="0.25">
      <c r="A78" s="207"/>
      <c r="B78" s="208"/>
      <c r="C78" s="208"/>
      <c r="D78" s="208"/>
      <c r="E78" s="209"/>
      <c r="F78" s="221"/>
      <c r="G78" s="208"/>
      <c r="H78" s="208"/>
      <c r="I78" s="48"/>
      <c r="J78" s="49">
        <f>DAY(J104)</f>
        <v>13</v>
      </c>
      <c r="K78" s="49">
        <f t="shared" ref="K78:AN78" si="7">DAY(K104)</f>
        <v>14</v>
      </c>
      <c r="L78" s="49">
        <f t="shared" si="7"/>
        <v>15</v>
      </c>
      <c r="M78" s="49">
        <f t="shared" si="7"/>
        <v>16</v>
      </c>
      <c r="N78" s="49">
        <f t="shared" si="7"/>
        <v>17</v>
      </c>
      <c r="O78" s="49">
        <f t="shared" si="7"/>
        <v>18</v>
      </c>
      <c r="P78" s="49">
        <f t="shared" si="7"/>
        <v>19</v>
      </c>
      <c r="Q78" s="49">
        <f t="shared" si="7"/>
        <v>20</v>
      </c>
      <c r="R78" s="49">
        <f t="shared" si="7"/>
        <v>21</v>
      </c>
      <c r="S78" s="49">
        <f t="shared" si="7"/>
        <v>22</v>
      </c>
      <c r="T78" s="49">
        <f t="shared" si="7"/>
        <v>23</v>
      </c>
      <c r="U78" s="49">
        <f t="shared" si="7"/>
        <v>24</v>
      </c>
      <c r="V78" s="49">
        <f t="shared" si="7"/>
        <v>25</v>
      </c>
      <c r="W78" s="49">
        <f t="shared" si="7"/>
        <v>26</v>
      </c>
      <c r="X78" s="49">
        <f t="shared" si="7"/>
        <v>27</v>
      </c>
      <c r="Y78" s="49">
        <f t="shared" si="7"/>
        <v>28</v>
      </c>
      <c r="Z78" s="49">
        <f t="shared" si="7"/>
        <v>29</v>
      </c>
      <c r="AA78" s="49">
        <f t="shared" si="7"/>
        <v>30</v>
      </c>
      <c r="AB78" s="49">
        <f t="shared" si="7"/>
        <v>31</v>
      </c>
      <c r="AC78" s="49">
        <f t="shared" si="7"/>
        <v>1</v>
      </c>
      <c r="AD78" s="49">
        <f t="shared" si="7"/>
        <v>2</v>
      </c>
      <c r="AE78" s="49">
        <f t="shared" si="7"/>
        <v>3</v>
      </c>
      <c r="AF78" s="49">
        <f t="shared" si="7"/>
        <v>4</v>
      </c>
      <c r="AG78" s="49">
        <f t="shared" si="7"/>
        <v>5</v>
      </c>
      <c r="AH78" s="49">
        <f t="shared" si="7"/>
        <v>6</v>
      </c>
      <c r="AI78" s="49">
        <f t="shared" si="7"/>
        <v>7</v>
      </c>
      <c r="AJ78" s="49">
        <f t="shared" si="7"/>
        <v>8</v>
      </c>
      <c r="AK78" s="49">
        <f t="shared" si="7"/>
        <v>9</v>
      </c>
      <c r="AL78" s="49">
        <f t="shared" si="7"/>
        <v>10</v>
      </c>
      <c r="AM78" s="49">
        <f t="shared" si="7"/>
        <v>11</v>
      </c>
      <c r="AN78" s="49">
        <f t="shared" si="7"/>
        <v>12</v>
      </c>
      <c r="AO78" s="180"/>
      <c r="AP78" s="181"/>
      <c r="AQ78" s="181"/>
      <c r="AR78" s="181"/>
      <c r="AS78" s="45"/>
      <c r="AT78" s="45"/>
      <c r="AU78" s="50"/>
      <c r="AV78" s="38"/>
      <c r="AW78" s="37"/>
      <c r="AX78" s="37"/>
      <c r="AY78" s="37"/>
      <c r="AZ78" s="37"/>
      <c r="BA78" s="37"/>
      <c r="BB78" s="47"/>
    </row>
    <row r="79" spans="1:54" ht="23.25" customHeight="1" x14ac:dyDescent="0.25">
      <c r="A79" s="219"/>
      <c r="B79" s="220"/>
      <c r="C79" s="220"/>
      <c r="D79" s="220"/>
      <c r="E79" s="220"/>
      <c r="F79" s="225"/>
      <c r="G79" s="229" t="s">
        <v>62</v>
      </c>
      <c r="H79" s="229"/>
      <c r="I79" s="230"/>
      <c r="J79" s="222"/>
      <c r="K79" s="222"/>
      <c r="L79" s="222"/>
      <c r="M79" s="222"/>
      <c r="N79" s="222"/>
      <c r="O79" s="222"/>
      <c r="P79" s="222"/>
      <c r="Q79" s="222"/>
      <c r="R79" s="222"/>
      <c r="S79" s="222"/>
      <c r="T79" s="222"/>
      <c r="U79" s="222"/>
      <c r="V79" s="222"/>
      <c r="W79" s="222"/>
      <c r="X79" s="222"/>
      <c r="Y79" s="222"/>
      <c r="Z79" s="222"/>
      <c r="AA79" s="222"/>
      <c r="AB79" s="222"/>
      <c r="AC79" s="222"/>
      <c r="AD79" s="222"/>
      <c r="AE79" s="222"/>
      <c r="AF79" s="222"/>
      <c r="AG79" s="222"/>
      <c r="AH79" s="222"/>
      <c r="AI79" s="222"/>
      <c r="AJ79" s="222"/>
      <c r="AK79" s="222"/>
      <c r="AL79" s="222"/>
      <c r="AM79" s="222"/>
      <c r="AN79" s="222"/>
      <c r="AO79" s="223"/>
      <c r="AP79" s="224"/>
      <c r="AQ79" s="224"/>
      <c r="AR79" s="224"/>
      <c r="AS79" s="45"/>
      <c r="AT79" s="45"/>
      <c r="AU79" s="50"/>
      <c r="AV79" s="38"/>
      <c r="AW79" s="37"/>
      <c r="AX79" s="37"/>
      <c r="AY79" s="37"/>
      <c r="AZ79" s="37"/>
      <c r="BA79" s="37"/>
      <c r="BB79" s="47"/>
    </row>
    <row r="80" spans="1:54" ht="15" customHeight="1" x14ac:dyDescent="0.25">
      <c r="A80" s="54" t="s">
        <v>36</v>
      </c>
      <c r="B80" s="55"/>
      <c r="C80" s="55"/>
      <c r="D80" s="55"/>
      <c r="E80" s="56"/>
      <c r="F80" s="51">
        <v>1</v>
      </c>
      <c r="G80" s="213" t="s">
        <v>51</v>
      </c>
      <c r="H80" s="214"/>
      <c r="I80" s="215"/>
      <c r="J80" s="52" t="s">
        <v>36</v>
      </c>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8" t="s">
        <v>20</v>
      </c>
      <c r="AP80" s="59" t="s">
        <v>21</v>
      </c>
      <c r="AQ80" s="59"/>
      <c r="AR80" s="60"/>
      <c r="AS80" s="37">
        <f ca="1">SUMPRODUCT(($J$104:$AN$104&lt;=$AU$76)*(J80:AN80="c")*-1)</f>
        <v>0</v>
      </c>
      <c r="AT80" s="37">
        <f ca="1">SUMPRODUCT(($J$104:$AN$104&gt;$AU$76)*(J80:AN80="g")*1)</f>
        <v>0</v>
      </c>
      <c r="AU80" s="53" t="s">
        <v>23</v>
      </c>
      <c r="AV80" s="37"/>
      <c r="AW80" s="38"/>
      <c r="AX80" s="38"/>
      <c r="AY80" s="38"/>
      <c r="AZ80" s="38"/>
      <c r="BA80" s="38"/>
      <c r="BB80" s="39"/>
    </row>
    <row r="81" spans="1:54" ht="15" x14ac:dyDescent="0.25">
      <c r="A81" s="54" t="s">
        <v>36</v>
      </c>
      <c r="B81" s="55"/>
      <c r="C81" s="55"/>
      <c r="D81" s="55"/>
      <c r="E81" s="56"/>
      <c r="F81" s="234">
        <v>2</v>
      </c>
      <c r="G81" s="213" t="s">
        <v>52</v>
      </c>
      <c r="H81" s="214"/>
      <c r="I81" s="215"/>
      <c r="J81" s="52" t="s">
        <v>36</v>
      </c>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8" t="s">
        <v>21</v>
      </c>
      <c r="AP81" s="59" t="s">
        <v>20</v>
      </c>
      <c r="AQ81" s="59"/>
      <c r="AR81" s="60"/>
      <c r="AS81" s="37">
        <f ca="1">SUMPRODUCT(($J$104:$AN$104&lt;=$AU$76)*(J81:AN81="c")*-1)</f>
        <v>0</v>
      </c>
      <c r="AT81" s="37">
        <f ca="1">SUMPRODUCT(($J$104:$AN$104&gt;$AU$76)*(J81:AN81="g")*1)</f>
        <v>0</v>
      </c>
      <c r="AU81" s="53" t="s">
        <v>24</v>
      </c>
      <c r="AV81" s="38"/>
      <c r="AW81" s="37"/>
      <c r="AX81" s="37"/>
      <c r="AY81" s="37"/>
      <c r="AZ81" s="37"/>
      <c r="BA81" s="37"/>
      <c r="BB81" s="47"/>
    </row>
    <row r="82" spans="1:54" ht="15" x14ac:dyDescent="0.25">
      <c r="A82" s="54" t="s">
        <v>22</v>
      </c>
      <c r="B82" s="55"/>
      <c r="C82" s="55"/>
      <c r="D82" s="55"/>
      <c r="E82" s="56"/>
      <c r="F82" s="235">
        <v>3</v>
      </c>
      <c r="G82" s="214" t="s">
        <v>53</v>
      </c>
      <c r="H82" s="214"/>
      <c r="I82" s="215"/>
      <c r="J82" s="52"/>
      <c r="K82" s="52" t="s">
        <v>36</v>
      </c>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8" t="s">
        <v>21</v>
      </c>
      <c r="AP82" s="59" t="s">
        <v>20</v>
      </c>
      <c r="AQ82" s="59"/>
      <c r="AR82" s="60" t="s">
        <v>21</v>
      </c>
      <c r="AS82" s="37">
        <f ca="1">SUMPRODUCT(($J$104:$AN$104&lt;=$AU$76)*(J82:AN82="c")*-1)</f>
        <v>0</v>
      </c>
      <c r="AT82" s="37">
        <f ca="1">SUMPRODUCT(($J$104:$AN$104&gt;$AU$76)*(J82:AN82="g")*1)</f>
        <v>0</v>
      </c>
      <c r="AU82" s="53" t="s">
        <v>25</v>
      </c>
      <c r="AV82" s="38"/>
      <c r="AW82" s="37"/>
      <c r="AX82" s="37"/>
      <c r="AY82" s="37"/>
      <c r="AZ82" s="37"/>
      <c r="BA82" s="37"/>
      <c r="BB82" s="47"/>
    </row>
    <row r="83" spans="1:54" ht="33" customHeight="1" x14ac:dyDescent="0.2">
      <c r="A83" s="54" t="s">
        <v>22</v>
      </c>
      <c r="B83" s="55"/>
      <c r="C83" s="55"/>
      <c r="D83" s="55"/>
      <c r="E83" s="56"/>
      <c r="F83" s="51">
        <v>4</v>
      </c>
      <c r="G83" s="216" t="s">
        <v>55</v>
      </c>
      <c r="H83" s="217"/>
      <c r="I83" s="218"/>
      <c r="J83" s="52"/>
      <c r="K83" s="52"/>
      <c r="L83" s="52" t="s">
        <v>36</v>
      </c>
      <c r="M83" s="52" t="s">
        <v>36</v>
      </c>
      <c r="N83" s="52" t="s">
        <v>36</v>
      </c>
      <c r="O83" s="52" t="s">
        <v>36</v>
      </c>
      <c r="P83" s="52" t="s">
        <v>36</v>
      </c>
      <c r="Q83" s="52" t="s">
        <v>36</v>
      </c>
      <c r="R83" s="52"/>
      <c r="S83" s="52"/>
      <c r="T83" s="52"/>
      <c r="U83" s="52"/>
      <c r="V83" s="52"/>
      <c r="W83" s="52"/>
      <c r="X83" s="52"/>
      <c r="Y83" s="52"/>
      <c r="Z83" s="52"/>
      <c r="AA83" s="52"/>
      <c r="AB83" s="52"/>
      <c r="AC83" s="52"/>
      <c r="AD83" s="52"/>
      <c r="AE83" s="52"/>
      <c r="AF83" s="52"/>
      <c r="AG83" s="52"/>
      <c r="AH83" s="52"/>
      <c r="AI83" s="52"/>
      <c r="AJ83" s="52"/>
      <c r="AK83" s="52"/>
      <c r="AL83" s="52"/>
      <c r="AM83" s="52"/>
      <c r="AN83" s="52"/>
      <c r="AO83" s="58" t="s">
        <v>21</v>
      </c>
      <c r="AP83" s="59" t="s">
        <v>20</v>
      </c>
      <c r="AQ83" s="59"/>
      <c r="AR83" s="60" t="s">
        <v>21</v>
      </c>
      <c r="AS83" s="37">
        <f ca="1">SUMPRODUCT(($J$104:$AN$104&lt;=$AU$76)*(J83:AN83="c")*-1)</f>
        <v>0</v>
      </c>
      <c r="AT83" s="37">
        <f ca="1">SUMPRODUCT(($J$104:$AN$104&gt;$AU$76)*(J83:AN83="g")*1)</f>
        <v>0</v>
      </c>
      <c r="AU83" s="61" t="s">
        <v>26</v>
      </c>
      <c r="AV83" s="62"/>
      <c r="AW83" s="62"/>
      <c r="AX83" s="62"/>
      <c r="AY83" s="62"/>
      <c r="AZ83" s="62"/>
      <c r="BA83" s="62"/>
      <c r="BB83" s="63"/>
    </row>
    <row r="84" spans="1:54" ht="15" x14ac:dyDescent="0.25">
      <c r="A84" s="54" t="s">
        <v>22</v>
      </c>
      <c r="B84" s="55"/>
      <c r="C84" s="55"/>
      <c r="D84" s="55"/>
      <c r="E84" s="56"/>
      <c r="F84" s="236">
        <v>5</v>
      </c>
      <c r="G84" s="213" t="s">
        <v>58</v>
      </c>
      <c r="H84" s="214"/>
      <c r="I84" s="215"/>
      <c r="J84" s="52"/>
      <c r="K84" s="52"/>
      <c r="L84" s="52" t="s">
        <v>36</v>
      </c>
      <c r="M84" s="52" t="s">
        <v>36</v>
      </c>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8" t="s">
        <v>21</v>
      </c>
      <c r="AP84" s="59" t="s">
        <v>20</v>
      </c>
      <c r="AQ84" s="59"/>
      <c r="AR84" s="60"/>
      <c r="AS84" s="37">
        <f ca="1">SUMPRODUCT(($J$104:$AN$104&lt;=$AU$76)*(J84:AN84="c")*-1)</f>
        <v>0</v>
      </c>
      <c r="AT84" s="37">
        <f ca="1">SUMPRODUCT(($J$104:$AN$104&gt;$AU$76)*(J84:AN84="g")*1)</f>
        <v>0</v>
      </c>
      <c r="AU84" s="182"/>
      <c r="AV84" s="183"/>
      <c r="AW84" s="183"/>
      <c r="AX84" s="183"/>
      <c r="AY84" s="183"/>
      <c r="AZ84" s="183"/>
      <c r="BA84" s="183"/>
      <c r="BB84" s="184"/>
    </row>
    <row r="85" spans="1:54" ht="15" x14ac:dyDescent="0.25">
      <c r="A85" s="54" t="s">
        <v>22</v>
      </c>
      <c r="B85" s="55"/>
      <c r="C85" s="55"/>
      <c r="D85" s="55"/>
      <c r="E85" s="56"/>
      <c r="F85" s="236">
        <v>6</v>
      </c>
      <c r="G85" s="213" t="s">
        <v>54</v>
      </c>
      <c r="H85" s="214"/>
      <c r="I85" s="215"/>
      <c r="J85" s="52"/>
      <c r="K85" s="52"/>
      <c r="L85" s="52"/>
      <c r="M85" s="52"/>
      <c r="N85" s="52"/>
      <c r="O85" s="52"/>
      <c r="P85" s="52"/>
      <c r="Q85" s="52"/>
      <c r="R85" s="52"/>
      <c r="S85" s="52" t="s">
        <v>36</v>
      </c>
      <c r="T85" s="52" t="s">
        <v>36</v>
      </c>
      <c r="U85" s="52" t="s">
        <v>36</v>
      </c>
      <c r="V85" s="52" t="s">
        <v>36</v>
      </c>
      <c r="W85" s="52" t="s">
        <v>36</v>
      </c>
      <c r="X85" s="52" t="s">
        <v>36</v>
      </c>
      <c r="Y85" s="52"/>
      <c r="Z85" s="52"/>
      <c r="AA85" s="52"/>
      <c r="AB85" s="52"/>
      <c r="AC85" s="52"/>
      <c r="AD85" s="52"/>
      <c r="AE85" s="52"/>
      <c r="AF85" s="52"/>
      <c r="AG85" s="52"/>
      <c r="AH85" s="52"/>
      <c r="AI85" s="52"/>
      <c r="AJ85" s="52"/>
      <c r="AK85" s="52"/>
      <c r="AL85" s="52"/>
      <c r="AM85" s="52"/>
      <c r="AN85" s="52"/>
      <c r="AO85" s="58" t="s">
        <v>21</v>
      </c>
      <c r="AP85" s="59" t="s">
        <v>20</v>
      </c>
      <c r="AQ85" s="59"/>
      <c r="AR85" s="60" t="s">
        <v>21</v>
      </c>
      <c r="AS85" s="37">
        <f ca="1">SUMPRODUCT(($J$104:$AN$104&lt;=$AU$76)*(J85:AN85="c")*-1)</f>
        <v>0</v>
      </c>
      <c r="AT85" s="37">
        <f ca="1">SUMPRODUCT(($J$104:$AN$104&gt;$AU$76)*(J85:AN85="g")*1)</f>
        <v>0</v>
      </c>
      <c r="AU85" s="185"/>
      <c r="AV85" s="186"/>
      <c r="AW85" s="186"/>
      <c r="AX85" s="186"/>
      <c r="AY85" s="186"/>
      <c r="AZ85" s="186"/>
      <c r="BA85" s="186"/>
      <c r="BB85" s="187"/>
    </row>
    <row r="86" spans="1:54" ht="15" customHeight="1" x14ac:dyDescent="0.25">
      <c r="A86" s="54" t="s">
        <v>22</v>
      </c>
      <c r="B86" s="55"/>
      <c r="C86" s="55"/>
      <c r="D86" s="55"/>
      <c r="E86" s="56"/>
      <c r="F86" s="236">
        <v>7</v>
      </c>
      <c r="G86" s="213" t="s">
        <v>59</v>
      </c>
      <c r="H86" s="214"/>
      <c r="I86" s="215"/>
      <c r="J86" s="52"/>
      <c r="K86" s="52"/>
      <c r="L86" s="52"/>
      <c r="M86" s="52"/>
      <c r="N86" s="52"/>
      <c r="O86" s="52"/>
      <c r="P86" s="52"/>
      <c r="Q86" s="52"/>
      <c r="R86" s="52"/>
      <c r="S86" s="52"/>
      <c r="T86" s="52"/>
      <c r="U86" s="52"/>
      <c r="V86" s="52"/>
      <c r="W86" s="52"/>
      <c r="X86" s="52"/>
      <c r="Y86" s="52"/>
      <c r="Z86" s="52" t="s">
        <v>36</v>
      </c>
      <c r="AA86" s="52" t="s">
        <v>36</v>
      </c>
      <c r="AB86" s="52" t="s">
        <v>36</v>
      </c>
      <c r="AC86" s="52"/>
      <c r="AD86" s="52"/>
      <c r="AE86" s="52"/>
      <c r="AF86" s="52"/>
      <c r="AG86" s="52"/>
      <c r="AH86" s="52"/>
      <c r="AI86" s="52"/>
      <c r="AJ86" s="52"/>
      <c r="AK86" s="52"/>
      <c r="AL86" s="52"/>
      <c r="AM86" s="52"/>
      <c r="AN86" s="52"/>
      <c r="AO86" s="58" t="s">
        <v>21</v>
      </c>
      <c r="AP86" s="59" t="s">
        <v>20</v>
      </c>
      <c r="AQ86" s="59"/>
      <c r="AR86" s="60"/>
      <c r="AS86" s="37">
        <f ca="1">SUMPRODUCT(($J$104:$AN$104&lt;=$AU$76)*(J86:AN86="c")*-1)</f>
        <v>0</v>
      </c>
      <c r="AT86" s="37">
        <f ca="1">SUMPRODUCT(($J$104:$AN$104&gt;$AU$76)*(J86:AN86="g")*1)</f>
        <v>0</v>
      </c>
      <c r="AU86" s="185"/>
      <c r="AV86" s="186"/>
      <c r="AW86" s="186"/>
      <c r="AX86" s="186"/>
      <c r="AY86" s="186"/>
      <c r="AZ86" s="186"/>
      <c r="BA86" s="186"/>
      <c r="BB86" s="187"/>
    </row>
    <row r="87" spans="1:54" ht="15" x14ac:dyDescent="0.25">
      <c r="A87" s="54" t="s">
        <v>22</v>
      </c>
      <c r="B87" s="55"/>
      <c r="C87" s="55"/>
      <c r="D87" s="55"/>
      <c r="E87" s="56"/>
      <c r="F87" s="236">
        <v>8</v>
      </c>
      <c r="G87" s="213" t="s">
        <v>60</v>
      </c>
      <c r="H87" s="214"/>
      <c r="I87" s="215"/>
      <c r="J87" s="52"/>
      <c r="K87" s="52"/>
      <c r="L87" s="52"/>
      <c r="M87" s="52"/>
      <c r="N87" s="52"/>
      <c r="O87" s="52"/>
      <c r="P87" s="52"/>
      <c r="Q87" s="52"/>
      <c r="R87" s="52"/>
      <c r="S87" s="52"/>
      <c r="T87" s="52"/>
      <c r="U87" s="52"/>
      <c r="V87" s="52"/>
      <c r="W87" s="52"/>
      <c r="X87" s="52"/>
      <c r="Y87" s="52"/>
      <c r="Z87" s="52"/>
      <c r="AA87" s="52"/>
      <c r="AB87" s="52"/>
      <c r="AC87" s="52" t="s">
        <v>36</v>
      </c>
      <c r="AD87" s="52" t="s">
        <v>36</v>
      </c>
      <c r="AE87" s="52"/>
      <c r="AF87" s="52"/>
      <c r="AG87" s="52"/>
      <c r="AH87" s="52"/>
      <c r="AI87" s="52"/>
      <c r="AJ87" s="52"/>
      <c r="AK87" s="52"/>
      <c r="AL87" s="52"/>
      <c r="AM87" s="52"/>
      <c r="AN87" s="52"/>
      <c r="AO87" s="58" t="s">
        <v>21</v>
      </c>
      <c r="AP87" s="59" t="s">
        <v>20</v>
      </c>
      <c r="AQ87" s="59"/>
      <c r="AR87" s="60"/>
      <c r="AS87" s="37">
        <f ca="1">SUMPRODUCT(($J$104:$AN$104&lt;=$AU$76)*(J87:AN87="c")*-1)</f>
        <v>0</v>
      </c>
      <c r="AT87" s="37">
        <f ca="1">SUMPRODUCT(($J$104:$AN$104&gt;$AU$76)*(J87:AN87="g")*1)</f>
        <v>0</v>
      </c>
      <c r="AU87" s="64"/>
      <c r="AV87" s="65"/>
      <c r="AW87" s="65"/>
      <c r="AX87" s="65"/>
      <c r="AY87" s="65"/>
      <c r="AZ87" s="65"/>
      <c r="BA87" s="65"/>
      <c r="BB87" s="66"/>
    </row>
    <row r="88" spans="1:54" ht="15" x14ac:dyDescent="0.25">
      <c r="A88" s="54" t="s">
        <v>22</v>
      </c>
      <c r="B88" s="55"/>
      <c r="C88" s="55"/>
      <c r="D88" s="55"/>
      <c r="E88" s="56"/>
      <c r="F88" s="236">
        <v>9</v>
      </c>
      <c r="G88" s="213" t="s">
        <v>61</v>
      </c>
      <c r="H88" s="214"/>
      <c r="I88" s="215"/>
      <c r="J88" s="52"/>
      <c r="K88" s="52"/>
      <c r="L88" s="52"/>
      <c r="M88" s="52"/>
      <c r="N88" s="52"/>
      <c r="O88" s="52"/>
      <c r="P88" s="52"/>
      <c r="Q88" s="52"/>
      <c r="R88" s="52"/>
      <c r="S88" s="52"/>
      <c r="T88" s="52"/>
      <c r="U88" s="52"/>
      <c r="V88" s="52"/>
      <c r="W88" s="52"/>
      <c r="X88" s="52"/>
      <c r="Y88" s="52"/>
      <c r="Z88" s="52"/>
      <c r="AA88" s="52"/>
      <c r="AB88" s="52"/>
      <c r="AC88" s="52"/>
      <c r="AD88" s="52"/>
      <c r="AE88" s="52" t="s">
        <v>36</v>
      </c>
      <c r="AF88" s="52"/>
      <c r="AG88" s="52"/>
      <c r="AH88" s="52"/>
      <c r="AI88" s="52"/>
      <c r="AJ88" s="52"/>
      <c r="AK88" s="52"/>
      <c r="AL88" s="52"/>
      <c r="AM88" s="52"/>
      <c r="AN88" s="52"/>
      <c r="AO88" s="58" t="s">
        <v>20</v>
      </c>
      <c r="AP88" s="59"/>
      <c r="AQ88" s="59" t="s">
        <v>21</v>
      </c>
      <c r="AR88" s="60"/>
      <c r="AS88" s="37">
        <f ca="1">SUMPRODUCT(($J$104:$AN$104&lt;=$AU$76)*(J88:AN88="c")*-1)</f>
        <v>0</v>
      </c>
      <c r="AT88" s="37">
        <f ca="1">SUMPRODUCT(($J$104:$AN$104&gt;$AU$76)*(J88:AN88="g")*1)</f>
        <v>0</v>
      </c>
      <c r="AU88" s="64"/>
      <c r="AV88" s="65"/>
      <c r="AW88" s="65"/>
      <c r="AX88" s="65"/>
      <c r="AY88" s="65"/>
      <c r="AZ88" s="65"/>
      <c r="BA88" s="65"/>
      <c r="BB88" s="66"/>
    </row>
    <row r="89" spans="1:54" ht="16.5" customHeight="1" x14ac:dyDescent="0.25">
      <c r="A89" s="54"/>
      <c r="B89" s="55"/>
      <c r="C89" s="55"/>
      <c r="D89" s="55"/>
      <c r="E89" s="56"/>
      <c r="F89" s="57">
        <v>10</v>
      </c>
      <c r="G89" s="227" t="s">
        <v>67</v>
      </c>
      <c r="H89" s="228"/>
      <c r="I89" s="226"/>
      <c r="J89" s="52"/>
      <c r="K89" s="52"/>
      <c r="L89" s="52"/>
      <c r="M89" s="52"/>
      <c r="N89" s="52"/>
      <c r="O89" s="52"/>
      <c r="P89" s="52"/>
      <c r="Q89" s="52"/>
      <c r="R89" s="52"/>
      <c r="S89" s="52"/>
      <c r="T89" s="52"/>
      <c r="U89" s="52"/>
      <c r="V89" s="52"/>
      <c r="W89" s="52"/>
      <c r="X89" s="52"/>
      <c r="Y89" s="52"/>
      <c r="Z89" s="52"/>
      <c r="AA89" s="52"/>
      <c r="AB89" s="52"/>
      <c r="AC89" s="52"/>
      <c r="AD89" s="52"/>
      <c r="AE89" s="52"/>
      <c r="AF89" s="52"/>
      <c r="AG89" s="52" t="s">
        <v>36</v>
      </c>
      <c r="AH89" s="52"/>
      <c r="AI89" s="52"/>
      <c r="AJ89" s="52"/>
      <c r="AK89" s="52"/>
      <c r="AL89" s="52"/>
      <c r="AM89" s="52"/>
      <c r="AN89" s="52"/>
      <c r="AO89" s="58"/>
      <c r="AP89" s="59"/>
      <c r="AQ89" s="59"/>
      <c r="AR89" s="60"/>
      <c r="AS89" s="37"/>
      <c r="AT89" s="37"/>
      <c r="AU89" s="64"/>
      <c r="AV89" s="65"/>
      <c r="AW89" s="65"/>
      <c r="AX89" s="65"/>
      <c r="AY89" s="65"/>
      <c r="AZ89" s="65"/>
      <c r="BA89" s="65"/>
      <c r="BB89" s="66"/>
    </row>
    <row r="90" spans="1:54" ht="19.5" customHeight="1" x14ac:dyDescent="0.2">
      <c r="A90" s="54"/>
      <c r="B90" s="55"/>
      <c r="C90" s="55"/>
      <c r="D90" s="55"/>
      <c r="E90" s="56"/>
      <c r="F90" s="57"/>
      <c r="G90" s="240" t="s">
        <v>63</v>
      </c>
      <c r="H90" s="241"/>
      <c r="I90" s="24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8"/>
      <c r="AP90" s="59"/>
      <c r="AQ90" s="59"/>
      <c r="AR90" s="60"/>
      <c r="AS90" s="37">
        <f ca="1">SUMPRODUCT(($J$104:$AN$104&lt;=$AU$76)*(J90:AN90="c")*-1)</f>
        <v>0</v>
      </c>
      <c r="AT90" s="37">
        <f ca="1">SUMPRODUCT(($J$104:$AN$104&gt;$AU$76)*(J90:AN90="g")*1)</f>
        <v>0</v>
      </c>
      <c r="AU90" s="64"/>
      <c r="AV90" s="65"/>
      <c r="AW90" s="65"/>
      <c r="AX90" s="65"/>
      <c r="AY90" s="65"/>
      <c r="AZ90" s="65"/>
      <c r="BA90" s="65"/>
      <c r="BB90" s="66"/>
    </row>
    <row r="91" spans="1:54" ht="36" customHeight="1" x14ac:dyDescent="0.2">
      <c r="A91" s="54" t="s">
        <v>36</v>
      </c>
      <c r="B91" s="55"/>
      <c r="C91" s="55"/>
      <c r="D91" s="55"/>
      <c r="E91" s="56"/>
      <c r="F91" s="57">
        <v>1</v>
      </c>
      <c r="G91" s="216" t="s">
        <v>64</v>
      </c>
      <c r="H91" s="217"/>
      <c r="I91" s="218"/>
      <c r="J91" s="52"/>
      <c r="K91" s="52"/>
      <c r="L91" s="52"/>
      <c r="M91" s="52"/>
      <c r="N91" s="52"/>
      <c r="O91" s="52"/>
      <c r="P91" s="52"/>
      <c r="Q91" s="52"/>
      <c r="R91" s="52"/>
      <c r="S91" s="52" t="s">
        <v>36</v>
      </c>
      <c r="T91" s="52" t="s">
        <v>36</v>
      </c>
      <c r="U91" s="52" t="s">
        <v>36</v>
      </c>
      <c r="V91" s="52" t="s">
        <v>36</v>
      </c>
      <c r="W91" s="52" t="s">
        <v>36</v>
      </c>
      <c r="X91" s="52" t="s">
        <v>36</v>
      </c>
      <c r="Y91" s="52"/>
      <c r="Z91" s="52"/>
      <c r="AA91" s="52"/>
      <c r="AB91" s="52"/>
      <c r="AC91" s="52"/>
      <c r="AD91" s="52"/>
      <c r="AE91" s="52"/>
      <c r="AF91" s="52"/>
      <c r="AG91" s="52"/>
      <c r="AH91" s="52"/>
      <c r="AI91" s="52"/>
      <c r="AJ91" s="52"/>
      <c r="AK91" s="52"/>
      <c r="AL91" s="52"/>
      <c r="AM91" s="52"/>
      <c r="AN91" s="52"/>
      <c r="AO91" s="58" t="s">
        <v>20</v>
      </c>
      <c r="AP91" s="59"/>
      <c r="AQ91" s="59" t="s">
        <v>21</v>
      </c>
      <c r="AR91" s="60"/>
      <c r="AS91" s="37">
        <f ca="1">SUMPRODUCT(($J$104:$AN$104&lt;=$AU$76)*(J91:AN91="c")*-1)</f>
        <v>0</v>
      </c>
      <c r="AT91" s="37">
        <f ca="1">SUMPRODUCT(($J$104:$AN$104&gt;$AU$76)*(J91:AN91="g")*1)</f>
        <v>0</v>
      </c>
      <c r="AU91" s="64"/>
      <c r="AV91" s="38"/>
      <c r="AW91" s="38"/>
      <c r="AX91" s="38"/>
      <c r="AY91" s="38"/>
      <c r="AZ91" s="38"/>
      <c r="BA91" s="38"/>
      <c r="BB91" s="39"/>
    </row>
    <row r="92" spans="1:54" ht="31.5" customHeight="1" x14ac:dyDescent="0.2">
      <c r="A92" s="54" t="s">
        <v>36</v>
      </c>
      <c r="B92" s="55"/>
      <c r="C92" s="55"/>
      <c r="D92" s="55"/>
      <c r="E92" s="56"/>
      <c r="F92" s="57">
        <v>2</v>
      </c>
      <c r="G92" s="216" t="s">
        <v>65</v>
      </c>
      <c r="H92" s="217"/>
      <c r="I92" s="218"/>
      <c r="J92" s="52"/>
      <c r="K92" s="52"/>
      <c r="L92" s="52"/>
      <c r="M92" s="52"/>
      <c r="N92" s="52"/>
      <c r="O92" s="52"/>
      <c r="P92" s="52"/>
      <c r="Q92" s="52"/>
      <c r="R92" s="52"/>
      <c r="S92" s="52"/>
      <c r="T92" s="52"/>
      <c r="U92" s="52"/>
      <c r="V92" s="52"/>
      <c r="W92" s="52"/>
      <c r="X92" s="52"/>
      <c r="Y92" s="52"/>
      <c r="Z92" s="52" t="s">
        <v>36</v>
      </c>
      <c r="AA92" s="52" t="s">
        <v>36</v>
      </c>
      <c r="AB92" s="52" t="s">
        <v>36</v>
      </c>
      <c r="AC92" s="52"/>
      <c r="AD92" s="52"/>
      <c r="AE92" s="52"/>
      <c r="AF92" s="52"/>
      <c r="AG92" s="52"/>
      <c r="AH92" s="52"/>
      <c r="AI92" s="52"/>
      <c r="AJ92" s="52"/>
      <c r="AK92" s="52"/>
      <c r="AL92" s="52"/>
      <c r="AM92" s="52"/>
      <c r="AN92" s="52"/>
      <c r="AO92" s="58" t="s">
        <v>20</v>
      </c>
      <c r="AP92" s="59"/>
      <c r="AQ92" s="59" t="s">
        <v>21</v>
      </c>
      <c r="AR92" s="60"/>
      <c r="AS92" s="37">
        <f ca="1">SUMPRODUCT(($J$104:$AN$104&lt;=$AU$76)*(J92:AN92="c")*-1)</f>
        <v>0</v>
      </c>
      <c r="AT92" s="37">
        <f ca="1">SUMPRODUCT(($J$104:$AN$104&gt;$AU$76)*(J92:AN92="g")*1)</f>
        <v>0</v>
      </c>
      <c r="AU92" s="64"/>
      <c r="AV92" s="38"/>
      <c r="AW92" s="38"/>
      <c r="AX92" s="38"/>
      <c r="AY92" s="38"/>
      <c r="AZ92" s="38"/>
      <c r="BA92" s="38"/>
      <c r="BB92" s="39"/>
    </row>
    <row r="93" spans="1:54" ht="18" customHeight="1" x14ac:dyDescent="0.2">
      <c r="A93" s="54" t="s">
        <v>36</v>
      </c>
      <c r="B93" s="55"/>
      <c r="C93" s="55"/>
      <c r="D93" s="55"/>
      <c r="E93" s="56"/>
      <c r="F93" s="57">
        <v>3</v>
      </c>
      <c r="G93" s="216" t="s">
        <v>66</v>
      </c>
      <c r="H93" s="217"/>
      <c r="I93" s="218"/>
      <c r="J93" s="52"/>
      <c r="K93" s="52"/>
      <c r="L93" s="52"/>
      <c r="M93" s="52"/>
      <c r="N93" s="52"/>
      <c r="O93" s="52"/>
      <c r="P93" s="52"/>
      <c r="Q93" s="52"/>
      <c r="R93" s="52"/>
      <c r="S93" s="52"/>
      <c r="T93" s="52"/>
      <c r="U93" s="52"/>
      <c r="V93" s="52"/>
      <c r="W93" s="52"/>
      <c r="X93" s="52"/>
      <c r="Y93" s="52"/>
      <c r="Z93" s="52"/>
      <c r="AA93" s="52"/>
      <c r="AB93" s="52"/>
      <c r="AC93" s="52" t="s">
        <v>36</v>
      </c>
      <c r="AD93" s="52"/>
      <c r="AE93" s="52"/>
      <c r="AF93" s="52"/>
      <c r="AG93" s="52"/>
      <c r="AH93" s="52"/>
      <c r="AI93" s="52"/>
      <c r="AJ93" s="52"/>
      <c r="AK93" s="52"/>
      <c r="AL93" s="52"/>
      <c r="AM93" s="52"/>
      <c r="AN93" s="52"/>
      <c r="AO93" s="58" t="s">
        <v>20</v>
      </c>
      <c r="AP93" s="59"/>
      <c r="AQ93" s="59" t="s">
        <v>21</v>
      </c>
      <c r="AR93" s="60"/>
      <c r="AS93" s="37">
        <f ca="1">SUMPRODUCT(($J$104:$AN$104&lt;=$AU$76)*(J93:AN93="c")*-1)</f>
        <v>0</v>
      </c>
      <c r="AT93" s="37">
        <f ca="1">SUMPRODUCT(($J$104:$AN$104&gt;$AU$76)*(J93:AN93="g")*1)</f>
        <v>0</v>
      </c>
      <c r="AU93" s="64"/>
      <c r="AV93" s="38"/>
      <c r="AW93" s="38"/>
      <c r="AX93" s="38"/>
      <c r="AY93" s="38"/>
      <c r="AZ93" s="38"/>
      <c r="BA93" s="38"/>
      <c r="BB93" s="39"/>
    </row>
    <row r="94" spans="1:54" ht="21.75" customHeight="1" x14ac:dyDescent="0.2">
      <c r="A94" s="54"/>
      <c r="B94" s="55"/>
      <c r="C94" s="55"/>
      <c r="D94" s="55"/>
      <c r="E94" s="56"/>
      <c r="F94" s="57"/>
      <c r="G94" s="237" t="s">
        <v>68</v>
      </c>
      <c r="H94" s="238"/>
      <c r="I94" s="239"/>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8"/>
      <c r="AP94" s="59"/>
      <c r="AQ94" s="59"/>
      <c r="AR94" s="60"/>
      <c r="AS94" s="37">
        <f ca="1">SUMPRODUCT(($J$104:$AN$104&lt;=$AU$76)*(J94:AN94="c")*-1)</f>
        <v>0</v>
      </c>
      <c r="AT94" s="37">
        <f ca="1">SUMPRODUCT(($J$104:$AN$104&gt;$AU$76)*(J94:AN94="g")*1)</f>
        <v>0</v>
      </c>
      <c r="AU94" s="64"/>
      <c r="AV94" s="38"/>
      <c r="AW94" s="38"/>
      <c r="AX94" s="38"/>
      <c r="AY94" s="38"/>
      <c r="AZ94" s="38"/>
      <c r="BA94" s="38"/>
      <c r="BB94" s="39"/>
    </row>
    <row r="95" spans="1:54" ht="16.5" x14ac:dyDescent="0.3">
      <c r="A95" s="54"/>
      <c r="B95" s="55" t="s">
        <v>36</v>
      </c>
      <c r="C95" s="55"/>
      <c r="D95" s="55"/>
      <c r="E95" s="56"/>
      <c r="F95" s="57">
        <v>1</v>
      </c>
      <c r="G95" s="166" t="s">
        <v>69</v>
      </c>
      <c r="H95" s="167"/>
      <c r="I95" s="168"/>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t="s">
        <v>36</v>
      </c>
      <c r="AJ95" s="52"/>
      <c r="AK95" s="52"/>
      <c r="AL95" s="52"/>
      <c r="AM95" s="52"/>
      <c r="AN95" s="52"/>
      <c r="AO95" s="58" t="s">
        <v>20</v>
      </c>
      <c r="AP95" s="59"/>
      <c r="AQ95" s="59"/>
      <c r="AR95" s="60"/>
      <c r="AS95" s="37">
        <f ca="1">SUMPRODUCT(($J$104:$AN$104&lt;=$AU$76)*(J95:AN95="c")*-1)</f>
        <v>0</v>
      </c>
      <c r="AT95" s="37">
        <f ca="1">SUMPRODUCT(($J$104:$AN$104&gt;$AU$76)*(J95:AN95="g")*1)</f>
        <v>0</v>
      </c>
      <c r="AU95" s="64"/>
      <c r="AV95" s="38"/>
      <c r="AW95" s="38"/>
      <c r="AX95" s="38"/>
      <c r="AY95" s="38"/>
      <c r="AZ95" s="38"/>
      <c r="BA95" s="38"/>
      <c r="BB95" s="39"/>
    </row>
    <row r="96" spans="1:54" ht="16.5" x14ac:dyDescent="0.3">
      <c r="A96" s="54"/>
      <c r="B96" s="55"/>
      <c r="C96" s="55" t="s">
        <v>36</v>
      </c>
      <c r="D96" s="55"/>
      <c r="E96" s="56"/>
      <c r="F96" s="57">
        <v>2</v>
      </c>
      <c r="G96" s="166" t="s">
        <v>70</v>
      </c>
      <c r="H96" s="167"/>
      <c r="I96" s="168"/>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t="s">
        <v>36</v>
      </c>
      <c r="AJ96" s="52"/>
      <c r="AK96" s="52"/>
      <c r="AL96" s="52"/>
      <c r="AM96" s="52"/>
      <c r="AN96" s="52"/>
      <c r="AO96" s="58" t="s">
        <v>20</v>
      </c>
      <c r="AP96" s="59"/>
      <c r="AQ96" s="59"/>
      <c r="AR96" s="60"/>
      <c r="AS96" s="37">
        <f ca="1">SUMPRODUCT(($J$104:$AN$104&lt;=$AU$76)*(J96:AN96="c")*-1)</f>
        <v>0</v>
      </c>
      <c r="AT96" s="37">
        <f ca="1">SUMPRODUCT(($J$104:$AN$104&gt;$AU$76)*(J96:AN96="g")*1)</f>
        <v>0</v>
      </c>
      <c r="AU96" s="67"/>
      <c r="AV96" s="38"/>
      <c r="AW96" s="38"/>
      <c r="AX96" s="38"/>
      <c r="AY96" s="38"/>
      <c r="AZ96" s="38"/>
      <c r="BA96" s="38"/>
      <c r="BB96" s="39"/>
    </row>
    <row r="97" spans="1:63" ht="16.5" x14ac:dyDescent="0.3">
      <c r="A97" s="54"/>
      <c r="B97" s="55" t="s">
        <v>22</v>
      </c>
      <c r="C97" s="55"/>
      <c r="D97" s="55" t="s">
        <v>36</v>
      </c>
      <c r="E97" s="56"/>
      <c r="F97" s="236">
        <v>3</v>
      </c>
      <c r="G97" s="166" t="s">
        <v>71</v>
      </c>
      <c r="H97" s="167"/>
      <c r="I97" s="168"/>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t="s">
        <v>36</v>
      </c>
      <c r="AK97" s="52"/>
      <c r="AL97" s="52"/>
      <c r="AM97" s="52"/>
      <c r="AN97" s="52"/>
      <c r="AO97" s="58" t="s">
        <v>20</v>
      </c>
      <c r="AP97" s="59"/>
      <c r="AQ97" s="59"/>
      <c r="AR97" s="60"/>
      <c r="AS97" s="37">
        <f ca="1">SUMPRODUCT(($J$104:$AN$104&lt;=$AU$76)*(J97:AN97="c")*-1)</f>
        <v>0</v>
      </c>
      <c r="AT97" s="37">
        <f ca="1">SUMPRODUCT(($J$104:$AN$104&gt;$AU$76)*(J97:AN97="g")*1)</f>
        <v>0</v>
      </c>
      <c r="AU97" s="67"/>
      <c r="AV97" s="38"/>
      <c r="AW97" s="38"/>
      <c r="AX97" s="38"/>
      <c r="AY97" s="38"/>
      <c r="AZ97" s="38"/>
      <c r="BA97" s="38"/>
      <c r="BB97" s="39"/>
    </row>
    <row r="98" spans="1:63" ht="16.5" x14ac:dyDescent="0.3">
      <c r="A98" s="54"/>
      <c r="B98" s="55"/>
      <c r="C98" s="55"/>
      <c r="D98" s="55"/>
      <c r="E98" s="56"/>
      <c r="F98" s="236"/>
      <c r="G98" s="231" t="s">
        <v>73</v>
      </c>
      <c r="H98" s="232"/>
      <c r="I98" s="251"/>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8"/>
      <c r="AP98" s="59"/>
      <c r="AQ98" s="59"/>
      <c r="AR98" s="60"/>
      <c r="AS98" s="37"/>
      <c r="AT98" s="37"/>
      <c r="AU98" s="67"/>
      <c r="AV98" s="38"/>
      <c r="AW98" s="38"/>
      <c r="AX98" s="38"/>
      <c r="AY98" s="38"/>
      <c r="AZ98" s="38"/>
      <c r="BA98" s="38"/>
      <c r="BB98" s="39"/>
    </row>
    <row r="99" spans="1:63" ht="15" x14ac:dyDescent="0.25">
      <c r="A99" s="54"/>
      <c r="B99" s="55"/>
      <c r="C99" s="55"/>
      <c r="D99" s="55"/>
      <c r="E99" s="56" t="s">
        <v>22</v>
      </c>
      <c r="F99" s="236">
        <v>1</v>
      </c>
      <c r="G99" s="216" t="s">
        <v>74</v>
      </c>
      <c r="H99" s="217"/>
      <c r="I99" s="218"/>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t="s">
        <v>36</v>
      </c>
      <c r="AL99" s="52"/>
      <c r="AM99" s="52"/>
      <c r="AN99" s="52"/>
      <c r="AO99" s="58" t="s">
        <v>20</v>
      </c>
      <c r="AP99" s="59"/>
      <c r="AQ99" s="59"/>
      <c r="AR99" s="60"/>
      <c r="AS99" s="37">
        <f ca="1">SUMPRODUCT(($J$104:$AN$104&lt;=$AU$76)*(J99:AN99="c")*-1)</f>
        <v>0</v>
      </c>
      <c r="AT99" s="37">
        <f ca="1">SUMPRODUCT(($J$104:$AN$104&gt;$AU$76)*(J99:AN99="g")*1)</f>
        <v>0</v>
      </c>
      <c r="AU99" s="68">
        <v>4</v>
      </c>
      <c r="AV99" s="69">
        <f ca="1">E6</f>
        <v>43451</v>
      </c>
      <c r="AW99" s="70">
        <f ca="1">F6</f>
        <v>43452</v>
      </c>
      <c r="AX99" s="70">
        <f ca="1">G6</f>
        <v>43453</v>
      </c>
      <c r="AY99" s="70">
        <f ca="1">H6</f>
        <v>43454</v>
      </c>
      <c r="AZ99" s="70">
        <f ca="1">I6</f>
        <v>43455</v>
      </c>
      <c r="BA99" s="71">
        <f ca="1">J6</f>
        <v>43456</v>
      </c>
      <c r="BB99" s="72">
        <f ca="1">K6</f>
        <v>43457</v>
      </c>
    </row>
    <row r="100" spans="1:63" ht="18.75" customHeight="1" x14ac:dyDescent="0.2">
      <c r="A100" s="54"/>
      <c r="B100" s="55"/>
      <c r="C100" s="55"/>
      <c r="D100" s="55"/>
      <c r="E100" s="56"/>
      <c r="F100" s="57">
        <v>2</v>
      </c>
      <c r="G100" s="216" t="s">
        <v>75</v>
      </c>
      <c r="H100" s="217"/>
      <c r="I100" s="233"/>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t="s">
        <v>36</v>
      </c>
      <c r="AL100" s="52"/>
      <c r="AM100" s="52"/>
      <c r="AN100" s="52"/>
      <c r="AO100" s="58"/>
      <c r="AP100" s="59"/>
      <c r="AQ100" s="59"/>
      <c r="AR100" s="60"/>
      <c r="AS100" s="37"/>
      <c r="AT100" s="37"/>
      <c r="AU100" s="68"/>
      <c r="AV100" s="69"/>
      <c r="AW100" s="70"/>
      <c r="AX100" s="70"/>
      <c r="AY100" s="70"/>
      <c r="AZ100" s="70"/>
      <c r="BA100" s="71"/>
      <c r="BB100" s="72"/>
    </row>
    <row r="101" spans="1:63" ht="16.5" x14ac:dyDescent="0.3">
      <c r="A101" s="54" t="s">
        <v>22</v>
      </c>
      <c r="B101" s="55"/>
      <c r="C101" s="55"/>
      <c r="D101" s="55"/>
      <c r="E101" s="56"/>
      <c r="F101" s="57" t="s">
        <v>27</v>
      </c>
      <c r="G101" s="166" t="s">
        <v>83</v>
      </c>
      <c r="H101" s="167"/>
      <c r="I101" s="168"/>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8" t="s">
        <v>20</v>
      </c>
      <c r="AP101" s="59" t="s">
        <v>20</v>
      </c>
      <c r="AQ101" s="59"/>
      <c r="AR101" s="60" t="s">
        <v>20</v>
      </c>
      <c r="AS101" s="37">
        <f ca="1">SUMPRODUCT(($J$104:$AN$104&lt;=$AU$76)*(J101:AN101="c")*-1)</f>
        <v>0</v>
      </c>
      <c r="AT101" s="37">
        <f ca="1">SUMPRODUCT(($J$104:$AN$104&gt;$AU$76)*(J101:AN101="g")*1)</f>
        <v>0</v>
      </c>
      <c r="AU101" s="68">
        <v>5</v>
      </c>
      <c r="AV101" s="69">
        <f ca="1">E7</f>
        <v>43458</v>
      </c>
      <c r="AW101" s="70">
        <f ca="1">F7</f>
        <v>43459</v>
      </c>
      <c r="AX101" s="70">
        <f ca="1">G7</f>
        <v>43460</v>
      </c>
      <c r="AY101" s="70">
        <f ca="1">H7</f>
        <v>43461</v>
      </c>
      <c r="AZ101" s="70">
        <f ca="1">I7</f>
        <v>43462</v>
      </c>
      <c r="BA101" s="71">
        <f ca="1">J7</f>
        <v>43463</v>
      </c>
      <c r="BB101" s="72">
        <f ca="1">K7</f>
        <v>43464</v>
      </c>
    </row>
    <row r="102" spans="1:63" ht="17.25" thickBot="1" x14ac:dyDescent="0.35">
      <c r="A102" s="73"/>
      <c r="B102" s="74" t="s">
        <v>22</v>
      </c>
      <c r="C102" s="74" t="s">
        <v>22</v>
      </c>
      <c r="D102" s="74" t="s">
        <v>22</v>
      </c>
      <c r="E102" s="75" t="s">
        <v>22</v>
      </c>
      <c r="F102" s="57"/>
      <c r="G102" s="166"/>
      <c r="H102" s="167"/>
      <c r="I102" s="168"/>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76" t="s">
        <v>20</v>
      </c>
      <c r="AP102" s="77"/>
      <c r="AQ102" s="77"/>
      <c r="AR102" s="78"/>
      <c r="AS102" s="37">
        <f ca="1">SUMPRODUCT(($J$104:$AN$104&lt;=$AU$76)*(J102:AN102="c")*-1)</f>
        <v>0</v>
      </c>
      <c r="AT102" s="37">
        <f ca="1">SUMPRODUCT(($J$104:$AN$104&gt;$AU$76)*(J102:AN102="g")*1)</f>
        <v>0</v>
      </c>
      <c r="AU102" s="79">
        <v>6</v>
      </c>
      <c r="AV102" s="80">
        <f ca="1">E8</f>
        <v>43465</v>
      </c>
      <c r="AW102" s="81">
        <f ca="1">F8</f>
        <v>43466</v>
      </c>
      <c r="AX102" s="81">
        <f ca="1">G8</f>
        <v>43467</v>
      </c>
      <c r="AY102" s="81">
        <f ca="1">H8</f>
        <v>43468</v>
      </c>
      <c r="AZ102" s="81">
        <f ca="1">I8</f>
        <v>43469</v>
      </c>
      <c r="BA102" s="82">
        <f ca="1">J8</f>
        <v>43470</v>
      </c>
      <c r="BB102" s="83">
        <f ca="1">K8</f>
        <v>43471</v>
      </c>
    </row>
    <row r="103" spans="1:63" ht="16.5" thickTop="1" x14ac:dyDescent="0.25">
      <c r="A103" s="169" t="s">
        <v>50</v>
      </c>
      <c r="B103" s="172" t="s">
        <v>56</v>
      </c>
      <c r="C103" s="172" t="s">
        <v>57</v>
      </c>
      <c r="D103" s="172" t="s">
        <v>68</v>
      </c>
      <c r="E103" s="175" t="s">
        <v>72</v>
      </c>
      <c r="F103" s="198" t="s">
        <v>43</v>
      </c>
      <c r="G103" s="201" t="s">
        <v>47</v>
      </c>
      <c r="H103" s="201"/>
      <c r="I103" s="202" t="s">
        <v>46</v>
      </c>
      <c r="J103" s="84" t="str">
        <f>CHOOSE(WEEKDAY(J104),"CN","T2","T3","T4","T5","T6","T7")</f>
        <v>T7</v>
      </c>
      <c r="K103" s="84" t="str">
        <f t="shared" ref="K103:AN103" si="8">CHOOSE(WEEKDAY(K104),"CN","T2","T3","T4","T5","T6","T7")</f>
        <v>CN</v>
      </c>
      <c r="L103" s="84" t="str">
        <f t="shared" si="8"/>
        <v>T2</v>
      </c>
      <c r="M103" s="84" t="str">
        <f t="shared" si="8"/>
        <v>T3</v>
      </c>
      <c r="N103" s="84" t="str">
        <f t="shared" si="8"/>
        <v>T4</v>
      </c>
      <c r="O103" s="84" t="str">
        <f t="shared" si="8"/>
        <v>T5</v>
      </c>
      <c r="P103" s="84" t="str">
        <f t="shared" si="8"/>
        <v>T6</v>
      </c>
      <c r="Q103" s="84" t="str">
        <f t="shared" si="8"/>
        <v>T7</v>
      </c>
      <c r="R103" s="84" t="str">
        <f t="shared" si="8"/>
        <v>CN</v>
      </c>
      <c r="S103" s="84" t="str">
        <f t="shared" si="8"/>
        <v>T2</v>
      </c>
      <c r="T103" s="84" t="str">
        <f t="shared" si="8"/>
        <v>T3</v>
      </c>
      <c r="U103" s="84" t="str">
        <f t="shared" si="8"/>
        <v>T4</v>
      </c>
      <c r="V103" s="84" t="str">
        <f t="shared" si="8"/>
        <v>T5</v>
      </c>
      <c r="W103" s="84" t="str">
        <f t="shared" si="8"/>
        <v>T6</v>
      </c>
      <c r="X103" s="84" t="str">
        <f t="shared" si="8"/>
        <v>T7</v>
      </c>
      <c r="Y103" s="84" t="str">
        <f t="shared" si="8"/>
        <v>CN</v>
      </c>
      <c r="Z103" s="84" t="str">
        <f t="shared" si="8"/>
        <v>T2</v>
      </c>
      <c r="AA103" s="84" t="str">
        <f t="shared" si="8"/>
        <v>T3</v>
      </c>
      <c r="AB103" s="84" t="str">
        <f t="shared" si="8"/>
        <v>T4</v>
      </c>
      <c r="AC103" s="84" t="str">
        <f t="shared" si="8"/>
        <v>T5</v>
      </c>
      <c r="AD103" s="84" t="str">
        <f t="shared" si="8"/>
        <v>T6</v>
      </c>
      <c r="AE103" s="84" t="str">
        <f t="shared" si="8"/>
        <v>T7</v>
      </c>
      <c r="AF103" s="84" t="str">
        <f t="shared" si="8"/>
        <v>CN</v>
      </c>
      <c r="AG103" s="84" t="str">
        <f t="shared" si="8"/>
        <v>T2</v>
      </c>
      <c r="AH103" s="84" t="str">
        <f t="shared" si="8"/>
        <v>T3</v>
      </c>
      <c r="AI103" s="84" t="str">
        <f t="shared" si="8"/>
        <v>T4</v>
      </c>
      <c r="AJ103" s="84" t="str">
        <f t="shared" si="8"/>
        <v>T5</v>
      </c>
      <c r="AK103" s="84" t="str">
        <f t="shared" si="8"/>
        <v>T6</v>
      </c>
      <c r="AL103" s="84" t="str">
        <f t="shared" si="8"/>
        <v>T7</v>
      </c>
      <c r="AM103" s="84" t="str">
        <f t="shared" si="8"/>
        <v>CN</v>
      </c>
      <c r="AN103" s="84" t="str">
        <f t="shared" si="8"/>
        <v>T2</v>
      </c>
      <c r="AO103" s="164" t="s">
        <v>77</v>
      </c>
      <c r="AP103" s="142" t="s">
        <v>76</v>
      </c>
      <c r="AQ103" s="142" t="s">
        <v>78</v>
      </c>
      <c r="AR103" s="142" t="s">
        <v>79</v>
      </c>
      <c r="AS103" s="85"/>
      <c r="AT103" s="85"/>
      <c r="AU103" s="86" t="str">
        <f ca="1">"Hôm nay ngày "&amp;TEXT(TODAY(),"dd/mm/yyyy")</f>
        <v>Hôm nay ngày 20/12/2018</v>
      </c>
      <c r="AV103" s="87"/>
      <c r="AW103" s="87"/>
      <c r="AX103" s="87"/>
      <c r="AY103" s="87"/>
      <c r="AZ103" s="87"/>
      <c r="BA103" s="87"/>
      <c r="BB103" s="88"/>
      <c r="BE103" s="12"/>
      <c r="BF103" s="12"/>
      <c r="BG103" s="12"/>
      <c r="BH103" s="12"/>
      <c r="BI103" s="12"/>
      <c r="BJ103" s="12"/>
      <c r="BK103" s="12"/>
    </row>
    <row r="104" spans="1:63" ht="39.75" customHeight="1" thickBot="1" x14ac:dyDescent="0.25">
      <c r="A104" s="170"/>
      <c r="B104" s="173"/>
      <c r="C104" s="173"/>
      <c r="D104" s="173"/>
      <c r="E104" s="176"/>
      <c r="F104" s="199"/>
      <c r="G104" s="89"/>
      <c r="H104" s="90"/>
      <c r="I104" s="203"/>
      <c r="J104" s="91">
        <f>AU77</f>
        <v>43386</v>
      </c>
      <c r="K104" s="91">
        <f>J104+1</f>
        <v>43387</v>
      </c>
      <c r="L104" s="91">
        <f t="shared" ref="L104:AN104" si="9">K104+1</f>
        <v>43388</v>
      </c>
      <c r="M104" s="91">
        <f t="shared" si="9"/>
        <v>43389</v>
      </c>
      <c r="N104" s="91">
        <f t="shared" si="9"/>
        <v>43390</v>
      </c>
      <c r="O104" s="91">
        <f t="shared" si="9"/>
        <v>43391</v>
      </c>
      <c r="P104" s="91">
        <f t="shared" si="9"/>
        <v>43392</v>
      </c>
      <c r="Q104" s="91">
        <f>P104+1</f>
        <v>43393</v>
      </c>
      <c r="R104" s="91">
        <f t="shared" si="9"/>
        <v>43394</v>
      </c>
      <c r="S104" s="91">
        <f t="shared" si="9"/>
        <v>43395</v>
      </c>
      <c r="T104" s="91">
        <f t="shared" si="9"/>
        <v>43396</v>
      </c>
      <c r="U104" s="91">
        <f t="shared" si="9"/>
        <v>43397</v>
      </c>
      <c r="V104" s="91">
        <f t="shared" si="9"/>
        <v>43398</v>
      </c>
      <c r="W104" s="91">
        <f t="shared" si="9"/>
        <v>43399</v>
      </c>
      <c r="X104" s="91">
        <f t="shared" si="9"/>
        <v>43400</v>
      </c>
      <c r="Y104" s="91">
        <f t="shared" si="9"/>
        <v>43401</v>
      </c>
      <c r="Z104" s="91">
        <f t="shared" si="9"/>
        <v>43402</v>
      </c>
      <c r="AA104" s="91">
        <f t="shared" si="9"/>
        <v>43403</v>
      </c>
      <c r="AB104" s="91">
        <f t="shared" si="9"/>
        <v>43404</v>
      </c>
      <c r="AC104" s="91">
        <f t="shared" si="9"/>
        <v>43405</v>
      </c>
      <c r="AD104" s="91">
        <f t="shared" si="9"/>
        <v>43406</v>
      </c>
      <c r="AE104" s="91">
        <f t="shared" si="9"/>
        <v>43407</v>
      </c>
      <c r="AF104" s="91">
        <f t="shared" si="9"/>
        <v>43408</v>
      </c>
      <c r="AG104" s="91">
        <f t="shared" si="9"/>
        <v>43409</v>
      </c>
      <c r="AH104" s="91">
        <f t="shared" si="9"/>
        <v>43410</v>
      </c>
      <c r="AI104" s="91">
        <f t="shared" si="9"/>
        <v>43411</v>
      </c>
      <c r="AJ104" s="91">
        <f t="shared" si="9"/>
        <v>43412</v>
      </c>
      <c r="AK104" s="91">
        <f t="shared" si="9"/>
        <v>43413</v>
      </c>
      <c r="AL104" s="91">
        <f t="shared" si="9"/>
        <v>43414</v>
      </c>
      <c r="AM104" s="91">
        <f t="shared" si="9"/>
        <v>43415</v>
      </c>
      <c r="AN104" s="91">
        <f t="shared" si="9"/>
        <v>43416</v>
      </c>
      <c r="AO104" s="165"/>
      <c r="AP104" s="143"/>
      <c r="AQ104" s="143"/>
      <c r="AR104" s="143"/>
      <c r="AS104" s="85"/>
      <c r="AT104" s="85"/>
      <c r="AU104" s="148">
        <v>89</v>
      </c>
      <c r="AV104" s="149"/>
      <c r="AW104" s="150" t="s">
        <v>28</v>
      </c>
      <c r="AX104" s="151"/>
      <c r="AY104" s="151"/>
      <c r="AZ104" s="151"/>
      <c r="BA104" s="151"/>
      <c r="BB104" s="152"/>
    </row>
    <row r="105" spans="1:63" ht="16.5" customHeight="1" x14ac:dyDescent="0.25">
      <c r="A105" s="170"/>
      <c r="B105" s="173"/>
      <c r="C105" s="173"/>
      <c r="D105" s="173"/>
      <c r="E105" s="176"/>
      <c r="F105" s="199"/>
      <c r="G105" s="153"/>
      <c r="H105" s="156"/>
      <c r="I105" s="159" t="s">
        <v>48</v>
      </c>
      <c r="J105" s="161" t="s">
        <v>29</v>
      </c>
      <c r="K105" s="135" t="str">
        <f>REPT("g",AT105)</f>
        <v>ggggggggggggggggggggggggggggggggggggggggggggggggggggggggggggggggggggggggggggggggggggggggg</v>
      </c>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2"/>
      <c r="AJ105" s="92"/>
      <c r="AK105" s="92"/>
      <c r="AL105" s="92"/>
      <c r="AM105" s="92"/>
      <c r="AN105" s="92"/>
      <c r="AO105" s="93" t="s">
        <v>30</v>
      </c>
      <c r="AP105" s="162">
        <f>12000000*A120</f>
        <v>10421052.631578948</v>
      </c>
      <c r="AQ105" s="162"/>
      <c r="AR105" s="162"/>
      <c r="AS105" s="29">
        <f>IF(AP105&lt;AP106,1,IF(AP105=AP106,0,-1))</f>
        <v>0</v>
      </c>
      <c r="AT105" s="65">
        <f>AP105*$AU$104/MAX($AP$105:$AP$114)</f>
        <v>89</v>
      </c>
      <c r="AU105" s="94" t="str">
        <f>IF(AP105&gt;0,IF(AP105=AP106,"Chi = Kế hoạch",IF(AP105&lt;AP106,"Chi &lt; Kế hoạch","Chi &gt; Kế hoạch")),"")</f>
        <v>Chi = Kế hoạch</v>
      </c>
      <c r="AV105" s="38"/>
      <c r="AW105" s="163" t="s">
        <v>80</v>
      </c>
      <c r="AX105" s="243"/>
      <c r="AY105" s="243"/>
      <c r="AZ105" s="243"/>
      <c r="BA105" s="243"/>
      <c r="BB105" s="244"/>
    </row>
    <row r="106" spans="1:63" ht="15" x14ac:dyDescent="0.25">
      <c r="A106" s="170"/>
      <c r="B106" s="173"/>
      <c r="C106" s="173"/>
      <c r="D106" s="173"/>
      <c r="E106" s="176"/>
      <c r="F106" s="199"/>
      <c r="G106" s="154"/>
      <c r="H106" s="157"/>
      <c r="I106" s="159"/>
      <c r="J106" s="146"/>
      <c r="K106" s="136" t="str">
        <f>REPT("c",AT106)</f>
        <v>ccccccccccccccccccccccccccccccccccccccccccccccccccccccccccccccccccccccccccccccccccccccccc</v>
      </c>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6" t="s">
        <v>31</v>
      </c>
      <c r="AP106" s="145">
        <f>12000000*A121</f>
        <v>10421052.631578948</v>
      </c>
      <c r="AQ106" s="145"/>
      <c r="AR106" s="145"/>
      <c r="AS106" s="29"/>
      <c r="AT106" s="65">
        <f>AP106*$AU$104/MAX($AP$105:$AP$114)</f>
        <v>89</v>
      </c>
      <c r="AU106" s="94"/>
      <c r="AV106" s="38"/>
      <c r="AW106" s="245"/>
      <c r="AX106" s="246"/>
      <c r="AY106" s="246"/>
      <c r="AZ106" s="246"/>
      <c r="BA106" s="246"/>
      <c r="BB106" s="247"/>
    </row>
    <row r="107" spans="1:63" ht="16.5" customHeight="1" x14ac:dyDescent="0.25">
      <c r="A107" s="170"/>
      <c r="B107" s="173"/>
      <c r="C107" s="173"/>
      <c r="D107" s="173"/>
      <c r="E107" s="176"/>
      <c r="F107" s="199"/>
      <c r="G107" s="154"/>
      <c r="H107" s="157"/>
      <c r="I107" s="159"/>
      <c r="J107" s="146" t="s">
        <v>32</v>
      </c>
      <c r="K107" s="137" t="str">
        <f>REPT("g",AT107)</f>
        <v>ggggg</v>
      </c>
      <c r="L107" s="97"/>
      <c r="M107" s="97"/>
      <c r="N107" s="97"/>
      <c r="O107" s="97"/>
      <c r="P107" s="97"/>
      <c r="Q107" s="97"/>
      <c r="R107" s="97"/>
      <c r="S107" s="97"/>
      <c r="T107" s="97"/>
      <c r="U107" s="97"/>
      <c r="V107" s="97"/>
      <c r="W107" s="97"/>
      <c r="X107" s="97"/>
      <c r="Y107" s="97"/>
      <c r="Z107" s="97"/>
      <c r="AA107" s="97"/>
      <c r="AB107" s="97"/>
      <c r="AC107" s="97"/>
      <c r="AD107" s="97"/>
      <c r="AE107" s="97"/>
      <c r="AF107" s="97"/>
      <c r="AG107" s="97"/>
      <c r="AH107" s="97"/>
      <c r="AI107" s="97"/>
      <c r="AJ107" s="97"/>
      <c r="AK107" s="97"/>
      <c r="AL107" s="97"/>
      <c r="AM107" s="97"/>
      <c r="AN107" s="97"/>
      <c r="AO107" s="98" t="s">
        <v>30</v>
      </c>
      <c r="AP107" s="144">
        <f>12000000*B120</f>
        <v>631578.94736842101</v>
      </c>
      <c r="AQ107" s="144"/>
      <c r="AR107" s="144"/>
      <c r="AS107" s="29">
        <f>IF(AP107&lt;AP108,1,IF(AP107=AP108,0,-1))</f>
        <v>0</v>
      </c>
      <c r="AT107" s="65">
        <f>AP107*$AU$104/MAX($AP$105:$AP$114)</f>
        <v>5.3939393939393927</v>
      </c>
      <c r="AU107" s="94" t="str">
        <f>IF(AP107&gt;0,IF(AP107=AP108,"Chi = Kế hoạch",IF(AP107&lt;AP108,"Chi &lt; Kế hoạch","Chi &gt; Kế hoạch")),"")</f>
        <v>Chi = Kế hoạch</v>
      </c>
      <c r="AV107" s="38"/>
      <c r="AW107" s="245"/>
      <c r="AX107" s="246"/>
      <c r="AY107" s="246"/>
      <c r="AZ107" s="246"/>
      <c r="BA107" s="246"/>
      <c r="BB107" s="247"/>
    </row>
    <row r="108" spans="1:63" ht="15" x14ac:dyDescent="0.25">
      <c r="A108" s="170"/>
      <c r="B108" s="173"/>
      <c r="C108" s="173"/>
      <c r="D108" s="173"/>
      <c r="E108" s="176"/>
      <c r="F108" s="199"/>
      <c r="G108" s="154"/>
      <c r="H108" s="157"/>
      <c r="I108" s="159"/>
      <c r="J108" s="146"/>
      <c r="K108" s="136" t="str">
        <f>REPT("c",AT108)</f>
        <v>ccccc</v>
      </c>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6" t="s">
        <v>31</v>
      </c>
      <c r="AP108" s="145">
        <f>12000000*B121</f>
        <v>631578.94736842101</v>
      </c>
      <c r="AQ108" s="145"/>
      <c r="AR108" s="145"/>
      <c r="AS108" s="29"/>
      <c r="AT108" s="65">
        <f>AP108*$AU$104/MAX($AP$105:$AP$114)</f>
        <v>5.3939393939393927</v>
      </c>
      <c r="AU108" s="94"/>
      <c r="AV108" s="38"/>
      <c r="AW108" s="245"/>
      <c r="AX108" s="246"/>
      <c r="AY108" s="246"/>
      <c r="AZ108" s="246"/>
      <c r="BA108" s="246"/>
      <c r="BB108" s="247"/>
    </row>
    <row r="109" spans="1:63" ht="14.25" customHeight="1" x14ac:dyDescent="0.25">
      <c r="A109" s="170"/>
      <c r="B109" s="173"/>
      <c r="C109" s="173"/>
      <c r="D109" s="173"/>
      <c r="E109" s="176"/>
      <c r="F109" s="199"/>
      <c r="G109" s="154"/>
      <c r="H109" s="157"/>
      <c r="I109" s="159"/>
      <c r="J109" s="146" t="s">
        <v>33</v>
      </c>
      <c r="K109" s="137" t="str">
        <f>REPT("g",AT109)</f>
        <v>gg</v>
      </c>
      <c r="L109" s="97"/>
      <c r="M109" s="97"/>
      <c r="N109" s="97"/>
      <c r="O109" s="97"/>
      <c r="P109" s="97"/>
      <c r="Q109" s="97"/>
      <c r="R109" s="97"/>
      <c r="S109" s="97"/>
      <c r="T109" s="97"/>
      <c r="U109" s="97"/>
      <c r="V109" s="97"/>
      <c r="W109" s="97"/>
      <c r="X109" s="97"/>
      <c r="Y109" s="97"/>
      <c r="Z109" s="97"/>
      <c r="AA109" s="97"/>
      <c r="AB109" s="97"/>
      <c r="AC109" s="99"/>
      <c r="AD109" s="99"/>
      <c r="AE109" s="99"/>
      <c r="AF109" s="99"/>
      <c r="AG109" s="99"/>
      <c r="AH109" s="99"/>
      <c r="AI109" s="99"/>
      <c r="AJ109" s="99"/>
      <c r="AK109" s="99"/>
      <c r="AL109" s="99"/>
      <c r="AM109" s="99"/>
      <c r="AN109" s="99"/>
      <c r="AO109" s="98" t="s">
        <v>30</v>
      </c>
      <c r="AP109" s="144">
        <f>12000000*C120</f>
        <v>315789.4736842105</v>
      </c>
      <c r="AQ109" s="144"/>
      <c r="AR109" s="144"/>
      <c r="AS109" s="29">
        <f>IF(AP109&lt;AP110,1,IF(AP109=AP110,0,-1))</f>
        <v>0</v>
      </c>
      <c r="AT109" s="65">
        <f>AP109*$AU$104/MAX($AP$105:$AP$114)</f>
        <v>2.6969696969696964</v>
      </c>
      <c r="AU109" s="94" t="str">
        <f>IF(AP109&gt;0,IF(AP109=AP110,"Chi = Kế hoạch",IF(AP109&lt;AP110,"Chi &lt; Kế hoạch","Chi &gt; Kế hoạch")),"")</f>
        <v>Chi = Kế hoạch</v>
      </c>
      <c r="AV109" s="38"/>
      <c r="AW109" s="245"/>
      <c r="AX109" s="246"/>
      <c r="AY109" s="246"/>
      <c r="AZ109" s="246"/>
      <c r="BA109" s="246"/>
      <c r="BB109" s="247"/>
    </row>
    <row r="110" spans="1:63" ht="15" x14ac:dyDescent="0.25">
      <c r="A110" s="170"/>
      <c r="B110" s="173"/>
      <c r="C110" s="173"/>
      <c r="D110" s="173"/>
      <c r="E110" s="176"/>
      <c r="F110" s="199"/>
      <c r="G110" s="154"/>
      <c r="H110" s="157"/>
      <c r="I110" s="159"/>
      <c r="J110" s="146"/>
      <c r="K110" s="136" t="str">
        <f>REPT("c",AT110)</f>
        <v>cc</v>
      </c>
      <c r="L110" s="95"/>
      <c r="M110" s="95"/>
      <c r="N110" s="95"/>
      <c r="O110" s="95"/>
      <c r="P110" s="95"/>
      <c r="Q110" s="95"/>
      <c r="R110" s="95"/>
      <c r="S110" s="95"/>
      <c r="T110" s="95"/>
      <c r="U110" s="95"/>
      <c r="V110" s="95"/>
      <c r="W110" s="95"/>
      <c r="X110" s="95"/>
      <c r="Y110" s="95"/>
      <c r="Z110" s="95"/>
      <c r="AA110" s="95"/>
      <c r="AB110" s="95"/>
      <c r="AC110" s="100"/>
      <c r="AD110" s="100"/>
      <c r="AE110" s="100"/>
      <c r="AF110" s="100"/>
      <c r="AG110" s="100"/>
      <c r="AH110" s="100"/>
      <c r="AI110" s="100"/>
      <c r="AJ110" s="100"/>
      <c r="AK110" s="100"/>
      <c r="AL110" s="100"/>
      <c r="AM110" s="100"/>
      <c r="AN110" s="100"/>
      <c r="AO110" s="96" t="s">
        <v>31</v>
      </c>
      <c r="AP110" s="145">
        <f>12000000*C121</f>
        <v>315789.4736842105</v>
      </c>
      <c r="AQ110" s="145"/>
      <c r="AR110" s="145"/>
      <c r="AS110" s="29"/>
      <c r="AT110" s="65">
        <f>AP110*$AU$104/MAX($AP$105:$AP$114)</f>
        <v>2.6969696969696964</v>
      </c>
      <c r="AU110" s="94"/>
      <c r="AV110" s="38"/>
      <c r="AW110" s="245"/>
      <c r="AX110" s="246"/>
      <c r="AY110" s="246"/>
      <c r="AZ110" s="246"/>
      <c r="BA110" s="246"/>
      <c r="BB110" s="247"/>
    </row>
    <row r="111" spans="1:63" ht="14.25" customHeight="1" x14ac:dyDescent="0.25">
      <c r="A111" s="170"/>
      <c r="B111" s="173"/>
      <c r="C111" s="173"/>
      <c r="D111" s="173"/>
      <c r="E111" s="176"/>
      <c r="F111" s="199"/>
      <c r="G111" s="154"/>
      <c r="H111" s="157"/>
      <c r="I111" s="159"/>
      <c r="J111" s="146" t="s">
        <v>34</v>
      </c>
      <c r="K111" s="137" t="str">
        <f>REPT("g",AT111)</f>
        <v>gg</v>
      </c>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98" t="s">
        <v>30</v>
      </c>
      <c r="AP111" s="144">
        <f>12000000*D120</f>
        <v>315789.4736842105</v>
      </c>
      <c r="AQ111" s="144"/>
      <c r="AR111" s="144"/>
      <c r="AS111" s="29">
        <f>IF(AP111&lt;AP112,1,IF(AP111=AP112,0,-1))</f>
        <v>-1</v>
      </c>
      <c r="AT111" s="65">
        <f>AP111*$AU$104/MAX($AP$105:$AP$114)</f>
        <v>2.6969696969696964</v>
      </c>
      <c r="AU111" s="94" t="str">
        <f>IF(AP111&gt;0,IF(AP111=AP112,"Chi = Kế hoạch",IF(AP111&lt;AP112,"Chi &lt; Kế hoạch","Chi &gt; Kế hoạch")),"")</f>
        <v>Chi &gt; Kế hoạch</v>
      </c>
      <c r="AV111" s="38"/>
      <c r="AW111" s="245"/>
      <c r="AX111" s="246"/>
      <c r="AY111" s="246"/>
      <c r="AZ111" s="246"/>
      <c r="BA111" s="246"/>
      <c r="BB111" s="247"/>
    </row>
    <row r="112" spans="1:63" ht="15" x14ac:dyDescent="0.25">
      <c r="A112" s="170"/>
      <c r="B112" s="173"/>
      <c r="C112" s="173"/>
      <c r="D112" s="173"/>
      <c r="E112" s="176"/>
      <c r="F112" s="199"/>
      <c r="G112" s="154"/>
      <c r="H112" s="157"/>
      <c r="I112" s="159"/>
      <c r="J112" s="146"/>
      <c r="K112" s="136" t="str">
        <f>REPT("c",AT112)</f>
        <v/>
      </c>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6" t="s">
        <v>31</v>
      </c>
      <c r="AP112" s="145">
        <v>1125</v>
      </c>
      <c r="AQ112" s="145"/>
      <c r="AR112" s="145"/>
      <c r="AS112" s="29"/>
      <c r="AT112" s="65">
        <f>AP112*$AU$104/MAX($AP$105:$AP$114)</f>
        <v>9.6079545454545445E-3</v>
      </c>
      <c r="AU112" s="94"/>
      <c r="AV112" s="38"/>
      <c r="AW112" s="245"/>
      <c r="AX112" s="246"/>
      <c r="AY112" s="246"/>
      <c r="AZ112" s="246"/>
      <c r="BA112" s="246"/>
      <c r="BB112" s="247"/>
    </row>
    <row r="113" spans="1:54" ht="16.5" customHeight="1" x14ac:dyDescent="0.25">
      <c r="A113" s="170"/>
      <c r="B113" s="173"/>
      <c r="C113" s="173"/>
      <c r="D113" s="173"/>
      <c r="E113" s="176"/>
      <c r="F113" s="199"/>
      <c r="G113" s="155"/>
      <c r="H113" s="158"/>
      <c r="I113" s="159"/>
      <c r="J113" s="146" t="s">
        <v>35</v>
      </c>
      <c r="K113" s="137" t="str">
        <f>REPT("g",AT113)</f>
        <v>gg</v>
      </c>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8" t="s">
        <v>30</v>
      </c>
      <c r="AP113" s="144">
        <f>12000000*E120</f>
        <v>315789.4736842105</v>
      </c>
      <c r="AQ113" s="144"/>
      <c r="AR113" s="144"/>
      <c r="AS113" s="29">
        <f>IF(AP113&lt;AP114,1,IF(AP113=AP114,0,-1))</f>
        <v>0</v>
      </c>
      <c r="AT113" s="65">
        <f>AP113*$AU$104/MAX($AP$105:$AP$114)</f>
        <v>2.6969696969696964</v>
      </c>
      <c r="AU113" s="94" t="str">
        <f>IF(AP113&gt;0,IF(AP113=AP114,"Chi = Kế hoạch",IF(AP113&lt;AP114,"Chi &lt; Kế hoạch","Chi &gt; Kế hoạch")),"")</f>
        <v>Chi = Kế hoạch</v>
      </c>
      <c r="AV113" s="38"/>
      <c r="AW113" s="245"/>
      <c r="AX113" s="246"/>
      <c r="AY113" s="246"/>
      <c r="AZ113" s="246"/>
      <c r="BA113" s="246"/>
      <c r="BB113" s="247"/>
    </row>
    <row r="114" spans="1:54" ht="15.75" thickBot="1" x14ac:dyDescent="0.3">
      <c r="A114" s="170"/>
      <c r="B114" s="173"/>
      <c r="C114" s="173"/>
      <c r="D114" s="173"/>
      <c r="E114" s="176"/>
      <c r="F114" s="200"/>
      <c r="G114" s="188" t="s">
        <v>49</v>
      </c>
      <c r="H114" s="188"/>
      <c r="I114" s="160"/>
      <c r="J114" s="147"/>
      <c r="K114" s="138" t="str">
        <f>REPT("c",AT114)</f>
        <v>cc</v>
      </c>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102"/>
      <c r="AO114" s="103" t="s">
        <v>31</v>
      </c>
      <c r="AP114" s="189">
        <f>12000000*E121</f>
        <v>315789.4736842105</v>
      </c>
      <c r="AQ114" s="189"/>
      <c r="AR114" s="189"/>
      <c r="AS114" s="29"/>
      <c r="AT114" s="65">
        <f>AP114*$AU$104/MAX($AP$105:$AP$114)</f>
        <v>2.6969696969696964</v>
      </c>
      <c r="AU114" s="94"/>
      <c r="AV114" s="38"/>
      <c r="AW114" s="248"/>
      <c r="AX114" s="249"/>
      <c r="AY114" s="249"/>
      <c r="AZ114" s="249"/>
      <c r="BA114" s="249"/>
      <c r="BB114" s="250"/>
    </row>
    <row r="115" spans="1:54" ht="18" x14ac:dyDescent="0.25">
      <c r="A115" s="170"/>
      <c r="B115" s="173"/>
      <c r="C115" s="173"/>
      <c r="D115" s="173"/>
      <c r="E115" s="176"/>
      <c r="F115" s="104" t="s">
        <v>81</v>
      </c>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6"/>
      <c r="AT115" s="65"/>
      <c r="AU115" s="107"/>
      <c r="AV115" s="27"/>
      <c r="AW115" s="27"/>
      <c r="AX115" s="27"/>
      <c r="AY115" s="27"/>
      <c r="AZ115" s="27"/>
      <c r="BA115" s="27"/>
      <c r="BB115" s="28"/>
    </row>
    <row r="116" spans="1:54" ht="33.75" customHeight="1" x14ac:dyDescent="0.25">
      <c r="A116" s="171"/>
      <c r="B116" s="174"/>
      <c r="C116" s="174"/>
      <c r="D116" s="174"/>
      <c r="E116" s="177"/>
      <c r="F116" s="108"/>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6"/>
      <c r="AT116" s="65"/>
      <c r="AU116" s="110"/>
      <c r="AV116" s="38"/>
      <c r="AW116" s="38"/>
      <c r="AX116" s="38"/>
      <c r="AY116" s="38"/>
      <c r="AZ116" s="38"/>
      <c r="BA116" s="38"/>
      <c r="BB116" s="39"/>
    </row>
    <row r="117" spans="1:54" ht="13.5" customHeight="1" thickBot="1" x14ac:dyDescent="0.3">
      <c r="A117" s="111">
        <v>1</v>
      </c>
      <c r="B117" s="112">
        <v>2</v>
      </c>
      <c r="C117" s="112">
        <v>3</v>
      </c>
      <c r="D117" s="112">
        <v>4</v>
      </c>
      <c r="E117" s="113">
        <v>5</v>
      </c>
      <c r="F117" s="114"/>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06"/>
      <c r="AT117" s="65"/>
      <c r="AU117" s="116"/>
      <c r="AV117" s="62"/>
      <c r="AW117" s="62"/>
      <c r="AX117" s="62"/>
      <c r="AY117" s="62"/>
      <c r="AZ117" s="62"/>
      <c r="BA117" s="62"/>
      <c r="BB117" s="63"/>
    </row>
    <row r="118" spans="1:54" ht="7.5" hidden="1" customHeight="1" x14ac:dyDescent="0.2">
      <c r="A118" s="29">
        <f>SUMPRODUCT((A$80:A$102&lt;&gt;"")*($J$80:$AN$102="g"))</f>
        <v>33</v>
      </c>
      <c r="B118" s="29">
        <f>SUMPRODUCT((B$80:B$102&lt;&gt;"")*($J$80:$AN$102="g"))</f>
        <v>2</v>
      </c>
      <c r="C118" s="29">
        <f>SUMPRODUCT((C$80:C$102&lt;&gt;"")*($J$80:$AN$102="g"))</f>
        <v>1</v>
      </c>
      <c r="D118" s="29">
        <f>SUMPRODUCT((D$80:D$102&lt;&gt;"")*($J$80:$AN$102="g"))</f>
        <v>1</v>
      </c>
      <c r="E118" s="29">
        <f>SUMPRODUCT((E$80:E$102&lt;&gt;"")*($J$80:$AN$102="g"))</f>
        <v>1</v>
      </c>
      <c r="J118" s="29">
        <f>COUNTA(J80:J102)+K118</f>
        <v>39</v>
      </c>
      <c r="K118" s="29">
        <f>COUNTA(K80:K102)+L118</f>
        <v>37</v>
      </c>
      <c r="L118" s="29">
        <f>COUNTA(L80:L102)+M118</f>
        <v>36</v>
      </c>
      <c r="M118" s="29">
        <f>COUNTA(M80:M102)+N118</f>
        <v>34</v>
      </c>
      <c r="N118" s="29">
        <f>COUNTA(N80:N102)+O118</f>
        <v>32</v>
      </c>
      <c r="O118" s="29">
        <f>COUNTA(O80:O102)+P118</f>
        <v>31</v>
      </c>
      <c r="P118" s="29">
        <f>COUNTA(P80:P102)+Q118</f>
        <v>30</v>
      </c>
      <c r="Q118" s="29">
        <f>COUNTA(Q80:Q102)+R118</f>
        <v>29</v>
      </c>
      <c r="R118" s="29">
        <f>COUNTA(R80:R102)+S118</f>
        <v>28</v>
      </c>
      <c r="S118" s="29">
        <f>COUNTA(S80:S102)+T118</f>
        <v>28</v>
      </c>
      <c r="T118" s="29">
        <f>COUNTA(T80:T102)+U118</f>
        <v>26</v>
      </c>
      <c r="U118" s="29">
        <f>COUNTA(U80:U102)+V118</f>
        <v>24</v>
      </c>
      <c r="V118" s="29">
        <f>COUNTA(V80:V102)+W118</f>
        <v>22</v>
      </c>
      <c r="W118" s="29">
        <f>COUNTA(W80:W102)+X118</f>
        <v>20</v>
      </c>
      <c r="X118" s="29">
        <f>COUNTA(X80:X102)+Y118</f>
        <v>18</v>
      </c>
      <c r="Y118" s="29">
        <f>COUNTA(Y80:Y102)+Z118</f>
        <v>16</v>
      </c>
      <c r="Z118" s="29">
        <f>COUNTA(Z80:Z102)+AA118</f>
        <v>16</v>
      </c>
      <c r="AA118" s="29">
        <f>COUNTA(AA80:AA102)+AB118</f>
        <v>14</v>
      </c>
      <c r="AB118" s="29">
        <f>COUNTA(AB80:AB102)+AC118</f>
        <v>12</v>
      </c>
      <c r="AC118" s="29">
        <f>COUNTA(AC80:AC102)+AD118</f>
        <v>10</v>
      </c>
      <c r="AD118" s="29">
        <f>COUNTA(AD80:AD102)+AE118</f>
        <v>8</v>
      </c>
      <c r="AE118" s="29">
        <f>COUNTA(AE80:AE102)+AF118</f>
        <v>7</v>
      </c>
      <c r="AF118" s="29">
        <f>COUNTA(AF80:AF102)+AG118</f>
        <v>6</v>
      </c>
      <c r="AG118" s="29">
        <f>COUNTA(AG80:AG102)+AH118</f>
        <v>6</v>
      </c>
      <c r="AH118" s="29">
        <f>COUNTA(AH80:AH102)+AI118</f>
        <v>5</v>
      </c>
      <c r="AI118" s="29">
        <f>COUNTA(AI80:AI102)+AJ118</f>
        <v>5</v>
      </c>
      <c r="AJ118" s="29">
        <f>COUNTA(AJ80:AJ102)+AK118</f>
        <v>3</v>
      </c>
      <c r="AK118" s="29">
        <f>COUNTA(AK80:AK102)+AL118</f>
        <v>2</v>
      </c>
      <c r="AL118" s="29">
        <f>COUNTA(AL80:AL102)+AM118</f>
        <v>0</v>
      </c>
      <c r="AM118" s="29">
        <f>COUNTA(AM80:AM102)+AN118</f>
        <v>0</v>
      </c>
      <c r="AN118" s="29">
        <f>COUNTA(AN80:AN102)</f>
        <v>0</v>
      </c>
    </row>
    <row r="119" spans="1:54" ht="4.5" hidden="1" customHeight="1" x14ac:dyDescent="0.2">
      <c r="A119" s="29">
        <f>SUMPRODUCT((A$80:A$102&lt;&gt;"")*($J$80:$AN$102&lt;&gt;""))</f>
        <v>33</v>
      </c>
      <c r="B119" s="29">
        <f>SUMPRODUCT((B$80:B$102&lt;&gt;"")*($J$80:$AN$102&lt;&gt;""))</f>
        <v>2</v>
      </c>
      <c r="C119" s="29">
        <f>SUMPRODUCT((C$80:C$102&lt;&gt;"")*($J$80:$AN$102&lt;&gt;""))</f>
        <v>1</v>
      </c>
      <c r="D119" s="29">
        <f>SUMPRODUCT((D$80:D$102&lt;&gt;"")*($J$80:$AN$102&lt;&gt;""))</f>
        <v>1</v>
      </c>
      <c r="E119" s="29">
        <f>SUMPRODUCT((E$80:E$102&lt;&gt;"")*($J$80:$AN$102&lt;&gt;""))</f>
        <v>1</v>
      </c>
      <c r="H119" s="118">
        <f>IF(ISERROR(HLOOKUP(0,$J$118:$AN$119,2,0))=TRUE,AN104,HLOOKUP(0,$J$118:$AN$119,2,0)-1)</f>
        <v>43413</v>
      </c>
      <c r="J119" s="119">
        <f>J104</f>
        <v>43386</v>
      </c>
      <c r="K119" s="119">
        <f t="shared" ref="K119:AN119" si="10">K104</f>
        <v>43387</v>
      </c>
      <c r="L119" s="119">
        <f t="shared" si="10"/>
        <v>43388</v>
      </c>
      <c r="M119" s="119">
        <f t="shared" si="10"/>
        <v>43389</v>
      </c>
      <c r="N119" s="119">
        <f t="shared" si="10"/>
        <v>43390</v>
      </c>
      <c r="O119" s="119">
        <f t="shared" si="10"/>
        <v>43391</v>
      </c>
      <c r="P119" s="119">
        <f t="shared" si="10"/>
        <v>43392</v>
      </c>
      <c r="Q119" s="119">
        <f t="shared" si="10"/>
        <v>43393</v>
      </c>
      <c r="R119" s="119">
        <f t="shared" si="10"/>
        <v>43394</v>
      </c>
      <c r="S119" s="119">
        <f t="shared" si="10"/>
        <v>43395</v>
      </c>
      <c r="T119" s="119">
        <f t="shared" si="10"/>
        <v>43396</v>
      </c>
      <c r="U119" s="119">
        <f t="shared" si="10"/>
        <v>43397</v>
      </c>
      <c r="V119" s="119">
        <f t="shared" si="10"/>
        <v>43398</v>
      </c>
      <c r="W119" s="119">
        <f t="shared" si="10"/>
        <v>43399</v>
      </c>
      <c r="X119" s="119">
        <f t="shared" si="10"/>
        <v>43400</v>
      </c>
      <c r="Y119" s="119">
        <f t="shared" si="10"/>
        <v>43401</v>
      </c>
      <c r="Z119" s="119">
        <f t="shared" si="10"/>
        <v>43402</v>
      </c>
      <c r="AA119" s="119">
        <f t="shared" si="10"/>
        <v>43403</v>
      </c>
      <c r="AB119" s="119">
        <f t="shared" si="10"/>
        <v>43404</v>
      </c>
      <c r="AC119" s="119">
        <f t="shared" si="10"/>
        <v>43405</v>
      </c>
      <c r="AD119" s="119">
        <f t="shared" si="10"/>
        <v>43406</v>
      </c>
      <c r="AE119" s="119">
        <f t="shared" si="10"/>
        <v>43407</v>
      </c>
      <c r="AF119" s="119">
        <f t="shared" si="10"/>
        <v>43408</v>
      </c>
      <c r="AG119" s="119">
        <f t="shared" si="10"/>
        <v>43409</v>
      </c>
      <c r="AH119" s="119">
        <f t="shared" si="10"/>
        <v>43410</v>
      </c>
      <c r="AI119" s="119">
        <f t="shared" si="10"/>
        <v>43411</v>
      </c>
      <c r="AJ119" s="119">
        <f t="shared" si="10"/>
        <v>43412</v>
      </c>
      <c r="AK119" s="119">
        <f t="shared" si="10"/>
        <v>43413</v>
      </c>
      <c r="AL119" s="119">
        <f t="shared" si="10"/>
        <v>43414</v>
      </c>
      <c r="AM119" s="119">
        <f>AM104</f>
        <v>43415</v>
      </c>
      <c r="AN119" s="119">
        <f t="shared" si="10"/>
        <v>43416</v>
      </c>
    </row>
    <row r="120" spans="1:54" ht="36" customHeight="1" x14ac:dyDescent="0.2">
      <c r="A120" s="141">
        <f>A118/SUM($A$119:$E$119)</f>
        <v>0.86842105263157898</v>
      </c>
      <c r="B120" s="141">
        <f>B118/SUM($A$119:$E$119)</f>
        <v>5.2631578947368418E-2</v>
      </c>
      <c r="C120" s="141">
        <f>C118/SUM($A$119:$E$119)</f>
        <v>2.6315789473684209E-2</v>
      </c>
      <c r="D120" s="141">
        <f>D118/SUM($A$119:$E$119)</f>
        <v>2.6315789473684209E-2</v>
      </c>
      <c r="E120" s="141">
        <f t="shared" ref="E120:E121" si="11">E118/SUM($A$119:$E$119)</f>
        <v>2.6315789473684209E-2</v>
      </c>
      <c r="F120" s="123" t="s">
        <v>38</v>
      </c>
      <c r="G120" s="124"/>
      <c r="H120" s="125"/>
      <c r="I120" s="127"/>
      <c r="J120" s="139"/>
      <c r="K120" s="252"/>
      <c r="L120" s="252"/>
      <c r="M120" s="252"/>
      <c r="N120" s="252"/>
      <c r="O120" s="252"/>
      <c r="P120" s="252"/>
      <c r="Q120" s="252"/>
      <c r="R120" s="252"/>
      <c r="S120" s="252"/>
      <c r="T120" s="252"/>
      <c r="U120" s="252"/>
      <c r="V120" s="252"/>
      <c r="W120" s="252"/>
      <c r="X120" s="252"/>
      <c r="Y120" s="139"/>
      <c r="Z120" s="139"/>
      <c r="AA120" s="139"/>
      <c r="AB120" s="139"/>
      <c r="AC120" s="139"/>
      <c r="AD120" s="139"/>
      <c r="AE120" s="139"/>
      <c r="AF120" s="139"/>
      <c r="AG120" s="139"/>
      <c r="AH120" s="139"/>
      <c r="AI120" s="139"/>
      <c r="AJ120" s="139"/>
      <c r="AK120" s="139"/>
      <c r="AL120" s="140"/>
      <c r="AM120" s="129"/>
      <c r="AN120" s="130"/>
      <c r="AO120" s="131"/>
      <c r="AP120" s="254"/>
      <c r="AQ120" s="255"/>
      <c r="AR120" s="255"/>
      <c r="AU120" s="107"/>
      <c r="AV120" s="27"/>
      <c r="AW120" s="27"/>
      <c r="AX120" s="27"/>
      <c r="AY120" s="27"/>
      <c r="AZ120" s="27"/>
      <c r="BA120" s="27"/>
      <c r="BB120" s="132"/>
    </row>
    <row r="121" spans="1:54" ht="36" customHeight="1" x14ac:dyDescent="0.2">
      <c r="A121" s="141">
        <f>A119/SUM($A$119:$E$119)</f>
        <v>0.86842105263157898</v>
      </c>
      <c r="B121" s="141">
        <f>B119/SUM($A$119:$E$119)</f>
        <v>5.2631578947368418E-2</v>
      </c>
      <c r="C121" s="141">
        <f>C119/SUM($A$119:$E$119)</f>
        <v>2.6315789473684209E-2</v>
      </c>
      <c r="D121" s="141">
        <f>D119/SUM($A$119:$E$119)</f>
        <v>2.6315789473684209E-2</v>
      </c>
      <c r="E121" s="141">
        <f t="shared" si="11"/>
        <v>2.6315789473684209E-2</v>
      </c>
      <c r="F121" s="123" t="s">
        <v>37</v>
      </c>
      <c r="G121" s="126"/>
      <c r="H121" s="126"/>
      <c r="I121" s="128"/>
      <c r="J121" s="139"/>
      <c r="K121" s="253"/>
      <c r="L121" s="253"/>
      <c r="M121" s="253"/>
      <c r="N121" s="253"/>
      <c r="O121" s="253"/>
      <c r="P121" s="253"/>
      <c r="Q121" s="253"/>
      <c r="R121" s="253"/>
      <c r="S121" s="253"/>
      <c r="T121" s="253"/>
      <c r="U121" s="253"/>
      <c r="V121" s="253"/>
      <c r="W121" s="253"/>
      <c r="X121" s="253"/>
      <c r="Y121" s="139"/>
      <c r="Z121" s="139"/>
      <c r="AA121" s="139"/>
      <c r="AB121" s="139"/>
      <c r="AC121" s="139"/>
      <c r="AD121" s="139"/>
      <c r="AE121" s="139"/>
      <c r="AF121" s="139"/>
      <c r="AG121" s="139"/>
      <c r="AH121" s="139"/>
      <c r="AI121" s="139"/>
      <c r="AJ121" s="139"/>
      <c r="AK121" s="139"/>
      <c r="AL121" s="140"/>
      <c r="AM121" s="129"/>
      <c r="AN121" s="130"/>
      <c r="AO121" s="131"/>
      <c r="AP121" s="254"/>
      <c r="AQ121" s="255"/>
      <c r="AR121" s="255"/>
      <c r="AU121" s="133"/>
      <c r="AV121" s="62"/>
      <c r="AW121" s="62"/>
      <c r="AX121" s="62"/>
      <c r="AY121" s="62"/>
      <c r="AZ121" s="62"/>
      <c r="BA121" s="62"/>
      <c r="BB121" s="134"/>
    </row>
    <row r="122" spans="1:54" x14ac:dyDescent="0.2">
      <c r="B122" s="120"/>
      <c r="C122" s="120"/>
      <c r="D122" s="120"/>
      <c r="E122" s="120"/>
      <c r="O122" s="117"/>
      <c r="P122" s="117"/>
      <c r="Q122" s="117"/>
      <c r="AS122" s="29"/>
      <c r="AT122" s="29"/>
      <c r="AU122" s="29"/>
    </row>
    <row r="123" spans="1:54" x14ac:dyDescent="0.2">
      <c r="B123" s="121"/>
      <c r="C123" s="121"/>
      <c r="D123" s="121"/>
      <c r="E123" s="121"/>
      <c r="O123" s="117"/>
      <c r="P123" s="117"/>
      <c r="Q123" s="117"/>
      <c r="AS123" s="29"/>
      <c r="AT123" s="29"/>
      <c r="AU123" s="29"/>
    </row>
    <row r="124" spans="1:54" x14ac:dyDescent="0.2">
      <c r="B124" s="121"/>
      <c r="C124" s="121"/>
      <c r="D124" s="121"/>
      <c r="E124" s="121"/>
      <c r="O124" s="117"/>
      <c r="P124" s="117"/>
      <c r="Q124" s="117"/>
      <c r="AS124" s="29"/>
      <c r="AT124" s="29"/>
      <c r="AU124" s="29"/>
    </row>
    <row r="125" spans="1:54" x14ac:dyDescent="0.2">
      <c r="B125" s="121"/>
      <c r="C125" s="121"/>
      <c r="D125" s="121"/>
      <c r="E125" s="121"/>
      <c r="O125" s="117"/>
      <c r="P125" s="117"/>
      <c r="Q125" s="117"/>
      <c r="AS125" s="29"/>
      <c r="AT125" s="29"/>
      <c r="AU125" s="29"/>
    </row>
    <row r="126" spans="1:54" x14ac:dyDescent="0.2">
      <c r="B126" s="121"/>
      <c r="C126" s="121"/>
      <c r="D126" s="121"/>
      <c r="E126" s="121"/>
      <c r="O126" s="117"/>
      <c r="P126" s="117"/>
      <c r="Q126" s="117"/>
      <c r="AS126" s="29"/>
      <c r="AT126" s="29"/>
      <c r="AU126" s="29"/>
    </row>
    <row r="127" spans="1:54" x14ac:dyDescent="0.2">
      <c r="B127" s="121"/>
      <c r="C127" s="121"/>
      <c r="D127" s="121"/>
      <c r="E127" s="121"/>
      <c r="O127" s="117"/>
      <c r="P127" s="117"/>
      <c r="Q127" s="117"/>
      <c r="AS127" s="29"/>
      <c r="AT127" s="29"/>
      <c r="AU127" s="29"/>
    </row>
    <row r="128" spans="1:54" x14ac:dyDescent="0.2">
      <c r="B128" s="121"/>
      <c r="C128" s="121"/>
      <c r="D128" s="121"/>
      <c r="E128" s="121"/>
      <c r="O128" s="117"/>
      <c r="P128" s="117"/>
      <c r="Q128" s="117"/>
      <c r="AS128" s="29"/>
      <c r="AT128" s="29"/>
      <c r="AU128" s="29"/>
    </row>
    <row r="129" spans="2:47" x14ac:dyDescent="0.2">
      <c r="B129" s="121"/>
      <c r="C129" s="121"/>
      <c r="D129" s="121"/>
      <c r="E129" s="121"/>
      <c r="O129" s="117"/>
      <c r="P129" s="117"/>
      <c r="Q129" s="117"/>
      <c r="AS129" s="29"/>
      <c r="AT129" s="29"/>
      <c r="AU129" s="29"/>
    </row>
    <row r="130" spans="2:47" ht="14.25" customHeight="1" x14ac:dyDescent="0.25">
      <c r="B130" s="122"/>
      <c r="C130" s="122"/>
      <c r="D130" s="122"/>
      <c r="E130" s="122"/>
      <c r="O130" s="117"/>
      <c r="P130" s="117"/>
      <c r="Q130" s="117"/>
      <c r="AS130" s="29"/>
      <c r="AT130" s="29"/>
      <c r="AU130" s="29"/>
    </row>
    <row r="131" spans="2:47" ht="14.25" customHeight="1" x14ac:dyDescent="0.25">
      <c r="B131" s="122"/>
      <c r="C131" s="122"/>
      <c r="D131" s="122"/>
      <c r="E131" s="122"/>
      <c r="O131" s="117"/>
      <c r="P131" s="117"/>
      <c r="Q131" s="117"/>
      <c r="AS131" s="29"/>
      <c r="AT131" s="29"/>
      <c r="AU131" s="29"/>
    </row>
    <row r="132" spans="2:47" x14ac:dyDescent="0.2">
      <c r="B132" s="121"/>
      <c r="C132" s="121"/>
      <c r="D132" s="121"/>
      <c r="E132" s="121"/>
      <c r="O132" s="117"/>
      <c r="P132" s="117"/>
      <c r="Q132" s="117"/>
      <c r="AS132" s="29"/>
      <c r="AT132" s="29"/>
      <c r="AU132" s="29"/>
    </row>
    <row r="133" spans="2:47" x14ac:dyDescent="0.2">
      <c r="O133" s="117"/>
      <c r="P133" s="117"/>
      <c r="Q133" s="117"/>
      <c r="AS133" s="29"/>
      <c r="AT133" s="29"/>
      <c r="AU133" s="29"/>
    </row>
    <row r="134" spans="2:47" x14ac:dyDescent="0.2">
      <c r="O134" s="117"/>
      <c r="P134" s="117"/>
      <c r="Q134" s="117"/>
      <c r="AS134" s="29"/>
      <c r="AT134" s="29"/>
      <c r="AU134" s="29"/>
    </row>
  </sheetData>
  <sheetProtection formatCells="0" selectLockedCells="1"/>
  <mergeCells count="62">
    <mergeCell ref="AU84:BB86"/>
    <mergeCell ref="G85:I85"/>
    <mergeCell ref="G86:I86"/>
    <mergeCell ref="G114:H114"/>
    <mergeCell ref="AP114:AR114"/>
    <mergeCell ref="G102:I102"/>
    <mergeCell ref="G94:I94"/>
    <mergeCell ref="G95:I95"/>
    <mergeCell ref="G96:I96"/>
    <mergeCell ref="G97:I97"/>
    <mergeCell ref="A75:E76"/>
    <mergeCell ref="A77:E78"/>
    <mergeCell ref="G77:H78"/>
    <mergeCell ref="AO77:AR78"/>
    <mergeCell ref="G80:I80"/>
    <mergeCell ref="G93:I93"/>
    <mergeCell ref="G81:I81"/>
    <mergeCell ref="G82:I82"/>
    <mergeCell ref="G83:I83"/>
    <mergeCell ref="G84:I84"/>
    <mergeCell ref="G87:I87"/>
    <mergeCell ref="G88:I88"/>
    <mergeCell ref="G90:I90"/>
    <mergeCell ref="G91:I91"/>
    <mergeCell ref="G92:I92"/>
    <mergeCell ref="G89:H89"/>
    <mergeCell ref="G99:I99"/>
    <mergeCell ref="G101:I101"/>
    <mergeCell ref="A103:A116"/>
    <mergeCell ref="B103:B116"/>
    <mergeCell ref="C103:C116"/>
    <mergeCell ref="D103:D116"/>
    <mergeCell ref="E103:E116"/>
    <mergeCell ref="G98:H98"/>
    <mergeCell ref="G100:H100"/>
    <mergeCell ref="AU104:AV104"/>
    <mergeCell ref="AW104:BB104"/>
    <mergeCell ref="G105:G113"/>
    <mergeCell ref="H105:H113"/>
    <mergeCell ref="I105:I114"/>
    <mergeCell ref="J105:J106"/>
    <mergeCell ref="AP105:AR105"/>
    <mergeCell ref="AW105:BB114"/>
    <mergeCell ref="AP106:AR106"/>
    <mergeCell ref="J107:J108"/>
    <mergeCell ref="I103:I104"/>
    <mergeCell ref="AO103:AO104"/>
    <mergeCell ref="AP103:AP104"/>
    <mergeCell ref="AQ103:AQ104"/>
    <mergeCell ref="AP113:AR113"/>
    <mergeCell ref="AR103:AR104"/>
    <mergeCell ref="AP107:AR107"/>
    <mergeCell ref="AP108:AR108"/>
    <mergeCell ref="J109:J110"/>
    <mergeCell ref="AP109:AR109"/>
    <mergeCell ref="AP110:AR110"/>
    <mergeCell ref="J111:J112"/>
    <mergeCell ref="AP111:AR111"/>
    <mergeCell ref="AP112:AR112"/>
    <mergeCell ref="G103:H103"/>
    <mergeCell ref="F103:F114"/>
    <mergeCell ref="J113:J114"/>
  </mergeCells>
  <conditionalFormatting sqref="AU81:AU82 AO80:AT102">
    <cfRule type="cellIs" dxfId="68" priority="69" operator="equal">
      <formula>"A"</formula>
    </cfRule>
  </conditionalFormatting>
  <conditionalFormatting sqref="F80:F81 F83 F89:F96 F100:F102">
    <cfRule type="expression" dxfId="67" priority="68">
      <formula>AS80&lt;=-1</formula>
    </cfRule>
  </conditionalFormatting>
  <conditionalFormatting sqref="J103:AN103">
    <cfRule type="cellIs" dxfId="66" priority="66" operator="equal">
      <formula>"CN"</formula>
    </cfRule>
    <cfRule type="cellIs" dxfId="65" priority="67" operator="equal">
      <formula>"T7"</formula>
    </cfRule>
  </conditionalFormatting>
  <conditionalFormatting sqref="K105 K107">
    <cfRule type="expression" dxfId="64" priority="64">
      <formula>AS105=-1</formula>
    </cfRule>
    <cfRule type="expression" dxfId="63" priority="65">
      <formula>AS105=1</formula>
    </cfRule>
  </conditionalFormatting>
  <conditionalFormatting sqref="F80:F81 F83 F89:F96 F100:F102">
    <cfRule type="expression" dxfId="62" priority="63">
      <formula>AT80&gt;=1</formula>
    </cfRule>
  </conditionalFormatting>
  <conditionalFormatting sqref="AO80:AR102">
    <cfRule type="cellIs" dxfId="61" priority="62" operator="equal">
      <formula>"A"</formula>
    </cfRule>
  </conditionalFormatting>
  <conditionalFormatting sqref="K111">
    <cfRule type="expression" dxfId="60" priority="60">
      <formula>AS111=-1</formula>
    </cfRule>
    <cfRule type="expression" dxfId="59" priority="61">
      <formula>AS111=1</formula>
    </cfRule>
  </conditionalFormatting>
  <conditionalFormatting sqref="K111">
    <cfRule type="expression" dxfId="58" priority="58">
      <formula>AS111=-1</formula>
    </cfRule>
    <cfRule type="expression" dxfId="57" priority="59">
      <formula>AS111=1</formula>
    </cfRule>
  </conditionalFormatting>
  <conditionalFormatting sqref="K113">
    <cfRule type="expression" dxfId="56" priority="56">
      <formula>AS113=-1</formula>
    </cfRule>
    <cfRule type="expression" dxfId="55" priority="57">
      <formula>AS113=1</formula>
    </cfRule>
  </conditionalFormatting>
  <conditionalFormatting sqref="K105">
    <cfRule type="expression" dxfId="54" priority="53">
      <formula>AD105=-1</formula>
    </cfRule>
    <cfRule type="expression" dxfId="53" priority="54">
      <formula>AD105=0</formula>
    </cfRule>
    <cfRule type="expression" dxfId="52" priority="55">
      <formula>AD105=1</formula>
    </cfRule>
  </conditionalFormatting>
  <conditionalFormatting sqref="K107">
    <cfRule type="expression" dxfId="51" priority="50">
      <formula>AD107=-1</formula>
    </cfRule>
    <cfRule type="expression" dxfId="50" priority="51">
      <formula>AD107=0</formula>
    </cfRule>
    <cfRule type="expression" dxfId="49" priority="52">
      <formula>AD107=1</formula>
    </cfRule>
  </conditionalFormatting>
  <conditionalFormatting sqref="K111">
    <cfRule type="expression" dxfId="48" priority="48">
      <formula>AS111=-1</formula>
    </cfRule>
    <cfRule type="expression" dxfId="47" priority="49">
      <formula>AS111=1</formula>
    </cfRule>
  </conditionalFormatting>
  <conditionalFormatting sqref="K111">
    <cfRule type="expression" dxfId="46" priority="45">
      <formula>AD111=-1</formula>
    </cfRule>
    <cfRule type="expression" dxfId="45" priority="46">
      <formula>AD111=0</formula>
    </cfRule>
    <cfRule type="expression" dxfId="44" priority="47">
      <formula>AD111=1</formula>
    </cfRule>
  </conditionalFormatting>
  <conditionalFormatting sqref="K113">
    <cfRule type="expression" dxfId="43" priority="43">
      <formula>AS113=-1</formula>
    </cfRule>
    <cfRule type="expression" dxfId="42" priority="44">
      <formula>AS113=1</formula>
    </cfRule>
  </conditionalFormatting>
  <conditionalFormatting sqref="K113">
    <cfRule type="expression" dxfId="41" priority="40">
      <formula>AD113=-1</formula>
    </cfRule>
    <cfRule type="expression" dxfId="40" priority="41">
      <formula>AD113=0</formula>
    </cfRule>
    <cfRule type="expression" dxfId="39" priority="42">
      <formula>AD113=1</formula>
    </cfRule>
  </conditionalFormatting>
  <conditionalFormatting sqref="K109">
    <cfRule type="expression" dxfId="38" priority="37">
      <formula>AS109=-1</formula>
    </cfRule>
    <cfRule type="expression" dxfId="37" priority="38">
      <formula>AS109=0</formula>
    </cfRule>
    <cfRule type="expression" dxfId="36" priority="39">
      <formula>AS109=1</formula>
    </cfRule>
  </conditionalFormatting>
  <conditionalFormatting sqref="K105">
    <cfRule type="expression" dxfId="35" priority="34">
      <formula>AS105=-1</formula>
    </cfRule>
    <cfRule type="expression" dxfId="34" priority="35">
      <formula>AS105=0</formula>
    </cfRule>
    <cfRule type="expression" dxfId="33" priority="36">
      <formula>AS105=1</formula>
    </cfRule>
  </conditionalFormatting>
  <conditionalFormatting sqref="K107">
    <cfRule type="expression" dxfId="32" priority="31">
      <formula>AS107=-1</formula>
    </cfRule>
    <cfRule type="expression" dxfId="31" priority="32">
      <formula>AS107=0</formula>
    </cfRule>
    <cfRule type="expression" dxfId="30" priority="33">
      <formula>AS107=1</formula>
    </cfRule>
  </conditionalFormatting>
  <conditionalFormatting sqref="K111">
    <cfRule type="expression" dxfId="29" priority="28">
      <formula>AS111=-1</formula>
    </cfRule>
    <cfRule type="expression" dxfId="28" priority="29">
      <formula>AS111=0</formula>
    </cfRule>
    <cfRule type="expression" dxfId="27" priority="30">
      <formula>AS111=1</formula>
    </cfRule>
  </conditionalFormatting>
  <conditionalFormatting sqref="K113">
    <cfRule type="expression" dxfId="26" priority="25">
      <formula>AS113=-1</formula>
    </cfRule>
    <cfRule type="expression" dxfId="25" priority="26">
      <formula>AS113=0</formula>
    </cfRule>
    <cfRule type="expression" dxfId="24" priority="27">
      <formula>AS113=1</formula>
    </cfRule>
  </conditionalFormatting>
  <conditionalFormatting sqref="K113">
    <cfRule type="expression" dxfId="23" priority="23">
      <formula>AS113=-1</formula>
    </cfRule>
    <cfRule type="expression" dxfId="22" priority="24">
      <formula>AS113=1</formula>
    </cfRule>
  </conditionalFormatting>
  <conditionalFormatting sqref="K113">
    <cfRule type="expression" dxfId="21" priority="21">
      <formula>AS113=-1</formula>
    </cfRule>
    <cfRule type="expression" dxfId="20" priority="22">
      <formula>AS113=1</formula>
    </cfRule>
  </conditionalFormatting>
  <conditionalFormatting sqref="K113">
    <cfRule type="expression" dxfId="19" priority="19">
      <formula>AS113=-1</formula>
    </cfRule>
    <cfRule type="expression" dxfId="18" priority="20">
      <formula>AS113=1</formula>
    </cfRule>
  </conditionalFormatting>
  <conditionalFormatting sqref="K113">
    <cfRule type="expression" dxfId="17" priority="16">
      <formula>AD113=-1</formula>
    </cfRule>
    <cfRule type="expression" dxfId="16" priority="17">
      <formula>AD113=0</formula>
    </cfRule>
    <cfRule type="expression" dxfId="15" priority="18">
      <formula>AD113=1</formula>
    </cfRule>
  </conditionalFormatting>
  <conditionalFormatting sqref="K113">
    <cfRule type="expression" dxfId="14" priority="13">
      <formula>AS113=-1</formula>
    </cfRule>
    <cfRule type="expression" dxfId="13" priority="14">
      <formula>AS113=0</formula>
    </cfRule>
    <cfRule type="expression" dxfId="12" priority="15">
      <formula>AS113=1</formula>
    </cfRule>
  </conditionalFormatting>
  <conditionalFormatting sqref="J104:AN104">
    <cfRule type="cellIs" dxfId="11" priority="12" operator="equal">
      <formula>$AU$76</formula>
    </cfRule>
  </conditionalFormatting>
  <conditionalFormatting sqref="E3:K8">
    <cfRule type="cellIs" dxfId="10" priority="10" stopIfTrue="1" operator="equal">
      <formula>TODAY()</formula>
    </cfRule>
    <cfRule type="expression" dxfId="9" priority="11" stopIfTrue="1">
      <formula>OR(MONTH(E3)&lt;$C$3,MONTH(E3)&gt;$C$3)</formula>
    </cfRule>
  </conditionalFormatting>
  <conditionalFormatting sqref="AU99:AU102">
    <cfRule type="cellIs" dxfId="8" priority="9" stopIfTrue="1" operator="equal">
      <formula>#REF!</formula>
    </cfRule>
  </conditionalFormatting>
  <conditionalFormatting sqref="AV99:BB102">
    <cfRule type="cellIs" dxfId="7" priority="7" stopIfTrue="1" operator="equal">
      <formula>TODAY()</formula>
    </cfRule>
    <cfRule type="expression" dxfId="6" priority="8" stopIfTrue="1">
      <formula>OR(MONTH(AV99)&lt;$C$3,MONTH(AV99)&gt;$C$3)</formula>
    </cfRule>
  </conditionalFormatting>
  <conditionalFormatting sqref="A80:AR81 A89:G89 I89:AR89 A90:AR96 I98:AR98 A101:AR102 A100:G100 I100:AR100 A83:AR83 A82:E82 G82:AR82 A84:E88 G84:AR88 G98 G99:AR99 A97:E99 G97:AR97">
    <cfRule type="expression" dxfId="5" priority="6">
      <formula>$F80="a"</formula>
    </cfRule>
  </conditionalFormatting>
  <conditionalFormatting sqref="J78:AN79">
    <cfRule type="expression" dxfId="4" priority="3">
      <formula>J$103="CN"</formula>
    </cfRule>
    <cfRule type="expression" dxfId="3" priority="4">
      <formula>J$103="T7"</formula>
    </cfRule>
  </conditionalFormatting>
  <conditionalFormatting sqref="J80:AN102">
    <cfRule type="expression" dxfId="2" priority="93">
      <formula>J$103="T7"</formula>
    </cfRule>
  </conditionalFormatting>
  <conditionalFormatting sqref="J80:AN102">
    <cfRule type="expression" dxfId="1" priority="95">
      <formula>J$103="CN"</formula>
    </cfRule>
  </conditionalFormatting>
  <conditionalFormatting sqref="J80:AN102">
    <cfRule type="expression" dxfId="0" priority="106">
      <formula>J$104&lt;=$AU$76</formula>
    </cfRule>
  </conditionalFormatting>
  <dataValidations disablePrompts="1" count="1">
    <dataValidation type="list" allowBlank="1" showInputMessage="1" showErrorMessage="1" sqref="JB3 C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xr:uid="{00000000-0002-0000-0000-000000000000}">
      <formula1>"1,2,3,4,5,6,7,8,9,10,11,12"</formula1>
    </dataValidation>
  </dataValidations>
  <printOptions horizontalCentered="1"/>
  <pageMargins left="0" right="0" top="0.59055118110236227" bottom="0" header="0" footer="0"/>
  <pageSetup paperSize="9" scale="72" orientation="landscape" r:id="rId1"/>
  <ignoredErrors>
    <ignoredError sqref="K108 K110 K11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OPPM</vt:lpstr>
      <vt:lpstr>OPPM!Print_Area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c:creator>
  <cp:lastModifiedBy>phuocnga</cp:lastModifiedBy>
  <cp:lastPrinted>2013-03-11T01:24:48Z</cp:lastPrinted>
  <dcterms:created xsi:type="dcterms:W3CDTF">2013-02-19T13:37:56Z</dcterms:created>
  <dcterms:modified xsi:type="dcterms:W3CDTF">2018-12-20T08:52:45Z</dcterms:modified>
</cp:coreProperties>
</file>