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igg\Downloads\"/>
    </mc:Choice>
  </mc:AlternateContent>
  <xr:revisionPtr revIDLastSave="0" documentId="13_ncr:1_{20143D95-2EEF-42C8-AF0E-D8A8C8739F7C}" xr6:coauthVersionLast="47" xr6:coauthVersionMax="47" xr10:uidLastSave="{00000000-0000-0000-0000-000000000000}"/>
  <bookViews>
    <workbookView xWindow="-108" yWindow="-108" windowWidth="23256" windowHeight="12456" activeTab="2" xr2:uid="{47706FCF-DC94-4799-9E58-116B34B1957B}"/>
  </bookViews>
  <sheets>
    <sheet name="Summary" sheetId="1" r:id="rId1"/>
    <sheet name="FishWorks" sheetId="13" r:id="rId2"/>
    <sheet name="FishWorks_FinalSummary" sheetId="1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3" l="1"/>
  <c r="H45" i="13"/>
  <c r="H43" i="13"/>
  <c r="L26" i="13"/>
  <c r="S13" i="13"/>
  <c r="S15" i="13"/>
  <c r="S16" i="13"/>
  <c r="S23" i="13"/>
  <c r="S25" i="13"/>
  <c r="S26" i="13"/>
  <c r="H41" i="13"/>
  <c r="H40" i="13"/>
  <c r="P28" i="13"/>
  <c r="P29" i="13"/>
  <c r="P33" i="13"/>
  <c r="P18" i="13"/>
  <c r="P19" i="13"/>
  <c r="F6" i="13"/>
  <c r="Q29" i="13"/>
  <c r="S29" i="13"/>
  <c r="O29" i="13"/>
  <c r="N29" i="13"/>
  <c r="N33" i="13"/>
  <c r="M29" i="13"/>
  <c r="M33" i="13"/>
  <c r="L29" i="13"/>
  <c r="L33" i="13"/>
  <c r="K29" i="13"/>
  <c r="J29" i="13"/>
  <c r="I29" i="13"/>
  <c r="H29" i="13"/>
  <c r="H33" i="13"/>
  <c r="G29" i="13"/>
  <c r="F29" i="13"/>
  <c r="F33" i="13"/>
  <c r="E29" i="13"/>
  <c r="D29" i="13"/>
  <c r="C29" i="13"/>
  <c r="Q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Q19" i="13"/>
  <c r="S19" i="13"/>
  <c r="O19" i="13"/>
  <c r="N19" i="13"/>
  <c r="M19" i="13"/>
  <c r="L19" i="13"/>
  <c r="K19" i="13"/>
  <c r="K33" i="13"/>
  <c r="J19" i="13"/>
  <c r="J33" i="13"/>
  <c r="I19" i="13"/>
  <c r="H19" i="13"/>
  <c r="G19" i="13"/>
  <c r="F19" i="13"/>
  <c r="E19" i="13"/>
  <c r="D19" i="13"/>
  <c r="D33" i="13"/>
  <c r="C19" i="13"/>
  <c r="C33" i="13"/>
  <c r="Q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C11" i="13"/>
  <c r="D11" i="13"/>
  <c r="E11" i="13"/>
  <c r="E33" i="13"/>
  <c r="I33" i="13"/>
  <c r="O33" i="13"/>
  <c r="G33" i="13"/>
  <c r="S33" i="13"/>
  <c r="F11" i="13"/>
  <c r="G11" i="13"/>
  <c r="H11" i="13"/>
  <c r="I11" i="13"/>
  <c r="J11" i="13"/>
  <c r="D39" i="13"/>
  <c r="H39" i="13"/>
  <c r="Q33" i="13"/>
  <c r="D40" i="13"/>
  <c r="K11" i="13"/>
  <c r="D41" i="13"/>
  <c r="L11" i="13"/>
  <c r="M11" i="13"/>
  <c r="N11" i="13"/>
  <c r="D43" i="13"/>
  <c r="D42" i="13"/>
  <c r="H42" i="13"/>
  <c r="O11" i="13"/>
  <c r="P11" i="13"/>
  <c r="Q11" i="13"/>
  <c r="D44" i="13"/>
  <c r="D45" i="13"/>
  <c r="J4" i="13"/>
  <c r="I4" i="13"/>
  <c r="H16" i="1" a="1"/>
  <c r="J8" i="1" a="1"/>
  <c r="H9" i="1" a="1"/>
  <c r="E10" i="1" a="1"/>
  <c r="J14" i="1" a="1"/>
  <c r="G13" i="1" a="1"/>
  <c r="G6" i="1" a="1"/>
  <c r="H10" i="1" a="1"/>
  <c r="H6" i="1" a="1"/>
  <c r="J16" i="1" a="1"/>
  <c r="I13" i="1" a="1"/>
  <c r="H8" i="1" a="1"/>
  <c r="E14" i="1" a="1"/>
  <c r="G12" i="1" a="1"/>
  <c r="H15" i="1" a="1"/>
  <c r="E15" i="1" a="1"/>
  <c r="E11" i="1" a="1"/>
  <c r="I9" i="1" a="1"/>
  <c r="G11" i="1" a="1"/>
  <c r="I16" i="1" a="1"/>
  <c r="I12" i="1" a="1"/>
  <c r="I7" i="1" a="1"/>
  <c r="G9" i="1" a="1"/>
  <c r="J7" i="1" a="1"/>
  <c r="I8" i="1" a="1"/>
  <c r="G14" i="1" a="1"/>
  <c r="J10" i="1" a="1"/>
  <c r="H7" i="1" a="1"/>
  <c r="G15" i="1" a="1"/>
  <c r="H11" i="1" a="1"/>
  <c r="I10" i="1" a="1"/>
  <c r="E13" i="1" a="1"/>
  <c r="J12" i="1" a="1"/>
  <c r="E9" i="1" a="1"/>
  <c r="G7" i="1" a="1"/>
  <c r="G16" i="1" a="1"/>
  <c r="E7" i="1" a="1"/>
  <c r="J6" i="1" a="1"/>
  <c r="J11" i="1" a="1"/>
  <c r="J15" i="1" a="1"/>
  <c r="J9" i="1" a="1"/>
  <c r="I11" i="1" a="1"/>
  <c r="E12" i="1" a="1"/>
  <c r="I14" i="1" a="1"/>
  <c r="G8" i="1" a="1"/>
  <c r="H13" i="1" a="1"/>
  <c r="J13" i="1" a="1"/>
  <c r="E6" i="1" a="1"/>
  <c r="I6" i="1" a="1"/>
  <c r="G10" i="1" a="1"/>
  <c r="I15" i="1" a="1"/>
  <c r="H12" i="1" a="1"/>
  <c r="C16" i="1" a="1"/>
  <c r="E16" i="1" a="1"/>
  <c r="H14" i="1" a="1"/>
  <c r="E8" i="1" a="1"/>
  <c r="F5" i="13" l="1"/>
  <c r="K4" i="13"/>
  <c r="F4" i="13" s="1"/>
  <c r="E10" i="1"/>
  <c r="I13" i="1"/>
  <c r="I12" i="1"/>
  <c r="I15" i="1"/>
  <c r="J15" i="1"/>
  <c r="G13" i="1"/>
  <c r="H7" i="1"/>
  <c r="H13" i="1"/>
  <c r="H14" i="1"/>
  <c r="E12" i="1"/>
  <c r="H10" i="1"/>
  <c r="G8" i="1"/>
  <c r="H6" i="1"/>
  <c r="I8" i="1"/>
  <c r="I10" i="1"/>
  <c r="E11" i="1"/>
  <c r="J7" i="1"/>
  <c r="J11" i="1"/>
  <c r="I11" i="1"/>
  <c r="E6" i="1"/>
  <c r="E7" i="1"/>
  <c r="C16" i="1"/>
  <c r="J8" i="1"/>
  <c r="H12" i="1"/>
  <c r="J16" i="1"/>
  <c r="G14" i="1"/>
  <c r="E16" i="1"/>
  <c r="J12" i="1"/>
  <c r="E8" i="1"/>
  <c r="H15" i="1"/>
  <c r="G10" i="1"/>
  <c r="J9" i="1"/>
  <c r="I14" i="1"/>
  <c r="H16" i="1"/>
  <c r="I9" i="1"/>
  <c r="G16" i="1"/>
  <c r="J14" i="1"/>
  <c r="H8" i="1"/>
  <c r="G9" i="1"/>
  <c r="G15" i="1"/>
  <c r="E14" i="1"/>
  <c r="E13" i="1"/>
  <c r="I16" i="1"/>
  <c r="G12" i="1"/>
  <c r="J6" i="1"/>
  <c r="E9" i="1"/>
  <c r="H11" i="1"/>
  <c r="I7" i="1"/>
  <c r="I6" i="1"/>
  <c r="E15" i="1"/>
  <c r="H9" i="1"/>
  <c r="G7" i="1"/>
  <c r="J10" i="1"/>
  <c r="G11" i="1"/>
  <c r="J13" i="1"/>
  <c r="G6" i="1"/>
  <c r="D14" i="1" a="1"/>
  <c r="C11" i="1" a="1"/>
  <c r="D13" i="1" a="1"/>
  <c r="C13" i="1" a="1"/>
  <c r="C14" i="1" a="1"/>
  <c r="C12" i="1" a="1"/>
  <c r="D16" i="1" a="1"/>
  <c r="D6" i="1" a="1"/>
  <c r="D9" i="1" a="1"/>
  <c r="C7" i="1" a="1"/>
  <c r="D8" i="1" a="1"/>
  <c r="C15" i="1" a="1"/>
  <c r="D12" i="1" a="1"/>
  <c r="D11" i="1" a="1"/>
  <c r="D7" i="1" a="1"/>
  <c r="C9" i="1" a="1"/>
  <c r="C6" i="1" a="1"/>
  <c r="D10" i="1" a="1"/>
  <c r="D15" i="1" a="1"/>
  <c r="C8" i="1" a="1"/>
  <c r="C10" i="1" a="1"/>
  <c r="D9" i="1" l="1"/>
  <c r="D11" i="1"/>
  <c r="C10" i="1"/>
  <c r="C15" i="1"/>
  <c r="C14" i="1"/>
  <c r="C6" i="1"/>
  <c r="D12" i="1"/>
  <c r="D15" i="1"/>
  <c r="D13" i="1"/>
  <c r="C9" i="1"/>
  <c r="C13" i="1"/>
  <c r="D10" i="1"/>
  <c r="D7" i="1"/>
  <c r="C8" i="1"/>
  <c r="D16" i="1"/>
  <c r="C7" i="1"/>
  <c r="C12" i="1"/>
  <c r="D8" i="1"/>
  <c r="D14" i="1"/>
  <c r="D6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tc={E312FF28-ACA2-4B4F-9434-4BCDCCC630AE}</author>
  </authors>
  <commentList>
    <comment ref="F23" authorId="0" shapeId="0" xr:uid="{E312FF28-ACA2-4B4F-9434-4BCDCCC630AE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50$ expense on Excel Contractor
Reply:
    That was Braden btw....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<sst xmlns="http://schemas.openxmlformats.org/spreadsheetml/2006/main" count="221" uniqueCount="103">
  <si>
    <t>ECET291 - Project Management</t>
  </si>
  <si>
    <t>First Monday</t>
  </si>
  <si>
    <t>Group</t>
  </si>
  <si>
    <t>Budget</t>
  </si>
  <si>
    <t>Milestones</t>
  </si>
  <si>
    <t>Requirements</t>
  </si>
  <si>
    <t>Team Members</t>
  </si>
  <si>
    <t>Week 10</t>
  </si>
  <si>
    <t>Template</t>
  </si>
  <si>
    <t>SmartRecycleBot</t>
  </si>
  <si>
    <t>Budget &amp; Milestones?</t>
  </si>
  <si>
    <t>Updated. Corrections required.</t>
  </si>
  <si>
    <t>follow up email</t>
  </si>
  <si>
    <t>RLC</t>
  </si>
  <si>
    <t>PCB working this week?</t>
  </si>
  <si>
    <t>AltSpark</t>
  </si>
  <si>
    <t>Looks good.</t>
  </si>
  <si>
    <t>PinballRevival</t>
  </si>
  <si>
    <t>Ahead of schedule?</t>
  </si>
  <si>
    <t>Nautilus</t>
  </si>
  <si>
    <t>Updates?</t>
  </si>
  <si>
    <t>Brübois</t>
  </si>
  <si>
    <t>Final Testing starting soon?</t>
  </si>
  <si>
    <t>EC in the works</t>
  </si>
  <si>
    <t>FLoRa</t>
  </si>
  <si>
    <t>Petal v0.1 next week?</t>
  </si>
  <si>
    <t>Plan to update actual expenses in sheet</t>
  </si>
  <si>
    <t>LapLogic</t>
  </si>
  <si>
    <t>Prototype app almost complete?</t>
  </si>
  <si>
    <t>Fishworks</t>
  </si>
  <si>
    <t>👍</t>
  </si>
  <si>
    <t xml:space="preserve"> </t>
  </si>
  <si>
    <t>LoopDeck</t>
  </si>
  <si>
    <t>Status?</t>
  </si>
  <si>
    <t>Plan to update by Tuesday</t>
  </si>
  <si>
    <t>Status</t>
  </si>
  <si>
    <t>Planned</t>
  </si>
  <si>
    <t>Actual</t>
  </si>
  <si>
    <t>Delta</t>
  </si>
  <si>
    <t>week</t>
  </si>
  <si>
    <t>Final</t>
  </si>
  <si>
    <t>Monday</t>
  </si>
  <si>
    <t>Planned Expenses</t>
  </si>
  <si>
    <t>Labour</t>
  </si>
  <si>
    <t>Facilities/Equipment</t>
  </si>
  <si>
    <t>Supplies</t>
  </si>
  <si>
    <t>Weekly</t>
  </si>
  <si>
    <t>Cumulative</t>
  </si>
  <si>
    <t>Actual Expenses</t>
  </si>
  <si>
    <t>Cumulative Delta</t>
  </si>
  <si>
    <t>Title</t>
  </si>
  <si>
    <t>Owner</t>
  </si>
  <si>
    <t>Met</t>
  </si>
  <si>
    <t>Date</t>
  </si>
  <si>
    <t>Comment</t>
  </si>
  <si>
    <t>Final Summary</t>
  </si>
  <si>
    <t>Group Name:</t>
  </si>
  <si>
    <t>Initial Requirement</t>
  </si>
  <si>
    <t>Modified Requirement</t>
  </si>
  <si>
    <t>Pass/Fail</t>
  </si>
  <si>
    <t>EC</t>
  </si>
  <si>
    <t>Amount</t>
  </si>
  <si>
    <t>Initial Revenue</t>
  </si>
  <si>
    <t>Initial Expenses</t>
  </si>
  <si>
    <t>Updated Revenue</t>
  </si>
  <si>
    <t>Updated Expenses</t>
  </si>
  <si>
    <t>Actual Revenue</t>
  </si>
  <si>
    <t>Initial Milestone</t>
  </si>
  <si>
    <t>Modified Milestone</t>
  </si>
  <si>
    <t>Project FishWorks</t>
  </si>
  <si>
    <t>Eric</t>
  </si>
  <si>
    <t>Kayleb</t>
  </si>
  <si>
    <t>Sebastien</t>
  </si>
  <si>
    <t>Braden</t>
  </si>
  <si>
    <t>Rent/Facilities</t>
  </si>
  <si>
    <t>Tank Basic Set up</t>
  </si>
  <si>
    <t>Node Controllers Built</t>
  </si>
  <si>
    <t>Base Stations Built</t>
  </si>
  <si>
    <t>Hardware Dev Complete</t>
  </si>
  <si>
    <t>App Programing Complete</t>
  </si>
  <si>
    <t>English Presentation / Functional Demo</t>
  </si>
  <si>
    <t>Capstone Symposium</t>
  </si>
  <si>
    <t>Devices communicate with base station.</t>
  </si>
  <si>
    <t>Base station communicates with MQTT server.</t>
  </si>
  <si>
    <t>Web app connects to MQTT server.</t>
  </si>
  <si>
    <t>Device - Humidity Sensor</t>
  </si>
  <si>
    <t>Device - Air Temperature Sensor</t>
  </si>
  <si>
    <t>Device - Water Temperature Sensor</t>
  </si>
  <si>
    <t>Device - AC Outlet Control</t>
  </si>
  <si>
    <t>Device - Leak Detection</t>
  </si>
  <si>
    <t>Device – PH Sensor</t>
  </si>
  <si>
    <t>Device - LED Lighting Control</t>
  </si>
  <si>
    <t>Web app UI has widgets for all connected devices</t>
  </si>
  <si>
    <t>Historical data logged on base station SD card</t>
  </si>
  <si>
    <t>Base station can send email warnings and alerts to users</t>
  </si>
  <si>
    <t>/</t>
  </si>
  <si>
    <t xml:space="preserve">Pass </t>
  </si>
  <si>
    <t>Required changing to another brand of pH Sensor</t>
  </si>
  <si>
    <t>001/ Signed</t>
  </si>
  <si>
    <t>N/A</t>
  </si>
  <si>
    <t>Initial Planned Week</t>
  </si>
  <si>
    <t>Updated Planned Week</t>
  </si>
  <si>
    <t>Week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</si>
</sst>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mmm\ dd\,\ yyyy"/>
    <numFmt numFmtId="166" formatCode="[$-F800]dddd\,\ mmmm\ dd\,\ 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3F3F76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3F3F76"/>
      <name val="Franklin Gothic Book"/>
      <family val="2"/>
      <charset val="1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7F7F7F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9" fontId="1" fillId="0" borderId="0" applyFont="0" applyFill="0" applyBorder="0" applyAlignment="0" applyProtection="0"/>
    <xf numFmtId="0" fontId="9" fillId="0" borderId="6" applyNumberFormat="0" applyFill="0" applyAlignment="0" applyProtection="0"/>
  </cellStyleXfs>
  <cellXfs count="82">
    <xf numFmtId="0" fontId="0" fillId="0" borderId="0" xfId="0"/>
    <xf numFmtId="0" fontId="5" fillId="0" borderId="0" xfId="0" applyFont="1"/>
    <xf numFmtId="164" fontId="0" fillId="0" borderId="0" xfId="1" applyFont="1"/>
    <xf numFmtId="164" fontId="0" fillId="0" borderId="0" xfId="0" applyNumberFormat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4" fillId="2" borderId="2" xfId="4"/>
    <xf numFmtId="164" fontId="4" fillId="2" borderId="2" xfId="1" applyFont="1" applyFill="1" applyBorder="1"/>
    <xf numFmtId="0" fontId="6" fillId="2" borderId="2" xfId="4" applyFont="1"/>
    <xf numFmtId="0" fontId="3" fillId="0" borderId="1" xfId="3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2"/>
    <xf numFmtId="0" fontId="4" fillId="2" borderId="2" xfId="4" applyAlignment="1">
      <alignment horizontal="center"/>
    </xf>
    <xf numFmtId="9" fontId="0" fillId="0" borderId="0" xfId="5" applyFont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9" fillId="0" borderId="6" xfId="6" applyFill="1"/>
    <xf numFmtId="0" fontId="0" fillId="3" borderId="13" xfId="0" applyFill="1" applyBorder="1"/>
    <xf numFmtId="164" fontId="0" fillId="0" borderId="13" xfId="1" applyFont="1" applyBorder="1"/>
    <xf numFmtId="0" fontId="5" fillId="0" borderId="8" xfId="0" applyFont="1" applyBorder="1"/>
    <xf numFmtId="0" fontId="0" fillId="3" borderId="14" xfId="0" applyFill="1" applyBorder="1"/>
    <xf numFmtId="164" fontId="0" fillId="0" borderId="14" xfId="1" applyFont="1" applyBorder="1"/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5" fillId="0" borderId="14" xfId="0" applyFont="1" applyBorder="1" applyAlignment="1">
      <alignment horizontal="center"/>
    </xf>
    <xf numFmtId="0" fontId="9" fillId="0" borderId="6" xfId="6"/>
    <xf numFmtId="0" fontId="0" fillId="0" borderId="15" xfId="0" applyBorder="1"/>
    <xf numFmtId="0" fontId="5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4" borderId="15" xfId="0" applyFill="1" applyBorder="1"/>
    <xf numFmtId="4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14" fontId="4" fillId="2" borderId="2" xfId="4" applyNumberFormat="1" applyAlignment="1">
      <alignment horizontal="right"/>
    </xf>
    <xf numFmtId="16" fontId="4" fillId="2" borderId="2" xfId="4" applyNumberFormat="1" applyAlignment="1">
      <alignment horizontal="right"/>
    </xf>
    <xf numFmtId="164" fontId="0" fillId="0" borderId="3" xfId="0" applyNumberFormat="1" applyBorder="1"/>
    <xf numFmtId="0" fontId="0" fillId="5" borderId="0" xfId="0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5" fillId="0" borderId="9" xfId="0" applyFont="1" applyBorder="1"/>
    <xf numFmtId="8" fontId="11" fillId="0" borderId="32" xfId="0" applyNumberFormat="1" applyFont="1" applyBorder="1"/>
    <xf numFmtId="8" fontId="11" fillId="0" borderId="33" xfId="0" applyNumberFormat="1" applyFont="1" applyBorder="1"/>
    <xf numFmtId="0" fontId="5" fillId="0" borderId="20" xfId="0" applyFont="1" applyBorder="1"/>
    <xf numFmtId="0" fontId="5" fillId="0" borderId="23" xfId="0" applyFont="1" applyBorder="1"/>
    <xf numFmtId="0" fontId="0" fillId="3" borderId="10" xfId="0" applyFill="1" applyBorder="1"/>
    <xf numFmtId="0" fontId="0" fillId="3" borderId="7" xfId="0" applyFill="1" applyBorder="1"/>
    <xf numFmtId="164" fontId="0" fillId="0" borderId="34" xfId="1" applyFon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166" fontId="0" fillId="0" borderId="0" xfId="0" applyNumberFormat="1" applyAlignment="1">
      <alignment horizontal="right"/>
    </xf>
    <xf numFmtId="0" fontId="4" fillId="2" borderId="2" xfId="4" applyAlignment="1">
      <alignment horizontal="left"/>
    </xf>
    <xf numFmtId="0" fontId="0" fillId="0" borderId="0" xfId="0" applyAlignment="1">
      <alignment horizontal="center"/>
    </xf>
    <xf numFmtId="0" fontId="4" fillId="2" borderId="2" xfId="4" applyAlignment="1">
      <alignment horizontal="center"/>
    </xf>
    <xf numFmtId="165" fontId="8" fillId="0" borderId="0" xfId="0" applyNumberFormat="1" applyFont="1" applyAlignment="1">
      <alignment horizontal="right" vertical="center"/>
    </xf>
    <xf numFmtId="165" fontId="8" fillId="0" borderId="5" xfId="0" applyNumberFormat="1" applyFont="1" applyBorder="1" applyAlignment="1">
      <alignment horizontal="right" vertical="center"/>
    </xf>
    <xf numFmtId="0" fontId="4" fillId="2" borderId="17" xfId="4" applyBorder="1" applyAlignment="1">
      <alignment horizontal="left"/>
    </xf>
    <xf numFmtId="0" fontId="4" fillId="2" borderId="18" xfId="4" applyBorder="1" applyAlignment="1">
      <alignment horizontal="left"/>
    </xf>
    <xf numFmtId="0" fontId="4" fillId="2" borderId="19" xfId="4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0" fillId="2" borderId="16" xfId="4" applyFont="1" applyBorder="1" applyAlignment="1">
      <alignment horizontal="left"/>
    </xf>
    <xf numFmtId="0" fontId="10" fillId="2" borderId="2" xfId="4" applyFont="1" applyAlignment="1">
      <alignment horizontal="left"/>
    </xf>
    <xf numFmtId="0" fontId="10" fillId="2" borderId="17" xfId="4" applyFont="1" applyBorder="1" applyAlignment="1">
      <alignment horizontal="left"/>
    </xf>
  </cellXfs>
  <cellStyles count="7">
    <cellStyle name="Currency" xfId="1" builtinId="4"/>
    <cellStyle name="Heading 1" xfId="3" builtinId="16"/>
    <cellStyle name="Heading 2" xfId="6" builtinId="17"/>
    <cellStyle name="Input" xfId="4" builtinId="20"/>
    <cellStyle name="Normal" xfId="0" builtinId="0"/>
    <cellStyle name="Percent" xfId="5" builtinId="5"/>
    <cellStyle name="Title" xfId="2" builtinId="15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13FDF43A-405E-4456-B542-901C0A563D7B}" userId="S::urn:spo:anon#8708eca9e4e8ba9236e198937c60187e3bea469b357a0f330f7f3f4e02959102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3" dT="2024-10-01T23:47:02.07" personId="{13FDF43A-405E-4456-B542-901C0A563D7B}" id="{E312FF28-ACA2-4B4F-9434-4BCDCCC630AE}">
    <text>Extra 50$ expense on Excel Contractor</text>
  </threadedComment>
  <threadedComment ref="F23" dT="2024-10-01T23:47:15.64" personId="{13FDF43A-405E-4456-B542-901C0A563D7B}" id="{2EC20BE6-182D-41CB-A032-5120DE62D46D}" parentId="{E312FF28-ACA2-4B4F-9434-4BCDCCC630AE}">
    <text>That was Braden btw....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EA5-A21D-4001-91CB-807F1D451850}">
  <dimension ref="A1:N16"/>
  <sheetViews>
    <sheetView zoomScale="145" zoomScaleNormal="145" workbookViewId="0">
      <selection activeCell="O23" sqref="O23"/>
    </sheetView>
  </sheetViews>
  <sheetFormatPr defaultRowHeight="15" customHeight="1" x14ac:dyDescent="0.3"/>
  <cols>
    <col min="1" max="1" width="15.5546875" customWidth="1"/>
    <col min="2" max="2" width="11.5546875" customWidth="1"/>
    <col min="3" max="5" width="12.6640625" customWidth="1"/>
    <col min="6" max="6" width="5.44140625" customWidth="1"/>
    <col min="7" max="10" width="17.88671875" customWidth="1"/>
    <col min="12" max="13" width="28" bestFit="1" customWidth="1"/>
    <col min="14" max="14" width="11.109375" customWidth="1"/>
  </cols>
  <sheetData>
    <row r="1" spans="1:14" ht="23.4" x14ac:dyDescent="0.45">
      <c r="A1" s="15" t="s">
        <v>0</v>
      </c>
    </row>
    <row r="3" spans="1:14" ht="14.4" x14ac:dyDescent="0.3">
      <c r="A3" t="s">
        <v>1</v>
      </c>
      <c r="B3" s="68">
        <v>45537</v>
      </c>
      <c r="C3" s="68"/>
      <c r="D3" s="68"/>
    </row>
    <row r="5" spans="1:14" ht="14.4" x14ac:dyDescent="0.3">
      <c r="A5" s="1" t="s">
        <v>2</v>
      </c>
      <c r="B5" s="1"/>
      <c r="C5" s="12" t="s">
        <v>3</v>
      </c>
      <c r="D5" s="12" t="s">
        <v>4</v>
      </c>
      <c r="E5" s="12" t="s">
        <v>5</v>
      </c>
      <c r="G5" s="1" t="s">
        <v>6</v>
      </c>
      <c r="L5" t="s">
        <v>7</v>
      </c>
      <c r="M5" s="39">
        <v>45580</v>
      </c>
      <c r="N5" s="38">
        <v>45575</v>
      </c>
    </row>
    <row r="6" spans="1:14" ht="14.4" x14ac:dyDescent="0.3">
      <c r="A6" s="34" t="s">
        <v>8</v>
      </c>
      <c r="B6" s="34"/>
      <c r="C6" s="35" t="e" cm="1">
        <f t="array" aca="1" ref="C6" ca="1">INDIRECT($A6 &amp; "!F4")</f>
        <v>#REF!</v>
      </c>
      <c r="D6" s="35" t="e" cm="1">
        <f t="array" aca="1" ref="D6" ca="1">INDIRECT($A6 &amp; "!F5")</f>
        <v>#REF!</v>
      </c>
      <c r="E6" s="35" t="e" cm="1">
        <f t="array" aca="1" ref="E6" ca="1">INDIRECT($A6 &amp; "!F6")</f>
        <v>#REF!</v>
      </c>
      <c r="F6" s="34"/>
      <c r="G6" s="34" t="e" cm="1">
        <f t="array" aca="1" ref="G6" ca="1">IF(INDIRECT($A6 &amp; "!A3")="", "", INDIRECT($A6 &amp; "!A3"))</f>
        <v>#REF!</v>
      </c>
      <c r="H6" s="34" t="e" cm="1">
        <f t="array" aca="1" ref="H6" ca="1">IF(INDIRECT($A6 &amp; "!A4")="", "", INDIRECT($A6 &amp; "!A4"))</f>
        <v>#REF!</v>
      </c>
      <c r="I6" s="34" t="e" cm="1">
        <f t="array" aca="1" ref="I6" ca="1">IF(INDIRECT($A6 &amp; "!A5")="", "", INDIRECT($A6 &amp; "!A5"))</f>
        <v>#REF!</v>
      </c>
      <c r="J6" s="34" t="e" cm="1">
        <f t="array" aca="1" ref="J6" ca="1">IF(INDIRECT($A6 &amp; "!A6")="", "", INDIRECT($A6 &amp; "!A6"))</f>
        <v>#REF!</v>
      </c>
    </row>
    <row r="7" spans="1:14" ht="14.4" x14ac:dyDescent="0.3">
      <c r="A7" s="7" t="s">
        <v>9</v>
      </c>
      <c r="C7" s="11" t="e" cm="1">
        <f t="array" aca="1" ref="C7" ca="1">INDIRECT(A7 &amp; "!F4")</f>
        <v>#REF!</v>
      </c>
      <c r="D7" s="11" t="e" cm="1">
        <f t="array" aca="1" ref="D7" ca="1">INDIRECT(A7 &amp; "!F5")</f>
        <v>#REF!</v>
      </c>
      <c r="E7" s="11" t="e" cm="1">
        <f t="array" aca="1" ref="E7" ca="1">INDIRECT($A7 &amp; "!F6")</f>
        <v>#REF!</v>
      </c>
      <c r="G7" s="32" t="e" cm="1">
        <f t="array" aca="1" ref="G7" ca="1">IF(INDIRECT($A7 &amp; "!A3")="", "", INDIRECT($A7 &amp; "!A3"))</f>
        <v>#REF!</v>
      </c>
      <c r="H7" s="32" t="e" cm="1">
        <f t="array" aca="1" ref="H7" ca="1">IF(INDIRECT($A7 &amp; "!A4")="", "", INDIRECT($A7 &amp; "!A4"))</f>
        <v>#REF!</v>
      </c>
      <c r="I7" s="32" t="e" cm="1">
        <f t="array" aca="1" ref="I7" ca="1">IF(INDIRECT($A7 &amp; "!A5")="", "", INDIRECT($A7 &amp; "!A5"))</f>
        <v>#REF!</v>
      </c>
      <c r="J7" s="36" t="e" cm="1">
        <f t="array" aca="1" ref="J7" ca="1">IF(INDIRECT($A7 &amp; "!A6")="", "", INDIRECT($A7 &amp; "!A6"))</f>
        <v>#REF!</v>
      </c>
      <c r="L7" s="43" t="s">
        <v>10</v>
      </c>
      <c r="M7" t="s">
        <v>11</v>
      </c>
      <c r="N7" t="s">
        <v>12</v>
      </c>
    </row>
    <row r="8" spans="1:14" ht="14.4" x14ac:dyDescent="0.3">
      <c r="A8" s="7" t="s">
        <v>13</v>
      </c>
      <c r="C8" s="11" t="e" cm="1">
        <f t="array" aca="1" ref="C8" ca="1">INDIRECT(A8 &amp; "!F4")</f>
        <v>#REF!</v>
      </c>
      <c r="D8" s="11" t="e" cm="1">
        <f t="array" aca="1" ref="D8" ca="1">INDIRECT(A8 &amp; "!F5")</f>
        <v>#REF!</v>
      </c>
      <c r="E8" s="11" t="e" cm="1">
        <f t="array" aca="1" ref="E8" ca="1">INDIRECT($A8 &amp; "!F6")</f>
        <v>#REF!</v>
      </c>
      <c r="G8" s="32" t="e" cm="1">
        <f t="array" aca="1" ref="G8" ca="1">IF(INDIRECT($A8 &amp; "!A3")="", "", INDIRECT($A8 &amp; "!A3"))</f>
        <v>#REF!</v>
      </c>
      <c r="H8" s="32" t="e" cm="1">
        <f t="array" aca="1" ref="H8" ca="1">IF(INDIRECT($A8 &amp; "!A4")="", "", INDIRECT($A8 &amp; "!A4"))</f>
        <v>#REF!</v>
      </c>
      <c r="I8" s="32" t="e" cm="1">
        <f t="array" aca="1" ref="I8" ca="1">IF(INDIRECT($A8 &amp; "!A5")="", "", INDIRECT($A8 &amp; "!A5"))</f>
        <v>#REF!</v>
      </c>
      <c r="J8" s="36" t="e" cm="1">
        <f t="array" aca="1" ref="J8" ca="1">IF(INDIRECT($A8 &amp; "!A6")="", "", INDIRECT($A8 &amp; "!A6"))</f>
        <v>#REF!</v>
      </c>
      <c r="L8" t="s">
        <v>14</v>
      </c>
      <c r="N8" t="s">
        <v>12</v>
      </c>
    </row>
    <row r="9" spans="1:14" ht="14.4" x14ac:dyDescent="0.3">
      <c r="A9" s="7" t="s">
        <v>15</v>
      </c>
      <c r="C9" s="11" t="e" cm="1">
        <f t="array" aca="1" ref="C9" ca="1">INDIRECT(A9 &amp; "!F4")</f>
        <v>#REF!</v>
      </c>
      <c r="D9" s="11" t="e" cm="1">
        <f t="array" aca="1" ref="D9" ca="1">INDIRECT(A9 &amp; "!F5")</f>
        <v>#REF!</v>
      </c>
      <c r="E9" s="11" t="e" cm="1">
        <f t="array" aca="1" ref="E9" ca="1">INDIRECT($A9 &amp; "!F6")</f>
        <v>#REF!</v>
      </c>
      <c r="G9" s="32" t="e" cm="1">
        <f t="array" aca="1" ref="G9" ca="1">IF(INDIRECT($A9 &amp; "!A3")="", "", INDIRECT($A9 &amp; "!A3"))</f>
        <v>#REF!</v>
      </c>
      <c r="H9" s="32" t="e" cm="1">
        <f t="array" aca="1" ref="H9" ca="1">IF(INDIRECT($A9 &amp; "!A4")="", "", INDIRECT($A9 &amp; "!A4"))</f>
        <v>#REF!</v>
      </c>
      <c r="I9" s="32" t="e" cm="1">
        <f t="array" aca="1" ref="I9" ca="1">IF(INDIRECT($A9 &amp; "!A5")="", "", INDIRECT($A9 &amp; "!A5"))</f>
        <v>#REF!</v>
      </c>
      <c r="J9" s="32" t="e" cm="1">
        <f t="array" aca="1" ref="J9" ca="1">IF(INDIRECT($A9 &amp; "!A6")="", "", INDIRECT($A9 &amp; "!A6"))</f>
        <v>#REF!</v>
      </c>
      <c r="L9" t="s">
        <v>16</v>
      </c>
    </row>
    <row r="10" spans="1:14" ht="14.4" x14ac:dyDescent="0.3">
      <c r="A10" s="7" t="s">
        <v>17</v>
      </c>
      <c r="C10" s="11" t="e" cm="1">
        <f t="array" aca="1" ref="C10" ca="1">INDIRECT(A10 &amp; "!F4")</f>
        <v>#REF!</v>
      </c>
      <c r="D10" s="11" t="e" cm="1">
        <f t="array" aca="1" ref="D10" ca="1">INDIRECT(A10 &amp; "!F5")</f>
        <v>#REF!</v>
      </c>
      <c r="E10" s="11" t="e" cm="1">
        <f t="array" aca="1" ref="E10" ca="1">INDIRECT($A10 &amp; "!F6")</f>
        <v>#REF!</v>
      </c>
      <c r="G10" s="32" t="e" cm="1">
        <f t="array" aca="1" ref="G10" ca="1">IF(INDIRECT($A10 &amp; "!A3")="", "", INDIRECT($A10 &amp; "!A3"))</f>
        <v>#REF!</v>
      </c>
      <c r="H10" s="32" t="e" cm="1">
        <f t="array" aca="1" ref="H10" ca="1">IF(INDIRECT($A10 &amp; "!A4")="", "", INDIRECT($A10 &amp; "!A4"))</f>
        <v>#REF!</v>
      </c>
      <c r="I10" s="32" t="e" cm="1">
        <f t="array" aca="1" ref="I10" ca="1">IF(INDIRECT($A10 &amp; "!A5")="", "", INDIRECT($A10 &amp; "!A5"))</f>
        <v>#REF!</v>
      </c>
      <c r="J10" s="32" t="e" cm="1">
        <f t="array" aca="1" ref="J10" ca="1">IF(INDIRECT($A10 &amp; "!A6")="", "", INDIRECT($A10 &amp; "!A6"))</f>
        <v>#REF!</v>
      </c>
      <c r="L10" t="s">
        <v>18</v>
      </c>
    </row>
    <row r="11" spans="1:14" ht="14.4" x14ac:dyDescent="0.3">
      <c r="A11" s="7" t="s">
        <v>19</v>
      </c>
      <c r="C11" s="11" t="e" cm="1">
        <f t="array" aca="1" ref="C11" ca="1">INDIRECT(A11 &amp; "!F4")</f>
        <v>#REF!</v>
      </c>
      <c r="D11" s="11" t="e" cm="1">
        <f t="array" aca="1" ref="D11" ca="1">INDIRECT(A11 &amp; "!F5")</f>
        <v>#REF!</v>
      </c>
      <c r="E11" s="11" t="e" cm="1">
        <f t="array" aca="1" ref="E11" ca="1">INDIRECT($A11 &amp; "!F6")</f>
        <v>#REF!</v>
      </c>
      <c r="G11" s="32" t="e" cm="1">
        <f t="array" aca="1" ref="G11" ca="1">IF(INDIRECT($A11 &amp; "!A3")="", "", INDIRECT($A11 &amp; "!A3"))</f>
        <v>#REF!</v>
      </c>
      <c r="H11" s="32" t="e" cm="1">
        <f t="array" aca="1" ref="H11" ca="1">IF(INDIRECT($A11 &amp; "!A4")="", "", INDIRECT($A11 &amp; "!A4"))</f>
        <v>#REF!</v>
      </c>
      <c r="I11" s="32" t="e" cm="1">
        <f t="array" aca="1" ref="I11" ca="1">IF(INDIRECT($A11 &amp; "!A5")="", "", INDIRECT($A11 &amp; "!A5"))</f>
        <v>#REF!</v>
      </c>
      <c r="J11" s="32" t="e" cm="1">
        <f t="array" aca="1" ref="J11" ca="1">IF(INDIRECT($A11 &amp; "!A6")="", "", INDIRECT($A11 &amp; "!A6"))</f>
        <v>#REF!</v>
      </c>
      <c r="L11" s="43" t="s">
        <v>20</v>
      </c>
    </row>
    <row r="12" spans="1:14" ht="14.4" x14ac:dyDescent="0.3">
      <c r="A12" s="7" t="s">
        <v>21</v>
      </c>
      <c r="C12" s="11" t="e" cm="1">
        <f t="array" aca="1" ref="C12" ca="1">INDIRECT(A12 &amp; "!F4")</f>
        <v>#REF!</v>
      </c>
      <c r="D12" s="11" t="e" cm="1">
        <f t="array" aca="1" ref="D12" ca="1">INDIRECT(A12 &amp; "!F5")</f>
        <v>#REF!</v>
      </c>
      <c r="E12" s="11" t="e" cm="1">
        <f t="array" aca="1" ref="E12" ca="1">INDIRECT($A12 &amp; "!F6")</f>
        <v>#REF!</v>
      </c>
      <c r="G12" s="32" t="e" cm="1">
        <f t="array" aca="1" ref="G12" ca="1">IF(INDIRECT($A12 &amp; "!A3")="", "", INDIRECT($A12 &amp; "!A3"))</f>
        <v>#REF!</v>
      </c>
      <c r="H12" s="32" t="e" cm="1">
        <f t="array" aca="1" ref="H12" ca="1">IF(INDIRECT($A12 &amp; "!A4")="", "", INDIRECT($A12 &amp; "!A4"))</f>
        <v>#REF!</v>
      </c>
      <c r="I12" s="32" t="e" cm="1">
        <f t="array" aca="1" ref="I12" ca="1">IF(INDIRECT($A12 &amp; "!A5")="", "", INDIRECT($A12 &amp; "!A5"))</f>
        <v>#REF!</v>
      </c>
      <c r="J12" s="32" t="e" cm="1">
        <f t="array" aca="1" ref="J12" ca="1">IF(INDIRECT($A12 &amp; "!A6")="", "", INDIRECT($A12 &amp; "!A6"))</f>
        <v>#REF!</v>
      </c>
      <c r="L12" t="s">
        <v>22</v>
      </c>
      <c r="N12" t="s">
        <v>23</v>
      </c>
    </row>
    <row r="13" spans="1:14" ht="14.4" x14ac:dyDescent="0.3">
      <c r="A13" s="7" t="s">
        <v>24</v>
      </c>
      <c r="C13" s="11" t="e" cm="1">
        <f t="array" aca="1" ref="C13" ca="1">INDIRECT(A13 &amp; "!F4")</f>
        <v>#REF!</v>
      </c>
      <c r="D13" s="11" t="e" cm="1">
        <f t="array" aca="1" ref="D13" ca="1">INDIRECT(A13 &amp; "!F5")</f>
        <v>#REF!</v>
      </c>
      <c r="E13" s="11" t="e" cm="1">
        <f t="array" aca="1" ref="E13" ca="1">INDIRECT($A13 &amp; "!F6")</f>
        <v>#REF!</v>
      </c>
      <c r="G13" s="32" t="e" cm="1">
        <f t="array" aca="1" ref="G13" ca="1">IF(INDIRECT($A13 &amp; "!A3")="", "", INDIRECT($A13 &amp; "!A3"))</f>
        <v>#REF!</v>
      </c>
      <c r="H13" s="32" t="e" cm="1">
        <f t="array" aca="1" ref="H13" ca="1">IF(INDIRECT($A13 &amp; "!A4")="", "", INDIRECT($A13 &amp; "!A4"))</f>
        <v>#REF!</v>
      </c>
      <c r="I13" s="32" t="e" cm="1">
        <f t="array" aca="1" ref="I13" ca="1">IF(INDIRECT($A13 &amp; "!A5")="", "", INDIRECT($A13 &amp; "!A5"))</f>
        <v>#REF!</v>
      </c>
      <c r="J13" s="36" t="e" cm="1">
        <f t="array" aca="1" ref="J13" ca="1">IF(INDIRECT($A13 &amp; "!A6")="", "", INDIRECT($A13 &amp; "!A6"))</f>
        <v>#REF!</v>
      </c>
      <c r="L13" t="s">
        <v>25</v>
      </c>
      <c r="N13" t="s">
        <v>26</v>
      </c>
    </row>
    <row r="14" spans="1:14" ht="14.4" x14ac:dyDescent="0.3">
      <c r="A14" s="7" t="s">
        <v>27</v>
      </c>
      <c r="C14" s="11" t="e" cm="1">
        <f t="array" aca="1" ref="C14" ca="1">INDIRECT(A14 &amp; "!F4")</f>
        <v>#REF!</v>
      </c>
      <c r="D14" s="11" t="e" cm="1">
        <f t="array" aca="1" ref="D14" ca="1">INDIRECT(A14 &amp; "!F5")</f>
        <v>#REF!</v>
      </c>
      <c r="E14" s="11" t="e" cm="1">
        <f t="array" aca="1" ref="E14" ca="1">INDIRECT($A14 &amp; "!F6")</f>
        <v>#REF!</v>
      </c>
      <c r="G14" s="32" t="e" cm="1">
        <f t="array" aca="1" ref="G14" ca="1">IF(INDIRECT($A14 &amp; "!A3")="", "", INDIRECT($A14 &amp; "!A3"))</f>
        <v>#REF!</v>
      </c>
      <c r="H14" s="32" t="e" cm="1">
        <f t="array" aca="1" ref="H14" ca="1">IF(INDIRECT($A14 &amp; "!A4")="", "", INDIRECT($A14 &amp; "!A4"))</f>
        <v>#REF!</v>
      </c>
      <c r="I14" s="32" t="e" cm="1">
        <f t="array" aca="1" ref="I14" ca="1">IF(INDIRECT($A14 &amp; "!A5")="", "", INDIRECT($A14 &amp; "!A5"))</f>
        <v>#REF!</v>
      </c>
      <c r="J14" s="32" t="e" cm="1">
        <f t="array" aca="1" ref="J14" ca="1">IF(INDIRECT($A14 &amp; "!A6")="", "", INDIRECT($A14 &amp; "!A6"))</f>
        <v>#REF!</v>
      </c>
      <c r="L14" t="s">
        <v>28</v>
      </c>
    </row>
    <row r="15" spans="1:14" ht="14.4" x14ac:dyDescent="0.3">
      <c r="A15" s="7" t="s">
        <v>29</v>
      </c>
      <c r="C15" s="11" t="str" cm="1">
        <f t="array" aca="1" ref="C15" ca="1">INDIRECT(A15 &amp; "!F4")</f>
        <v>GOOD</v>
      </c>
      <c r="D15" s="11" t="str" cm="1">
        <f t="array" aca="1" ref="D15" ca="1">INDIRECT(A15 &amp; "!F5")</f>
        <v>GOOD</v>
      </c>
      <c r="E15" s="11" t="str" cm="1">
        <f t="array" aca="1" ref="E15" ca="1">INDIRECT($A15 &amp; "!F6")</f>
        <v>13 / 13</v>
      </c>
      <c r="G15" s="32" t="str" cm="1">
        <f t="array" aca="1" ref="G15" ca="1">IF(INDIRECT($A15 &amp; "!A3")="", "", INDIRECT($A15 &amp; "!A3"))</f>
        <v>Eric</v>
      </c>
      <c r="H15" s="32" t="str" cm="1">
        <f t="array" aca="1" ref="H15" ca="1">IF(INDIRECT($A15 &amp; "!A4")="", "", INDIRECT($A15 &amp; "!A4"))</f>
        <v>Kayleb</v>
      </c>
      <c r="I15" s="32" t="str" cm="1">
        <f t="array" aca="1" ref="I15" ca="1">IF(INDIRECT($A15 &amp; "!A5")="", "", INDIRECT($A15 &amp; "!A5"))</f>
        <v>Sebastien</v>
      </c>
      <c r="J15" s="32" t="str" cm="1">
        <f t="array" aca="1" ref="J15" ca="1">IF(INDIRECT($A15 &amp; "!A6")="", "", INDIRECT($A15 &amp; "!A6"))</f>
        <v>Braden</v>
      </c>
      <c r="L15" t="s">
        <v>30</v>
      </c>
      <c r="N15" t="s">
        <v>31</v>
      </c>
    </row>
    <row r="16" spans="1:14" ht="14.4" x14ac:dyDescent="0.3">
      <c r="A16" s="7" t="s">
        <v>32</v>
      </c>
      <c r="C16" s="11" t="e" cm="1">
        <f t="array" aca="1" ref="C16" ca="1">INDIRECT(A16 &amp; "!F4")</f>
        <v>#REF!</v>
      </c>
      <c r="D16" s="11" t="e" cm="1">
        <f t="array" aca="1" ref="D16" ca="1">INDIRECT(A16 &amp; "!F5")</f>
        <v>#REF!</v>
      </c>
      <c r="E16" s="11" t="e" cm="1">
        <f t="array" aca="1" ref="E16" ca="1">INDIRECT($A16 &amp; "!F6")</f>
        <v>#REF!</v>
      </c>
      <c r="G16" s="32" t="e" cm="1">
        <f t="array" aca="1" ref="G16" ca="1">IF(INDIRECT($A16 &amp; "!A3")="", "", INDIRECT($A16 &amp; "!A3"))</f>
        <v>#REF!</v>
      </c>
      <c r="H16" s="32" t="e" cm="1">
        <f t="array" aca="1" ref="H16" ca="1">IF(INDIRECT($A16 &amp; "!A4")="", "", INDIRECT($A16 &amp; "!A4"))</f>
        <v>#REF!</v>
      </c>
      <c r="I16" s="36" t="e" cm="1">
        <f t="array" aca="1" ref="I16" ca="1">IF(INDIRECT($A16 &amp; "!A5")="", "", INDIRECT($A16 &amp; "!A5"))</f>
        <v>#REF!</v>
      </c>
      <c r="J16" s="36" t="e" cm="1">
        <f t="array" aca="1" ref="J16" ca="1">IF(INDIRECT($A16 &amp; "!A6")="", "", INDIRECT($A16 &amp; "!A6"))</f>
        <v>#REF!</v>
      </c>
      <c r="L16" s="43" t="s">
        <v>33</v>
      </c>
      <c r="N16" t="s">
        <v>34</v>
      </c>
    </row>
  </sheetData>
  <mergeCells count="1">
    <mergeCell ref="B3:D3"/>
  </mergeCells>
  <conditionalFormatting sqref="C6:E16">
    <cfRule type="cellIs" dxfId="11" priority="1" operator="equal">
      <formula>"INCOMPLETE"</formula>
    </cfRule>
    <cfRule type="containsText" dxfId="10" priority="2" operator="containsText" text="GOOD">
      <formula>NOT(ISERROR(SEARCH("GOOD",C6)))</formula>
    </cfRule>
    <cfRule type="containsText" dxfId="9" priority="3" operator="containsText" text="RISK">
      <formula>NOT(ISERROR(SEARCH("RISK",C6)))</formula>
    </cfRule>
    <cfRule type="containsText" dxfId="8" priority="4" operator="containsText" text="MISSED">
      <formula>NOT(ISERROR(SEARCH("MISSED",C6)))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D58A-95C0-4C38-8A5C-8800A452D3D3}">
  <dimension ref="A1:S63"/>
  <sheetViews>
    <sheetView topLeftCell="A35" workbookViewId="0">
      <selection activeCell="H43" sqref="H43:H45"/>
    </sheetView>
  </sheetViews>
  <sheetFormatPr defaultRowHeight="14.4" x14ac:dyDescent="0.3"/>
  <cols>
    <col min="1" max="1" width="22" bestFit="1" customWidth="1"/>
    <col min="3" max="17" width="12.6640625" customWidth="1"/>
    <col min="19" max="19" width="12.88671875" bestFit="1" customWidth="1"/>
  </cols>
  <sheetData>
    <row r="1" spans="1:19" ht="18" x14ac:dyDescent="0.35">
      <c r="A1" s="9" t="s">
        <v>69</v>
      </c>
    </row>
    <row r="2" spans="1:19" ht="20.399999999999999" thickBot="1" x14ac:dyDescent="0.45">
      <c r="E2" s="10" t="s">
        <v>35</v>
      </c>
    </row>
    <row r="3" spans="1:19" ht="15" thickTop="1" x14ac:dyDescent="0.3">
      <c r="A3" s="7" t="s">
        <v>70</v>
      </c>
      <c r="I3" t="s">
        <v>36</v>
      </c>
      <c r="J3" t="s">
        <v>37</v>
      </c>
      <c r="K3" t="s">
        <v>38</v>
      </c>
    </row>
    <row r="4" spans="1:19" x14ac:dyDescent="0.3">
      <c r="A4" s="7" t="s">
        <v>71</v>
      </c>
      <c r="E4" s="14" t="s">
        <v>3</v>
      </c>
      <c r="F4" s="70" t="str">
        <f ca="1">IF($S$19=0,"INCOMPLETE",IF(ABS($K$4)&gt;0.1*$I$4,"RISK","GOOD"))</f>
        <v>GOOD</v>
      </c>
      <c r="G4" s="70"/>
      <c r="I4" s="2">
        <f ca="1">SUMIF($C$11:$Q$11,"&lt;"&amp;TODAY()-5,$C$18:$Q$18)</f>
        <v>125157.89000000003</v>
      </c>
      <c r="J4" s="2">
        <f ca="1">SUMIF($C$11:$Q$11,"&lt;"&amp;TODAY()-5,$C$28:$Q$28)</f>
        <v>125213.05000000002</v>
      </c>
      <c r="K4" s="3">
        <f ca="1">I4-J4</f>
        <v>-55.159999999988941</v>
      </c>
      <c r="L4" s="37"/>
    </row>
    <row r="5" spans="1:19" x14ac:dyDescent="0.3">
      <c r="A5" s="7" t="s">
        <v>72</v>
      </c>
      <c r="E5" s="14" t="s">
        <v>4</v>
      </c>
      <c r="F5" s="70" t="str">
        <f ca="1">IF(SUM(F39:F45)=0,"INCOMPLETE",IF(COUNTIF($H$39:$H$45, "MISSED") &gt; 0, "MISSED", "GOOD"))</f>
        <v>GOOD</v>
      </c>
      <c r="G5" s="70"/>
    </row>
    <row r="6" spans="1:19" x14ac:dyDescent="0.3">
      <c r="A6" s="7" t="s">
        <v>73</v>
      </c>
      <c r="E6" s="14" t="s">
        <v>5</v>
      </c>
      <c r="F6" s="70" t="str">
        <f>IF((COUNTIF($A$51:$C$63,"&lt;&gt;" &amp; "")=0), "INCOMPLETE", COUNTIF($E$51:$E$63,TRUE)&amp;" / " &amp; COUNTIF($A$51:$C$63,"&lt;&gt;" &amp; ""))</f>
        <v>13 / 13</v>
      </c>
      <c r="G6" s="70"/>
      <c r="I6" s="17"/>
    </row>
    <row r="9" spans="1:19" ht="20.399999999999999" thickBot="1" x14ac:dyDescent="0.45">
      <c r="A9" s="10" t="s">
        <v>3</v>
      </c>
    </row>
    <row r="10" spans="1:19" ht="15" thickTop="1" x14ac:dyDescent="0.3">
      <c r="B10" s="14" t="s">
        <v>39</v>
      </c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>
        <v>8</v>
      </c>
      <c r="K10" s="12">
        <v>9</v>
      </c>
      <c r="L10" s="12">
        <v>10</v>
      </c>
      <c r="M10" s="12">
        <v>11</v>
      </c>
      <c r="N10" s="12">
        <v>12</v>
      </c>
      <c r="O10" s="12">
        <v>13</v>
      </c>
      <c r="P10" s="12">
        <v>14</v>
      </c>
      <c r="Q10" s="12">
        <v>15</v>
      </c>
      <c r="S10" s="1" t="s">
        <v>40</v>
      </c>
    </row>
    <row r="11" spans="1:19" x14ac:dyDescent="0.3">
      <c r="B11" s="14" t="s">
        <v>41</v>
      </c>
      <c r="C11" s="13">
        <f>Summary!$B$3</f>
        <v>45537</v>
      </c>
      <c r="D11" s="13">
        <f>C11+7</f>
        <v>45544</v>
      </c>
      <c r="E11" s="13">
        <f t="shared" ref="E11:O11" si="0">D11+7</f>
        <v>45551</v>
      </c>
      <c r="F11" s="13">
        <f t="shared" si="0"/>
        <v>45558</v>
      </c>
      <c r="G11" s="13">
        <f t="shared" si="0"/>
        <v>45565</v>
      </c>
      <c r="H11" s="13">
        <f t="shared" si="0"/>
        <v>45572</v>
      </c>
      <c r="I11" s="13">
        <f t="shared" si="0"/>
        <v>45579</v>
      </c>
      <c r="J11" s="13">
        <f t="shared" si="0"/>
        <v>45586</v>
      </c>
      <c r="K11" s="13">
        <f t="shared" si="0"/>
        <v>45593</v>
      </c>
      <c r="L11" s="13">
        <f t="shared" si="0"/>
        <v>45600</v>
      </c>
      <c r="M11" s="13">
        <f t="shared" si="0"/>
        <v>45607</v>
      </c>
      <c r="N11" s="13">
        <f t="shared" si="0"/>
        <v>45614</v>
      </c>
      <c r="O11" s="13">
        <f t="shared" si="0"/>
        <v>45621</v>
      </c>
      <c r="P11" s="13">
        <f>O11+7</f>
        <v>45628</v>
      </c>
      <c r="Q11" s="13">
        <f>P11+7</f>
        <v>45635</v>
      </c>
    </row>
    <row r="12" spans="1:19" s="5" customFormat="1" x14ac:dyDescent="0.3">
      <c r="A12" s="4" t="s">
        <v>42</v>
      </c>
    </row>
    <row r="13" spans="1:19" x14ac:dyDescent="0.3">
      <c r="A13" t="s">
        <v>43</v>
      </c>
      <c r="C13" s="8">
        <v>8640</v>
      </c>
      <c r="D13" s="8">
        <v>8640</v>
      </c>
      <c r="E13" s="8">
        <v>8640</v>
      </c>
      <c r="F13" s="8">
        <v>8640</v>
      </c>
      <c r="G13" s="8">
        <v>8640</v>
      </c>
      <c r="H13" s="8">
        <v>8640</v>
      </c>
      <c r="I13" s="8">
        <v>8640</v>
      </c>
      <c r="J13" s="8">
        <v>8640</v>
      </c>
      <c r="K13" s="8">
        <v>8640</v>
      </c>
      <c r="L13" s="8">
        <v>8640</v>
      </c>
      <c r="M13" s="8">
        <v>8640</v>
      </c>
      <c r="N13" s="8">
        <v>8640</v>
      </c>
      <c r="O13" s="8">
        <v>8640</v>
      </c>
      <c r="P13" s="8">
        <v>8640</v>
      </c>
      <c r="Q13" s="8">
        <v>8640</v>
      </c>
      <c r="S13" s="3">
        <f>SUM(C13:Q13)</f>
        <v>129600</v>
      </c>
    </row>
    <row r="14" spans="1:19" x14ac:dyDescent="0.3">
      <c r="A14" t="s">
        <v>74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9" x14ac:dyDescent="0.3">
      <c r="A15" t="s">
        <v>44</v>
      </c>
      <c r="C15" s="8">
        <v>834.66</v>
      </c>
      <c r="D15" s="8">
        <v>834.66</v>
      </c>
      <c r="E15" s="8">
        <v>834.66</v>
      </c>
      <c r="F15" s="8">
        <v>834.66</v>
      </c>
      <c r="G15" s="8">
        <v>834.66</v>
      </c>
      <c r="H15" s="8">
        <v>834.66</v>
      </c>
      <c r="I15" s="8">
        <v>834.66</v>
      </c>
      <c r="J15" s="8">
        <v>834.66</v>
      </c>
      <c r="K15" s="8">
        <v>834.66</v>
      </c>
      <c r="L15" s="8">
        <v>834.66</v>
      </c>
      <c r="M15" s="8">
        <v>834.66</v>
      </c>
      <c r="N15" s="8">
        <v>834.66</v>
      </c>
      <c r="O15" s="8">
        <v>834.66</v>
      </c>
      <c r="P15" s="8">
        <v>834.66</v>
      </c>
      <c r="Q15" s="8">
        <v>834.66</v>
      </c>
      <c r="S15" s="3">
        <f>SUM(C15:Q15)</f>
        <v>12519.9</v>
      </c>
    </row>
    <row r="16" spans="1:19" s="5" customFormat="1" x14ac:dyDescent="0.3">
      <c r="A16" s="5" t="s">
        <v>45</v>
      </c>
      <c r="C16" s="8">
        <v>707.27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347.76</v>
      </c>
      <c r="K16" s="8">
        <v>375.64</v>
      </c>
      <c r="L16" s="8">
        <v>0</v>
      </c>
      <c r="M16" s="8">
        <v>0</v>
      </c>
      <c r="N16" s="8">
        <v>556.64</v>
      </c>
      <c r="O16" s="8">
        <v>0</v>
      </c>
      <c r="P16" s="8">
        <v>0</v>
      </c>
      <c r="Q16" s="8">
        <v>0</v>
      </c>
      <c r="S16" s="42">
        <f>SUM(C16:Q16)</f>
        <v>1987.31</v>
      </c>
    </row>
    <row r="18" spans="1:19" x14ac:dyDescent="0.3">
      <c r="A18" t="s">
        <v>46</v>
      </c>
      <c r="C18" s="2">
        <f>SUM(C13:C16)</f>
        <v>10181.93</v>
      </c>
      <c r="D18" s="2">
        <f>SUM(D13:D16)</f>
        <v>9474.66</v>
      </c>
      <c r="E18" s="2">
        <f t="shared" ref="E18:M18" si="1">SUM(E13:E16)</f>
        <v>9474.66</v>
      </c>
      <c r="F18" s="2">
        <f t="shared" si="1"/>
        <v>9474.66</v>
      </c>
      <c r="G18" s="2">
        <f t="shared" si="1"/>
        <v>9474.66</v>
      </c>
      <c r="H18" s="2">
        <f t="shared" si="1"/>
        <v>9474.66</v>
      </c>
      <c r="I18" s="2">
        <f t="shared" si="1"/>
        <v>9474.66</v>
      </c>
      <c r="J18" s="2">
        <f t="shared" si="1"/>
        <v>9822.42</v>
      </c>
      <c r="K18" s="2">
        <f t="shared" si="1"/>
        <v>9850.2999999999993</v>
      </c>
      <c r="L18" s="2">
        <f t="shared" si="1"/>
        <v>9474.66</v>
      </c>
      <c r="M18" s="2">
        <f t="shared" si="1"/>
        <v>9474.66</v>
      </c>
      <c r="N18" s="2">
        <f>SUM(N13:N16)</f>
        <v>10031.299999999999</v>
      </c>
      <c r="O18" s="2">
        <f>SUM(O13:O16)</f>
        <v>9474.66</v>
      </c>
      <c r="P18" s="2">
        <f>SUM(P13:P16)</f>
        <v>9474.66</v>
      </c>
      <c r="Q18" s="2">
        <f t="shared" ref="Q18" si="2">SUM(Q13:Q16)</f>
        <v>9474.66</v>
      </c>
    </row>
    <row r="19" spans="1:19" x14ac:dyDescent="0.3">
      <c r="A19" t="s">
        <v>47</v>
      </c>
      <c r="C19" s="2">
        <f>SUM($C$13:C16)</f>
        <v>10181.93</v>
      </c>
      <c r="D19" s="2">
        <f>SUM($C$13:D16)</f>
        <v>19656.59</v>
      </c>
      <c r="E19" s="2">
        <f>SUM($C$13:E16)</f>
        <v>29131.25</v>
      </c>
      <c r="F19" s="2">
        <f>SUM($C$13:F16)</f>
        <v>38605.910000000011</v>
      </c>
      <c r="G19" s="2">
        <f>SUM($C$13:G16)</f>
        <v>48080.570000000014</v>
      </c>
      <c r="H19" s="2">
        <f>SUM($C$13:H16)</f>
        <v>57555.230000000018</v>
      </c>
      <c r="I19" s="2">
        <f>SUM($C$13:I16)</f>
        <v>67029.890000000029</v>
      </c>
      <c r="J19" s="2">
        <f>SUM($C$13:J16)</f>
        <v>76852.310000000027</v>
      </c>
      <c r="K19" s="2">
        <f>SUM($C$13:K16)</f>
        <v>86702.61000000003</v>
      </c>
      <c r="L19" s="2">
        <f>SUM($C$13:L16)</f>
        <v>96177.270000000033</v>
      </c>
      <c r="M19" s="2">
        <f>SUM($C$13:M16)</f>
        <v>105651.93000000004</v>
      </c>
      <c r="N19" s="2">
        <f>SUM($C$13:N16)</f>
        <v>115683.23000000004</v>
      </c>
      <c r="O19" s="2">
        <f>SUM($C$13:O16)</f>
        <v>125157.89000000004</v>
      </c>
      <c r="P19" s="2">
        <f>SUM($C$13:P16)</f>
        <v>134632.55000000008</v>
      </c>
      <c r="Q19" s="2">
        <f>SUM($C$13:Q16)</f>
        <v>144107.21000000008</v>
      </c>
      <c r="S19" s="3">
        <f>Q19</f>
        <v>144107.21000000008</v>
      </c>
    </row>
    <row r="20" spans="1:19" s="6" customFormat="1" ht="15" thickBot="1" x14ac:dyDescent="0.35"/>
    <row r="22" spans="1:19" s="5" customFormat="1" x14ac:dyDescent="0.3">
      <c r="A22" s="4" t="s">
        <v>48</v>
      </c>
    </row>
    <row r="23" spans="1:19" x14ac:dyDescent="0.3">
      <c r="A23" t="s">
        <v>43</v>
      </c>
      <c r="C23" s="8">
        <v>8640</v>
      </c>
      <c r="D23" s="8">
        <v>8640</v>
      </c>
      <c r="E23" s="8">
        <v>8640</v>
      </c>
      <c r="F23" s="8">
        <v>8690</v>
      </c>
      <c r="G23" s="8">
        <v>8665</v>
      </c>
      <c r="H23" s="8">
        <v>8640</v>
      </c>
      <c r="I23" s="8">
        <v>8640</v>
      </c>
      <c r="J23" s="8">
        <v>8640</v>
      </c>
      <c r="K23" s="8">
        <v>8640</v>
      </c>
      <c r="L23" s="8">
        <v>8640</v>
      </c>
      <c r="M23" s="8">
        <v>8640</v>
      </c>
      <c r="N23" s="8">
        <v>8640</v>
      </c>
      <c r="O23" s="8">
        <v>8640</v>
      </c>
      <c r="P23" s="8">
        <v>8640</v>
      </c>
      <c r="Q23" s="8">
        <v>8640</v>
      </c>
      <c r="S23" s="3">
        <f>SUM(C23:Q23)</f>
        <v>129675</v>
      </c>
    </row>
    <row r="24" spans="1:19" x14ac:dyDescent="0.3">
      <c r="A24" t="s">
        <v>74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9" x14ac:dyDescent="0.3">
      <c r="A25" t="s">
        <v>44</v>
      </c>
      <c r="C25" s="8">
        <v>834.66</v>
      </c>
      <c r="D25" s="8">
        <v>834.66</v>
      </c>
      <c r="E25" s="8">
        <v>834.66</v>
      </c>
      <c r="F25" s="8">
        <v>834.66</v>
      </c>
      <c r="G25" s="8">
        <v>834.66</v>
      </c>
      <c r="H25" s="8">
        <v>834.66</v>
      </c>
      <c r="I25" s="8">
        <v>834.66</v>
      </c>
      <c r="J25" s="8">
        <v>834.66</v>
      </c>
      <c r="K25" s="8">
        <v>834.66</v>
      </c>
      <c r="L25" s="8">
        <v>834.66</v>
      </c>
      <c r="M25" s="8">
        <v>834.66</v>
      </c>
      <c r="N25" s="8">
        <v>834.66</v>
      </c>
      <c r="O25" s="8">
        <v>834.66</v>
      </c>
      <c r="P25" s="8">
        <v>834.66</v>
      </c>
      <c r="Q25" s="8">
        <v>834.66</v>
      </c>
      <c r="S25" s="3">
        <f>SUM(C25:Q25)</f>
        <v>12519.9</v>
      </c>
    </row>
    <row r="26" spans="1:19" s="5" customFormat="1" x14ac:dyDescent="0.3">
      <c r="A26" s="5" t="s">
        <v>45</v>
      </c>
      <c r="C26" s="8">
        <v>707.27</v>
      </c>
      <c r="D26" s="8">
        <v>0</v>
      </c>
      <c r="E26" s="8">
        <v>0</v>
      </c>
      <c r="F26" s="8">
        <v>302.89</v>
      </c>
      <c r="G26" s="8">
        <v>143.58000000000001</v>
      </c>
      <c r="H26" s="8">
        <v>167.89</v>
      </c>
      <c r="I26" s="8">
        <v>397.98</v>
      </c>
      <c r="J26" s="8">
        <v>22.39</v>
      </c>
      <c r="K26" s="8">
        <v>0</v>
      </c>
      <c r="L26" s="8">
        <f>SUM(39.65+19.03+16.79)</f>
        <v>75.47</v>
      </c>
      <c r="M26" s="8">
        <v>0</v>
      </c>
      <c r="N26" s="8">
        <v>150</v>
      </c>
      <c r="O26" s="8">
        <v>0</v>
      </c>
      <c r="P26" s="8">
        <v>0</v>
      </c>
      <c r="Q26" s="8">
        <v>0</v>
      </c>
      <c r="S26" s="42">
        <f>SUM(C26:Q26)</f>
        <v>1967.4700000000003</v>
      </c>
    </row>
    <row r="28" spans="1:19" x14ac:dyDescent="0.3">
      <c r="A28" t="s">
        <v>46</v>
      </c>
      <c r="C28" s="2">
        <f>SUM(C23:C26)</f>
        <v>10181.93</v>
      </c>
      <c r="D28" s="2">
        <f>SUM(D23:D26)</f>
        <v>9474.66</v>
      </c>
      <c r="E28" s="2">
        <f t="shared" ref="E28:M28" si="3">SUM(E23:E26)</f>
        <v>9474.66</v>
      </c>
      <c r="F28" s="2">
        <f t="shared" si="3"/>
        <v>9827.5499999999993</v>
      </c>
      <c r="G28" s="2">
        <f t="shared" si="3"/>
        <v>9643.24</v>
      </c>
      <c r="H28" s="2">
        <f t="shared" si="3"/>
        <v>9642.5499999999993</v>
      </c>
      <c r="I28" s="2">
        <f t="shared" si="3"/>
        <v>9872.64</v>
      </c>
      <c r="J28" s="2">
        <f t="shared" si="3"/>
        <v>9497.0499999999993</v>
      </c>
      <c r="K28" s="2">
        <f t="shared" si="3"/>
        <v>9474.66</v>
      </c>
      <c r="L28" s="2">
        <f t="shared" si="3"/>
        <v>9550.1299999999992</v>
      </c>
      <c r="M28" s="2">
        <f t="shared" si="3"/>
        <v>9474.66</v>
      </c>
      <c r="N28" s="2">
        <f>SUM(N23:N26)</f>
        <v>9624.66</v>
      </c>
      <c r="O28" s="2">
        <f>SUM(O23:O26)</f>
        <v>9474.66</v>
      </c>
      <c r="P28" s="2">
        <f>SUM(P23:P26)</f>
        <v>9474.66</v>
      </c>
      <c r="Q28" s="2">
        <f t="shared" ref="Q28" si="4">SUM(Q23:Q26)</f>
        <v>9474.66</v>
      </c>
    </row>
    <row r="29" spans="1:19" x14ac:dyDescent="0.3">
      <c r="A29" t="s">
        <v>47</v>
      </c>
      <c r="C29" s="2">
        <f>SUM($C$22:C26)</f>
        <v>10181.93</v>
      </c>
      <c r="D29" s="2">
        <f>SUM($C$22:D26)</f>
        <v>19656.59</v>
      </c>
      <c r="E29" s="2">
        <f>SUM($C$22:E26)</f>
        <v>29131.25</v>
      </c>
      <c r="F29" s="2">
        <f>SUM($C$22:F26)</f>
        <v>38958.80000000001</v>
      </c>
      <c r="G29" s="2">
        <f>SUM($C$22:G26)</f>
        <v>48602.040000000015</v>
      </c>
      <c r="H29" s="2">
        <f>SUM($C$22:H26)</f>
        <v>58244.590000000018</v>
      </c>
      <c r="I29" s="2">
        <f>SUM($C$22:I26)</f>
        <v>68117.230000000025</v>
      </c>
      <c r="J29" s="2">
        <f>SUM($C$22:J26)</f>
        <v>77614.280000000028</v>
      </c>
      <c r="K29" s="2">
        <f>SUM($C$22:K26)</f>
        <v>87088.940000000031</v>
      </c>
      <c r="L29" s="2">
        <f>SUM($C$22:L26)</f>
        <v>96639.070000000036</v>
      </c>
      <c r="M29" s="2">
        <f>SUM($C$22:M26)</f>
        <v>106113.73000000004</v>
      </c>
      <c r="N29" s="2">
        <f>SUM($C$22:N26)</f>
        <v>115738.39000000004</v>
      </c>
      <c r="O29" s="2">
        <f>SUM($C$22:O26)</f>
        <v>125213.05000000005</v>
      </c>
      <c r="P29" s="2">
        <f>SUM($C$22:P26)</f>
        <v>134687.71000000008</v>
      </c>
      <c r="Q29" s="2">
        <f>SUM($C$22:Q26)</f>
        <v>144162.37000000008</v>
      </c>
      <c r="S29" s="3">
        <f>Q29</f>
        <v>144162.37000000008</v>
      </c>
    </row>
    <row r="30" spans="1:19" s="6" customFormat="1" ht="15" thickBot="1" x14ac:dyDescent="0.35"/>
    <row r="33" spans="1:19" x14ac:dyDescent="0.3">
      <c r="A33" t="s">
        <v>49</v>
      </c>
      <c r="C33" s="3">
        <f t="shared" ref="C33:Q33" si="5">C29-C19</f>
        <v>0</v>
      </c>
      <c r="D33" s="3">
        <f t="shared" si="5"/>
        <v>0</v>
      </c>
      <c r="E33" s="3">
        <f t="shared" si="5"/>
        <v>0</v>
      </c>
      <c r="F33" s="3">
        <f t="shared" si="5"/>
        <v>352.88999999999942</v>
      </c>
      <c r="G33" s="3">
        <f t="shared" si="5"/>
        <v>521.47000000000116</v>
      </c>
      <c r="H33" s="3">
        <f t="shared" si="5"/>
        <v>689.36000000000058</v>
      </c>
      <c r="I33" s="3">
        <f t="shared" si="5"/>
        <v>1087.3399999999965</v>
      </c>
      <c r="J33" s="3">
        <f t="shared" si="5"/>
        <v>761.97000000000116</v>
      </c>
      <c r="K33" s="3">
        <f t="shared" si="5"/>
        <v>386.33000000000175</v>
      </c>
      <c r="L33" s="3">
        <f t="shared" si="5"/>
        <v>461.80000000000291</v>
      </c>
      <c r="M33" s="3">
        <f t="shared" si="5"/>
        <v>461.80000000000291</v>
      </c>
      <c r="N33" s="3">
        <f t="shared" si="5"/>
        <v>55.160000000003492</v>
      </c>
      <c r="O33" s="3">
        <f t="shared" si="5"/>
        <v>55.160000000003492</v>
      </c>
      <c r="P33" s="3">
        <f>P29-P19</f>
        <v>55.160000000003492</v>
      </c>
      <c r="Q33" s="3">
        <f t="shared" si="5"/>
        <v>55.160000000003492</v>
      </c>
      <c r="S33" s="3">
        <f>S29-S19</f>
        <v>55.160000000003492</v>
      </c>
    </row>
    <row r="36" spans="1:19" ht="20.399999999999999" thickBot="1" x14ac:dyDescent="0.45">
      <c r="A36" s="10" t="s">
        <v>4</v>
      </c>
    </row>
    <row r="37" spans="1:19" ht="15" thickTop="1" x14ac:dyDescent="0.3">
      <c r="E37" s="12" t="s">
        <v>36</v>
      </c>
      <c r="F37" s="12" t="s">
        <v>36</v>
      </c>
      <c r="G37" s="12" t="s">
        <v>37</v>
      </c>
      <c r="H37" s="12" t="s">
        <v>35</v>
      </c>
    </row>
    <row r="38" spans="1:19" x14ac:dyDescent="0.3">
      <c r="A38" s="1" t="s">
        <v>50</v>
      </c>
      <c r="E38" s="11" t="s">
        <v>41</v>
      </c>
      <c r="F38" s="11" t="s">
        <v>39</v>
      </c>
      <c r="G38" s="11" t="s">
        <v>39</v>
      </c>
    </row>
    <row r="39" spans="1:19" x14ac:dyDescent="0.3">
      <c r="A39" s="69" t="s">
        <v>75</v>
      </c>
      <c r="B39" s="69"/>
      <c r="C39" s="69"/>
      <c r="D39" s="72">
        <f>_xlfn.IFNA(HLOOKUP(F39,$C$10:$Q$11,2,FALSE),"")</f>
        <v>45551</v>
      </c>
      <c r="E39" s="73"/>
      <c r="F39" s="16">
        <v>3</v>
      </c>
      <c r="G39" s="16">
        <v>3</v>
      </c>
      <c r="H39" s="11" t="str">
        <f ca="1">IF(D39&lt;TODAY()-5,IF(OR(F39&lt;G39,G39=0),"MISSED","GOOD"),"")</f>
        <v>GOOD</v>
      </c>
    </row>
    <row r="40" spans="1:19" x14ac:dyDescent="0.3">
      <c r="A40" s="69" t="s">
        <v>76</v>
      </c>
      <c r="B40" s="69"/>
      <c r="C40" s="69"/>
      <c r="D40" s="72">
        <f t="shared" ref="D40:D42" si="6">_xlfn.IFNA(HLOOKUP(F40,$C$10:$Q$11,2,FALSE),"")</f>
        <v>45586</v>
      </c>
      <c r="E40" s="73"/>
      <c r="F40" s="16">
        <v>8</v>
      </c>
      <c r="G40" s="16">
        <v>7</v>
      </c>
      <c r="H40" s="11" t="str">
        <f ca="1">IF(E40&lt;TODAY()-5,IF(OR(F40&lt;G40,G40=0),"MISSED","GOOD"),"")</f>
        <v>GOOD</v>
      </c>
    </row>
    <row r="41" spans="1:19" x14ac:dyDescent="0.3">
      <c r="A41" s="69" t="s">
        <v>77</v>
      </c>
      <c r="B41" s="69"/>
      <c r="C41" s="69"/>
      <c r="D41" s="72">
        <f t="shared" si="6"/>
        <v>45593</v>
      </c>
      <c r="E41" s="73"/>
      <c r="F41" s="16">
        <v>9</v>
      </c>
      <c r="G41" s="16">
        <v>7</v>
      </c>
      <c r="H41" s="11" t="str">
        <f ca="1">IF(E41&lt;TODAY()-5,IF(OR(F41&lt;G41,G41=0),"MISSED","GOOD"),"")</f>
        <v>GOOD</v>
      </c>
    </row>
    <row r="42" spans="1:19" x14ac:dyDescent="0.3">
      <c r="A42" s="69" t="s">
        <v>78</v>
      </c>
      <c r="B42" s="69"/>
      <c r="C42" s="69"/>
      <c r="D42" s="72">
        <f t="shared" si="6"/>
        <v>45614</v>
      </c>
      <c r="E42" s="73"/>
      <c r="F42" s="16">
        <v>12</v>
      </c>
      <c r="G42" s="16">
        <v>11</v>
      </c>
      <c r="H42" s="11" t="str">
        <f t="shared" ref="H42:H45" ca="1" si="7">IF(D42&lt;TODAY()-5,IF(OR(F42&lt;G42,G42=0),"MISSED","GOOD"),"")</f>
        <v>GOOD</v>
      </c>
    </row>
    <row r="43" spans="1:19" x14ac:dyDescent="0.3">
      <c r="A43" s="74" t="s">
        <v>79</v>
      </c>
      <c r="B43" s="77"/>
      <c r="C43" s="78"/>
      <c r="D43" s="72">
        <f t="shared" ref="D43:D45" si="8">_xlfn.IFNA(HLOOKUP(F43,$C$10:$Q$11,2,FALSE),"")</f>
        <v>45614</v>
      </c>
      <c r="E43" s="73"/>
      <c r="F43" s="16">
        <v>12</v>
      </c>
      <c r="G43" s="16">
        <v>11</v>
      </c>
      <c r="H43" s="11" t="str">
        <f t="shared" ca="1" si="7"/>
        <v>GOOD</v>
      </c>
    </row>
    <row r="44" spans="1:19" x14ac:dyDescent="0.3">
      <c r="A44" s="74" t="s">
        <v>80</v>
      </c>
      <c r="B44" s="77"/>
      <c r="C44" s="78"/>
      <c r="D44" s="72">
        <f t="shared" si="8"/>
        <v>45628</v>
      </c>
      <c r="E44" s="73"/>
      <c r="F44" s="16">
        <v>14</v>
      </c>
      <c r="G44" s="16">
        <v>14</v>
      </c>
      <c r="H44" s="11" t="str">
        <f t="shared" ca="1" si="7"/>
        <v/>
      </c>
    </row>
    <row r="45" spans="1:19" x14ac:dyDescent="0.3">
      <c r="A45" s="69" t="s">
        <v>81</v>
      </c>
      <c r="B45" s="69"/>
      <c r="C45" s="69"/>
      <c r="D45" s="72">
        <f t="shared" si="8"/>
        <v>45635</v>
      </c>
      <c r="E45" s="73"/>
      <c r="F45" s="16">
        <v>15</v>
      </c>
      <c r="G45" s="16">
        <v>15</v>
      </c>
      <c r="H45" s="11" t="str">
        <f t="shared" ca="1" si="7"/>
        <v/>
      </c>
    </row>
    <row r="48" spans="1:19" ht="19.8" x14ac:dyDescent="0.4">
      <c r="A48" s="10" t="s">
        <v>5</v>
      </c>
    </row>
    <row r="50" spans="1:9" x14ac:dyDescent="0.3">
      <c r="A50" s="1" t="s">
        <v>50</v>
      </c>
      <c r="D50" s="1" t="s">
        <v>51</v>
      </c>
      <c r="E50" s="12" t="s">
        <v>52</v>
      </c>
      <c r="F50" s="12" t="s">
        <v>53</v>
      </c>
      <c r="G50" s="12" t="s">
        <v>54</v>
      </c>
    </row>
    <row r="51" spans="1:9" ht="15" x14ac:dyDescent="0.35">
      <c r="A51" s="79" t="s">
        <v>82</v>
      </c>
      <c r="B51" s="69"/>
      <c r="C51" s="69"/>
      <c r="D51" s="7" t="s">
        <v>72</v>
      </c>
      <c r="E51" s="16" t="b">
        <v>1</v>
      </c>
      <c r="F51" s="40">
        <v>45573</v>
      </c>
      <c r="G51" s="71"/>
      <c r="H51" s="71"/>
      <c r="I51" s="71"/>
    </row>
    <row r="52" spans="1:9" ht="15" x14ac:dyDescent="0.35">
      <c r="A52" s="79" t="s">
        <v>83</v>
      </c>
      <c r="B52" s="69"/>
      <c r="C52" s="69"/>
      <c r="D52" s="7" t="s">
        <v>72</v>
      </c>
      <c r="E52" s="16" t="b">
        <v>1</v>
      </c>
      <c r="F52" s="41">
        <v>45573</v>
      </c>
      <c r="G52" s="71"/>
      <c r="H52" s="71"/>
      <c r="I52" s="71"/>
    </row>
    <row r="53" spans="1:9" ht="15" x14ac:dyDescent="0.35">
      <c r="A53" s="80" t="s">
        <v>84</v>
      </c>
      <c r="B53" s="69"/>
      <c r="C53" s="69"/>
      <c r="D53" s="7" t="s">
        <v>72</v>
      </c>
      <c r="E53" s="16" t="b">
        <v>1</v>
      </c>
      <c r="F53" s="41">
        <v>45566</v>
      </c>
      <c r="G53" s="71"/>
      <c r="H53" s="71"/>
      <c r="I53" s="71"/>
    </row>
    <row r="54" spans="1:9" ht="15" x14ac:dyDescent="0.35">
      <c r="A54" s="80" t="s">
        <v>85</v>
      </c>
      <c r="B54" s="69"/>
      <c r="C54" s="69"/>
      <c r="D54" s="7" t="s">
        <v>71</v>
      </c>
      <c r="E54" s="16" t="b">
        <v>1</v>
      </c>
      <c r="F54" s="41">
        <v>45583</v>
      </c>
      <c r="G54" s="71"/>
      <c r="H54" s="71"/>
      <c r="I54" s="71"/>
    </row>
    <row r="55" spans="1:9" ht="15" x14ac:dyDescent="0.35">
      <c r="A55" s="80" t="s">
        <v>86</v>
      </c>
      <c r="B55" s="69"/>
      <c r="C55" s="69"/>
      <c r="D55" s="7" t="s">
        <v>71</v>
      </c>
      <c r="E55" s="16" t="b">
        <v>1</v>
      </c>
      <c r="F55" s="41">
        <v>45583</v>
      </c>
      <c r="G55" s="71"/>
      <c r="H55" s="71"/>
      <c r="I55" s="71"/>
    </row>
    <row r="56" spans="1:9" ht="15" x14ac:dyDescent="0.35">
      <c r="A56" s="80" t="s">
        <v>87</v>
      </c>
      <c r="B56" s="69"/>
      <c r="C56" s="69"/>
      <c r="D56" s="7" t="s">
        <v>71</v>
      </c>
      <c r="E56" s="16" t="b">
        <v>1</v>
      </c>
      <c r="F56" s="41">
        <v>45583</v>
      </c>
      <c r="G56" s="71"/>
      <c r="H56" s="71"/>
      <c r="I56" s="71"/>
    </row>
    <row r="57" spans="1:9" ht="15" x14ac:dyDescent="0.35">
      <c r="A57" s="80" t="s">
        <v>88</v>
      </c>
      <c r="B57" s="69"/>
      <c r="C57" s="69"/>
      <c r="D57" s="7" t="s">
        <v>70</v>
      </c>
      <c r="E57" s="16" t="b">
        <v>1</v>
      </c>
      <c r="F57" s="41">
        <v>45611</v>
      </c>
      <c r="G57" s="71"/>
      <c r="H57" s="71"/>
      <c r="I57" s="71"/>
    </row>
    <row r="58" spans="1:9" ht="15" x14ac:dyDescent="0.35">
      <c r="A58" s="80" t="s">
        <v>89</v>
      </c>
      <c r="B58" s="69"/>
      <c r="C58" s="69"/>
      <c r="D58" s="7" t="s">
        <v>71</v>
      </c>
      <c r="E58" s="16" t="b">
        <v>1</v>
      </c>
      <c r="F58" s="41">
        <v>45593</v>
      </c>
      <c r="G58" s="71"/>
      <c r="H58" s="71"/>
      <c r="I58" s="71"/>
    </row>
    <row r="59" spans="1:9" ht="15" x14ac:dyDescent="0.35">
      <c r="A59" s="80" t="s">
        <v>90</v>
      </c>
      <c r="B59" s="69"/>
      <c r="C59" s="69"/>
      <c r="D59" s="7" t="s">
        <v>71</v>
      </c>
      <c r="E59" s="16" t="b">
        <v>1</v>
      </c>
      <c r="F59" s="41">
        <v>45611</v>
      </c>
      <c r="G59" s="71"/>
      <c r="H59" s="71"/>
      <c r="I59" s="71"/>
    </row>
    <row r="60" spans="1:9" ht="15" x14ac:dyDescent="0.35">
      <c r="A60" s="80" t="s">
        <v>91</v>
      </c>
      <c r="B60" s="69"/>
      <c r="C60" s="69"/>
      <c r="D60" s="7" t="s">
        <v>71</v>
      </c>
      <c r="E60" s="16" t="b">
        <v>1</v>
      </c>
      <c r="F60" s="41">
        <v>45582</v>
      </c>
      <c r="G60" s="71"/>
      <c r="H60" s="71"/>
      <c r="I60" s="71"/>
    </row>
    <row r="61" spans="1:9" ht="15" x14ac:dyDescent="0.35">
      <c r="A61" s="80" t="s">
        <v>92</v>
      </c>
      <c r="B61" s="69"/>
      <c r="C61" s="69"/>
      <c r="D61" s="7" t="s">
        <v>71</v>
      </c>
      <c r="E61" s="16" t="b">
        <v>1</v>
      </c>
      <c r="F61" s="41">
        <v>45572</v>
      </c>
      <c r="G61" s="71"/>
      <c r="H61" s="71"/>
      <c r="I61" s="71"/>
    </row>
    <row r="62" spans="1:9" ht="15" x14ac:dyDescent="0.35">
      <c r="A62" s="80" t="s">
        <v>93</v>
      </c>
      <c r="B62" s="69"/>
      <c r="C62" s="69"/>
      <c r="D62" s="7" t="s">
        <v>72</v>
      </c>
      <c r="E62" s="16" t="b">
        <v>1</v>
      </c>
      <c r="F62" s="41">
        <v>45557</v>
      </c>
      <c r="G62" s="71"/>
      <c r="H62" s="71"/>
      <c r="I62" s="71"/>
    </row>
    <row r="63" spans="1:9" ht="15" x14ac:dyDescent="0.35">
      <c r="A63" s="81" t="s">
        <v>94</v>
      </c>
      <c r="B63" s="75"/>
      <c r="C63" s="76"/>
      <c r="D63" s="7" t="s">
        <v>72</v>
      </c>
      <c r="E63" s="16" t="b">
        <v>1</v>
      </c>
      <c r="F63" s="41">
        <v>45557</v>
      </c>
      <c r="G63" s="71"/>
      <c r="H63" s="71"/>
      <c r="I63" s="71"/>
    </row>
  </sheetData>
  <mergeCells count="43">
    <mergeCell ref="G61:I61"/>
    <mergeCell ref="A61:C61"/>
    <mergeCell ref="A62:C62"/>
    <mergeCell ref="G62:I62"/>
    <mergeCell ref="A63:C63"/>
    <mergeCell ref="G63:I63"/>
    <mergeCell ref="A60:C60"/>
    <mergeCell ref="G60:I60"/>
    <mergeCell ref="A57:C57"/>
    <mergeCell ref="G57:I57"/>
    <mergeCell ref="A58:C58"/>
    <mergeCell ref="G58:I58"/>
    <mergeCell ref="A59:C59"/>
    <mergeCell ref="G59:I59"/>
    <mergeCell ref="A54:C54"/>
    <mergeCell ref="G54:I54"/>
    <mergeCell ref="A55:C55"/>
    <mergeCell ref="G55:I55"/>
    <mergeCell ref="A56:C56"/>
    <mergeCell ref="G56:I56"/>
    <mergeCell ref="A51:C51"/>
    <mergeCell ref="G51:I51"/>
    <mergeCell ref="A52:C52"/>
    <mergeCell ref="G52:I52"/>
    <mergeCell ref="A53:C53"/>
    <mergeCell ref="G53:I53"/>
    <mergeCell ref="A41:C41"/>
    <mergeCell ref="D41:E41"/>
    <mergeCell ref="A42:C42"/>
    <mergeCell ref="D42:E42"/>
    <mergeCell ref="A45:C45"/>
    <mergeCell ref="D45:E45"/>
    <mergeCell ref="A44:C44"/>
    <mergeCell ref="A43:C43"/>
    <mergeCell ref="D43:E43"/>
    <mergeCell ref="D44:E44"/>
    <mergeCell ref="A40:C40"/>
    <mergeCell ref="D40:E40"/>
    <mergeCell ref="F4:G4"/>
    <mergeCell ref="F5:G5"/>
    <mergeCell ref="F6:G6"/>
    <mergeCell ref="A39:C39"/>
    <mergeCell ref="D39:E39"/>
  </mergeCells>
  <conditionalFormatting sqref="C33:Q33">
    <cfRule type="expression" dxfId="7" priority="11">
      <formula>ABS(C33/C29)&lt;0.1</formula>
    </cfRule>
    <cfRule type="expression" dxfId="6" priority="12">
      <formula>ABS(C33/C29)&gt;0.1</formula>
    </cfRule>
  </conditionalFormatting>
  <conditionalFormatting sqref="F4:F6">
    <cfRule type="cellIs" dxfId="5" priority="1" operator="equal">
      <formula>"INCOMPLETE"</formula>
    </cfRule>
    <cfRule type="containsText" dxfId="4" priority="2" operator="containsText" text="GOOD">
      <formula>NOT(ISERROR(SEARCH("GOOD",F4)))</formula>
    </cfRule>
    <cfRule type="containsText" dxfId="3" priority="3" operator="containsText" text="RISK">
      <formula>NOT(ISERROR(SEARCH("RISK",F4)))</formula>
    </cfRule>
    <cfRule type="containsText" dxfId="2" priority="4" operator="containsText" text="MISSED">
      <formula>NOT(ISERROR(SEARCH("MISSED",F4)))</formula>
    </cfRule>
  </conditionalFormatting>
  <conditionalFormatting sqref="S33">
    <cfRule type="expression" dxfId="1" priority="9">
      <formula>ABS(S33/S29)&lt;0.1</formula>
    </cfRule>
    <cfRule type="expression" dxfId="0" priority="10">
      <formula>ABS(S33/S29)&gt;0.1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1073-A25A-416E-BCDC-A870EC5FC73A}">
  <dimension ref="A1:F48"/>
  <sheetViews>
    <sheetView tabSelected="1" workbookViewId="0">
      <selection activeCell="B36" sqref="B36"/>
    </sheetView>
  </sheetViews>
  <sheetFormatPr defaultRowHeight="14.4" x14ac:dyDescent="0.3"/>
  <cols>
    <col min="1" max="1" width="50.5546875" bestFit="1" customWidth="1"/>
    <col min="2" max="2" width="44" bestFit="1" customWidth="1"/>
    <col min="3" max="6" width="20.88671875" customWidth="1"/>
  </cols>
  <sheetData>
    <row r="1" spans="1:4" ht="19.8" x14ac:dyDescent="0.4">
      <c r="A1" s="10" t="s">
        <v>55</v>
      </c>
    </row>
    <row r="3" spans="1:4" x14ac:dyDescent="0.3">
      <c r="A3" s="33" t="s">
        <v>56</v>
      </c>
      <c r="B3" t="s">
        <v>69</v>
      </c>
    </row>
    <row r="6" spans="1:4" ht="17.399999999999999" x14ac:dyDescent="0.35">
      <c r="A6" s="31" t="s">
        <v>5</v>
      </c>
    </row>
    <row r="8" spans="1:4" x14ac:dyDescent="0.3">
      <c r="A8" s="20" t="s">
        <v>57</v>
      </c>
      <c r="B8" s="19" t="s">
        <v>58</v>
      </c>
      <c r="C8" s="19" t="s">
        <v>59</v>
      </c>
      <c r="D8" s="18" t="s">
        <v>60</v>
      </c>
    </row>
    <row r="9" spans="1:4" x14ac:dyDescent="0.3">
      <c r="A9" s="67" t="s">
        <v>82</v>
      </c>
      <c r="B9" s="45" t="s">
        <v>95</v>
      </c>
      <c r="C9" s="52" t="s">
        <v>96</v>
      </c>
      <c r="D9" s="49" t="s">
        <v>95</v>
      </c>
    </row>
    <row r="10" spans="1:4" x14ac:dyDescent="0.3">
      <c r="A10" s="64" t="s">
        <v>83</v>
      </c>
      <c r="B10" s="65" t="s">
        <v>95</v>
      </c>
      <c r="C10" s="65" t="s">
        <v>96</v>
      </c>
      <c r="D10" s="66" t="s">
        <v>95</v>
      </c>
    </row>
    <row r="11" spans="1:4" x14ac:dyDescent="0.3">
      <c r="A11" s="46" t="s">
        <v>84</v>
      </c>
      <c r="B11" t="s">
        <v>95</v>
      </c>
      <c r="C11" t="s">
        <v>96</v>
      </c>
      <c r="D11" s="50" t="s">
        <v>95</v>
      </c>
    </row>
    <row r="12" spans="1:4" x14ac:dyDescent="0.3">
      <c r="A12" s="64" t="s">
        <v>85</v>
      </c>
      <c r="B12" s="65" t="s">
        <v>95</v>
      </c>
      <c r="C12" s="65" t="s">
        <v>96</v>
      </c>
      <c r="D12" s="66" t="s">
        <v>95</v>
      </c>
    </row>
    <row r="13" spans="1:4" x14ac:dyDescent="0.3">
      <c r="A13" s="53" t="s">
        <v>86</v>
      </c>
      <c r="B13" t="s">
        <v>95</v>
      </c>
      <c r="C13" t="s">
        <v>96</v>
      </c>
      <c r="D13" s="50" t="s">
        <v>95</v>
      </c>
    </row>
    <row r="14" spans="1:4" x14ac:dyDescent="0.3">
      <c r="A14" s="53" t="s">
        <v>87</v>
      </c>
      <c r="B14" s="65" t="s">
        <v>95</v>
      </c>
      <c r="C14" s="65" t="s">
        <v>96</v>
      </c>
      <c r="D14" s="66" t="s">
        <v>95</v>
      </c>
    </row>
    <row r="15" spans="1:4" x14ac:dyDescent="0.3">
      <c r="A15" s="53" t="s">
        <v>88</v>
      </c>
      <c r="B15" t="s">
        <v>95</v>
      </c>
      <c r="C15" t="s">
        <v>96</v>
      </c>
      <c r="D15" s="50" t="s">
        <v>95</v>
      </c>
    </row>
    <row r="16" spans="1:4" x14ac:dyDescent="0.3">
      <c r="A16" s="53" t="s">
        <v>89</v>
      </c>
      <c r="B16" s="65" t="s">
        <v>95</v>
      </c>
      <c r="C16" s="65" t="s">
        <v>96</v>
      </c>
      <c r="D16" s="66" t="s">
        <v>95</v>
      </c>
    </row>
    <row r="17" spans="1:4" x14ac:dyDescent="0.3">
      <c r="A17" s="53" t="s">
        <v>90</v>
      </c>
      <c r="B17" t="s">
        <v>97</v>
      </c>
      <c r="C17" t="s">
        <v>96</v>
      </c>
      <c r="D17" s="50" t="s">
        <v>98</v>
      </c>
    </row>
    <row r="18" spans="1:4" x14ac:dyDescent="0.3">
      <c r="A18" s="54" t="s">
        <v>91</v>
      </c>
      <c r="B18" s="65" t="s">
        <v>95</v>
      </c>
      <c r="C18" s="65" t="s">
        <v>96</v>
      </c>
      <c r="D18" s="66" t="s">
        <v>95</v>
      </c>
    </row>
    <row r="19" spans="1:4" x14ac:dyDescent="0.3">
      <c r="A19" s="54" t="s">
        <v>92</v>
      </c>
      <c r="B19" t="s">
        <v>95</v>
      </c>
      <c r="C19" t="s">
        <v>96</v>
      </c>
      <c r="D19" s="50" t="s">
        <v>95</v>
      </c>
    </row>
    <row r="20" spans="1:4" x14ac:dyDescent="0.3">
      <c r="A20" s="54" t="s">
        <v>93</v>
      </c>
      <c r="B20" s="65" t="s">
        <v>95</v>
      </c>
      <c r="C20" s="65" t="s">
        <v>96</v>
      </c>
      <c r="D20" s="66" t="s">
        <v>95</v>
      </c>
    </row>
    <row r="21" spans="1:4" x14ac:dyDescent="0.3">
      <c r="A21" s="55" t="s">
        <v>94</v>
      </c>
      <c r="B21" s="48" t="s">
        <v>95</v>
      </c>
      <c r="C21" s="48" t="s">
        <v>96</v>
      </c>
      <c r="D21" s="51" t="s">
        <v>95</v>
      </c>
    </row>
    <row r="28" spans="1:4" ht="17.399999999999999" x14ac:dyDescent="0.35">
      <c r="A28" s="31" t="s">
        <v>3</v>
      </c>
    </row>
    <row r="30" spans="1:4" x14ac:dyDescent="0.3">
      <c r="B30" s="30" t="s">
        <v>61</v>
      </c>
      <c r="C30" s="30" t="s">
        <v>60</v>
      </c>
    </row>
    <row r="31" spans="1:4" x14ac:dyDescent="0.3">
      <c r="A31" s="59" t="s">
        <v>62</v>
      </c>
      <c r="B31" s="57">
        <v>144999.72</v>
      </c>
      <c r="C31" s="61"/>
    </row>
    <row r="32" spans="1:4" x14ac:dyDescent="0.3">
      <c r="A32" s="60" t="s">
        <v>63</v>
      </c>
      <c r="B32" s="58">
        <v>144462.59</v>
      </c>
      <c r="C32" s="62"/>
    </row>
    <row r="33" spans="1:6" x14ac:dyDescent="0.3">
      <c r="A33" s="56" t="s">
        <v>64</v>
      </c>
      <c r="B33" s="63"/>
      <c r="C33" s="29" t="s">
        <v>99</v>
      </c>
    </row>
    <row r="34" spans="1:6" x14ac:dyDescent="0.3">
      <c r="A34" s="24" t="s">
        <v>65</v>
      </c>
      <c r="B34" s="23"/>
      <c r="C34" s="28" t="s">
        <v>99</v>
      </c>
    </row>
    <row r="35" spans="1:6" x14ac:dyDescent="0.3">
      <c r="A35" s="27" t="s">
        <v>66</v>
      </c>
      <c r="B35" s="26">
        <v>144999.72</v>
      </c>
      <c r="C35" s="25"/>
    </row>
    <row r="36" spans="1:6" x14ac:dyDescent="0.3">
      <c r="A36" s="24" t="s">
        <v>48</v>
      </c>
      <c r="B36" s="23">
        <v>145091.71</v>
      </c>
      <c r="C36" s="22"/>
    </row>
    <row r="39" spans="1:6" ht="17.399999999999999" x14ac:dyDescent="0.35">
      <c r="A39" s="21" t="s">
        <v>4</v>
      </c>
    </row>
    <row r="41" spans="1:6" x14ac:dyDescent="0.3">
      <c r="A41" s="20" t="s">
        <v>67</v>
      </c>
      <c r="B41" s="19" t="s">
        <v>68</v>
      </c>
      <c r="C41" s="19" t="s">
        <v>100</v>
      </c>
      <c r="D41" s="19" t="s">
        <v>101</v>
      </c>
      <c r="E41" s="19" t="s">
        <v>102</v>
      </c>
      <c r="F41" s="18" t="s">
        <v>60</v>
      </c>
    </row>
    <row r="42" spans="1:6" x14ac:dyDescent="0.3">
      <c r="A42" s="44" t="s">
        <v>75</v>
      </c>
      <c r="B42" s="45" t="s">
        <v>95</v>
      </c>
      <c r="C42" s="45">
        <v>3</v>
      </c>
      <c r="D42" s="45" t="s">
        <v>95</v>
      </c>
      <c r="E42" s="45">
        <v>3</v>
      </c>
      <c r="F42" s="49" t="s">
        <v>95</v>
      </c>
    </row>
    <row r="43" spans="1:6" x14ac:dyDescent="0.3">
      <c r="A43" s="64" t="s">
        <v>76</v>
      </c>
      <c r="B43" s="65" t="s">
        <v>95</v>
      </c>
      <c r="C43" s="65">
        <v>8</v>
      </c>
      <c r="D43" s="65" t="s">
        <v>95</v>
      </c>
      <c r="E43" s="65">
        <v>7</v>
      </c>
      <c r="F43" s="66" t="s">
        <v>95</v>
      </c>
    </row>
    <row r="44" spans="1:6" x14ac:dyDescent="0.3">
      <c r="A44" s="46" t="s">
        <v>77</v>
      </c>
      <c r="B44" t="s">
        <v>95</v>
      </c>
      <c r="C44">
        <v>9</v>
      </c>
      <c r="D44" t="s">
        <v>95</v>
      </c>
      <c r="E44">
        <v>7</v>
      </c>
      <c r="F44" s="50" t="s">
        <v>95</v>
      </c>
    </row>
    <row r="45" spans="1:6" x14ac:dyDescent="0.3">
      <c r="A45" s="64" t="s">
        <v>78</v>
      </c>
      <c r="B45" s="65" t="s">
        <v>95</v>
      </c>
      <c r="C45" s="65">
        <v>12</v>
      </c>
      <c r="D45" s="65" t="s">
        <v>95</v>
      </c>
      <c r="E45" s="65">
        <v>11</v>
      </c>
      <c r="F45" s="66" t="s">
        <v>95</v>
      </c>
    </row>
    <row r="46" spans="1:6" x14ac:dyDescent="0.3">
      <c r="A46" s="46" t="s">
        <v>79</v>
      </c>
      <c r="B46" t="s">
        <v>95</v>
      </c>
      <c r="C46">
        <v>12</v>
      </c>
      <c r="D46" t="s">
        <v>95</v>
      </c>
      <c r="E46">
        <v>11</v>
      </c>
      <c r="F46" s="50" t="s">
        <v>95</v>
      </c>
    </row>
    <row r="47" spans="1:6" x14ac:dyDescent="0.3">
      <c r="A47" s="64" t="s">
        <v>80</v>
      </c>
      <c r="B47" s="65" t="s">
        <v>95</v>
      </c>
      <c r="C47" s="65">
        <v>14</v>
      </c>
      <c r="D47" s="65" t="s">
        <v>95</v>
      </c>
      <c r="E47" s="65"/>
      <c r="F47" s="66" t="s">
        <v>95</v>
      </c>
    </row>
    <row r="48" spans="1:6" x14ac:dyDescent="0.3">
      <c r="A48" s="47" t="s">
        <v>81</v>
      </c>
      <c r="B48" s="48" t="s">
        <v>95</v>
      </c>
      <c r="C48" s="48">
        <v>15</v>
      </c>
      <c r="D48" s="48" t="s">
        <v>95</v>
      </c>
      <c r="E48" s="48"/>
      <c r="F48" s="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FishWorks</vt:lpstr>
      <vt:lpstr>FishWorks_FinalSummary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Lidstone</dc:creator>
  <cp:keywords/>
  <dc:description/>
  <cp:lastModifiedBy>Braden Trigg</cp:lastModifiedBy>
  <cp:revision/>
  <dcterms:created xsi:type="dcterms:W3CDTF">2024-04-13T19:04:01Z</dcterms:created>
  <dcterms:modified xsi:type="dcterms:W3CDTF">2024-12-02T17:55:33Z</dcterms:modified>
  <cp:category/>
  <cp:contentStatus/>
</cp:coreProperties>
</file>