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7/Shared Documents/Team 13B/"/>
    </mc:Choice>
  </mc:AlternateContent>
  <xr:revisionPtr revIDLastSave="0" documentId="8_{57C4D70C-5305-4D49-8693-7E5CFDDE991A}" xr6:coauthVersionLast="47" xr6:coauthVersionMax="47" xr10:uidLastSave="{00000000-0000-0000-0000-000000000000}"/>
  <bookViews>
    <workbookView xWindow="-110" yWindow="-110" windowWidth="19420" windowHeight="11620" firstSheet="2" activeTab="8" xr2:uid="{7A481681-7B6B-431D-8EBE-EC1E26041DA8}"/>
  </bookViews>
  <sheets>
    <sheet name="London Office" sheetId="1" r:id="rId1"/>
    <sheet name="Data Added" sheetId="2" r:id="rId2"/>
    <sheet name="Smart Booking System Example" sheetId="3" r:id="rId3"/>
    <sheet name="Future Development" sheetId="5" r:id="rId4"/>
    <sheet name="Building Systems" sheetId="4" r:id="rId5"/>
    <sheet name="Energy Providers" sheetId="10" r:id="rId6"/>
    <sheet name="Efficency Systems" sheetId="11" r:id="rId7"/>
    <sheet name="Climates" sheetId="12" r:id="rId8"/>
    <sheet name="Model Building" sheetId="13" r:id="rId9"/>
    <sheet name="Building Configuration" sheetId="6" r:id="rId10"/>
    <sheet name="System Attributes" sheetId="9" r:id="rId11"/>
    <sheet name="Building Type" sheetId="7" r:id="rId12"/>
    <sheet name="Date&amp;Time" sheetId="14" r:id="rId13"/>
    <sheet name="Kitchen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5" i="4"/>
  <c r="E9" i="6"/>
  <c r="E10" i="6"/>
  <c r="E5" i="6"/>
  <c r="E6" i="6"/>
  <c r="E7" i="6"/>
  <c r="E8" i="6"/>
  <c r="E4" i="6"/>
  <c r="H2" i="3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" i="14"/>
  <c r="E19" i="3"/>
  <c r="E20" i="3"/>
  <c r="E21" i="3"/>
  <c r="E22" i="3"/>
  <c r="E18" i="3"/>
  <c r="E11" i="3"/>
  <c r="E12" i="3"/>
  <c r="E13" i="3"/>
  <c r="E14" i="3"/>
  <c r="E10" i="3"/>
  <c r="E3" i="3"/>
  <c r="E4" i="3"/>
  <c r="E5" i="3"/>
  <c r="E6" i="3"/>
  <c r="E2" i="3"/>
  <c r="F18" i="3"/>
  <c r="F10" i="3"/>
  <c r="F2" i="3"/>
  <c r="L5" i="10"/>
  <c r="C10" i="3"/>
  <c r="H10" i="3"/>
  <c r="G10" i="3" s="1"/>
  <c r="C11" i="3"/>
  <c r="C12" i="3"/>
  <c r="C13" i="3"/>
  <c r="C14" i="3"/>
  <c r="D15" i="3"/>
  <c r="C15" i="3" s="1"/>
  <c r="L13" i="6"/>
  <c r="L3" i="6"/>
  <c r="C27" i="3"/>
  <c r="F27" i="3"/>
  <c r="H27" i="3"/>
  <c r="G27" i="3" s="1"/>
  <c r="C28" i="3"/>
  <c r="C29" i="3"/>
  <c r="C30" i="3"/>
  <c r="C31" i="3"/>
  <c r="D32" i="3"/>
  <c r="C32" i="3" s="1"/>
  <c r="C19" i="3"/>
  <c r="C20" i="3"/>
  <c r="C21" i="3"/>
  <c r="C22" i="3"/>
  <c r="C18" i="3"/>
  <c r="C3" i="3"/>
  <c r="C4" i="3"/>
  <c r="C5" i="3"/>
  <c r="C6" i="3"/>
  <c r="C2" i="3"/>
  <c r="C41" i="3"/>
  <c r="C40" i="3"/>
  <c r="G2" i="3"/>
  <c r="H18" i="3"/>
  <c r="G18" i="3" s="1"/>
  <c r="D23" i="3"/>
  <c r="C23" i="3" s="1"/>
  <c r="D7" i="3"/>
  <c r="C7" i="3" s="1"/>
  <c r="B35" i="3"/>
  <c r="G65" i="2"/>
  <c r="G66" i="2"/>
  <c r="G67" i="2"/>
  <c r="G68" i="2"/>
  <c r="G69" i="2"/>
  <c r="G70" i="2"/>
  <c r="G71" i="2"/>
  <c r="G72" i="2"/>
  <c r="G73" i="2"/>
  <c r="G74" i="2"/>
  <c r="G75" i="2"/>
  <c r="G76" i="2"/>
  <c r="G64" i="2"/>
  <c r="G62" i="2"/>
  <c r="G47" i="2"/>
  <c r="G50" i="2"/>
  <c r="G53" i="2"/>
  <c r="G56" i="2"/>
  <c r="G59" i="2"/>
  <c r="G35" i="2"/>
  <c r="G38" i="2"/>
  <c r="G41" i="2"/>
  <c r="G44" i="2"/>
  <c r="G32" i="2"/>
  <c r="G29" i="2"/>
  <c r="G26" i="2"/>
  <c r="G24" i="2"/>
  <c r="G21" i="2"/>
  <c r="G12" i="2"/>
  <c r="G15" i="2"/>
  <c r="G18" i="2"/>
  <c r="G9" i="2"/>
  <c r="G3" i="2"/>
  <c r="G4" i="2"/>
  <c r="G5" i="2"/>
  <c r="G6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G2" i="2"/>
  <c r="E2" i="2"/>
  <c r="F6" i="3" l="1"/>
  <c r="H6" i="3" s="1"/>
  <c r="G6" i="3" s="1"/>
  <c r="F5" i="3"/>
  <c r="H5" i="3" s="1"/>
  <c r="G5" i="3" s="1"/>
  <c r="F4" i="3"/>
  <c r="H4" i="3" s="1"/>
  <c r="G4" i="3" s="1"/>
  <c r="F3" i="3"/>
  <c r="H3" i="3" s="1"/>
  <c r="G3" i="3" s="1"/>
  <c r="F28" i="3"/>
  <c r="H28" i="3" s="1"/>
  <c r="G28" i="3" s="1"/>
  <c r="F11" i="3"/>
  <c r="H11" i="3" s="1"/>
  <c r="G11" i="3" s="1"/>
  <c r="F22" i="3"/>
  <c r="F21" i="3"/>
  <c r="F20" i="3"/>
  <c r="H20" i="3" s="1"/>
  <c r="G20" i="3" s="1"/>
  <c r="F19" i="3"/>
  <c r="H19" i="3" s="1"/>
  <c r="G19" i="3" s="1"/>
  <c r="F29" i="3"/>
  <c r="H29" i="3" s="1"/>
  <c r="G29" i="3" s="1"/>
  <c r="F12" i="3"/>
  <c r="H12" i="3" s="1"/>
  <c r="G12" i="3" s="1"/>
  <c r="H21" i="3"/>
  <c r="G21" i="3" s="1"/>
  <c r="F30" i="3"/>
  <c r="H30" i="3" s="1"/>
  <c r="G30" i="3" s="1"/>
  <c r="F13" i="3"/>
  <c r="H13" i="3" s="1"/>
  <c r="G13" i="3" s="1"/>
  <c r="F31" i="3"/>
  <c r="F14" i="3"/>
  <c r="F7" i="3"/>
  <c r="H7" i="3"/>
  <c r="G7" i="3" s="1"/>
  <c r="F23" i="3" l="1"/>
  <c r="H22" i="3"/>
  <c r="G22" i="3" s="1"/>
  <c r="H14" i="3"/>
  <c r="F15" i="3"/>
  <c r="H31" i="3"/>
  <c r="F32" i="3"/>
  <c r="H23" i="3" l="1"/>
  <c r="G23" i="3" s="1"/>
  <c r="G31" i="3"/>
  <c r="H32" i="3"/>
  <c r="G32" i="3" s="1"/>
  <c r="G14" i="3"/>
  <c r="H15" i="3"/>
  <c r="G15" i="3" s="1"/>
</calcChain>
</file>

<file path=xl/sharedStrings.xml><?xml version="1.0" encoding="utf-8"?>
<sst xmlns="http://schemas.openxmlformats.org/spreadsheetml/2006/main" count="458" uniqueCount="185">
  <si>
    <t>Year</t>
  </si>
  <si>
    <t>Month</t>
  </si>
  <si>
    <t>Electricity (kWh)</t>
  </si>
  <si>
    <t>Gas (kWh)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</si>
  <si>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</si>
  <si>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</si>
  <si>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</si>
  <si>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</si>
  <si>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</si>
  <si>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</si>
  <si>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</si>
  <si>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</si>
  <si>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</si>
  <si>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</si>
  <si>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</si>
  <si>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</si>
  <si>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 Daily Temp</t>
  </si>
  <si>
    <t>Electricity (Co2 kg)</t>
  </si>
  <si>
    <t>Gas (Co2 kg)</t>
  </si>
  <si>
    <r>
      <rPr>
        <i/>
        <sz val="11"/>
        <color theme="1"/>
        <rFont val="Calibri"/>
        <family val="2"/>
        <scheme val="minor"/>
      </rPr>
      <t>Co2 Data taken from bulb</t>
    </r>
    <r>
      <rPr>
        <sz val="11"/>
        <color theme="1"/>
        <rFont val="Calibri"/>
        <family val="2"/>
        <scheme val="minor"/>
      </rPr>
      <t xml:space="preserve"> - </t>
    </r>
  </si>
  <si>
    <t>https://bulb.co.uk/carbon-tracker/#:~:text=Every%20year%2C%20we%20review%20the,is%20getting%20greener%20(hurray!).</t>
  </si>
  <si>
    <t>0.193 kg per kWh of electricity</t>
  </si>
  <si>
    <t>0.183 kg per kWh of gas</t>
  </si>
  <si>
    <t>Column1</t>
  </si>
  <si>
    <t xml:space="preserve">Level </t>
  </si>
  <si>
    <t>Occupancy</t>
  </si>
  <si>
    <t>Users</t>
  </si>
  <si>
    <t>Occupied</t>
  </si>
  <si>
    <t>Elec Usage (kWh)</t>
  </si>
  <si>
    <t>Co2 Per User</t>
  </si>
  <si>
    <t>Co2 Produced (kg)</t>
  </si>
  <si>
    <t xml:space="preserve">Example </t>
  </si>
  <si>
    <t xml:space="preserve">Ground Floor - Permanent staff etc  </t>
  </si>
  <si>
    <t>Level 1</t>
  </si>
  <si>
    <t xml:space="preserve">Level 2 </t>
  </si>
  <si>
    <t xml:space="preserve">Level 3 </t>
  </si>
  <si>
    <t>Level 4</t>
  </si>
  <si>
    <t xml:space="preserve">Total </t>
  </si>
  <si>
    <t>Column2</t>
  </si>
  <si>
    <t>Example (Optimised)</t>
  </si>
  <si>
    <t>In the optimised scenario the next users entering would have level 2 suggested to them for their desk space until this level reaches max / specified capacity</t>
  </si>
  <si>
    <t>Recommendations for meeting rooms would also be made based on which floors are occupied to ensure floors are maximising their energy consumption</t>
  </si>
  <si>
    <t>Example (Extra Staff)</t>
  </si>
  <si>
    <t>Aug 22 Monthly Electricity Usage = 29413.6 kWh</t>
  </si>
  <si>
    <t>Avg Daily =</t>
  </si>
  <si>
    <t>(Monthly Usage divided by days - weekends counted as half days to allow for assumed reduced usage)</t>
  </si>
  <si>
    <t xml:space="preserve">Assumed 5 storey office building, equal energy usage per floor with double usage for GF reception, services etc </t>
  </si>
  <si>
    <t>Assumed levels 1 - 4 all have same capacity (100no. users per floor)</t>
  </si>
  <si>
    <t>YES</t>
  </si>
  <si>
    <t>NO</t>
  </si>
  <si>
    <t>Solution</t>
  </si>
  <si>
    <t>Example</t>
  </si>
  <si>
    <t xml:space="preserve">Smart Heating &amp; Cooling </t>
  </si>
  <si>
    <t>Predictive heating and cooling systems based on expected floors in use</t>
  </si>
  <si>
    <t xml:space="preserve">Booking Management System would analyse previous data (weekday, occupancy level, outside temperature) to heat / cool floor levels based on predicted occupancy levels for given day. </t>
  </si>
  <si>
    <t xml:space="preserve">Office Configuration Modelling </t>
  </si>
  <si>
    <t xml:space="preserve">Improved design of Office space </t>
  </si>
  <si>
    <t xml:space="preserve">If the Booking Management System identifies an office / floor level is being consistently underused it could prompt office manager / owner to re-design / split into smaller offices to reduce lighting and heating an entire space when not neccesary </t>
  </si>
  <si>
    <t xml:space="preserve">Future Equipment Purchases </t>
  </si>
  <si>
    <t xml:space="preserve">Back of House system would allow office manager / owner to input / edit Co2 data (as provided from manufacturer) to influence future decisions on equipment purchases </t>
  </si>
  <si>
    <t>Power systems monitoring (lighting, small power, heating &amp; ventilation etc.) would allow for the modelling of item groups energy consumption per floor. Modelling of this data would provide a comparison based on manufacturers information for equipment and enable owners to calculate return on investment dates for more efficient equipment</t>
  </si>
  <si>
    <t xml:space="preserve">Name </t>
  </si>
  <si>
    <t>Type</t>
  </si>
  <si>
    <t>Use</t>
  </si>
  <si>
    <t>Energy Type</t>
  </si>
  <si>
    <t>Energy  Yearly Production</t>
  </si>
  <si>
    <t>Investment</t>
  </si>
  <si>
    <t>System Gas Boliers</t>
  </si>
  <si>
    <t>HVAC</t>
  </si>
  <si>
    <t>Heating</t>
  </si>
  <si>
    <t>Gas</t>
  </si>
  <si>
    <t>Electric Heaters</t>
  </si>
  <si>
    <t>Electricity</t>
  </si>
  <si>
    <t>System size</t>
  </si>
  <si>
    <t>Average cost</t>
  </si>
  <si>
    <t>AC Systems (VRF)</t>
  </si>
  <si>
    <t>Cooling</t>
  </si>
  <si>
    <t>10 kW</t>
  </si>
  <si>
    <t>£9,500 + VAT</t>
  </si>
  <si>
    <t>Solar Array 10 kW</t>
  </si>
  <si>
    <t>Power Generation</t>
  </si>
  <si>
    <t>£9,500</t>
  </si>
  <si>
    <t>20 kW</t>
  </si>
  <si>
    <t>£18,200 + VAT</t>
  </si>
  <si>
    <t>Solar Array 20 kW</t>
  </si>
  <si>
    <t>£18,200</t>
  </si>
  <si>
    <t>40 kW</t>
  </si>
  <si>
    <t>£35,000 + VAT</t>
  </si>
  <si>
    <t>Solar Array 30 kW</t>
  </si>
  <si>
    <t>£35,000</t>
  </si>
  <si>
    <t>50 kW</t>
  </si>
  <si>
    <t>£44,000 + VAT</t>
  </si>
  <si>
    <t>Solar Array 40 kW</t>
  </si>
  <si>
    <t>£44,000</t>
  </si>
  <si>
    <t>60 kW</t>
  </si>
  <si>
    <t>£51,000 + VAT</t>
  </si>
  <si>
    <t>Solar Array 50 kW</t>
  </si>
  <si>
    <t>£51,000</t>
  </si>
  <si>
    <t>Battery Backup</t>
  </si>
  <si>
    <t>Power Storage</t>
  </si>
  <si>
    <t>Natural Gas Emergency Generator</t>
  </si>
  <si>
    <t>Emergency Power</t>
  </si>
  <si>
    <t>Hydrogen Fuel Cell Emergency Generator</t>
  </si>
  <si>
    <t>Energy Provider</t>
  </si>
  <si>
    <t>Carbon per Kwh</t>
  </si>
  <si>
    <t>Cost per Kwh</t>
  </si>
  <si>
    <t>Factor</t>
  </si>
  <si>
    <t>Solid</t>
  </si>
  <si>
    <t>Coal Co</t>
  </si>
  <si>
    <t>Liquid</t>
  </si>
  <si>
    <t>Oil Co</t>
  </si>
  <si>
    <t>Natural Gas</t>
  </si>
  <si>
    <t>Price per KG</t>
  </si>
  <si>
    <t>Bio Gas Co</t>
  </si>
  <si>
    <t>Hydrogen</t>
  </si>
  <si>
    <t>Hyrdrogen Gas Co</t>
  </si>
  <si>
    <t>Nuclear Co</t>
  </si>
  <si>
    <t>Wind&amp;Solar Co</t>
  </si>
  <si>
    <t>Name</t>
  </si>
  <si>
    <t>System Benift</t>
  </si>
  <si>
    <t>Efficiency saving</t>
  </si>
  <si>
    <t>IR Sensors</t>
  </si>
  <si>
    <t>Lighting</t>
  </si>
  <si>
    <t>Solar Panels</t>
  </si>
  <si>
    <t>All</t>
  </si>
  <si>
    <t>Hemisphere</t>
  </si>
  <si>
    <t>Climate</t>
  </si>
  <si>
    <t>Ref Name</t>
  </si>
  <si>
    <t>Northern</t>
  </si>
  <si>
    <t>Polar</t>
  </si>
  <si>
    <t>Temperate</t>
  </si>
  <si>
    <t>London</t>
  </si>
  <si>
    <t>Arid</t>
  </si>
  <si>
    <t>Tropical</t>
  </si>
  <si>
    <t>Mediterranean</t>
  </si>
  <si>
    <t>Madrid</t>
  </si>
  <si>
    <t>Mountains</t>
  </si>
  <si>
    <t>Southern</t>
  </si>
  <si>
    <t>Christchurch</t>
  </si>
  <si>
    <t xml:space="preserve">Aderlaid </t>
  </si>
  <si>
    <t>Building Name</t>
  </si>
  <si>
    <t>Building Size</t>
  </si>
  <si>
    <t>Floors</t>
  </si>
  <si>
    <t>meters2 per floor</t>
  </si>
  <si>
    <t>Kitchens</t>
  </si>
  <si>
    <t>Meteting Rooms</t>
  </si>
  <si>
    <t>Bathrooms</t>
  </si>
  <si>
    <t>Shower &amp; Change</t>
  </si>
  <si>
    <t>Desks</t>
  </si>
  <si>
    <t>Signs</t>
  </si>
  <si>
    <t>Decor</t>
  </si>
  <si>
    <t>Lifts</t>
  </si>
  <si>
    <t>Building A</t>
  </si>
  <si>
    <t>Small</t>
  </si>
  <si>
    <t>Building B Case Study</t>
  </si>
  <si>
    <t>Medium</t>
  </si>
  <si>
    <t>Building C</t>
  </si>
  <si>
    <t>Large</t>
  </si>
  <si>
    <t>Item_System</t>
  </si>
  <si>
    <t>Item Name</t>
  </si>
  <si>
    <t>kw/h per Item</t>
  </si>
  <si>
    <t>kw/h per Squarefoot</t>
  </si>
  <si>
    <t>kw/h per Squaremeter</t>
  </si>
  <si>
    <t>Product CO2</t>
  </si>
  <si>
    <t>Poduct Cost</t>
  </si>
  <si>
    <t>NA</t>
  </si>
  <si>
    <t>Kitchens Refigeration</t>
  </si>
  <si>
    <t>SQ Feet to Meter</t>
  </si>
  <si>
    <t>Ventialtion</t>
  </si>
  <si>
    <t>Factilities</t>
  </si>
  <si>
    <t>Product Attributes</t>
  </si>
  <si>
    <t>Rating</t>
  </si>
  <si>
    <t>kw/h</t>
  </si>
  <si>
    <t>Cost</t>
  </si>
  <si>
    <t>Building</t>
  </si>
  <si>
    <t>Kitchen</t>
  </si>
  <si>
    <t>Efficiency</t>
  </si>
  <si>
    <t>Kichen Appliances</t>
  </si>
  <si>
    <t>A</t>
  </si>
  <si>
    <t>Water Boilers</t>
  </si>
  <si>
    <t>B</t>
  </si>
  <si>
    <t>Dishwashers</t>
  </si>
  <si>
    <t>C</t>
  </si>
  <si>
    <t>Fridges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</si>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</sst>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8" formatCode="dd/mm/yyyy;@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33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  <charset val="1"/>
    </font>
    <font>
      <sz val="11"/>
      <color rgb="FF213038"/>
      <name val="Currys Sans"/>
      <charset val="1"/>
    </font>
    <font>
      <sz val="11"/>
      <color rgb="FF000000"/>
      <name val="Calibri"/>
      <charset val="1"/>
    </font>
    <font>
      <b/>
      <sz val="11"/>
      <color rgb="FF202124"/>
      <name val="Arial"/>
      <family val="2"/>
      <charset val="1"/>
    </font>
    <font>
      <sz val="10"/>
      <color rgb="FF202124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1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3" fillId="0" borderId="0" xfId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10" fontId="0" fillId="2" borderId="0" xfId="0" applyNumberFormat="1" applyFill="1"/>
    <xf numFmtId="0" fontId="5" fillId="0" borderId="0" xfId="0" applyFont="1"/>
    <xf numFmtId="14" fontId="0" fillId="0" borderId="0" xfId="0" applyNumberFormat="1"/>
    <xf numFmtId="0" fontId="5" fillId="3" borderId="0" xfId="0" applyFont="1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165" fontId="0" fillId="0" borderId="0" xfId="0" applyNumberFormat="1"/>
    <xf numFmtId="2" fontId="10" fillId="0" borderId="0" xfId="0" applyNumberFormat="1" applyFont="1"/>
    <xf numFmtId="166" fontId="10" fillId="0" borderId="0" xfId="0" applyNumberFormat="1" applyFont="1"/>
    <xf numFmtId="0" fontId="6" fillId="0" borderId="0" xfId="0" applyFont="1"/>
    <xf numFmtId="0" fontId="9" fillId="0" borderId="0" xfId="0" applyFont="1"/>
    <xf numFmtId="0" fontId="0" fillId="0" borderId="1" xfId="0" applyBorder="1"/>
    <xf numFmtId="0" fontId="8" fillId="0" borderId="1" xfId="0" applyFont="1" applyBorder="1"/>
    <xf numFmtId="9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11">
    <dxf>
      <numFmt numFmtId="2" formatCode="0.00"/>
    </dxf>
    <dxf>
      <numFmt numFmtId="164" formatCode="0.0000"/>
    </dxf>
    <dxf>
      <numFmt numFmtId="14" formatCode="0.00%"/>
    </dxf>
    <dxf>
      <numFmt numFmtId="2" formatCode="0.00"/>
    </dxf>
    <dxf>
      <numFmt numFmtId="164" formatCode="0.0000"/>
    </dxf>
    <dxf>
      <numFmt numFmtId="2" formatCode="0.00"/>
    </dxf>
    <dxf>
      <numFmt numFmtId="14" formatCode="0.00%"/>
    </dxf>
    <dxf>
      <numFmt numFmtId="2" formatCode="0.00"/>
    </dxf>
    <dxf>
      <numFmt numFmtId="164" formatCode="0.0000"/>
    </dxf>
    <dxf>
      <numFmt numFmtId="2" formatCode="0.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8DF95-0871-4F2B-8EB2-E9FF72E3ECB3}" name="Table1" displayName="Table1" ref="A1:H7" totalsRowShown="0">
  <autoFilter ref="A1:H7" xr:uid="{6F78DF95-0871-4F2B-8EB2-E9FF72E3ECB3}"/>
  <tableColumns count="8">
    <tableColumn id="1" xr3:uid="{F86E8330-D396-4B5A-92E2-19D946DC2656}" name="Column1"/>
    <tableColumn id="2" xr3:uid="{8720004F-123B-42ED-A622-DDC47F671389}" name="Level "/>
    <tableColumn id="3" xr3:uid="{8237999C-E90B-48FE-A377-053E89A8298D}" name="Occupancy" dataDxfId="10"/>
    <tableColumn id="4" xr3:uid="{F5C540ED-756E-4751-8E1B-3294823A7061}" name="Users"/>
    <tableColumn id="5" xr3:uid="{63A7F7B5-4B2E-4B2D-BAC0-BCB492E45EE4}" name="Occupied"/>
    <tableColumn id="6" xr3:uid="{776D221F-A4B4-4C46-BF7F-D2E28F83FED8}" name="Elec Usage (kWh)" dataDxfId="9"/>
    <tableColumn id="7" xr3:uid="{61370596-A927-4698-A0D4-48F8555F3AE8}" name="Co2 Per User" dataDxfId="8"/>
    <tableColumn id="8" xr3:uid="{9F1AA308-C95E-4974-8020-262B9839FB1A}" name="Co2 Produced (kg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D102F-646A-441D-A804-B5506EAB1C79}" name="Table2" displayName="Table2" ref="A9:H15" totalsRowShown="0">
  <autoFilter ref="A9:H15" xr:uid="{C32D102F-646A-441D-A804-B5506EAB1C79}"/>
  <tableColumns count="8">
    <tableColumn id="1" xr3:uid="{A7878524-4E95-4E57-9647-FF6217921608}" name="Column1"/>
    <tableColumn id="2" xr3:uid="{332D7C82-3340-4CA7-A4E1-6E2B10D3DA3F}" name="Level "/>
    <tableColumn id="3" xr3:uid="{7612A9E9-EA0D-4042-975F-F1A58F3B037A}" name="Occupancy" dataDxfId="6"/>
    <tableColumn id="4" xr3:uid="{A7427006-2CE2-4B94-AAA9-33989F1C0896}" name="Users"/>
    <tableColumn id="5" xr3:uid="{7FA42554-F5EC-48FD-B5DA-102A83FE79EB}" name="Column2"/>
    <tableColumn id="6" xr3:uid="{E0C52F8F-F0EC-45B7-B347-55B1A392D321}" name="Elec Usage (kWh)" dataDxfId="5"/>
    <tableColumn id="7" xr3:uid="{2889C070-5FC9-4A8A-A0EE-5727F30B57D3}" name="Co2 Per User" dataDxfId="4"/>
    <tableColumn id="8" xr3:uid="{0ADBDDA7-F7C6-4CE4-B31F-7860CE30C18E}" name="Co2 Produced (kg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B5B027-79C9-459F-8DC7-6A7CFF39F346}" name="Table3" displayName="Table3" ref="A17:H23" totalsRowShown="0">
  <autoFilter ref="A17:H23" xr:uid="{ACB5B027-79C9-459F-8DC7-6A7CFF39F346}"/>
  <tableColumns count="8">
    <tableColumn id="1" xr3:uid="{86DAE5EA-80F9-4492-A49C-CD79EC0E8D59}" name="Column1"/>
    <tableColumn id="2" xr3:uid="{9D312160-9294-4D54-8B31-C0F01526782D}" name="Level "/>
    <tableColumn id="3" xr3:uid="{73BB3EA0-BF72-4908-B7DD-25108D9D91DD}" name="Occupancy" dataDxfId="2"/>
    <tableColumn id="4" xr3:uid="{5172193A-CB12-4996-8841-8709AAE3879F}" name="Users"/>
    <tableColumn id="5" xr3:uid="{D6FC8B44-4C21-4700-A4FD-00677BAD1927}" name="Column2"/>
    <tableColumn id="6" xr3:uid="{48DFDF9A-AC3E-4014-A10F-ED696EA7E996}" name="Elec Usage (kWh)"/>
    <tableColumn id="7" xr3:uid="{02328667-EAE9-4591-A792-D05656620B7D}" name="Co2 Per User" dataDxfId="1"/>
    <tableColumn id="8" xr3:uid="{FDCAE75C-E8CA-40E9-A411-2DE031956EFA}" name="Co2 Produced (k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.co.uk/carbon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C52-4372-4474-AB68-5B0EFFE7BEA7}">
  <dimension ref="A1:E76"/>
  <sheetViews>
    <sheetView topLeftCell="A57" workbookViewId="0">
      <selection activeCell="E62" sqref="E62"/>
    </sheetView>
  </sheetViews>
  <sheetFormatPr defaultRowHeight="14.45"/>
  <cols>
    <col min="3" max="3" width="15" bestFit="1" customWidth="1"/>
    <col min="4" max="4" width="8.7109375" style="1" customWidth="1"/>
    <col min="5" max="5" width="10.4257812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2016</v>
      </c>
      <c r="B2" s="2" t="s">
        <v>4</v>
      </c>
      <c r="C2">
        <v>29653</v>
      </c>
    </row>
    <row r="3" spans="1:4">
      <c r="A3">
        <v>2016</v>
      </c>
      <c r="B3" s="2" t="s">
        <v>5</v>
      </c>
      <c r="C3">
        <v>31092.9</v>
      </c>
    </row>
    <row r="4" spans="1:4">
      <c r="A4">
        <v>2016</v>
      </c>
      <c r="B4" s="2" t="s">
        <v>6</v>
      </c>
      <c r="C4">
        <v>32947.1</v>
      </c>
    </row>
    <row r="5" spans="1:4">
      <c r="A5">
        <v>2016</v>
      </c>
      <c r="B5" s="2" t="s">
        <v>7</v>
      </c>
      <c r="C5">
        <v>30829.7</v>
      </c>
    </row>
    <row r="6" spans="1:4">
      <c r="A6">
        <v>2016</v>
      </c>
      <c r="B6" s="2" t="s">
        <v>8</v>
      </c>
      <c r="C6">
        <v>26389.200000000001</v>
      </c>
    </row>
    <row r="7" spans="1:4">
      <c r="A7">
        <v>2016</v>
      </c>
      <c r="B7" s="2" t="s">
        <v>9</v>
      </c>
      <c r="C7">
        <v>26518.400000000001</v>
      </c>
    </row>
    <row r="8" spans="1:4">
      <c r="A8">
        <v>2016</v>
      </c>
      <c r="B8" s="2" t="s">
        <v>10</v>
      </c>
      <c r="C8">
        <v>25187.599999999999</v>
      </c>
    </row>
    <row r="9" spans="1:4">
      <c r="A9">
        <v>2017</v>
      </c>
      <c r="B9" t="s">
        <v>11</v>
      </c>
      <c r="C9">
        <v>27625.7</v>
      </c>
      <c r="D9" s="33">
        <v>19323.2</v>
      </c>
    </row>
    <row r="10" spans="1:4">
      <c r="A10">
        <v>2017</v>
      </c>
      <c r="B10" t="s">
        <v>12</v>
      </c>
      <c r="C10">
        <v>26042.3</v>
      </c>
      <c r="D10" s="33"/>
    </row>
    <row r="11" spans="1:4">
      <c r="A11">
        <v>2017</v>
      </c>
      <c r="B11" t="s">
        <v>13</v>
      </c>
      <c r="C11">
        <v>28549.9</v>
      </c>
      <c r="D11" s="33"/>
    </row>
    <row r="12" spans="1:4">
      <c r="A12">
        <v>2017</v>
      </c>
      <c r="B12" t="s">
        <v>14</v>
      </c>
      <c r="C12">
        <v>24241.4</v>
      </c>
      <c r="D12" s="33">
        <v>146903.22</v>
      </c>
    </row>
    <row r="13" spans="1:4">
      <c r="A13">
        <v>2017</v>
      </c>
      <c r="B13" t="s">
        <v>15</v>
      </c>
      <c r="C13">
        <v>28930</v>
      </c>
      <c r="D13" s="33"/>
    </row>
    <row r="14" spans="1:4">
      <c r="A14">
        <v>2017</v>
      </c>
      <c r="B14" t="s">
        <v>4</v>
      </c>
      <c r="C14">
        <v>31863.200000000001</v>
      </c>
      <c r="D14" s="33"/>
    </row>
    <row r="15" spans="1:4">
      <c r="A15">
        <v>2017</v>
      </c>
      <c r="B15" t="s">
        <v>5</v>
      </c>
      <c r="C15">
        <v>30838.5</v>
      </c>
      <c r="D15" s="33">
        <v>17813.07</v>
      </c>
    </row>
    <row r="16" spans="1:4">
      <c r="A16">
        <v>2017</v>
      </c>
      <c r="B16" t="s">
        <v>6</v>
      </c>
      <c r="C16">
        <v>30216.1</v>
      </c>
      <c r="D16" s="33"/>
    </row>
    <row r="17" spans="1:4">
      <c r="A17">
        <v>2017</v>
      </c>
      <c r="B17" t="s">
        <v>7</v>
      </c>
      <c r="C17">
        <v>26579.5</v>
      </c>
      <c r="D17" s="33"/>
    </row>
    <row r="18" spans="1:4">
      <c r="A18">
        <v>2017</v>
      </c>
      <c r="B18" t="s">
        <v>8</v>
      </c>
      <c r="C18">
        <v>26785.599999999999</v>
      </c>
      <c r="D18" s="33">
        <v>63946.99</v>
      </c>
    </row>
    <row r="19" spans="1:4">
      <c r="A19">
        <v>2017</v>
      </c>
      <c r="B19" t="s">
        <v>9</v>
      </c>
      <c r="C19">
        <v>25048.3</v>
      </c>
      <c r="D19" s="33"/>
    </row>
    <row r="20" spans="1:4">
      <c r="A20">
        <v>2017</v>
      </c>
      <c r="B20" t="s">
        <v>10</v>
      </c>
      <c r="C20">
        <v>22127.1</v>
      </c>
      <c r="D20" s="33"/>
    </row>
    <row r="21" spans="1:4">
      <c r="A21">
        <v>2018</v>
      </c>
      <c r="B21" t="s">
        <v>11</v>
      </c>
      <c r="C21">
        <v>26206.5</v>
      </c>
      <c r="D21" s="33">
        <v>19453.3</v>
      </c>
    </row>
    <row r="22" spans="1:4">
      <c r="A22">
        <v>2018</v>
      </c>
      <c r="B22" t="s">
        <v>12</v>
      </c>
      <c r="C22">
        <v>24708.2</v>
      </c>
      <c r="D22" s="33"/>
    </row>
    <row r="23" spans="1:4">
      <c r="A23">
        <v>2018</v>
      </c>
      <c r="B23" t="s">
        <v>13</v>
      </c>
      <c r="C23">
        <v>27548</v>
      </c>
      <c r="D23" s="33"/>
    </row>
    <row r="24" spans="1:4">
      <c r="A24">
        <v>2018</v>
      </c>
      <c r="B24" t="s">
        <v>14</v>
      </c>
      <c r="C24">
        <v>26002.9</v>
      </c>
      <c r="D24" s="33">
        <v>152462.89000000001</v>
      </c>
    </row>
    <row r="25" spans="1:4">
      <c r="A25">
        <v>2018</v>
      </c>
      <c r="B25" t="s">
        <v>15</v>
      </c>
      <c r="C25">
        <v>29147.5</v>
      </c>
      <c r="D25" s="33"/>
    </row>
    <row r="26" spans="1:4">
      <c r="A26">
        <v>2018</v>
      </c>
      <c r="B26" t="s">
        <v>4</v>
      </c>
      <c r="C26">
        <v>29641.9</v>
      </c>
      <c r="D26" s="33">
        <v>137964.01999999999</v>
      </c>
    </row>
    <row r="27" spans="1:4">
      <c r="A27">
        <v>2018</v>
      </c>
      <c r="B27" t="s">
        <v>5</v>
      </c>
      <c r="C27">
        <v>37049.699999999997</v>
      </c>
      <c r="D27" s="33"/>
    </row>
    <row r="28" spans="1:4">
      <c r="A28">
        <v>2018</v>
      </c>
      <c r="B28" t="s">
        <v>6</v>
      </c>
      <c r="C28">
        <v>31891.200000000001</v>
      </c>
      <c r="D28" s="33"/>
    </row>
    <row r="29" spans="1:4">
      <c r="A29">
        <v>2018</v>
      </c>
      <c r="B29" t="s">
        <v>7</v>
      </c>
      <c r="C29">
        <v>26233.4</v>
      </c>
      <c r="D29" s="33">
        <v>71168.47</v>
      </c>
    </row>
    <row r="30" spans="1:4">
      <c r="A30">
        <v>2018</v>
      </c>
      <c r="B30" t="s">
        <v>8</v>
      </c>
      <c r="C30">
        <v>27120</v>
      </c>
      <c r="D30" s="33"/>
    </row>
    <row r="31" spans="1:4">
      <c r="A31">
        <v>2018</v>
      </c>
      <c r="B31" t="s">
        <v>9</v>
      </c>
      <c r="C31">
        <v>27169.9</v>
      </c>
      <c r="D31" s="33"/>
    </row>
    <row r="32" spans="1:4">
      <c r="A32">
        <v>2018</v>
      </c>
      <c r="B32" t="s">
        <v>10</v>
      </c>
      <c r="C32">
        <v>25774</v>
      </c>
      <c r="D32" s="33">
        <v>160616.28</v>
      </c>
    </row>
    <row r="33" spans="1:5">
      <c r="A33">
        <v>2019</v>
      </c>
      <c r="B33" t="s">
        <v>11</v>
      </c>
      <c r="C33">
        <v>28012.2</v>
      </c>
      <c r="D33" s="33"/>
    </row>
    <row r="34" spans="1:5">
      <c r="A34">
        <v>2019</v>
      </c>
      <c r="B34" t="s">
        <v>12</v>
      </c>
      <c r="C34">
        <v>24803.599999999999</v>
      </c>
      <c r="D34" s="33"/>
    </row>
    <row r="35" spans="1:5">
      <c r="A35">
        <v>2019</v>
      </c>
      <c r="B35" t="s">
        <v>13</v>
      </c>
      <c r="C35">
        <v>25690.6</v>
      </c>
      <c r="D35" s="33">
        <v>123513.97</v>
      </c>
    </row>
    <row r="36" spans="1:5">
      <c r="A36">
        <v>2019</v>
      </c>
      <c r="B36" t="s">
        <v>14</v>
      </c>
      <c r="C36">
        <v>25357.200000000001</v>
      </c>
      <c r="D36" s="33"/>
    </row>
    <row r="37" spans="1:5">
      <c r="A37">
        <v>2019</v>
      </c>
      <c r="B37" t="s">
        <v>15</v>
      </c>
      <c r="C37">
        <v>26836.3</v>
      </c>
      <c r="D37" s="33"/>
    </row>
    <row r="38" spans="1:5">
      <c r="A38">
        <v>2019</v>
      </c>
      <c r="B38" t="s">
        <v>4</v>
      </c>
      <c r="C38">
        <v>24464.2</v>
      </c>
      <c r="D38" s="33">
        <v>140507.18</v>
      </c>
    </row>
    <row r="39" spans="1:5">
      <c r="A39">
        <v>2019</v>
      </c>
      <c r="B39" t="s">
        <v>5</v>
      </c>
      <c r="C39">
        <v>32013.200000000001</v>
      </c>
      <c r="D39" s="33"/>
    </row>
    <row r="40" spans="1:5">
      <c r="A40">
        <v>2019</v>
      </c>
      <c r="B40" t="s">
        <v>6</v>
      </c>
      <c r="C40">
        <v>29563.8</v>
      </c>
      <c r="D40" s="33"/>
    </row>
    <row r="41" spans="1:5">
      <c r="A41">
        <v>2019</v>
      </c>
      <c r="B41" t="s">
        <v>7</v>
      </c>
      <c r="C41">
        <v>24782.1</v>
      </c>
      <c r="D41" s="33">
        <v>81132.56</v>
      </c>
    </row>
    <row r="42" spans="1:5">
      <c r="A42">
        <v>2019</v>
      </c>
      <c r="B42" t="s">
        <v>8</v>
      </c>
      <c r="C42">
        <v>26431.3</v>
      </c>
      <c r="D42" s="33"/>
    </row>
    <row r="43" spans="1:5">
      <c r="A43">
        <v>2019</v>
      </c>
      <c r="B43" t="s">
        <v>9</v>
      </c>
      <c r="C43">
        <v>23775.5</v>
      </c>
      <c r="D43" s="33"/>
    </row>
    <row r="44" spans="1:5">
      <c r="A44">
        <v>2019</v>
      </c>
      <c r="B44" t="s">
        <v>10</v>
      </c>
      <c r="C44">
        <v>22501.200000000001</v>
      </c>
      <c r="D44" s="33">
        <v>158324.18</v>
      </c>
    </row>
    <row r="45" spans="1:5">
      <c r="A45">
        <v>2020</v>
      </c>
      <c r="B45" t="s">
        <v>11</v>
      </c>
      <c r="C45">
        <v>26349.7</v>
      </c>
      <c r="D45" s="33"/>
    </row>
    <row r="46" spans="1:5">
      <c r="A46">
        <v>2020</v>
      </c>
      <c r="B46" t="s">
        <v>12</v>
      </c>
      <c r="C46">
        <v>23280.3</v>
      </c>
      <c r="D46" s="33"/>
    </row>
    <row r="47" spans="1:5">
      <c r="A47">
        <v>2020</v>
      </c>
      <c r="B47" t="s">
        <v>13</v>
      </c>
      <c r="C47">
        <v>20022.900000000001</v>
      </c>
      <c r="D47" s="33">
        <v>83081.240000000005</v>
      </c>
      <c r="E47" s="3"/>
    </row>
    <row r="48" spans="1:5">
      <c r="A48">
        <v>2020</v>
      </c>
      <c r="B48" t="s">
        <v>14</v>
      </c>
      <c r="C48">
        <v>11399.5</v>
      </c>
      <c r="D48" s="33"/>
      <c r="E48" s="3"/>
    </row>
    <row r="49" spans="1:5">
      <c r="A49">
        <v>2020</v>
      </c>
      <c r="B49" t="s">
        <v>15</v>
      </c>
      <c r="C49">
        <v>12793.2</v>
      </c>
      <c r="D49" s="33"/>
      <c r="E49" s="3"/>
    </row>
    <row r="50" spans="1:5">
      <c r="A50">
        <v>2020</v>
      </c>
      <c r="B50" t="s">
        <v>4</v>
      </c>
      <c r="C50">
        <v>12011.9</v>
      </c>
      <c r="D50" s="33">
        <v>18021.8</v>
      </c>
      <c r="E50" s="3"/>
    </row>
    <row r="51" spans="1:5">
      <c r="A51">
        <v>2020</v>
      </c>
      <c r="B51" t="s">
        <v>5</v>
      </c>
      <c r="C51">
        <v>19777.3</v>
      </c>
      <c r="D51" s="33"/>
      <c r="E51" s="3"/>
    </row>
    <row r="52" spans="1:5">
      <c r="A52">
        <v>2020</v>
      </c>
      <c r="B52" t="s">
        <v>6</v>
      </c>
      <c r="C52">
        <v>23316.799999999999</v>
      </c>
      <c r="D52" s="33"/>
      <c r="E52" s="3"/>
    </row>
    <row r="53" spans="1:5">
      <c r="A53">
        <v>2020</v>
      </c>
      <c r="B53" t="s">
        <v>7</v>
      </c>
      <c r="C53">
        <v>20979.200000000001</v>
      </c>
      <c r="D53" s="33">
        <v>66367.009999999995</v>
      </c>
    </row>
    <row r="54" spans="1:5">
      <c r="A54">
        <v>2020</v>
      </c>
      <c r="B54" t="s">
        <v>8</v>
      </c>
      <c r="C54">
        <v>13367.1</v>
      </c>
      <c r="D54" s="33"/>
    </row>
    <row r="55" spans="1:5">
      <c r="A55">
        <v>2020</v>
      </c>
      <c r="B55" t="s">
        <v>9</v>
      </c>
      <c r="C55">
        <v>13729.3</v>
      </c>
      <c r="D55" s="33"/>
    </row>
    <row r="56" spans="1:5">
      <c r="A56">
        <v>2020</v>
      </c>
      <c r="B56" t="s">
        <v>10</v>
      </c>
      <c r="C56">
        <v>13275.7</v>
      </c>
      <c r="D56" s="32">
        <v>205031.55</v>
      </c>
    </row>
    <row r="57" spans="1:5">
      <c r="A57">
        <v>2021</v>
      </c>
      <c r="B57" t="s">
        <v>11</v>
      </c>
      <c r="C57">
        <v>13409.7</v>
      </c>
      <c r="D57" s="32"/>
    </row>
    <row r="58" spans="1:5">
      <c r="A58">
        <v>2021</v>
      </c>
      <c r="B58" t="s">
        <v>12</v>
      </c>
      <c r="C58">
        <v>12774.4</v>
      </c>
      <c r="D58" s="32"/>
    </row>
    <row r="59" spans="1:5">
      <c r="A59">
        <v>2021</v>
      </c>
      <c r="B59" t="s">
        <v>13</v>
      </c>
      <c r="C59">
        <v>13129.5</v>
      </c>
      <c r="D59" s="32">
        <v>146501.4</v>
      </c>
    </row>
    <row r="60" spans="1:5">
      <c r="A60">
        <v>2021</v>
      </c>
      <c r="B60" t="s">
        <v>14</v>
      </c>
      <c r="C60">
        <v>13361.2</v>
      </c>
      <c r="D60" s="32"/>
    </row>
    <row r="61" spans="1:5">
      <c r="A61">
        <v>2021</v>
      </c>
      <c r="B61" t="s">
        <v>15</v>
      </c>
      <c r="C61">
        <v>18013.3</v>
      </c>
      <c r="D61" s="32"/>
    </row>
    <row r="62" spans="1:5">
      <c r="A62">
        <v>2021</v>
      </c>
      <c r="B62" t="s">
        <v>4</v>
      </c>
      <c r="C62">
        <v>24637</v>
      </c>
      <c r="D62" s="32">
        <v>33437.79</v>
      </c>
    </row>
    <row r="63" spans="1:5">
      <c r="A63">
        <v>2021</v>
      </c>
      <c r="B63" t="s">
        <v>5</v>
      </c>
      <c r="C63">
        <v>24138.5</v>
      </c>
      <c r="D63" s="32"/>
    </row>
    <row r="64" spans="1:5">
      <c r="A64">
        <v>2021</v>
      </c>
      <c r="B64" t="s">
        <v>6</v>
      </c>
      <c r="C64">
        <v>19614.5</v>
      </c>
      <c r="D64" s="1">
        <v>8752.31</v>
      </c>
    </row>
    <row r="65" spans="1:5">
      <c r="A65">
        <v>2021</v>
      </c>
      <c r="B65" t="s">
        <v>7</v>
      </c>
      <c r="C65">
        <v>21518.400000000001</v>
      </c>
      <c r="D65" s="1">
        <v>25495.84</v>
      </c>
      <c r="E65" s="3"/>
    </row>
    <row r="66" spans="1:5">
      <c r="A66">
        <v>2021</v>
      </c>
      <c r="B66" t="s">
        <v>8</v>
      </c>
      <c r="C66">
        <v>22549.9</v>
      </c>
      <c r="D66" s="1">
        <v>20065.93</v>
      </c>
      <c r="E66" s="3"/>
    </row>
    <row r="67" spans="1:5">
      <c r="A67">
        <v>2021</v>
      </c>
      <c r="B67" t="s">
        <v>9</v>
      </c>
      <c r="C67">
        <v>22161.200000000001</v>
      </c>
      <c r="D67" s="1">
        <v>51387.040000000001</v>
      </c>
      <c r="E67" s="3"/>
    </row>
    <row r="68" spans="1:5">
      <c r="A68">
        <v>2021</v>
      </c>
      <c r="B68" t="s">
        <v>10</v>
      </c>
      <c r="C68">
        <v>21660.1</v>
      </c>
      <c r="D68" s="1">
        <v>67841.539999999994</v>
      </c>
      <c r="E68" s="3"/>
    </row>
    <row r="69" spans="1:5">
      <c r="A69">
        <v>2022</v>
      </c>
      <c r="B69" t="s">
        <v>11</v>
      </c>
      <c r="C69">
        <v>21538.5</v>
      </c>
      <c r="D69" s="1">
        <v>68574.55</v>
      </c>
      <c r="E69" s="3"/>
    </row>
    <row r="70" spans="1:5">
      <c r="A70">
        <v>2022</v>
      </c>
      <c r="B70" t="s">
        <v>12</v>
      </c>
      <c r="C70">
        <v>21296.2</v>
      </c>
      <c r="D70" s="1">
        <v>58338.42</v>
      </c>
      <c r="E70" s="3"/>
    </row>
    <row r="71" spans="1:5">
      <c r="A71">
        <v>2022</v>
      </c>
      <c r="B71" t="s">
        <v>13</v>
      </c>
      <c r="C71">
        <v>24174.6</v>
      </c>
      <c r="D71" s="1">
        <v>60042.09</v>
      </c>
      <c r="E71" s="4"/>
    </row>
    <row r="72" spans="1:5">
      <c r="A72">
        <v>2022</v>
      </c>
      <c r="B72" t="s">
        <v>14</v>
      </c>
      <c r="C72">
        <v>22834.400000000001</v>
      </c>
      <c r="D72" s="1">
        <v>50739.97</v>
      </c>
      <c r="E72" s="4"/>
    </row>
    <row r="73" spans="1:5">
      <c r="A73">
        <v>2022</v>
      </c>
      <c r="B73" t="s">
        <v>15</v>
      </c>
      <c r="C73">
        <v>27639.599999999999</v>
      </c>
      <c r="D73" s="1">
        <v>29817.56</v>
      </c>
      <c r="E73" s="4"/>
    </row>
    <row r="74" spans="1:5">
      <c r="A74">
        <v>2022</v>
      </c>
      <c r="B74" t="s">
        <v>4</v>
      </c>
      <c r="C74">
        <v>22302.69</v>
      </c>
      <c r="D74" s="1">
        <v>8074.64</v>
      </c>
      <c r="E74" s="4"/>
    </row>
    <row r="75" spans="1:5">
      <c r="A75">
        <v>2022</v>
      </c>
      <c r="B75" t="s">
        <v>5</v>
      </c>
      <c r="C75">
        <v>27197.9</v>
      </c>
      <c r="D75" s="1">
        <v>7699.19</v>
      </c>
      <c r="E75" s="4"/>
    </row>
    <row r="76" spans="1:5">
      <c r="A76">
        <v>2022</v>
      </c>
      <c r="B76" t="s">
        <v>6</v>
      </c>
      <c r="C76">
        <v>29413.599999999999</v>
      </c>
      <c r="D76" s="1">
        <v>8535.8799999999992</v>
      </c>
      <c r="E76" s="4"/>
    </row>
  </sheetData>
  <mergeCells count="19">
    <mergeCell ref="D35:D37"/>
    <mergeCell ref="D38:D40"/>
    <mergeCell ref="D41:D43"/>
    <mergeCell ref="D59:D61"/>
    <mergeCell ref="D62:D63"/>
    <mergeCell ref="D56:D58"/>
    <mergeCell ref="D9:D11"/>
    <mergeCell ref="D12:D14"/>
    <mergeCell ref="D15:D17"/>
    <mergeCell ref="D18:D20"/>
    <mergeCell ref="D21:D23"/>
    <mergeCell ref="D24:D25"/>
    <mergeCell ref="D44:D46"/>
    <mergeCell ref="D47:D49"/>
    <mergeCell ref="D50:D52"/>
    <mergeCell ref="D53:D55"/>
    <mergeCell ref="D26:D28"/>
    <mergeCell ref="D29:D31"/>
    <mergeCell ref="D32:D3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5DB7-8ACA-49B7-A49C-7F3D36934EFB}">
  <sheetPr>
    <tabColor rgb="FFFFC000"/>
  </sheetPr>
  <dimension ref="A1:L18"/>
  <sheetViews>
    <sheetView workbookViewId="0">
      <selection activeCell="H13" sqref="H13"/>
    </sheetView>
  </sheetViews>
  <sheetFormatPr defaultRowHeight="15" customHeight="1"/>
  <cols>
    <col min="1" max="1" width="16.85546875" bestFit="1" customWidth="1"/>
    <col min="2" max="2" width="20" bestFit="1" customWidth="1"/>
    <col min="3" max="3" width="13.7109375" bestFit="1" customWidth="1"/>
    <col min="4" max="4" width="24.7109375" bestFit="1" customWidth="1"/>
    <col min="5" max="5" width="24.7109375" customWidth="1"/>
    <col min="6" max="7" width="11.5703125" bestFit="1" customWidth="1"/>
    <col min="9" max="9" width="9.28515625" bestFit="1" customWidth="1"/>
    <col min="12" max="12" width="12.5703125" bestFit="1" customWidth="1"/>
  </cols>
  <sheetData>
    <row r="1" spans="1:12">
      <c r="A1" s="37" t="s">
        <v>158</v>
      </c>
      <c r="B1" s="36" t="s">
        <v>159</v>
      </c>
      <c r="C1" s="29" t="s">
        <v>160</v>
      </c>
      <c r="D1" s="28" t="s">
        <v>161</v>
      </c>
      <c r="E1" s="28" t="s">
        <v>162</v>
      </c>
      <c r="F1" s="28" t="s">
        <v>163</v>
      </c>
      <c r="G1" s="28" t="s">
        <v>164</v>
      </c>
    </row>
    <row r="2" spans="1:12">
      <c r="A2" s="28" t="s">
        <v>148</v>
      </c>
      <c r="B2" s="36" t="s">
        <v>148</v>
      </c>
      <c r="C2" s="28">
        <v>0.4</v>
      </c>
      <c r="D2" s="28" t="s">
        <v>165</v>
      </c>
      <c r="E2" s="28" t="s">
        <v>165</v>
      </c>
      <c r="F2" s="28"/>
      <c r="G2" s="28"/>
    </row>
    <row r="3" spans="1:12">
      <c r="A3" s="28" t="s">
        <v>144</v>
      </c>
      <c r="B3" s="36" t="s">
        <v>166</v>
      </c>
      <c r="C3" s="28">
        <v>0.2</v>
      </c>
      <c r="D3" s="28" t="s">
        <v>165</v>
      </c>
      <c r="E3" s="28" t="s">
        <v>165</v>
      </c>
      <c r="F3" s="28"/>
      <c r="G3" s="28"/>
      <c r="K3" s="22">
        <v>301</v>
      </c>
      <c r="L3" s="23">
        <f>K3/365/24</f>
        <v>3.4360730593607308E-2</v>
      </c>
    </row>
    <row r="4" spans="1:12">
      <c r="A4" s="28" t="s">
        <v>142</v>
      </c>
      <c r="B4" s="36" t="s">
        <v>76</v>
      </c>
      <c r="C4" s="28"/>
      <c r="D4" s="28">
        <v>7</v>
      </c>
      <c r="E4" s="28">
        <f>$L$6*D4/12</f>
        <v>5.4193416666666668E-2</v>
      </c>
      <c r="F4" s="28"/>
      <c r="G4" s="28"/>
    </row>
    <row r="5" spans="1:12">
      <c r="A5" s="28" t="s">
        <v>142</v>
      </c>
      <c r="B5" s="36" t="s">
        <v>69</v>
      </c>
      <c r="C5" s="28"/>
      <c r="D5" s="28">
        <v>6</v>
      </c>
      <c r="E5" s="28">
        <f t="shared" ref="E5:E10" si="0">$L$6*D5/12</f>
        <v>4.64515E-2</v>
      </c>
      <c r="F5" s="28"/>
      <c r="G5" s="28"/>
      <c r="L5" t="s">
        <v>167</v>
      </c>
    </row>
    <row r="6" spans="1:12">
      <c r="A6" s="28" t="s">
        <v>142</v>
      </c>
      <c r="B6" s="36" t="s">
        <v>168</v>
      </c>
      <c r="C6" s="28"/>
      <c r="D6" s="28">
        <v>2</v>
      </c>
      <c r="E6" s="28">
        <f t="shared" si="0"/>
        <v>1.5483833333333334E-2</v>
      </c>
      <c r="F6" s="28"/>
      <c r="G6" s="28"/>
      <c r="L6">
        <v>9.2902999999999999E-2</v>
      </c>
    </row>
    <row r="7" spans="1:12">
      <c r="A7" s="28" t="s">
        <v>142</v>
      </c>
      <c r="B7" s="36" t="s">
        <v>122</v>
      </c>
      <c r="C7" s="28"/>
      <c r="D7" s="28">
        <v>5</v>
      </c>
      <c r="E7" s="28">
        <f t="shared" si="0"/>
        <v>3.8709583333333332E-2</v>
      </c>
      <c r="F7" s="28"/>
      <c r="G7" s="28"/>
    </row>
    <row r="8" spans="1:12">
      <c r="A8" s="28" t="s">
        <v>142</v>
      </c>
      <c r="B8" s="36" t="s">
        <v>169</v>
      </c>
      <c r="C8" s="28"/>
      <c r="D8" s="28">
        <v>1</v>
      </c>
      <c r="E8" s="28">
        <f t="shared" si="0"/>
        <v>7.7419166666666669E-3</v>
      </c>
      <c r="F8" s="28"/>
      <c r="G8" s="28"/>
    </row>
    <row r="9" spans="1:12">
      <c r="A9" s="28" t="s">
        <v>142</v>
      </c>
      <c r="B9" s="38" t="s">
        <v>146</v>
      </c>
      <c r="C9" s="37"/>
      <c r="D9" s="37">
        <v>0.2</v>
      </c>
      <c r="E9" s="28">
        <f t="shared" si="0"/>
        <v>1.5483833333333333E-3</v>
      </c>
      <c r="F9" s="37"/>
      <c r="G9" s="37"/>
    </row>
    <row r="10" spans="1:12">
      <c r="A10" s="28" t="s">
        <v>142</v>
      </c>
      <c r="B10" s="36" t="s">
        <v>147</v>
      </c>
      <c r="C10" s="28"/>
      <c r="D10" s="28">
        <v>0.5</v>
      </c>
      <c r="E10" s="28">
        <f t="shared" si="0"/>
        <v>3.8709583333333335E-3</v>
      </c>
      <c r="F10" s="28"/>
      <c r="G10" s="28"/>
    </row>
    <row r="11" spans="1:12">
      <c r="A11" s="28" t="s">
        <v>149</v>
      </c>
      <c r="B11" s="39" t="s">
        <v>149</v>
      </c>
      <c r="C11" s="40">
        <v>0.1</v>
      </c>
      <c r="D11" s="40"/>
      <c r="E11" s="40"/>
      <c r="F11" s="40"/>
      <c r="G11" s="40"/>
    </row>
    <row r="12" spans="1:12">
      <c r="A12" s="28" t="s">
        <v>150</v>
      </c>
      <c r="B12" s="36" t="s">
        <v>150</v>
      </c>
      <c r="C12" s="28">
        <v>0.5</v>
      </c>
      <c r="D12" s="28"/>
      <c r="E12" s="28"/>
      <c r="F12" s="28"/>
      <c r="G12" s="28"/>
    </row>
    <row r="13" spans="1:12">
      <c r="A13" s="37" t="s">
        <v>151</v>
      </c>
      <c r="B13" s="38" t="s">
        <v>151</v>
      </c>
      <c r="C13" s="37">
        <v>0</v>
      </c>
      <c r="D13" s="37"/>
      <c r="E13" s="37"/>
      <c r="F13" s="37"/>
      <c r="G13" s="37"/>
      <c r="K13">
        <v>8761</v>
      </c>
      <c r="L13" s="23">
        <f>K13/365/24</f>
        <v>1.0001141552511414</v>
      </c>
    </row>
    <row r="14" spans="1:12">
      <c r="A14" s="28" t="s">
        <v>142</v>
      </c>
      <c r="B14" s="28" t="s">
        <v>145</v>
      </c>
      <c r="C14" s="28">
        <v>0.5</v>
      </c>
      <c r="D14" s="28"/>
      <c r="E14" s="28"/>
      <c r="F14" s="28"/>
      <c r="G14" s="28"/>
    </row>
    <row r="15" spans="1:12"/>
    <row r="16" spans="1:12"/>
    <row r="17"/>
    <row r="18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3B66-8260-41AB-876B-F05FD166A9D0}">
  <sheetPr>
    <tabColor rgb="FFFFC000"/>
  </sheetPr>
  <dimension ref="A1:A6"/>
  <sheetViews>
    <sheetView workbookViewId="0">
      <selection activeCell="C6" sqref="C6"/>
    </sheetView>
  </sheetViews>
  <sheetFormatPr defaultRowHeight="14.45"/>
  <cols>
    <col min="1" max="1" width="16.140625" bestFit="1" customWidth="1"/>
  </cols>
  <sheetData>
    <row r="1" spans="1:1">
      <c r="A1" s="16" t="s">
        <v>170</v>
      </c>
    </row>
    <row r="2" spans="1:1">
      <c r="A2" t="s">
        <v>171</v>
      </c>
    </row>
    <row r="3" spans="1:1">
      <c r="A3" t="s">
        <v>172</v>
      </c>
    </row>
    <row r="4" spans="1:1">
      <c r="A4" t="s">
        <v>173</v>
      </c>
    </row>
    <row r="5" spans="1:1">
      <c r="A5" t="s">
        <v>163</v>
      </c>
    </row>
    <row r="6" spans="1:1">
      <c r="A6" t="s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DA99-A77E-4C68-B587-5E71D9BC11CA}">
  <dimension ref="A1:A4"/>
  <sheetViews>
    <sheetView workbookViewId="0"/>
  </sheetViews>
  <sheetFormatPr defaultRowHeight="14.45"/>
  <sheetData>
    <row r="1" spans="1:1">
      <c r="A1" t="s">
        <v>174</v>
      </c>
    </row>
    <row r="2" spans="1:1">
      <c r="A2" t="s">
        <v>153</v>
      </c>
    </row>
    <row r="3" spans="1:1">
      <c r="A3" t="s">
        <v>155</v>
      </c>
    </row>
    <row r="4" spans="1:1">
      <c r="A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8BDB-0A7A-4701-82FF-74EE4BDDD5C7}">
  <sheetPr>
    <tabColor rgb="FFFFC000"/>
  </sheetPr>
  <dimension ref="A1:B272"/>
  <sheetViews>
    <sheetView workbookViewId="0">
      <selection activeCell="D12" sqref="D12"/>
    </sheetView>
  </sheetViews>
  <sheetFormatPr defaultRowHeight="15"/>
  <cols>
    <col min="1" max="1" width="16.85546875" style="41" customWidth="1"/>
  </cols>
  <sheetData>
    <row r="1" spans="1:2">
      <c r="A1" s="41" t="s">
        <v>1</v>
      </c>
      <c r="B1" t="s">
        <v>0</v>
      </c>
    </row>
    <row r="2" spans="1:2">
      <c r="A2" s="41">
        <v>44562</v>
      </c>
      <c r="B2">
        <f>YEAR(A2)</f>
        <v>2022</v>
      </c>
    </row>
    <row r="3" spans="1:2">
      <c r="A3" s="41">
        <v>44593</v>
      </c>
      <c r="B3">
        <f t="shared" ref="B3:B66" si="0">YEAR(A3)</f>
        <v>2022</v>
      </c>
    </row>
    <row r="4" spans="1:2">
      <c r="A4" s="41">
        <v>44621</v>
      </c>
      <c r="B4">
        <f t="shared" si="0"/>
        <v>2022</v>
      </c>
    </row>
    <row r="5" spans="1:2">
      <c r="A5" s="41">
        <v>44652</v>
      </c>
      <c r="B5">
        <f t="shared" si="0"/>
        <v>2022</v>
      </c>
    </row>
    <row r="6" spans="1:2">
      <c r="A6" s="41">
        <v>44682</v>
      </c>
      <c r="B6">
        <f t="shared" si="0"/>
        <v>2022</v>
      </c>
    </row>
    <row r="7" spans="1:2">
      <c r="A7" s="41">
        <v>44713</v>
      </c>
      <c r="B7">
        <f t="shared" si="0"/>
        <v>2022</v>
      </c>
    </row>
    <row r="8" spans="1:2">
      <c r="A8" s="41">
        <v>44743</v>
      </c>
      <c r="B8">
        <f t="shared" si="0"/>
        <v>2022</v>
      </c>
    </row>
    <row r="9" spans="1:2">
      <c r="A9" s="41">
        <v>44774</v>
      </c>
      <c r="B9">
        <f t="shared" si="0"/>
        <v>2022</v>
      </c>
    </row>
    <row r="10" spans="1:2">
      <c r="A10" s="41">
        <v>44805</v>
      </c>
      <c r="B10">
        <f t="shared" si="0"/>
        <v>2022</v>
      </c>
    </row>
    <row r="11" spans="1:2">
      <c r="A11" s="41">
        <v>44835</v>
      </c>
      <c r="B11">
        <f t="shared" si="0"/>
        <v>2022</v>
      </c>
    </row>
    <row r="12" spans="1:2">
      <c r="A12" s="41">
        <v>44866</v>
      </c>
      <c r="B12">
        <f t="shared" si="0"/>
        <v>2022</v>
      </c>
    </row>
    <row r="13" spans="1:2">
      <c r="A13" s="41">
        <v>44896</v>
      </c>
      <c r="B13">
        <f t="shared" si="0"/>
        <v>2022</v>
      </c>
    </row>
    <row r="14" spans="1:2">
      <c r="A14" s="41">
        <v>44927</v>
      </c>
      <c r="B14">
        <f t="shared" si="0"/>
        <v>2023</v>
      </c>
    </row>
    <row r="15" spans="1:2">
      <c r="A15" s="41">
        <v>44958</v>
      </c>
      <c r="B15">
        <f t="shared" si="0"/>
        <v>2023</v>
      </c>
    </row>
    <row r="16" spans="1:2">
      <c r="A16" s="41">
        <v>44986</v>
      </c>
      <c r="B16">
        <f t="shared" si="0"/>
        <v>2023</v>
      </c>
    </row>
    <row r="17" spans="1:2">
      <c r="A17" s="41">
        <v>45017</v>
      </c>
      <c r="B17">
        <f t="shared" si="0"/>
        <v>2023</v>
      </c>
    </row>
    <row r="18" spans="1:2">
      <c r="A18" s="41">
        <v>45047</v>
      </c>
      <c r="B18">
        <f t="shared" si="0"/>
        <v>2023</v>
      </c>
    </row>
    <row r="19" spans="1:2">
      <c r="A19" s="41">
        <v>45078</v>
      </c>
      <c r="B19">
        <f t="shared" si="0"/>
        <v>2023</v>
      </c>
    </row>
    <row r="20" spans="1:2">
      <c r="A20" s="41">
        <v>45108</v>
      </c>
      <c r="B20">
        <f t="shared" si="0"/>
        <v>2023</v>
      </c>
    </row>
    <row r="21" spans="1:2">
      <c r="A21" s="41">
        <v>45139</v>
      </c>
      <c r="B21">
        <f t="shared" si="0"/>
        <v>2023</v>
      </c>
    </row>
    <row r="22" spans="1:2">
      <c r="A22" s="41">
        <v>45170</v>
      </c>
      <c r="B22">
        <f t="shared" si="0"/>
        <v>2023</v>
      </c>
    </row>
    <row r="23" spans="1:2">
      <c r="A23" s="41">
        <v>45200</v>
      </c>
      <c r="B23">
        <f t="shared" si="0"/>
        <v>2023</v>
      </c>
    </row>
    <row r="24" spans="1:2">
      <c r="A24" s="41">
        <v>45231</v>
      </c>
      <c r="B24">
        <f t="shared" si="0"/>
        <v>2023</v>
      </c>
    </row>
    <row r="25" spans="1:2">
      <c r="A25" s="41">
        <v>45261</v>
      </c>
      <c r="B25">
        <f t="shared" si="0"/>
        <v>2023</v>
      </c>
    </row>
    <row r="26" spans="1:2">
      <c r="A26" s="41">
        <v>45292</v>
      </c>
      <c r="B26">
        <f t="shared" si="0"/>
        <v>2024</v>
      </c>
    </row>
    <row r="27" spans="1:2">
      <c r="A27" s="41">
        <v>45323</v>
      </c>
      <c r="B27">
        <f t="shared" si="0"/>
        <v>2024</v>
      </c>
    </row>
    <row r="28" spans="1:2">
      <c r="A28" s="41">
        <v>45352</v>
      </c>
      <c r="B28">
        <f t="shared" si="0"/>
        <v>2024</v>
      </c>
    </row>
    <row r="29" spans="1:2">
      <c r="A29" s="41">
        <v>45383</v>
      </c>
      <c r="B29">
        <f t="shared" si="0"/>
        <v>2024</v>
      </c>
    </row>
    <row r="30" spans="1:2">
      <c r="A30" s="41">
        <v>45413</v>
      </c>
      <c r="B30">
        <f t="shared" si="0"/>
        <v>2024</v>
      </c>
    </row>
    <row r="31" spans="1:2">
      <c r="A31" s="41">
        <v>45444</v>
      </c>
      <c r="B31">
        <f t="shared" si="0"/>
        <v>2024</v>
      </c>
    </row>
    <row r="32" spans="1:2">
      <c r="A32" s="41">
        <v>45474</v>
      </c>
      <c r="B32">
        <f t="shared" si="0"/>
        <v>2024</v>
      </c>
    </row>
    <row r="33" spans="1:2">
      <c r="A33" s="41">
        <v>45505</v>
      </c>
      <c r="B33">
        <f t="shared" si="0"/>
        <v>2024</v>
      </c>
    </row>
    <row r="34" spans="1:2">
      <c r="A34" s="41">
        <v>45536</v>
      </c>
      <c r="B34">
        <f t="shared" si="0"/>
        <v>2024</v>
      </c>
    </row>
    <row r="35" spans="1:2">
      <c r="A35" s="41">
        <v>45566</v>
      </c>
      <c r="B35">
        <f t="shared" si="0"/>
        <v>2024</v>
      </c>
    </row>
    <row r="36" spans="1:2">
      <c r="A36" s="41">
        <v>45597</v>
      </c>
      <c r="B36">
        <f t="shared" si="0"/>
        <v>2024</v>
      </c>
    </row>
    <row r="37" spans="1:2">
      <c r="A37" s="41">
        <v>45627</v>
      </c>
      <c r="B37">
        <f t="shared" si="0"/>
        <v>2024</v>
      </c>
    </row>
    <row r="38" spans="1:2">
      <c r="A38" s="41">
        <v>45658</v>
      </c>
      <c r="B38">
        <f t="shared" si="0"/>
        <v>2025</v>
      </c>
    </row>
    <row r="39" spans="1:2">
      <c r="A39" s="41">
        <v>45689</v>
      </c>
      <c r="B39">
        <f t="shared" si="0"/>
        <v>2025</v>
      </c>
    </row>
    <row r="40" spans="1:2">
      <c r="A40" s="41">
        <v>45717</v>
      </c>
      <c r="B40">
        <f t="shared" si="0"/>
        <v>2025</v>
      </c>
    </row>
    <row r="41" spans="1:2">
      <c r="A41" s="41">
        <v>45748</v>
      </c>
      <c r="B41">
        <f t="shared" si="0"/>
        <v>2025</v>
      </c>
    </row>
    <row r="42" spans="1:2">
      <c r="A42" s="41">
        <v>45778</v>
      </c>
      <c r="B42">
        <f t="shared" si="0"/>
        <v>2025</v>
      </c>
    </row>
    <row r="43" spans="1:2">
      <c r="A43" s="41">
        <v>45809</v>
      </c>
      <c r="B43">
        <f t="shared" si="0"/>
        <v>2025</v>
      </c>
    </row>
    <row r="44" spans="1:2">
      <c r="A44" s="41">
        <v>45839</v>
      </c>
      <c r="B44">
        <f t="shared" si="0"/>
        <v>2025</v>
      </c>
    </row>
    <row r="45" spans="1:2">
      <c r="A45" s="41">
        <v>45870</v>
      </c>
      <c r="B45">
        <f t="shared" si="0"/>
        <v>2025</v>
      </c>
    </row>
    <row r="46" spans="1:2">
      <c r="A46" s="41">
        <v>45901</v>
      </c>
      <c r="B46">
        <f t="shared" si="0"/>
        <v>2025</v>
      </c>
    </row>
    <row r="47" spans="1:2">
      <c r="A47" s="41">
        <v>45931</v>
      </c>
      <c r="B47">
        <f t="shared" si="0"/>
        <v>2025</v>
      </c>
    </row>
    <row r="48" spans="1:2">
      <c r="A48" s="41">
        <v>45962</v>
      </c>
      <c r="B48">
        <f t="shared" si="0"/>
        <v>2025</v>
      </c>
    </row>
    <row r="49" spans="1:2">
      <c r="A49" s="41">
        <v>45992</v>
      </c>
      <c r="B49">
        <f t="shared" si="0"/>
        <v>2025</v>
      </c>
    </row>
    <row r="50" spans="1:2">
      <c r="A50" s="41">
        <v>46023</v>
      </c>
      <c r="B50">
        <f t="shared" si="0"/>
        <v>2026</v>
      </c>
    </row>
    <row r="51" spans="1:2">
      <c r="A51" s="41">
        <v>46054</v>
      </c>
      <c r="B51">
        <f t="shared" si="0"/>
        <v>2026</v>
      </c>
    </row>
    <row r="52" spans="1:2">
      <c r="A52" s="41">
        <v>46082</v>
      </c>
      <c r="B52">
        <f t="shared" si="0"/>
        <v>2026</v>
      </c>
    </row>
    <row r="53" spans="1:2">
      <c r="A53" s="41">
        <v>46113</v>
      </c>
      <c r="B53">
        <f t="shared" si="0"/>
        <v>2026</v>
      </c>
    </row>
    <row r="54" spans="1:2">
      <c r="A54" s="41">
        <v>46143</v>
      </c>
      <c r="B54">
        <f t="shared" si="0"/>
        <v>2026</v>
      </c>
    </row>
    <row r="55" spans="1:2">
      <c r="A55" s="41">
        <v>46174</v>
      </c>
      <c r="B55">
        <f t="shared" si="0"/>
        <v>2026</v>
      </c>
    </row>
    <row r="56" spans="1:2">
      <c r="A56" s="41">
        <v>46204</v>
      </c>
      <c r="B56">
        <f t="shared" si="0"/>
        <v>2026</v>
      </c>
    </row>
    <row r="57" spans="1:2">
      <c r="A57" s="41">
        <v>46235</v>
      </c>
      <c r="B57">
        <f t="shared" si="0"/>
        <v>2026</v>
      </c>
    </row>
    <row r="58" spans="1:2">
      <c r="A58" s="41">
        <v>46266</v>
      </c>
      <c r="B58">
        <f t="shared" si="0"/>
        <v>2026</v>
      </c>
    </row>
    <row r="59" spans="1:2">
      <c r="A59" s="41">
        <v>46296</v>
      </c>
      <c r="B59">
        <f t="shared" si="0"/>
        <v>2026</v>
      </c>
    </row>
    <row r="60" spans="1:2">
      <c r="A60" s="41">
        <v>46327</v>
      </c>
      <c r="B60">
        <f t="shared" si="0"/>
        <v>2026</v>
      </c>
    </row>
    <row r="61" spans="1:2">
      <c r="A61" s="41">
        <v>46357</v>
      </c>
      <c r="B61">
        <f t="shared" si="0"/>
        <v>2026</v>
      </c>
    </row>
    <row r="62" spans="1:2">
      <c r="A62" s="41">
        <v>46388</v>
      </c>
      <c r="B62">
        <f t="shared" si="0"/>
        <v>2027</v>
      </c>
    </row>
    <row r="63" spans="1:2">
      <c r="A63" s="41">
        <v>46419</v>
      </c>
      <c r="B63">
        <f t="shared" si="0"/>
        <v>2027</v>
      </c>
    </row>
    <row r="64" spans="1:2">
      <c r="A64" s="41">
        <v>46447</v>
      </c>
      <c r="B64">
        <f t="shared" si="0"/>
        <v>2027</v>
      </c>
    </row>
    <row r="65" spans="1:2">
      <c r="A65" s="41">
        <v>46478</v>
      </c>
      <c r="B65">
        <f t="shared" si="0"/>
        <v>2027</v>
      </c>
    </row>
    <row r="66" spans="1:2">
      <c r="A66" s="41">
        <v>46508</v>
      </c>
      <c r="B66">
        <f t="shared" si="0"/>
        <v>2027</v>
      </c>
    </row>
    <row r="67" spans="1:2">
      <c r="A67" s="41">
        <v>46539</v>
      </c>
      <c r="B67">
        <f t="shared" ref="B67:B130" si="1">YEAR(A67)</f>
        <v>2027</v>
      </c>
    </row>
    <row r="68" spans="1:2">
      <c r="A68" s="41">
        <v>46569</v>
      </c>
      <c r="B68">
        <f t="shared" si="1"/>
        <v>2027</v>
      </c>
    </row>
    <row r="69" spans="1:2">
      <c r="A69" s="41">
        <v>46600</v>
      </c>
      <c r="B69">
        <f t="shared" si="1"/>
        <v>2027</v>
      </c>
    </row>
    <row r="70" spans="1:2">
      <c r="A70" s="41">
        <v>46631</v>
      </c>
      <c r="B70">
        <f t="shared" si="1"/>
        <v>2027</v>
      </c>
    </row>
    <row r="71" spans="1:2">
      <c r="A71" s="41">
        <v>46661</v>
      </c>
      <c r="B71">
        <f t="shared" si="1"/>
        <v>2027</v>
      </c>
    </row>
    <row r="72" spans="1:2">
      <c r="A72" s="41">
        <v>46692</v>
      </c>
      <c r="B72">
        <f t="shared" si="1"/>
        <v>2027</v>
      </c>
    </row>
    <row r="73" spans="1:2">
      <c r="A73" s="41">
        <v>46722</v>
      </c>
      <c r="B73">
        <f t="shared" si="1"/>
        <v>2027</v>
      </c>
    </row>
    <row r="74" spans="1:2">
      <c r="A74" s="41">
        <v>46753</v>
      </c>
      <c r="B74">
        <f t="shared" si="1"/>
        <v>2028</v>
      </c>
    </row>
    <row r="75" spans="1:2">
      <c r="A75" s="41">
        <v>46784</v>
      </c>
      <c r="B75">
        <f t="shared" si="1"/>
        <v>2028</v>
      </c>
    </row>
    <row r="76" spans="1:2">
      <c r="A76" s="41">
        <v>46813</v>
      </c>
      <c r="B76">
        <f t="shared" si="1"/>
        <v>2028</v>
      </c>
    </row>
    <row r="77" spans="1:2">
      <c r="A77" s="41">
        <v>46844</v>
      </c>
      <c r="B77">
        <f t="shared" si="1"/>
        <v>2028</v>
      </c>
    </row>
    <row r="78" spans="1:2">
      <c r="A78" s="41">
        <v>46874</v>
      </c>
      <c r="B78">
        <f t="shared" si="1"/>
        <v>2028</v>
      </c>
    </row>
    <row r="79" spans="1:2">
      <c r="A79" s="41">
        <v>46905</v>
      </c>
      <c r="B79">
        <f t="shared" si="1"/>
        <v>2028</v>
      </c>
    </row>
    <row r="80" spans="1:2">
      <c r="A80" s="41">
        <v>46935</v>
      </c>
      <c r="B80">
        <f t="shared" si="1"/>
        <v>2028</v>
      </c>
    </row>
    <row r="81" spans="1:2">
      <c r="A81" s="41">
        <v>46966</v>
      </c>
      <c r="B81">
        <f t="shared" si="1"/>
        <v>2028</v>
      </c>
    </row>
    <row r="82" spans="1:2">
      <c r="A82" s="41">
        <v>46997</v>
      </c>
      <c r="B82">
        <f t="shared" si="1"/>
        <v>2028</v>
      </c>
    </row>
    <row r="83" spans="1:2">
      <c r="A83" s="41">
        <v>47027</v>
      </c>
      <c r="B83">
        <f t="shared" si="1"/>
        <v>2028</v>
      </c>
    </row>
    <row r="84" spans="1:2">
      <c r="A84" s="41">
        <v>47058</v>
      </c>
      <c r="B84">
        <f t="shared" si="1"/>
        <v>2028</v>
      </c>
    </row>
    <row r="85" spans="1:2">
      <c r="A85" s="41">
        <v>47088</v>
      </c>
      <c r="B85">
        <f t="shared" si="1"/>
        <v>2028</v>
      </c>
    </row>
    <row r="86" spans="1:2">
      <c r="A86" s="41">
        <v>47119</v>
      </c>
      <c r="B86">
        <f t="shared" si="1"/>
        <v>2029</v>
      </c>
    </row>
    <row r="87" spans="1:2">
      <c r="A87" s="41">
        <v>47150</v>
      </c>
      <c r="B87">
        <f t="shared" si="1"/>
        <v>2029</v>
      </c>
    </row>
    <row r="88" spans="1:2">
      <c r="A88" s="41">
        <v>47178</v>
      </c>
      <c r="B88">
        <f t="shared" si="1"/>
        <v>2029</v>
      </c>
    </row>
    <row r="89" spans="1:2">
      <c r="A89" s="41">
        <v>47209</v>
      </c>
      <c r="B89">
        <f t="shared" si="1"/>
        <v>2029</v>
      </c>
    </row>
    <row r="90" spans="1:2">
      <c r="A90" s="41">
        <v>47239</v>
      </c>
      <c r="B90">
        <f t="shared" si="1"/>
        <v>2029</v>
      </c>
    </row>
    <row r="91" spans="1:2">
      <c r="A91" s="41">
        <v>47270</v>
      </c>
      <c r="B91">
        <f t="shared" si="1"/>
        <v>2029</v>
      </c>
    </row>
    <row r="92" spans="1:2">
      <c r="A92" s="41">
        <v>47300</v>
      </c>
      <c r="B92">
        <f t="shared" si="1"/>
        <v>2029</v>
      </c>
    </row>
    <row r="93" spans="1:2">
      <c r="A93" s="41">
        <v>47331</v>
      </c>
      <c r="B93">
        <f t="shared" si="1"/>
        <v>2029</v>
      </c>
    </row>
    <row r="94" spans="1:2">
      <c r="A94" s="41">
        <v>47362</v>
      </c>
      <c r="B94">
        <f t="shared" si="1"/>
        <v>2029</v>
      </c>
    </row>
    <row r="95" spans="1:2">
      <c r="A95" s="41">
        <v>47392</v>
      </c>
      <c r="B95">
        <f t="shared" si="1"/>
        <v>2029</v>
      </c>
    </row>
    <row r="96" spans="1:2">
      <c r="A96" s="41">
        <v>47423</v>
      </c>
      <c r="B96">
        <f t="shared" si="1"/>
        <v>2029</v>
      </c>
    </row>
    <row r="97" spans="1:2">
      <c r="A97" s="41">
        <v>47453</v>
      </c>
      <c r="B97">
        <f t="shared" si="1"/>
        <v>2029</v>
      </c>
    </row>
    <row r="98" spans="1:2">
      <c r="A98" s="41">
        <v>47484</v>
      </c>
      <c r="B98">
        <f t="shared" si="1"/>
        <v>2030</v>
      </c>
    </row>
    <row r="99" spans="1:2">
      <c r="A99" s="41">
        <v>47515</v>
      </c>
      <c r="B99">
        <f t="shared" si="1"/>
        <v>2030</v>
      </c>
    </row>
    <row r="100" spans="1:2">
      <c r="A100" s="41">
        <v>47543</v>
      </c>
      <c r="B100">
        <f t="shared" si="1"/>
        <v>2030</v>
      </c>
    </row>
    <row r="101" spans="1:2">
      <c r="A101" s="41">
        <v>47574</v>
      </c>
      <c r="B101">
        <f t="shared" si="1"/>
        <v>2030</v>
      </c>
    </row>
    <row r="102" spans="1:2">
      <c r="A102" s="41">
        <v>47604</v>
      </c>
      <c r="B102">
        <f t="shared" si="1"/>
        <v>2030</v>
      </c>
    </row>
    <row r="103" spans="1:2">
      <c r="A103" s="41">
        <v>47635</v>
      </c>
      <c r="B103">
        <f t="shared" si="1"/>
        <v>2030</v>
      </c>
    </row>
    <row r="104" spans="1:2">
      <c r="A104" s="41">
        <v>47665</v>
      </c>
      <c r="B104">
        <f t="shared" si="1"/>
        <v>2030</v>
      </c>
    </row>
    <row r="105" spans="1:2">
      <c r="A105" s="41">
        <v>47696</v>
      </c>
      <c r="B105">
        <f t="shared" si="1"/>
        <v>2030</v>
      </c>
    </row>
    <row r="106" spans="1:2">
      <c r="A106" s="41">
        <v>47727</v>
      </c>
      <c r="B106">
        <f t="shared" si="1"/>
        <v>2030</v>
      </c>
    </row>
    <row r="107" spans="1:2">
      <c r="A107" s="41">
        <v>47757</v>
      </c>
      <c r="B107">
        <f t="shared" si="1"/>
        <v>2030</v>
      </c>
    </row>
    <row r="108" spans="1:2">
      <c r="A108" s="41">
        <v>47788</v>
      </c>
      <c r="B108">
        <f t="shared" si="1"/>
        <v>2030</v>
      </c>
    </row>
    <row r="109" spans="1:2">
      <c r="A109" s="41">
        <v>47818</v>
      </c>
      <c r="B109">
        <f t="shared" si="1"/>
        <v>2030</v>
      </c>
    </row>
    <row r="110" spans="1:2">
      <c r="A110" s="41">
        <v>47849</v>
      </c>
      <c r="B110">
        <f t="shared" si="1"/>
        <v>2031</v>
      </c>
    </row>
    <row r="111" spans="1:2">
      <c r="A111" s="41">
        <v>47880</v>
      </c>
      <c r="B111">
        <f t="shared" si="1"/>
        <v>2031</v>
      </c>
    </row>
    <row r="112" spans="1:2">
      <c r="A112" s="41">
        <v>47908</v>
      </c>
      <c r="B112">
        <f t="shared" si="1"/>
        <v>2031</v>
      </c>
    </row>
    <row r="113" spans="1:2">
      <c r="A113" s="41">
        <v>47939</v>
      </c>
      <c r="B113">
        <f t="shared" si="1"/>
        <v>2031</v>
      </c>
    </row>
    <row r="114" spans="1:2">
      <c r="A114" s="41">
        <v>47969</v>
      </c>
      <c r="B114">
        <f t="shared" si="1"/>
        <v>2031</v>
      </c>
    </row>
    <row r="115" spans="1:2">
      <c r="A115" s="41">
        <v>48000</v>
      </c>
      <c r="B115">
        <f t="shared" si="1"/>
        <v>2031</v>
      </c>
    </row>
    <row r="116" spans="1:2">
      <c r="A116" s="41">
        <v>48030</v>
      </c>
      <c r="B116">
        <f t="shared" si="1"/>
        <v>2031</v>
      </c>
    </row>
    <row r="117" spans="1:2">
      <c r="A117" s="41">
        <v>48061</v>
      </c>
      <c r="B117">
        <f t="shared" si="1"/>
        <v>2031</v>
      </c>
    </row>
    <row r="118" spans="1:2">
      <c r="A118" s="41">
        <v>48092</v>
      </c>
      <c r="B118">
        <f t="shared" si="1"/>
        <v>2031</v>
      </c>
    </row>
    <row r="119" spans="1:2">
      <c r="A119" s="41">
        <v>48122</v>
      </c>
      <c r="B119">
        <f t="shared" si="1"/>
        <v>2031</v>
      </c>
    </row>
    <row r="120" spans="1:2">
      <c r="A120" s="41">
        <v>48153</v>
      </c>
      <c r="B120">
        <f t="shared" si="1"/>
        <v>2031</v>
      </c>
    </row>
    <row r="121" spans="1:2">
      <c r="A121" s="41">
        <v>48183</v>
      </c>
      <c r="B121">
        <f t="shared" si="1"/>
        <v>2031</v>
      </c>
    </row>
    <row r="122" spans="1:2">
      <c r="A122" s="41">
        <v>48214</v>
      </c>
      <c r="B122">
        <f t="shared" si="1"/>
        <v>2032</v>
      </c>
    </row>
    <row r="123" spans="1:2">
      <c r="A123" s="41">
        <v>48245</v>
      </c>
      <c r="B123">
        <f t="shared" si="1"/>
        <v>2032</v>
      </c>
    </row>
    <row r="124" spans="1:2">
      <c r="A124" s="41">
        <v>48274</v>
      </c>
      <c r="B124">
        <f t="shared" si="1"/>
        <v>2032</v>
      </c>
    </row>
    <row r="125" spans="1:2">
      <c r="A125" s="41">
        <v>48305</v>
      </c>
      <c r="B125">
        <f t="shared" si="1"/>
        <v>2032</v>
      </c>
    </row>
    <row r="126" spans="1:2">
      <c r="A126" s="41">
        <v>48335</v>
      </c>
      <c r="B126">
        <f t="shared" si="1"/>
        <v>2032</v>
      </c>
    </row>
    <row r="127" spans="1:2">
      <c r="A127" s="41">
        <v>48366</v>
      </c>
      <c r="B127">
        <f t="shared" si="1"/>
        <v>2032</v>
      </c>
    </row>
    <row r="128" spans="1:2">
      <c r="A128" s="41">
        <v>48396</v>
      </c>
      <c r="B128">
        <f t="shared" si="1"/>
        <v>2032</v>
      </c>
    </row>
    <row r="129" spans="1:2">
      <c r="A129" s="41">
        <v>48427</v>
      </c>
      <c r="B129">
        <f t="shared" si="1"/>
        <v>2032</v>
      </c>
    </row>
    <row r="130" spans="1:2">
      <c r="A130" s="41">
        <v>48458</v>
      </c>
      <c r="B130">
        <f t="shared" si="1"/>
        <v>2032</v>
      </c>
    </row>
    <row r="131" spans="1:2">
      <c r="A131" s="41">
        <v>48488</v>
      </c>
      <c r="B131">
        <f t="shared" ref="B131:B194" si="2">YEAR(A131)</f>
        <v>2032</v>
      </c>
    </row>
    <row r="132" spans="1:2">
      <c r="A132" s="41">
        <v>48519</v>
      </c>
      <c r="B132">
        <f t="shared" si="2"/>
        <v>2032</v>
      </c>
    </row>
    <row r="133" spans="1:2">
      <c r="A133" s="41">
        <v>48549</v>
      </c>
      <c r="B133">
        <f t="shared" si="2"/>
        <v>2032</v>
      </c>
    </row>
    <row r="134" spans="1:2">
      <c r="A134" s="41">
        <v>48580</v>
      </c>
      <c r="B134">
        <f t="shared" si="2"/>
        <v>2033</v>
      </c>
    </row>
    <row r="135" spans="1:2">
      <c r="A135" s="41">
        <v>48611</v>
      </c>
      <c r="B135">
        <f t="shared" si="2"/>
        <v>2033</v>
      </c>
    </row>
    <row r="136" spans="1:2">
      <c r="A136" s="41">
        <v>48639</v>
      </c>
      <c r="B136">
        <f t="shared" si="2"/>
        <v>2033</v>
      </c>
    </row>
    <row r="137" spans="1:2">
      <c r="A137" s="41">
        <v>48670</v>
      </c>
      <c r="B137">
        <f t="shared" si="2"/>
        <v>2033</v>
      </c>
    </row>
    <row r="138" spans="1:2">
      <c r="A138" s="41">
        <v>48700</v>
      </c>
      <c r="B138">
        <f t="shared" si="2"/>
        <v>2033</v>
      </c>
    </row>
    <row r="139" spans="1:2">
      <c r="A139" s="41">
        <v>48731</v>
      </c>
      <c r="B139">
        <f t="shared" si="2"/>
        <v>2033</v>
      </c>
    </row>
    <row r="140" spans="1:2">
      <c r="A140" s="41">
        <v>48761</v>
      </c>
      <c r="B140">
        <f t="shared" si="2"/>
        <v>2033</v>
      </c>
    </row>
    <row r="141" spans="1:2">
      <c r="A141" s="41">
        <v>48792</v>
      </c>
      <c r="B141">
        <f t="shared" si="2"/>
        <v>2033</v>
      </c>
    </row>
    <row r="142" spans="1:2">
      <c r="A142" s="41">
        <v>48823</v>
      </c>
      <c r="B142">
        <f t="shared" si="2"/>
        <v>2033</v>
      </c>
    </row>
    <row r="143" spans="1:2">
      <c r="A143" s="41">
        <v>48853</v>
      </c>
      <c r="B143">
        <f t="shared" si="2"/>
        <v>2033</v>
      </c>
    </row>
    <row r="144" spans="1:2">
      <c r="A144" s="41">
        <v>48884</v>
      </c>
      <c r="B144">
        <f t="shared" si="2"/>
        <v>2033</v>
      </c>
    </row>
    <row r="145" spans="1:2">
      <c r="A145" s="41">
        <v>48914</v>
      </c>
      <c r="B145">
        <f t="shared" si="2"/>
        <v>2033</v>
      </c>
    </row>
    <row r="146" spans="1:2">
      <c r="A146" s="41">
        <v>48945</v>
      </c>
      <c r="B146">
        <f t="shared" si="2"/>
        <v>2034</v>
      </c>
    </row>
    <row r="147" spans="1:2">
      <c r="A147" s="41">
        <v>48976</v>
      </c>
      <c r="B147">
        <f t="shared" si="2"/>
        <v>2034</v>
      </c>
    </row>
    <row r="148" spans="1:2">
      <c r="A148" s="41">
        <v>49004</v>
      </c>
      <c r="B148">
        <f t="shared" si="2"/>
        <v>2034</v>
      </c>
    </row>
    <row r="149" spans="1:2">
      <c r="A149" s="41">
        <v>49035</v>
      </c>
      <c r="B149">
        <f t="shared" si="2"/>
        <v>2034</v>
      </c>
    </row>
    <row r="150" spans="1:2">
      <c r="A150" s="41">
        <v>49065</v>
      </c>
      <c r="B150">
        <f t="shared" si="2"/>
        <v>2034</v>
      </c>
    </row>
    <row r="151" spans="1:2">
      <c r="A151" s="41">
        <v>49096</v>
      </c>
      <c r="B151">
        <f t="shared" si="2"/>
        <v>2034</v>
      </c>
    </row>
    <row r="152" spans="1:2">
      <c r="A152" s="41">
        <v>49126</v>
      </c>
      <c r="B152">
        <f t="shared" si="2"/>
        <v>2034</v>
      </c>
    </row>
    <row r="153" spans="1:2">
      <c r="A153" s="41">
        <v>49157</v>
      </c>
      <c r="B153">
        <f t="shared" si="2"/>
        <v>2034</v>
      </c>
    </row>
    <row r="154" spans="1:2">
      <c r="A154" s="41">
        <v>49188</v>
      </c>
      <c r="B154">
        <f t="shared" si="2"/>
        <v>2034</v>
      </c>
    </row>
    <row r="155" spans="1:2">
      <c r="A155" s="41">
        <v>49218</v>
      </c>
      <c r="B155">
        <f t="shared" si="2"/>
        <v>2034</v>
      </c>
    </row>
    <row r="156" spans="1:2">
      <c r="A156" s="41">
        <v>49249</v>
      </c>
      <c r="B156">
        <f t="shared" si="2"/>
        <v>2034</v>
      </c>
    </row>
    <row r="157" spans="1:2">
      <c r="A157" s="41">
        <v>49279</v>
      </c>
      <c r="B157">
        <f t="shared" si="2"/>
        <v>2034</v>
      </c>
    </row>
    <row r="158" spans="1:2">
      <c r="A158" s="41">
        <v>49310</v>
      </c>
      <c r="B158">
        <f t="shared" si="2"/>
        <v>2035</v>
      </c>
    </row>
    <row r="159" spans="1:2">
      <c r="A159" s="41">
        <v>49341</v>
      </c>
      <c r="B159">
        <f t="shared" si="2"/>
        <v>2035</v>
      </c>
    </row>
    <row r="160" spans="1:2">
      <c r="A160" s="41">
        <v>49369</v>
      </c>
      <c r="B160">
        <f t="shared" si="2"/>
        <v>2035</v>
      </c>
    </row>
    <row r="161" spans="1:2">
      <c r="A161" s="41">
        <v>49400</v>
      </c>
      <c r="B161">
        <f t="shared" si="2"/>
        <v>2035</v>
      </c>
    </row>
    <row r="162" spans="1:2">
      <c r="A162" s="41">
        <v>49430</v>
      </c>
      <c r="B162">
        <f t="shared" si="2"/>
        <v>2035</v>
      </c>
    </row>
    <row r="163" spans="1:2">
      <c r="A163" s="41">
        <v>49461</v>
      </c>
      <c r="B163">
        <f t="shared" si="2"/>
        <v>2035</v>
      </c>
    </row>
    <row r="164" spans="1:2">
      <c r="A164" s="41">
        <v>49491</v>
      </c>
      <c r="B164">
        <f t="shared" si="2"/>
        <v>2035</v>
      </c>
    </row>
    <row r="165" spans="1:2">
      <c r="A165" s="41">
        <v>49522</v>
      </c>
      <c r="B165">
        <f t="shared" si="2"/>
        <v>2035</v>
      </c>
    </row>
    <row r="166" spans="1:2">
      <c r="A166" s="41">
        <v>49553</v>
      </c>
      <c r="B166">
        <f t="shared" si="2"/>
        <v>2035</v>
      </c>
    </row>
    <row r="167" spans="1:2">
      <c r="A167" s="41">
        <v>49583</v>
      </c>
      <c r="B167">
        <f t="shared" si="2"/>
        <v>2035</v>
      </c>
    </row>
    <row r="168" spans="1:2">
      <c r="A168" s="41">
        <v>49614</v>
      </c>
      <c r="B168">
        <f t="shared" si="2"/>
        <v>2035</v>
      </c>
    </row>
    <row r="169" spans="1:2">
      <c r="A169" s="41">
        <v>49644</v>
      </c>
      <c r="B169">
        <f t="shared" si="2"/>
        <v>2035</v>
      </c>
    </row>
    <row r="170" spans="1:2">
      <c r="A170" s="41">
        <v>49675</v>
      </c>
      <c r="B170">
        <f t="shared" si="2"/>
        <v>2036</v>
      </c>
    </row>
    <row r="171" spans="1:2">
      <c r="A171" s="41">
        <v>49706</v>
      </c>
      <c r="B171">
        <f t="shared" si="2"/>
        <v>2036</v>
      </c>
    </row>
    <row r="172" spans="1:2">
      <c r="A172" s="41">
        <v>49735</v>
      </c>
      <c r="B172">
        <f t="shared" si="2"/>
        <v>2036</v>
      </c>
    </row>
    <row r="173" spans="1:2">
      <c r="A173" s="41">
        <v>49766</v>
      </c>
      <c r="B173">
        <f t="shared" si="2"/>
        <v>2036</v>
      </c>
    </row>
    <row r="174" spans="1:2">
      <c r="A174" s="41">
        <v>49796</v>
      </c>
      <c r="B174">
        <f t="shared" si="2"/>
        <v>2036</v>
      </c>
    </row>
    <row r="175" spans="1:2">
      <c r="A175" s="41">
        <v>49827</v>
      </c>
      <c r="B175">
        <f t="shared" si="2"/>
        <v>2036</v>
      </c>
    </row>
    <row r="176" spans="1:2">
      <c r="A176" s="41">
        <v>49857</v>
      </c>
      <c r="B176">
        <f t="shared" si="2"/>
        <v>2036</v>
      </c>
    </row>
    <row r="177" spans="1:2">
      <c r="A177" s="41">
        <v>49888</v>
      </c>
      <c r="B177">
        <f t="shared" si="2"/>
        <v>2036</v>
      </c>
    </row>
    <row r="178" spans="1:2">
      <c r="A178" s="41">
        <v>49919</v>
      </c>
      <c r="B178">
        <f t="shared" si="2"/>
        <v>2036</v>
      </c>
    </row>
    <row r="179" spans="1:2">
      <c r="A179" s="41">
        <v>49949</v>
      </c>
      <c r="B179">
        <f t="shared" si="2"/>
        <v>2036</v>
      </c>
    </row>
    <row r="180" spans="1:2">
      <c r="A180" s="41">
        <v>49980</v>
      </c>
      <c r="B180">
        <f t="shared" si="2"/>
        <v>2036</v>
      </c>
    </row>
    <row r="181" spans="1:2">
      <c r="A181" s="41">
        <v>50010</v>
      </c>
      <c r="B181">
        <f t="shared" si="2"/>
        <v>2036</v>
      </c>
    </row>
    <row r="182" spans="1:2">
      <c r="A182" s="41">
        <v>50041</v>
      </c>
      <c r="B182">
        <f t="shared" si="2"/>
        <v>2037</v>
      </c>
    </row>
    <row r="183" spans="1:2">
      <c r="A183" s="41">
        <v>50072</v>
      </c>
      <c r="B183">
        <f t="shared" si="2"/>
        <v>2037</v>
      </c>
    </row>
    <row r="184" spans="1:2">
      <c r="A184" s="41">
        <v>50100</v>
      </c>
      <c r="B184">
        <f t="shared" si="2"/>
        <v>2037</v>
      </c>
    </row>
    <row r="185" spans="1:2">
      <c r="A185" s="41">
        <v>50131</v>
      </c>
      <c r="B185">
        <f t="shared" si="2"/>
        <v>2037</v>
      </c>
    </row>
    <row r="186" spans="1:2">
      <c r="A186" s="41">
        <v>50161</v>
      </c>
      <c r="B186">
        <f t="shared" si="2"/>
        <v>2037</v>
      </c>
    </row>
    <row r="187" spans="1:2">
      <c r="A187" s="41">
        <v>50192</v>
      </c>
      <c r="B187">
        <f t="shared" si="2"/>
        <v>2037</v>
      </c>
    </row>
    <row r="188" spans="1:2">
      <c r="A188" s="41">
        <v>50222</v>
      </c>
      <c r="B188">
        <f t="shared" si="2"/>
        <v>2037</v>
      </c>
    </row>
    <row r="189" spans="1:2">
      <c r="A189" s="41">
        <v>50253</v>
      </c>
      <c r="B189">
        <f t="shared" si="2"/>
        <v>2037</v>
      </c>
    </row>
    <row r="190" spans="1:2">
      <c r="A190" s="41">
        <v>50284</v>
      </c>
      <c r="B190">
        <f t="shared" si="2"/>
        <v>2037</v>
      </c>
    </row>
    <row r="191" spans="1:2">
      <c r="A191" s="41">
        <v>50314</v>
      </c>
      <c r="B191">
        <f t="shared" si="2"/>
        <v>2037</v>
      </c>
    </row>
    <row r="192" spans="1:2">
      <c r="A192" s="41">
        <v>50345</v>
      </c>
      <c r="B192">
        <f t="shared" si="2"/>
        <v>2037</v>
      </c>
    </row>
    <row r="193" spans="1:2">
      <c r="A193" s="41">
        <v>50375</v>
      </c>
      <c r="B193">
        <f t="shared" si="2"/>
        <v>2037</v>
      </c>
    </row>
    <row r="194" spans="1:2">
      <c r="A194" s="41">
        <v>50406</v>
      </c>
      <c r="B194">
        <f t="shared" si="2"/>
        <v>2038</v>
      </c>
    </row>
    <row r="195" spans="1:2">
      <c r="A195" s="41">
        <v>50437</v>
      </c>
      <c r="B195">
        <f t="shared" ref="B195:B258" si="3">YEAR(A195)</f>
        <v>2038</v>
      </c>
    </row>
    <row r="196" spans="1:2">
      <c r="A196" s="41">
        <v>50465</v>
      </c>
      <c r="B196">
        <f t="shared" si="3"/>
        <v>2038</v>
      </c>
    </row>
    <row r="197" spans="1:2">
      <c r="A197" s="41">
        <v>50496</v>
      </c>
      <c r="B197">
        <f t="shared" si="3"/>
        <v>2038</v>
      </c>
    </row>
    <row r="198" spans="1:2">
      <c r="A198" s="41">
        <v>50526</v>
      </c>
      <c r="B198">
        <f t="shared" si="3"/>
        <v>2038</v>
      </c>
    </row>
    <row r="199" spans="1:2">
      <c r="A199" s="41">
        <v>50557</v>
      </c>
      <c r="B199">
        <f t="shared" si="3"/>
        <v>2038</v>
      </c>
    </row>
    <row r="200" spans="1:2">
      <c r="A200" s="41">
        <v>50587</v>
      </c>
      <c r="B200">
        <f t="shared" si="3"/>
        <v>2038</v>
      </c>
    </row>
    <row r="201" spans="1:2">
      <c r="A201" s="41">
        <v>50618</v>
      </c>
      <c r="B201">
        <f t="shared" si="3"/>
        <v>2038</v>
      </c>
    </row>
    <row r="202" spans="1:2">
      <c r="A202" s="41">
        <v>50649</v>
      </c>
      <c r="B202">
        <f t="shared" si="3"/>
        <v>2038</v>
      </c>
    </row>
    <row r="203" spans="1:2">
      <c r="A203" s="41">
        <v>50679</v>
      </c>
      <c r="B203">
        <f t="shared" si="3"/>
        <v>2038</v>
      </c>
    </row>
    <row r="204" spans="1:2">
      <c r="A204" s="41">
        <v>50710</v>
      </c>
      <c r="B204">
        <f t="shared" si="3"/>
        <v>2038</v>
      </c>
    </row>
    <row r="205" spans="1:2">
      <c r="A205" s="41">
        <v>50740</v>
      </c>
      <c r="B205">
        <f t="shared" si="3"/>
        <v>2038</v>
      </c>
    </row>
    <row r="206" spans="1:2">
      <c r="A206" s="41">
        <v>50771</v>
      </c>
      <c r="B206">
        <f t="shared" si="3"/>
        <v>2039</v>
      </c>
    </row>
    <row r="207" spans="1:2">
      <c r="A207" s="41">
        <v>50802</v>
      </c>
      <c r="B207">
        <f t="shared" si="3"/>
        <v>2039</v>
      </c>
    </row>
    <row r="208" spans="1:2">
      <c r="A208" s="41">
        <v>50830</v>
      </c>
      <c r="B208">
        <f t="shared" si="3"/>
        <v>2039</v>
      </c>
    </row>
    <row r="209" spans="1:2">
      <c r="A209" s="41">
        <v>50861</v>
      </c>
      <c r="B209">
        <f t="shared" si="3"/>
        <v>2039</v>
      </c>
    </row>
    <row r="210" spans="1:2">
      <c r="A210" s="41">
        <v>50891</v>
      </c>
      <c r="B210">
        <f t="shared" si="3"/>
        <v>2039</v>
      </c>
    </row>
    <row r="211" spans="1:2">
      <c r="A211" s="41">
        <v>50922</v>
      </c>
      <c r="B211">
        <f t="shared" si="3"/>
        <v>2039</v>
      </c>
    </row>
    <row r="212" spans="1:2">
      <c r="A212" s="41">
        <v>50952</v>
      </c>
      <c r="B212">
        <f t="shared" si="3"/>
        <v>2039</v>
      </c>
    </row>
    <row r="213" spans="1:2">
      <c r="A213" s="41">
        <v>50983</v>
      </c>
      <c r="B213">
        <f t="shared" si="3"/>
        <v>2039</v>
      </c>
    </row>
    <row r="214" spans="1:2">
      <c r="A214" s="41">
        <v>51014</v>
      </c>
      <c r="B214">
        <f t="shared" si="3"/>
        <v>2039</v>
      </c>
    </row>
    <row r="215" spans="1:2">
      <c r="A215" s="41">
        <v>51044</v>
      </c>
      <c r="B215">
        <f t="shared" si="3"/>
        <v>2039</v>
      </c>
    </row>
    <row r="216" spans="1:2">
      <c r="A216" s="41">
        <v>51075</v>
      </c>
      <c r="B216">
        <f t="shared" si="3"/>
        <v>2039</v>
      </c>
    </row>
    <row r="217" spans="1:2">
      <c r="A217" s="41">
        <v>51105</v>
      </c>
      <c r="B217">
        <f t="shared" si="3"/>
        <v>2039</v>
      </c>
    </row>
    <row r="218" spans="1:2">
      <c r="A218" s="41">
        <v>51136</v>
      </c>
      <c r="B218">
        <f t="shared" si="3"/>
        <v>2040</v>
      </c>
    </row>
    <row r="219" spans="1:2">
      <c r="A219" s="41">
        <v>51167</v>
      </c>
      <c r="B219">
        <f t="shared" si="3"/>
        <v>2040</v>
      </c>
    </row>
    <row r="220" spans="1:2">
      <c r="A220" s="41">
        <v>51196</v>
      </c>
      <c r="B220">
        <f t="shared" si="3"/>
        <v>2040</v>
      </c>
    </row>
    <row r="221" spans="1:2">
      <c r="A221" s="41">
        <v>51227</v>
      </c>
      <c r="B221">
        <f t="shared" si="3"/>
        <v>2040</v>
      </c>
    </row>
    <row r="222" spans="1:2">
      <c r="A222" s="41">
        <v>51257</v>
      </c>
      <c r="B222">
        <f t="shared" si="3"/>
        <v>2040</v>
      </c>
    </row>
    <row r="223" spans="1:2">
      <c r="A223" s="41">
        <v>51288</v>
      </c>
      <c r="B223">
        <f t="shared" si="3"/>
        <v>2040</v>
      </c>
    </row>
    <row r="224" spans="1:2">
      <c r="A224" s="41">
        <v>51318</v>
      </c>
      <c r="B224">
        <f t="shared" si="3"/>
        <v>2040</v>
      </c>
    </row>
    <row r="225" spans="1:2">
      <c r="A225" s="41">
        <v>51349</v>
      </c>
      <c r="B225">
        <f t="shared" si="3"/>
        <v>2040</v>
      </c>
    </row>
    <row r="226" spans="1:2">
      <c r="A226" s="41">
        <v>51380</v>
      </c>
      <c r="B226">
        <f t="shared" si="3"/>
        <v>2040</v>
      </c>
    </row>
    <row r="227" spans="1:2">
      <c r="A227" s="41">
        <v>51410</v>
      </c>
      <c r="B227">
        <f t="shared" si="3"/>
        <v>2040</v>
      </c>
    </row>
    <row r="228" spans="1:2">
      <c r="A228" s="41">
        <v>51441</v>
      </c>
      <c r="B228">
        <f t="shared" si="3"/>
        <v>2040</v>
      </c>
    </row>
    <row r="229" spans="1:2">
      <c r="A229" s="41">
        <v>51471</v>
      </c>
      <c r="B229">
        <f t="shared" si="3"/>
        <v>2040</v>
      </c>
    </row>
    <row r="230" spans="1:2">
      <c r="A230" s="41">
        <v>51502</v>
      </c>
      <c r="B230">
        <f t="shared" si="3"/>
        <v>2041</v>
      </c>
    </row>
    <row r="231" spans="1:2">
      <c r="A231" s="41">
        <v>51533</v>
      </c>
      <c r="B231">
        <f t="shared" si="3"/>
        <v>2041</v>
      </c>
    </row>
    <row r="232" spans="1:2">
      <c r="A232" s="41">
        <v>51561</v>
      </c>
      <c r="B232">
        <f t="shared" si="3"/>
        <v>2041</v>
      </c>
    </row>
    <row r="233" spans="1:2">
      <c r="A233" s="41">
        <v>51592</v>
      </c>
      <c r="B233">
        <f t="shared" si="3"/>
        <v>2041</v>
      </c>
    </row>
    <row r="234" spans="1:2">
      <c r="A234" s="41">
        <v>51622</v>
      </c>
      <c r="B234">
        <f t="shared" si="3"/>
        <v>2041</v>
      </c>
    </row>
    <row r="235" spans="1:2">
      <c r="A235" s="41">
        <v>51653</v>
      </c>
      <c r="B235">
        <f t="shared" si="3"/>
        <v>2041</v>
      </c>
    </row>
    <row r="236" spans="1:2">
      <c r="A236" s="41">
        <v>51683</v>
      </c>
      <c r="B236">
        <f t="shared" si="3"/>
        <v>2041</v>
      </c>
    </row>
    <row r="237" spans="1:2">
      <c r="A237" s="41">
        <v>51714</v>
      </c>
      <c r="B237">
        <f t="shared" si="3"/>
        <v>2041</v>
      </c>
    </row>
    <row r="238" spans="1:2">
      <c r="A238" s="41">
        <v>51745</v>
      </c>
      <c r="B238">
        <f t="shared" si="3"/>
        <v>2041</v>
      </c>
    </row>
    <row r="239" spans="1:2">
      <c r="A239" s="41">
        <v>51775</v>
      </c>
      <c r="B239">
        <f t="shared" si="3"/>
        <v>2041</v>
      </c>
    </row>
    <row r="240" spans="1:2">
      <c r="A240" s="41">
        <v>51806</v>
      </c>
      <c r="B240">
        <f t="shared" si="3"/>
        <v>2041</v>
      </c>
    </row>
    <row r="241" spans="1:2">
      <c r="A241" s="41">
        <v>51836</v>
      </c>
      <c r="B241">
        <f t="shared" si="3"/>
        <v>2041</v>
      </c>
    </row>
    <row r="242" spans="1:2">
      <c r="A242" s="41">
        <v>51867</v>
      </c>
      <c r="B242">
        <f t="shared" si="3"/>
        <v>2042</v>
      </c>
    </row>
    <row r="243" spans="1:2">
      <c r="A243" s="41">
        <v>51898</v>
      </c>
      <c r="B243">
        <f t="shared" si="3"/>
        <v>2042</v>
      </c>
    </row>
    <row r="244" spans="1:2">
      <c r="A244" s="41">
        <v>51926</v>
      </c>
      <c r="B244">
        <f t="shared" si="3"/>
        <v>2042</v>
      </c>
    </row>
    <row r="245" spans="1:2">
      <c r="A245" s="41">
        <v>51957</v>
      </c>
      <c r="B245">
        <f t="shared" si="3"/>
        <v>2042</v>
      </c>
    </row>
    <row r="246" spans="1:2">
      <c r="A246" s="41">
        <v>51987</v>
      </c>
      <c r="B246">
        <f t="shared" si="3"/>
        <v>2042</v>
      </c>
    </row>
    <row r="247" spans="1:2">
      <c r="A247" s="41">
        <v>52018</v>
      </c>
      <c r="B247">
        <f t="shared" si="3"/>
        <v>2042</v>
      </c>
    </row>
    <row r="248" spans="1:2">
      <c r="A248" s="41">
        <v>52048</v>
      </c>
      <c r="B248">
        <f t="shared" si="3"/>
        <v>2042</v>
      </c>
    </row>
    <row r="249" spans="1:2">
      <c r="A249" s="41">
        <v>52079</v>
      </c>
      <c r="B249">
        <f t="shared" si="3"/>
        <v>2042</v>
      </c>
    </row>
    <row r="250" spans="1:2">
      <c r="A250" s="41">
        <v>52110</v>
      </c>
      <c r="B250">
        <f t="shared" si="3"/>
        <v>2042</v>
      </c>
    </row>
    <row r="251" spans="1:2">
      <c r="A251" s="41">
        <v>52140</v>
      </c>
      <c r="B251">
        <f t="shared" si="3"/>
        <v>2042</v>
      </c>
    </row>
    <row r="252" spans="1:2">
      <c r="A252" s="41">
        <v>52171</v>
      </c>
      <c r="B252">
        <f t="shared" si="3"/>
        <v>2042</v>
      </c>
    </row>
    <row r="253" spans="1:2">
      <c r="A253" s="41">
        <v>52201</v>
      </c>
      <c r="B253">
        <f t="shared" si="3"/>
        <v>2042</v>
      </c>
    </row>
    <row r="254" spans="1:2">
      <c r="A254" s="41">
        <v>52232</v>
      </c>
      <c r="B254">
        <f t="shared" si="3"/>
        <v>2043</v>
      </c>
    </row>
    <row r="255" spans="1:2">
      <c r="A255" s="41">
        <v>52263</v>
      </c>
      <c r="B255">
        <f t="shared" si="3"/>
        <v>2043</v>
      </c>
    </row>
    <row r="256" spans="1:2">
      <c r="A256" s="41">
        <v>52291</v>
      </c>
      <c r="B256">
        <f t="shared" si="3"/>
        <v>2043</v>
      </c>
    </row>
    <row r="257" spans="1:2">
      <c r="A257" s="41">
        <v>52322</v>
      </c>
      <c r="B257">
        <f t="shared" si="3"/>
        <v>2043</v>
      </c>
    </row>
    <row r="258" spans="1:2">
      <c r="A258" s="41">
        <v>52352</v>
      </c>
      <c r="B258">
        <f t="shared" si="3"/>
        <v>2043</v>
      </c>
    </row>
    <row r="259" spans="1:2">
      <c r="A259" s="41">
        <v>52383</v>
      </c>
      <c r="B259">
        <f t="shared" ref="B259:B272" si="4">YEAR(A259)</f>
        <v>2043</v>
      </c>
    </row>
    <row r="260" spans="1:2">
      <c r="A260" s="41">
        <v>52413</v>
      </c>
      <c r="B260">
        <f t="shared" si="4"/>
        <v>2043</v>
      </c>
    </row>
    <row r="261" spans="1:2">
      <c r="A261" s="41">
        <v>52444</v>
      </c>
      <c r="B261">
        <f t="shared" si="4"/>
        <v>2043</v>
      </c>
    </row>
    <row r="262" spans="1:2">
      <c r="A262" s="41">
        <v>52475</v>
      </c>
      <c r="B262">
        <f t="shared" si="4"/>
        <v>2043</v>
      </c>
    </row>
    <row r="263" spans="1:2">
      <c r="A263" s="41">
        <v>52505</v>
      </c>
      <c r="B263">
        <f t="shared" si="4"/>
        <v>2043</v>
      </c>
    </row>
    <row r="264" spans="1:2">
      <c r="A264" s="41">
        <v>52536</v>
      </c>
      <c r="B264">
        <f t="shared" si="4"/>
        <v>2043</v>
      </c>
    </row>
    <row r="265" spans="1:2">
      <c r="A265" s="41">
        <v>52566</v>
      </c>
      <c r="B265">
        <f t="shared" si="4"/>
        <v>2043</v>
      </c>
    </row>
    <row r="266" spans="1:2">
      <c r="A266" s="41">
        <v>52597</v>
      </c>
      <c r="B266">
        <f t="shared" si="4"/>
        <v>2044</v>
      </c>
    </row>
    <row r="267" spans="1:2">
      <c r="A267" s="41">
        <v>52628</v>
      </c>
      <c r="B267">
        <f t="shared" si="4"/>
        <v>2044</v>
      </c>
    </row>
    <row r="268" spans="1:2">
      <c r="A268" s="41">
        <v>52657</v>
      </c>
      <c r="B268">
        <f t="shared" si="4"/>
        <v>2044</v>
      </c>
    </row>
    <row r="269" spans="1:2">
      <c r="A269" s="41">
        <v>52688</v>
      </c>
      <c r="B269">
        <f t="shared" si="4"/>
        <v>2044</v>
      </c>
    </row>
    <row r="270" spans="1:2">
      <c r="A270" s="41">
        <v>52718</v>
      </c>
      <c r="B270">
        <f t="shared" si="4"/>
        <v>2044</v>
      </c>
    </row>
    <row r="271" spans="1:2">
      <c r="A271" s="41">
        <v>52749</v>
      </c>
      <c r="B271">
        <f t="shared" si="4"/>
        <v>2044</v>
      </c>
    </row>
    <row r="272" spans="1:2">
      <c r="A272" s="41">
        <v>52779</v>
      </c>
      <c r="B272">
        <f t="shared" si="4"/>
        <v>2044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5945-167D-477C-AD51-D4F2881AA12D}">
  <dimension ref="A1:D5"/>
  <sheetViews>
    <sheetView workbookViewId="0">
      <selection activeCell="C6" sqref="C6"/>
    </sheetView>
  </sheetViews>
  <sheetFormatPr defaultRowHeight="14.45"/>
  <cols>
    <col min="1" max="1" width="16.7109375" bestFit="1" customWidth="1"/>
  </cols>
  <sheetData>
    <row r="1" spans="1:4">
      <c r="A1" s="28" t="s">
        <v>175</v>
      </c>
      <c r="B1" s="28" t="s">
        <v>176</v>
      </c>
      <c r="D1" s="18" t="s">
        <v>177</v>
      </c>
    </row>
    <row r="2" spans="1:4">
      <c r="A2" s="28" t="s">
        <v>178</v>
      </c>
      <c r="B2" s="30">
        <v>0.3</v>
      </c>
      <c r="D2" s="19" t="s">
        <v>179</v>
      </c>
    </row>
    <row r="3" spans="1:4">
      <c r="A3" s="28" t="s">
        <v>180</v>
      </c>
      <c r="B3" s="30">
        <v>0.2</v>
      </c>
      <c r="D3" s="19" t="s">
        <v>181</v>
      </c>
    </row>
    <row r="4" spans="1:4">
      <c r="A4" s="28" t="s">
        <v>182</v>
      </c>
      <c r="B4" s="30">
        <v>0.1</v>
      </c>
      <c r="D4" s="19" t="s">
        <v>183</v>
      </c>
    </row>
    <row r="5" spans="1:4">
      <c r="A5" s="28" t="s">
        <v>184</v>
      </c>
      <c r="B5" s="30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C2EE-14EA-4CE4-8270-B21CF562A693}">
  <dimension ref="A1:L76"/>
  <sheetViews>
    <sheetView workbookViewId="0">
      <selection activeCell="F64" sqref="F64:G76"/>
    </sheetView>
  </sheetViews>
  <sheetFormatPr defaultRowHeight="14.45"/>
  <cols>
    <col min="3" max="3" width="14.7109375" bestFit="1" customWidth="1"/>
    <col min="4" max="4" width="15.42578125" customWidth="1"/>
    <col min="5" max="5" width="17.42578125" customWidth="1"/>
    <col min="6" max="6" width="13.42578125" customWidth="1"/>
    <col min="7" max="7" width="11.85546875" customWidth="1"/>
    <col min="11" max="11" width="5.5703125" customWidth="1"/>
  </cols>
  <sheetData>
    <row r="1" spans="1:12">
      <c r="A1" t="s">
        <v>0</v>
      </c>
      <c r="B1" t="s">
        <v>1</v>
      </c>
      <c r="C1" t="s">
        <v>16</v>
      </c>
      <c r="D1" t="s">
        <v>2</v>
      </c>
      <c r="E1" t="s">
        <v>17</v>
      </c>
      <c r="F1" s="1" t="s">
        <v>3</v>
      </c>
      <c r="G1" t="s">
        <v>18</v>
      </c>
    </row>
    <row r="2" spans="1:12">
      <c r="A2">
        <v>2016</v>
      </c>
      <c r="B2" s="2" t="s">
        <v>4</v>
      </c>
      <c r="C2" s="31">
        <v>24</v>
      </c>
      <c r="D2" s="5">
        <v>29653</v>
      </c>
      <c r="E2" s="6">
        <f>D2*0.193</f>
        <v>5723.0290000000005</v>
      </c>
      <c r="F2" s="7"/>
      <c r="G2" s="6">
        <f>F2*0.183</f>
        <v>0</v>
      </c>
      <c r="I2" t="s">
        <v>19</v>
      </c>
      <c r="L2" s="8" t="s">
        <v>20</v>
      </c>
    </row>
    <row r="3" spans="1:12">
      <c r="A3">
        <v>2016</v>
      </c>
      <c r="B3" s="2" t="s">
        <v>5</v>
      </c>
      <c r="C3" s="31">
        <v>23</v>
      </c>
      <c r="D3" s="5">
        <v>31092.9</v>
      </c>
      <c r="E3" s="6">
        <f t="shared" ref="E3:E66" si="0">D3*0.193</f>
        <v>6000.9297000000006</v>
      </c>
      <c r="F3" s="7"/>
      <c r="G3" s="6">
        <f t="shared" ref="G3:G8" si="1">F3*0.183</f>
        <v>0</v>
      </c>
    </row>
    <row r="4" spans="1:12">
      <c r="A4">
        <v>2016</v>
      </c>
      <c r="B4" s="2" t="s">
        <v>6</v>
      </c>
      <c r="C4" s="31">
        <v>25</v>
      </c>
      <c r="D4" s="5">
        <v>32947.1</v>
      </c>
      <c r="E4" s="6">
        <f t="shared" si="0"/>
        <v>6358.7902999999997</v>
      </c>
      <c r="F4" s="7"/>
      <c r="G4" s="6">
        <f t="shared" si="1"/>
        <v>0</v>
      </c>
      <c r="I4" s="9" t="s">
        <v>21</v>
      </c>
    </row>
    <row r="5" spans="1:12">
      <c r="A5">
        <v>2016</v>
      </c>
      <c r="B5" s="2" t="s">
        <v>7</v>
      </c>
      <c r="C5" s="31">
        <v>19</v>
      </c>
      <c r="D5" s="5">
        <v>30829.7</v>
      </c>
      <c r="E5" s="6">
        <f t="shared" si="0"/>
        <v>5950.1321000000007</v>
      </c>
      <c r="F5" s="7"/>
      <c r="G5" s="6">
        <f t="shared" si="1"/>
        <v>0</v>
      </c>
      <c r="I5" s="9" t="s">
        <v>22</v>
      </c>
    </row>
    <row r="6" spans="1:12">
      <c r="A6">
        <v>2016</v>
      </c>
      <c r="B6" s="2" t="s">
        <v>8</v>
      </c>
      <c r="C6" s="31">
        <v>18</v>
      </c>
      <c r="D6" s="5">
        <v>26389.200000000001</v>
      </c>
      <c r="E6" s="6">
        <f t="shared" si="0"/>
        <v>5093.1156000000001</v>
      </c>
      <c r="F6" s="7"/>
      <c r="G6" s="6">
        <f t="shared" si="1"/>
        <v>0</v>
      </c>
    </row>
    <row r="7" spans="1:12">
      <c r="A7">
        <v>2016</v>
      </c>
      <c r="B7" s="2" t="s">
        <v>9</v>
      </c>
      <c r="C7" s="31">
        <v>14</v>
      </c>
      <c r="D7" s="5">
        <v>26518.400000000001</v>
      </c>
      <c r="E7" s="6">
        <f t="shared" si="0"/>
        <v>5118.0512000000008</v>
      </c>
      <c r="F7" s="7"/>
      <c r="G7" s="6">
        <f t="shared" si="1"/>
        <v>0</v>
      </c>
    </row>
    <row r="8" spans="1:12">
      <c r="A8">
        <v>2016</v>
      </c>
      <c r="B8" s="2" t="s">
        <v>10</v>
      </c>
      <c r="C8" s="31">
        <v>12</v>
      </c>
      <c r="D8" s="5">
        <v>25187.599999999999</v>
      </c>
      <c r="E8" s="6">
        <f t="shared" si="0"/>
        <v>4861.2067999999999</v>
      </c>
      <c r="F8" s="7"/>
      <c r="G8" s="6">
        <f t="shared" si="1"/>
        <v>0</v>
      </c>
    </row>
    <row r="9" spans="1:12">
      <c r="A9">
        <v>2017</v>
      </c>
      <c r="B9" t="s">
        <v>11</v>
      </c>
      <c r="C9">
        <v>8</v>
      </c>
      <c r="D9" s="5">
        <v>27625.7</v>
      </c>
      <c r="E9" s="6">
        <f t="shared" si="0"/>
        <v>5331.7601000000004</v>
      </c>
      <c r="F9" s="34">
        <v>19323.2</v>
      </c>
      <c r="G9" s="34">
        <f>F9*0.183</f>
        <v>3536.1455999999998</v>
      </c>
    </row>
    <row r="10" spans="1:12">
      <c r="A10">
        <v>2017</v>
      </c>
      <c r="B10" t="s">
        <v>12</v>
      </c>
      <c r="C10">
        <v>9</v>
      </c>
      <c r="D10" s="5">
        <v>26042.3</v>
      </c>
      <c r="E10" s="6">
        <f t="shared" si="0"/>
        <v>5026.1638999999996</v>
      </c>
      <c r="F10" s="34"/>
      <c r="G10" s="34"/>
    </row>
    <row r="11" spans="1:12">
      <c r="A11">
        <v>2017</v>
      </c>
      <c r="B11" t="s">
        <v>13</v>
      </c>
      <c r="C11">
        <v>11</v>
      </c>
      <c r="D11" s="5">
        <v>28549.9</v>
      </c>
      <c r="E11" s="6">
        <f t="shared" si="0"/>
        <v>5510.1307000000006</v>
      </c>
      <c r="F11" s="34"/>
      <c r="G11" s="34"/>
    </row>
    <row r="12" spans="1:12">
      <c r="A12">
        <v>2017</v>
      </c>
      <c r="B12" t="s">
        <v>14</v>
      </c>
      <c r="C12">
        <v>14</v>
      </c>
      <c r="D12" s="5">
        <v>24241.4</v>
      </c>
      <c r="E12" s="6">
        <f t="shared" si="0"/>
        <v>4678.5902000000006</v>
      </c>
      <c r="F12" s="34">
        <v>146903.22</v>
      </c>
      <c r="G12" s="34">
        <f t="shared" ref="G12" si="2">F12*0.183</f>
        <v>26883.289260000001</v>
      </c>
    </row>
    <row r="13" spans="1:12">
      <c r="A13">
        <v>2017</v>
      </c>
      <c r="B13" t="s">
        <v>15</v>
      </c>
      <c r="C13">
        <v>17</v>
      </c>
      <c r="D13" s="5">
        <v>28930</v>
      </c>
      <c r="E13" s="6">
        <f t="shared" si="0"/>
        <v>5583.49</v>
      </c>
      <c r="F13" s="34"/>
      <c r="G13" s="34"/>
    </row>
    <row r="14" spans="1:12">
      <c r="A14">
        <v>2017</v>
      </c>
      <c r="B14" t="s">
        <v>4</v>
      </c>
      <c r="C14">
        <v>16</v>
      </c>
      <c r="D14" s="5">
        <v>31863.200000000001</v>
      </c>
      <c r="E14" s="6">
        <f t="shared" si="0"/>
        <v>6149.5976000000001</v>
      </c>
      <c r="F14" s="34"/>
      <c r="G14" s="34"/>
    </row>
    <row r="15" spans="1:12">
      <c r="A15">
        <v>2017</v>
      </c>
      <c r="B15" t="s">
        <v>5</v>
      </c>
      <c r="C15">
        <v>23</v>
      </c>
      <c r="D15" s="5">
        <v>30838.5</v>
      </c>
      <c r="E15" s="6">
        <f t="shared" si="0"/>
        <v>5951.8305</v>
      </c>
      <c r="F15" s="34">
        <v>17813.07</v>
      </c>
      <c r="G15" s="34">
        <f t="shared" ref="G15" si="3">F15*0.183</f>
        <v>3259.7918099999997</v>
      </c>
    </row>
    <row r="16" spans="1:12">
      <c r="A16">
        <v>2017</v>
      </c>
      <c r="B16" t="s">
        <v>6</v>
      </c>
      <c r="C16">
        <v>24</v>
      </c>
      <c r="D16" s="5">
        <v>30216.1</v>
      </c>
      <c r="E16" s="6">
        <f t="shared" si="0"/>
        <v>5831.7073</v>
      </c>
      <c r="F16" s="34"/>
      <c r="G16" s="34"/>
    </row>
    <row r="17" spans="1:7">
      <c r="A17">
        <v>2017</v>
      </c>
      <c r="B17" t="s">
        <v>7</v>
      </c>
      <c r="C17">
        <v>22</v>
      </c>
      <c r="D17" s="5">
        <v>26579.5</v>
      </c>
      <c r="E17" s="6">
        <f t="shared" si="0"/>
        <v>5129.8434999999999</v>
      </c>
      <c r="F17" s="34"/>
      <c r="G17" s="34"/>
    </row>
    <row r="18" spans="1:7">
      <c r="A18">
        <v>2017</v>
      </c>
      <c r="B18" t="s">
        <v>8</v>
      </c>
      <c r="C18">
        <v>19</v>
      </c>
      <c r="D18" s="5">
        <v>26785.599999999999</v>
      </c>
      <c r="E18" s="6">
        <f t="shared" si="0"/>
        <v>5169.6207999999997</v>
      </c>
      <c r="F18" s="34">
        <v>63946.99</v>
      </c>
      <c r="G18" s="34">
        <f t="shared" ref="G18" si="4">F18*0.183</f>
        <v>11702.29917</v>
      </c>
    </row>
    <row r="19" spans="1:7">
      <c r="A19">
        <v>2017</v>
      </c>
      <c r="B19" t="s">
        <v>9</v>
      </c>
      <c r="C19">
        <v>14</v>
      </c>
      <c r="D19" s="5">
        <v>25048.3</v>
      </c>
      <c r="E19" s="6">
        <f t="shared" si="0"/>
        <v>4834.3218999999999</v>
      </c>
      <c r="F19" s="34"/>
      <c r="G19" s="34"/>
    </row>
    <row r="20" spans="1:7">
      <c r="A20">
        <v>2017</v>
      </c>
      <c r="B20" t="s">
        <v>10</v>
      </c>
      <c r="C20">
        <v>11</v>
      </c>
      <c r="D20" s="5">
        <v>22127.1</v>
      </c>
      <c r="E20" s="6">
        <f t="shared" si="0"/>
        <v>4270.5302999999994</v>
      </c>
      <c r="F20" s="34"/>
      <c r="G20" s="34"/>
    </row>
    <row r="21" spans="1:7">
      <c r="A21">
        <v>2018</v>
      </c>
      <c r="B21" t="s">
        <v>11</v>
      </c>
      <c r="C21">
        <v>6</v>
      </c>
      <c r="D21" s="5">
        <v>26206.5</v>
      </c>
      <c r="E21" s="6">
        <f t="shared" si="0"/>
        <v>5057.8545000000004</v>
      </c>
      <c r="F21" s="34">
        <v>19453.3</v>
      </c>
      <c r="G21" s="34">
        <f t="shared" ref="G21" si="5">F21*0.183</f>
        <v>3559.9539</v>
      </c>
    </row>
    <row r="22" spans="1:7">
      <c r="A22">
        <v>2018</v>
      </c>
      <c r="B22" t="s">
        <v>12</v>
      </c>
      <c r="C22">
        <v>8</v>
      </c>
      <c r="D22" s="5">
        <v>24708.2</v>
      </c>
      <c r="E22" s="6">
        <f t="shared" si="0"/>
        <v>4768.6826000000001</v>
      </c>
      <c r="F22" s="34"/>
      <c r="G22" s="34"/>
    </row>
    <row r="23" spans="1:7">
      <c r="A23">
        <v>2018</v>
      </c>
      <c r="B23" t="s">
        <v>13</v>
      </c>
      <c r="C23">
        <v>12</v>
      </c>
      <c r="D23" s="5">
        <v>27548</v>
      </c>
      <c r="E23" s="6">
        <f t="shared" si="0"/>
        <v>5316.7640000000001</v>
      </c>
      <c r="F23" s="34"/>
      <c r="G23" s="34"/>
    </row>
    <row r="24" spans="1:7">
      <c r="A24">
        <v>2018</v>
      </c>
      <c r="B24" t="s">
        <v>14</v>
      </c>
      <c r="C24">
        <v>13</v>
      </c>
      <c r="D24" s="5">
        <v>26002.9</v>
      </c>
      <c r="E24" s="6">
        <f t="shared" si="0"/>
        <v>5018.5597000000007</v>
      </c>
      <c r="F24" s="34">
        <v>152462.89000000001</v>
      </c>
      <c r="G24" s="34">
        <f>F24*0.183</f>
        <v>27900.708870000002</v>
      </c>
    </row>
    <row r="25" spans="1:7">
      <c r="A25">
        <v>2018</v>
      </c>
      <c r="B25" t="s">
        <v>15</v>
      </c>
      <c r="C25">
        <v>17</v>
      </c>
      <c r="D25" s="5">
        <v>29147.5</v>
      </c>
      <c r="E25" s="6">
        <f t="shared" si="0"/>
        <v>5625.4674999999997</v>
      </c>
      <c r="F25" s="34"/>
      <c r="G25" s="34"/>
    </row>
    <row r="26" spans="1:7">
      <c r="A26">
        <v>2018</v>
      </c>
      <c r="B26" t="s">
        <v>4</v>
      </c>
      <c r="C26">
        <v>19</v>
      </c>
      <c r="D26" s="5">
        <v>29641.9</v>
      </c>
      <c r="E26" s="6">
        <f t="shared" si="0"/>
        <v>5720.8867</v>
      </c>
      <c r="F26" s="34">
        <v>137964.01999999999</v>
      </c>
      <c r="G26" s="34">
        <f>F26*0.183</f>
        <v>25247.415659999999</v>
      </c>
    </row>
    <row r="27" spans="1:7">
      <c r="A27">
        <v>2018</v>
      </c>
      <c r="B27" t="s">
        <v>5</v>
      </c>
      <c r="C27">
        <v>20</v>
      </c>
      <c r="D27" s="5">
        <v>37049.699999999997</v>
      </c>
      <c r="E27" s="6">
        <f t="shared" si="0"/>
        <v>7150.5920999999998</v>
      </c>
      <c r="F27" s="34"/>
      <c r="G27" s="34"/>
    </row>
    <row r="28" spans="1:7">
      <c r="A28">
        <v>2018</v>
      </c>
      <c r="B28" t="s">
        <v>6</v>
      </c>
      <c r="C28">
        <v>23</v>
      </c>
      <c r="D28" s="5">
        <v>31891.200000000001</v>
      </c>
      <c r="E28" s="6">
        <f t="shared" si="0"/>
        <v>6155.0016000000005</v>
      </c>
      <c r="F28" s="34"/>
      <c r="G28" s="34"/>
    </row>
    <row r="29" spans="1:7">
      <c r="A29">
        <v>2018</v>
      </c>
      <c r="B29" t="s">
        <v>7</v>
      </c>
      <c r="C29">
        <v>25</v>
      </c>
      <c r="D29" s="5">
        <v>26233.4</v>
      </c>
      <c r="E29" s="6">
        <f t="shared" si="0"/>
        <v>5063.0462000000007</v>
      </c>
      <c r="F29" s="34">
        <v>71168.47</v>
      </c>
      <c r="G29" s="34">
        <f>F29*0.183</f>
        <v>13023.83001</v>
      </c>
    </row>
    <row r="30" spans="1:7">
      <c r="A30">
        <v>2018</v>
      </c>
      <c r="B30" t="s">
        <v>8</v>
      </c>
      <c r="C30">
        <v>20</v>
      </c>
      <c r="D30" s="5">
        <v>27120</v>
      </c>
      <c r="E30" s="6">
        <f t="shared" si="0"/>
        <v>5234.16</v>
      </c>
      <c r="F30" s="34"/>
      <c r="G30" s="34"/>
    </row>
    <row r="31" spans="1:7">
      <c r="A31">
        <v>2018</v>
      </c>
      <c r="B31" t="s">
        <v>9</v>
      </c>
      <c r="C31">
        <v>15</v>
      </c>
      <c r="D31" s="5">
        <v>27169.9</v>
      </c>
      <c r="E31" s="6">
        <f t="shared" si="0"/>
        <v>5243.7907000000005</v>
      </c>
      <c r="F31" s="34"/>
      <c r="G31" s="34"/>
    </row>
    <row r="32" spans="1:7">
      <c r="A32">
        <v>2018</v>
      </c>
      <c r="B32" t="s">
        <v>10</v>
      </c>
      <c r="C32">
        <v>9</v>
      </c>
      <c r="D32" s="5">
        <v>25774</v>
      </c>
      <c r="E32" s="6">
        <f t="shared" si="0"/>
        <v>4974.3820000000005</v>
      </c>
      <c r="F32" s="34">
        <v>160616.28</v>
      </c>
      <c r="G32" s="34">
        <f>F32*0.183</f>
        <v>29392.77924</v>
      </c>
    </row>
    <row r="33" spans="1:7">
      <c r="A33">
        <v>2019</v>
      </c>
      <c r="B33" t="s">
        <v>11</v>
      </c>
      <c r="C33">
        <v>4</v>
      </c>
      <c r="D33" s="5">
        <v>28012.2</v>
      </c>
      <c r="E33" s="6">
        <f t="shared" si="0"/>
        <v>5406.3546000000006</v>
      </c>
      <c r="F33" s="34"/>
      <c r="G33" s="34"/>
    </row>
    <row r="34" spans="1:7">
      <c r="A34">
        <v>2019</v>
      </c>
      <c r="B34" t="s">
        <v>12</v>
      </c>
      <c r="C34">
        <v>7</v>
      </c>
      <c r="D34" s="5">
        <v>24803.599999999999</v>
      </c>
      <c r="E34" s="6">
        <f t="shared" si="0"/>
        <v>4787.0947999999999</v>
      </c>
      <c r="F34" s="34"/>
      <c r="G34" s="34"/>
    </row>
    <row r="35" spans="1:7">
      <c r="A35">
        <v>2019</v>
      </c>
      <c r="B35" t="s">
        <v>13</v>
      </c>
      <c r="C35">
        <v>11</v>
      </c>
      <c r="D35" s="5">
        <v>25690.6</v>
      </c>
      <c r="E35" s="6">
        <f t="shared" si="0"/>
        <v>4958.2857999999997</v>
      </c>
      <c r="F35" s="34">
        <v>123513.97</v>
      </c>
      <c r="G35" s="34">
        <f t="shared" ref="G35" si="6">F35*0.183</f>
        <v>22603.056509999999</v>
      </c>
    </row>
    <row r="36" spans="1:7">
      <c r="A36">
        <v>2019</v>
      </c>
      <c r="B36" t="s">
        <v>14</v>
      </c>
      <c r="C36">
        <v>14</v>
      </c>
      <c r="D36" s="5">
        <v>25357.200000000001</v>
      </c>
      <c r="E36" s="6">
        <f t="shared" si="0"/>
        <v>4893.9396000000006</v>
      </c>
      <c r="F36" s="34"/>
      <c r="G36" s="34"/>
    </row>
    <row r="37" spans="1:7">
      <c r="A37">
        <v>2019</v>
      </c>
      <c r="B37" t="s">
        <v>15</v>
      </c>
      <c r="C37">
        <v>17</v>
      </c>
      <c r="D37" s="5">
        <v>26836.3</v>
      </c>
      <c r="E37" s="6">
        <f t="shared" si="0"/>
        <v>5179.4058999999997</v>
      </c>
      <c r="F37" s="34"/>
      <c r="G37" s="34"/>
    </row>
    <row r="38" spans="1:7">
      <c r="A38">
        <v>2019</v>
      </c>
      <c r="B38" t="s">
        <v>4</v>
      </c>
      <c r="C38">
        <v>19</v>
      </c>
      <c r="D38" s="5">
        <v>24464.2</v>
      </c>
      <c r="E38" s="6">
        <f t="shared" si="0"/>
        <v>4721.5906000000004</v>
      </c>
      <c r="F38" s="34">
        <v>140507.18</v>
      </c>
      <c r="G38" s="34">
        <f t="shared" ref="G38" si="7">F38*0.183</f>
        <v>25712.813939999996</v>
      </c>
    </row>
    <row r="39" spans="1:7">
      <c r="A39">
        <v>2019</v>
      </c>
      <c r="B39" t="s">
        <v>5</v>
      </c>
      <c r="C39">
        <v>21</v>
      </c>
      <c r="D39" s="5">
        <v>32013.200000000001</v>
      </c>
      <c r="E39" s="6">
        <f t="shared" si="0"/>
        <v>6178.5475999999999</v>
      </c>
      <c r="F39" s="34"/>
      <c r="G39" s="34"/>
    </row>
    <row r="40" spans="1:7">
      <c r="A40">
        <v>2019</v>
      </c>
      <c r="B40" t="s">
        <v>6</v>
      </c>
      <c r="C40">
        <v>23</v>
      </c>
      <c r="D40" s="5">
        <v>29563.8</v>
      </c>
      <c r="E40" s="6">
        <f t="shared" si="0"/>
        <v>5705.8134</v>
      </c>
      <c r="F40" s="34"/>
      <c r="G40" s="34"/>
    </row>
    <row r="41" spans="1:7">
      <c r="A41">
        <v>2019</v>
      </c>
      <c r="B41" t="s">
        <v>7</v>
      </c>
      <c r="C41">
        <v>22</v>
      </c>
      <c r="D41" s="5">
        <v>24782.1</v>
      </c>
      <c r="E41" s="6">
        <f t="shared" si="0"/>
        <v>4782.9452999999994</v>
      </c>
      <c r="F41" s="34">
        <v>81132.56</v>
      </c>
      <c r="G41" s="34">
        <f t="shared" ref="G41" si="8">F41*0.183</f>
        <v>14847.258479999999</v>
      </c>
    </row>
    <row r="42" spans="1:7">
      <c r="A42">
        <v>2019</v>
      </c>
      <c r="B42" t="s">
        <v>8</v>
      </c>
      <c r="C42">
        <v>19</v>
      </c>
      <c r="D42" s="5">
        <v>26431.3</v>
      </c>
      <c r="E42" s="6">
        <f t="shared" si="0"/>
        <v>5101.2408999999998</v>
      </c>
      <c r="F42" s="34"/>
      <c r="G42" s="34"/>
    </row>
    <row r="43" spans="1:7">
      <c r="A43">
        <v>2019</v>
      </c>
      <c r="B43" t="s">
        <v>9</v>
      </c>
      <c r="C43">
        <v>15</v>
      </c>
      <c r="D43" s="5">
        <v>23775.5</v>
      </c>
      <c r="E43" s="6">
        <f t="shared" si="0"/>
        <v>4588.6715000000004</v>
      </c>
      <c r="F43" s="34"/>
      <c r="G43" s="34"/>
    </row>
    <row r="44" spans="1:7">
      <c r="A44">
        <v>2019</v>
      </c>
      <c r="B44" t="s">
        <v>10</v>
      </c>
      <c r="C44">
        <v>9</v>
      </c>
      <c r="D44" s="5">
        <v>22501.200000000001</v>
      </c>
      <c r="E44" s="6">
        <f t="shared" si="0"/>
        <v>4342.7316000000001</v>
      </c>
      <c r="F44" s="34">
        <v>158324.18</v>
      </c>
      <c r="G44" s="34">
        <f t="shared" ref="G44" si="9">F44*0.183</f>
        <v>28973.324939999999</v>
      </c>
    </row>
    <row r="45" spans="1:7">
      <c r="A45">
        <v>2020</v>
      </c>
      <c r="B45" t="s">
        <v>11</v>
      </c>
      <c r="C45">
        <v>5</v>
      </c>
      <c r="D45" s="5">
        <v>26349.7</v>
      </c>
      <c r="E45" s="6">
        <f t="shared" si="0"/>
        <v>5085.4921000000004</v>
      </c>
      <c r="F45" s="34"/>
      <c r="G45" s="34"/>
    </row>
    <row r="46" spans="1:7">
      <c r="A46">
        <v>2020</v>
      </c>
      <c r="B46" t="s">
        <v>12</v>
      </c>
      <c r="C46">
        <v>7</v>
      </c>
      <c r="D46" s="5">
        <v>23280.3</v>
      </c>
      <c r="E46" s="6">
        <f t="shared" si="0"/>
        <v>4493.0978999999998</v>
      </c>
      <c r="F46" s="34"/>
      <c r="G46" s="34"/>
    </row>
    <row r="47" spans="1:7">
      <c r="A47">
        <v>2020</v>
      </c>
      <c r="B47" t="s">
        <v>13</v>
      </c>
      <c r="C47">
        <v>11</v>
      </c>
      <c r="D47" s="5">
        <v>20022.900000000001</v>
      </c>
      <c r="E47" s="6">
        <f t="shared" si="0"/>
        <v>3864.4197000000004</v>
      </c>
      <c r="F47" s="34">
        <v>83081.240000000005</v>
      </c>
      <c r="G47" s="34">
        <f t="shared" ref="G47:G59" si="10">F47*0.183</f>
        <v>15203.86692</v>
      </c>
    </row>
    <row r="48" spans="1:7">
      <c r="A48">
        <v>2020</v>
      </c>
      <c r="B48" t="s">
        <v>14</v>
      </c>
      <c r="C48">
        <v>14</v>
      </c>
      <c r="D48" s="5">
        <v>11399.5</v>
      </c>
      <c r="E48" s="6">
        <f t="shared" si="0"/>
        <v>2200.1035000000002</v>
      </c>
      <c r="F48" s="34"/>
      <c r="G48" s="34"/>
    </row>
    <row r="49" spans="1:7">
      <c r="A49">
        <v>2020</v>
      </c>
      <c r="B49" t="s">
        <v>15</v>
      </c>
      <c r="C49">
        <v>17</v>
      </c>
      <c r="D49" s="5">
        <v>12793.2</v>
      </c>
      <c r="E49" s="6">
        <f t="shared" si="0"/>
        <v>2469.0876000000003</v>
      </c>
      <c r="F49" s="34"/>
      <c r="G49" s="34"/>
    </row>
    <row r="50" spans="1:7">
      <c r="A50">
        <v>2020</v>
      </c>
      <c r="B50" t="s">
        <v>4</v>
      </c>
      <c r="C50">
        <v>20</v>
      </c>
      <c r="D50" s="5">
        <v>12011.9</v>
      </c>
      <c r="E50" s="6">
        <f t="shared" si="0"/>
        <v>2318.2966999999999</v>
      </c>
      <c r="F50" s="34">
        <v>18021.8</v>
      </c>
      <c r="G50" s="34">
        <f t="shared" si="10"/>
        <v>3297.9893999999999</v>
      </c>
    </row>
    <row r="51" spans="1:7">
      <c r="A51">
        <v>2020</v>
      </c>
      <c r="B51" t="s">
        <v>5</v>
      </c>
      <c r="C51">
        <v>22</v>
      </c>
      <c r="D51" s="5">
        <v>19777.3</v>
      </c>
      <c r="E51" s="6">
        <f t="shared" si="0"/>
        <v>3817.0189</v>
      </c>
      <c r="F51" s="34"/>
      <c r="G51" s="34"/>
    </row>
    <row r="52" spans="1:7">
      <c r="A52">
        <v>2020</v>
      </c>
      <c r="B52" t="s">
        <v>6</v>
      </c>
      <c r="C52">
        <v>24</v>
      </c>
      <c r="D52" s="5">
        <v>23316.799999999999</v>
      </c>
      <c r="E52" s="6">
        <f t="shared" si="0"/>
        <v>4500.1423999999997</v>
      </c>
      <c r="F52" s="34"/>
      <c r="G52" s="34"/>
    </row>
    <row r="53" spans="1:7">
      <c r="A53">
        <v>2020</v>
      </c>
      <c r="B53" t="s">
        <v>7</v>
      </c>
      <c r="C53">
        <v>22</v>
      </c>
      <c r="D53" s="5">
        <v>20979.200000000001</v>
      </c>
      <c r="E53" s="6">
        <f t="shared" si="0"/>
        <v>4048.9856000000004</v>
      </c>
      <c r="F53" s="34">
        <v>66367.009999999995</v>
      </c>
      <c r="G53" s="34">
        <f t="shared" si="10"/>
        <v>12145.162829999999</v>
      </c>
    </row>
    <row r="54" spans="1:7">
      <c r="A54">
        <v>2020</v>
      </c>
      <c r="B54" t="s">
        <v>8</v>
      </c>
      <c r="C54">
        <v>19</v>
      </c>
      <c r="D54" s="5">
        <v>13367.1</v>
      </c>
      <c r="E54" s="6">
        <f t="shared" si="0"/>
        <v>2579.8503000000001</v>
      </c>
      <c r="F54" s="34"/>
      <c r="G54" s="34"/>
    </row>
    <row r="55" spans="1:7">
      <c r="A55">
        <v>2020</v>
      </c>
      <c r="B55" t="s">
        <v>9</v>
      </c>
      <c r="C55">
        <v>15</v>
      </c>
      <c r="D55" s="5">
        <v>13729.3</v>
      </c>
      <c r="E55" s="6">
        <f t="shared" si="0"/>
        <v>2649.7548999999999</v>
      </c>
      <c r="F55" s="34"/>
      <c r="G55" s="34"/>
    </row>
    <row r="56" spans="1:7">
      <c r="A56">
        <v>2020</v>
      </c>
      <c r="B56" t="s">
        <v>10</v>
      </c>
      <c r="C56">
        <v>9</v>
      </c>
      <c r="D56" s="5">
        <v>13275.7</v>
      </c>
      <c r="E56" s="6">
        <f t="shared" si="0"/>
        <v>2562.2101000000002</v>
      </c>
      <c r="F56" s="34">
        <v>205031.55</v>
      </c>
      <c r="G56" s="34">
        <f t="shared" si="10"/>
        <v>37520.773649999996</v>
      </c>
    </row>
    <row r="57" spans="1:7">
      <c r="A57">
        <v>2021</v>
      </c>
      <c r="B57" t="s">
        <v>11</v>
      </c>
      <c r="C57">
        <v>8</v>
      </c>
      <c r="D57" s="5">
        <v>13409.7</v>
      </c>
      <c r="E57" s="6">
        <f t="shared" si="0"/>
        <v>2588.0721000000003</v>
      </c>
      <c r="F57" s="34"/>
      <c r="G57" s="34"/>
    </row>
    <row r="58" spans="1:7">
      <c r="A58">
        <v>2021</v>
      </c>
      <c r="B58" t="s">
        <v>12</v>
      </c>
      <c r="C58">
        <v>9</v>
      </c>
      <c r="D58" s="5">
        <v>12774.4</v>
      </c>
      <c r="E58" s="6">
        <f t="shared" si="0"/>
        <v>2465.4591999999998</v>
      </c>
      <c r="F58" s="34"/>
      <c r="G58" s="34"/>
    </row>
    <row r="59" spans="1:7">
      <c r="A59">
        <v>2021</v>
      </c>
      <c r="B59" t="s">
        <v>13</v>
      </c>
      <c r="C59">
        <v>11</v>
      </c>
      <c r="D59" s="5">
        <v>13129.5</v>
      </c>
      <c r="E59" s="6">
        <f t="shared" si="0"/>
        <v>2533.9935</v>
      </c>
      <c r="F59" s="34">
        <v>146501.4</v>
      </c>
      <c r="G59" s="34">
        <f t="shared" si="10"/>
        <v>26809.7562</v>
      </c>
    </row>
    <row r="60" spans="1:7">
      <c r="A60">
        <v>2021</v>
      </c>
      <c r="B60" t="s">
        <v>14</v>
      </c>
      <c r="C60">
        <v>14</v>
      </c>
      <c r="D60" s="5">
        <v>13361.2</v>
      </c>
      <c r="E60" s="6">
        <f t="shared" si="0"/>
        <v>2578.7116000000001</v>
      </c>
      <c r="F60" s="34"/>
      <c r="G60" s="34"/>
    </row>
    <row r="61" spans="1:7">
      <c r="A61">
        <v>2021</v>
      </c>
      <c r="B61" t="s">
        <v>15</v>
      </c>
      <c r="C61">
        <v>17</v>
      </c>
      <c r="D61" s="5">
        <v>18013.3</v>
      </c>
      <c r="E61" s="6">
        <f t="shared" si="0"/>
        <v>3476.5668999999998</v>
      </c>
      <c r="F61" s="34"/>
      <c r="G61" s="34"/>
    </row>
    <row r="62" spans="1:7">
      <c r="A62">
        <v>2021</v>
      </c>
      <c r="B62" t="s">
        <v>4</v>
      </c>
      <c r="C62">
        <v>20</v>
      </c>
      <c r="D62" s="5">
        <v>24637</v>
      </c>
      <c r="E62" s="6">
        <f t="shared" si="0"/>
        <v>4754.9409999999998</v>
      </c>
      <c r="F62" s="34">
        <v>33437.79</v>
      </c>
      <c r="G62" s="34">
        <f>F62*0.183</f>
        <v>6119.1155699999999</v>
      </c>
    </row>
    <row r="63" spans="1:7">
      <c r="A63">
        <v>2021</v>
      </c>
      <c r="B63" t="s">
        <v>5</v>
      </c>
      <c r="C63">
        <v>22</v>
      </c>
      <c r="D63" s="5">
        <v>24138.5</v>
      </c>
      <c r="E63" s="6">
        <f t="shared" si="0"/>
        <v>4658.7304999999997</v>
      </c>
      <c r="F63" s="34"/>
      <c r="G63" s="34"/>
    </row>
    <row r="64" spans="1:7">
      <c r="A64">
        <v>2021</v>
      </c>
      <c r="B64" t="s">
        <v>6</v>
      </c>
      <c r="C64">
        <v>24</v>
      </c>
      <c r="D64" s="5">
        <v>19614.5</v>
      </c>
      <c r="E64" s="6">
        <f t="shared" si="0"/>
        <v>3785.5985000000001</v>
      </c>
      <c r="F64" s="7">
        <v>8752.31</v>
      </c>
      <c r="G64" s="7">
        <f>F64*0.183</f>
        <v>1601.6727299999998</v>
      </c>
    </row>
    <row r="65" spans="1:7">
      <c r="A65">
        <v>2021</v>
      </c>
      <c r="B65" t="s">
        <v>7</v>
      </c>
      <c r="C65">
        <v>20</v>
      </c>
      <c r="D65" s="5">
        <v>21518.400000000001</v>
      </c>
      <c r="E65" s="6">
        <f t="shared" si="0"/>
        <v>4153.0512000000008</v>
      </c>
      <c r="F65" s="7">
        <v>25495.84</v>
      </c>
      <c r="G65" s="7">
        <f t="shared" ref="G65:G76" si="11">F65*0.183</f>
        <v>4665.7387200000003</v>
      </c>
    </row>
    <row r="66" spans="1:7">
      <c r="A66">
        <v>2021</v>
      </c>
      <c r="B66" t="s">
        <v>8</v>
      </c>
      <c r="C66">
        <v>16</v>
      </c>
      <c r="D66" s="5">
        <v>22549.9</v>
      </c>
      <c r="E66" s="6">
        <f t="shared" si="0"/>
        <v>4352.1307000000006</v>
      </c>
      <c r="F66" s="7">
        <v>20065.93</v>
      </c>
      <c r="G66" s="7">
        <f t="shared" si="11"/>
        <v>3672.0651899999998</v>
      </c>
    </row>
    <row r="67" spans="1:7">
      <c r="A67">
        <v>2021</v>
      </c>
      <c r="B67" t="s">
        <v>9</v>
      </c>
      <c r="C67">
        <v>12</v>
      </c>
      <c r="D67" s="5">
        <v>22161.200000000001</v>
      </c>
      <c r="E67" s="6">
        <f t="shared" ref="E67:E76" si="12">D67*0.193</f>
        <v>4277.1116000000002</v>
      </c>
      <c r="F67" s="7">
        <v>51387.040000000001</v>
      </c>
      <c r="G67" s="7">
        <f t="shared" si="11"/>
        <v>9403.8283200000005</v>
      </c>
    </row>
    <row r="68" spans="1:7">
      <c r="A68">
        <v>2021</v>
      </c>
      <c r="B68" t="s">
        <v>10</v>
      </c>
      <c r="C68">
        <v>9</v>
      </c>
      <c r="D68" s="5">
        <v>21660.1</v>
      </c>
      <c r="E68" s="6">
        <f t="shared" si="12"/>
        <v>4180.3993</v>
      </c>
      <c r="F68" s="7">
        <v>67841.539999999994</v>
      </c>
      <c r="G68" s="7">
        <f t="shared" si="11"/>
        <v>12415.001819999998</v>
      </c>
    </row>
    <row r="69" spans="1:7">
      <c r="A69">
        <v>2022</v>
      </c>
      <c r="B69" t="s">
        <v>11</v>
      </c>
      <c r="C69">
        <v>8</v>
      </c>
      <c r="D69" s="5">
        <v>21538.5</v>
      </c>
      <c r="E69" s="6">
        <f t="shared" si="12"/>
        <v>4156.9305000000004</v>
      </c>
      <c r="F69" s="7">
        <v>68574.55</v>
      </c>
      <c r="G69" s="7">
        <f t="shared" si="11"/>
        <v>12549.14265</v>
      </c>
    </row>
    <row r="70" spans="1:7">
      <c r="A70">
        <v>2022</v>
      </c>
      <c r="B70" t="s">
        <v>12</v>
      </c>
      <c r="C70">
        <v>9</v>
      </c>
      <c r="D70" s="5">
        <v>21296.2</v>
      </c>
      <c r="E70" s="6">
        <f t="shared" si="12"/>
        <v>4110.1666000000005</v>
      </c>
      <c r="F70" s="7">
        <v>58338.42</v>
      </c>
      <c r="G70" s="7">
        <f t="shared" si="11"/>
        <v>10675.930859999999</v>
      </c>
    </row>
    <row r="71" spans="1:7">
      <c r="A71">
        <v>2022</v>
      </c>
      <c r="B71" t="s">
        <v>13</v>
      </c>
      <c r="C71">
        <v>12</v>
      </c>
      <c r="D71" s="5">
        <v>24174.6</v>
      </c>
      <c r="E71" s="6">
        <f t="shared" si="12"/>
        <v>4665.6977999999999</v>
      </c>
      <c r="F71" s="7">
        <v>60042.09</v>
      </c>
      <c r="G71" s="7">
        <f t="shared" si="11"/>
        <v>10987.702469999998</v>
      </c>
    </row>
    <row r="72" spans="1:7">
      <c r="A72">
        <v>2022</v>
      </c>
      <c r="B72" t="s">
        <v>14</v>
      </c>
      <c r="C72">
        <v>16</v>
      </c>
      <c r="D72" s="5">
        <v>22834.400000000001</v>
      </c>
      <c r="E72" s="6">
        <f t="shared" si="12"/>
        <v>4407.0392000000002</v>
      </c>
      <c r="F72" s="7">
        <v>50739.97</v>
      </c>
      <c r="G72" s="7">
        <f t="shared" si="11"/>
        <v>9285.4145100000005</v>
      </c>
    </row>
    <row r="73" spans="1:7">
      <c r="A73">
        <v>2022</v>
      </c>
      <c r="B73" t="s">
        <v>15</v>
      </c>
      <c r="C73">
        <v>18</v>
      </c>
      <c r="D73" s="5">
        <v>27639.599999999999</v>
      </c>
      <c r="E73" s="6">
        <f t="shared" si="12"/>
        <v>5334.4427999999998</v>
      </c>
      <c r="F73" s="7">
        <v>29817.56</v>
      </c>
      <c r="G73" s="7">
        <f t="shared" si="11"/>
        <v>5456.61348</v>
      </c>
    </row>
    <row r="74" spans="1:7">
      <c r="A74">
        <v>2022</v>
      </c>
      <c r="B74" t="s">
        <v>4</v>
      </c>
      <c r="C74">
        <v>21</v>
      </c>
      <c r="D74" s="5">
        <v>22302.69</v>
      </c>
      <c r="E74" s="6">
        <f t="shared" si="12"/>
        <v>4304.4191700000001</v>
      </c>
      <c r="F74" s="7">
        <v>8074.64</v>
      </c>
      <c r="G74" s="7">
        <f t="shared" si="11"/>
        <v>1477.65912</v>
      </c>
    </row>
    <row r="75" spans="1:7">
      <c r="A75">
        <v>2022</v>
      </c>
      <c r="B75" t="s">
        <v>5</v>
      </c>
      <c r="C75">
        <v>24</v>
      </c>
      <c r="D75" s="5">
        <v>27197.9</v>
      </c>
      <c r="E75" s="6">
        <f t="shared" si="12"/>
        <v>5249.1947</v>
      </c>
      <c r="F75" s="7">
        <v>7699.19</v>
      </c>
      <c r="G75" s="7">
        <f t="shared" si="11"/>
        <v>1408.9517699999999</v>
      </c>
    </row>
    <row r="76" spans="1:7">
      <c r="A76">
        <v>2022</v>
      </c>
      <c r="B76" t="s">
        <v>6</v>
      </c>
      <c r="C76">
        <v>22</v>
      </c>
      <c r="D76" s="5">
        <v>29413.599999999999</v>
      </c>
      <c r="E76" s="6">
        <f t="shared" si="12"/>
        <v>5676.8247999999994</v>
      </c>
      <c r="F76" s="7">
        <v>8535.8799999999992</v>
      </c>
      <c r="G76" s="7">
        <f t="shared" si="11"/>
        <v>1562.0660399999999</v>
      </c>
    </row>
  </sheetData>
  <mergeCells count="38">
    <mergeCell ref="G53:G55"/>
    <mergeCell ref="G56:G58"/>
    <mergeCell ref="G59:G61"/>
    <mergeCell ref="G62:G63"/>
    <mergeCell ref="G35:G37"/>
    <mergeCell ref="G38:G40"/>
    <mergeCell ref="G41:G43"/>
    <mergeCell ref="G44:G46"/>
    <mergeCell ref="G47:G49"/>
    <mergeCell ref="G50:G52"/>
    <mergeCell ref="F62:F63"/>
    <mergeCell ref="G9:G11"/>
    <mergeCell ref="G12:G14"/>
    <mergeCell ref="G15:G17"/>
    <mergeCell ref="G18:G20"/>
    <mergeCell ref="G21:G23"/>
    <mergeCell ref="G24:G25"/>
    <mergeCell ref="G26:G28"/>
    <mergeCell ref="G29:G31"/>
    <mergeCell ref="G32:G34"/>
    <mergeCell ref="F44:F46"/>
    <mergeCell ref="F47:F49"/>
    <mergeCell ref="F50:F52"/>
    <mergeCell ref="F53:F55"/>
    <mergeCell ref="F56:F58"/>
    <mergeCell ref="F59:F61"/>
    <mergeCell ref="F41:F43"/>
    <mergeCell ref="F9:F11"/>
    <mergeCell ref="F12:F14"/>
    <mergeCell ref="F15:F17"/>
    <mergeCell ref="F18:F20"/>
    <mergeCell ref="F21:F23"/>
    <mergeCell ref="F24:F25"/>
    <mergeCell ref="F26:F28"/>
    <mergeCell ref="F29:F31"/>
    <mergeCell ref="F32:F34"/>
    <mergeCell ref="F35:F37"/>
    <mergeCell ref="F38:F40"/>
  </mergeCells>
  <hyperlinks>
    <hyperlink ref="L2" r:id="rId1" location=":~:text=Every%20year%2C%20we%20review%20the,is%20getting%20greener%20(hurray!)." xr:uid="{79B0BCAD-3D4B-45F8-904B-C44C49530D4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53C1-03F9-4EEB-9799-69E0A7A7B6EF}">
  <dimension ref="A1:O58"/>
  <sheetViews>
    <sheetView topLeftCell="A6" zoomScale="104" workbookViewId="0">
      <selection activeCell="H23" sqref="H23"/>
    </sheetView>
  </sheetViews>
  <sheetFormatPr defaultRowHeight="15" customHeight="1"/>
  <cols>
    <col min="1" max="1" width="10.7109375" customWidth="1"/>
    <col min="2" max="2" width="17.28515625" customWidth="1"/>
    <col min="3" max="3" width="15.42578125" customWidth="1"/>
    <col min="4" max="4" width="7.42578125" customWidth="1"/>
    <col min="5" max="5" width="9.5703125" hidden="1" customWidth="1"/>
    <col min="6" max="6" width="17.140625" customWidth="1"/>
    <col min="7" max="7" width="13.42578125" customWidth="1"/>
    <col min="8" max="8" width="17.7109375" customWidth="1"/>
    <col min="9" max="9" width="4.140625" customWidth="1"/>
    <col min="16384" max="16384" width="8.7109375" bestFit="1" customWidth="1"/>
  </cols>
  <sheetData>
    <row r="1" spans="1:8" ht="14.4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ht="29.1">
      <c r="A2" s="14" t="s">
        <v>31</v>
      </c>
      <c r="B2" s="14" t="s">
        <v>32</v>
      </c>
      <c r="C2" s="11">
        <f>D2/100</f>
        <v>1</v>
      </c>
      <c r="D2">
        <v>100</v>
      </c>
      <c r="E2" t="str">
        <f>IF(D2&gt;0,"YES","NO")</f>
        <v>YES</v>
      </c>
      <c r="F2">
        <f>IF(D2&gt;=0,363*1,363*0.15)</f>
        <v>363</v>
      </c>
      <c r="G2" s="21">
        <f>IFERROR(H2/D2,0)</f>
        <v>0.70058999999999994</v>
      </c>
      <c r="H2" s="20">
        <f>F2*0.193</f>
        <v>70.058999999999997</v>
      </c>
    </row>
    <row r="3" spans="1:8" ht="14.45">
      <c r="B3" t="s">
        <v>33</v>
      </c>
      <c r="C3" s="11">
        <f t="shared" ref="C3:C6" si="0">D3/100</f>
        <v>0.55000000000000004</v>
      </c>
      <c r="D3">
        <v>55</v>
      </c>
      <c r="E3" t="str">
        <f>IF(D3&gt;0,"YES","NO")</f>
        <v>YES</v>
      </c>
      <c r="F3" s="20">
        <f>VLOOKUP(E3,B$40:C$41,2,FALSE)</f>
        <v>181.5</v>
      </c>
      <c r="G3" s="21">
        <f>IFERROR(H3/D3,0)</f>
        <v>0.63690000000000002</v>
      </c>
      <c r="H3" s="20">
        <f>F3*0.193</f>
        <v>35.029499999999999</v>
      </c>
    </row>
    <row r="4" spans="1:8" ht="14.45">
      <c r="B4" t="s">
        <v>34</v>
      </c>
      <c r="C4" s="11">
        <f t="shared" si="0"/>
        <v>0.45</v>
      </c>
      <c r="D4">
        <v>45</v>
      </c>
      <c r="E4" t="str">
        <f>IF(D4&gt;0,"YES","NO")</f>
        <v>YES</v>
      </c>
      <c r="F4" s="20">
        <f>VLOOKUP(E4,B$40:C$41,2,FALSE)</f>
        <v>181.5</v>
      </c>
      <c r="G4" s="21">
        <f>IFERROR(H4/D4,0)</f>
        <v>0.77843333333333331</v>
      </c>
      <c r="H4" s="20">
        <f>F4*0.193</f>
        <v>35.029499999999999</v>
      </c>
    </row>
    <row r="5" spans="1:8" ht="14.45">
      <c r="B5" t="s">
        <v>35</v>
      </c>
      <c r="C5" s="11">
        <f t="shared" si="0"/>
        <v>0.5</v>
      </c>
      <c r="D5">
        <v>50</v>
      </c>
      <c r="E5" t="str">
        <f>IF(D5&gt;0,"YES","NO")</f>
        <v>YES</v>
      </c>
      <c r="F5" s="20">
        <f>VLOOKUP(E5,B$40:C$41,2,FALSE)</f>
        <v>181.5</v>
      </c>
      <c r="G5" s="21">
        <f>IFERROR(H5/D5,0)</f>
        <v>0.70058999999999994</v>
      </c>
      <c r="H5" s="20">
        <f>F5*0.193</f>
        <v>35.029499999999999</v>
      </c>
    </row>
    <row r="6" spans="1:8" ht="14.45">
      <c r="B6" t="s">
        <v>36</v>
      </c>
      <c r="C6" s="11">
        <f t="shared" si="0"/>
        <v>0.35</v>
      </c>
      <c r="D6">
        <v>35</v>
      </c>
      <c r="E6" t="str">
        <f>IF(D6&gt;0,"YES","NO")</f>
        <v>YES</v>
      </c>
      <c r="F6" s="20">
        <f>VLOOKUP(E6,B$40:C$41,2,FALSE)</f>
        <v>181.5</v>
      </c>
      <c r="G6" s="21">
        <f>IFERROR(H6/D6,0)</f>
        <v>1.0008428571428571</v>
      </c>
      <c r="H6" s="20">
        <f>F6*0.193</f>
        <v>35.029499999999999</v>
      </c>
    </row>
    <row r="7" spans="1:8" ht="14.45">
      <c r="B7" s="12" t="s">
        <v>37</v>
      </c>
      <c r="C7" s="15">
        <f>D7/500</f>
        <v>0.56999999999999995</v>
      </c>
      <c r="D7" s="12">
        <f>SUM(D2:D6)</f>
        <v>285</v>
      </c>
      <c r="E7" s="12"/>
      <c r="F7" s="13">
        <f>SUM(F2:F6)</f>
        <v>1089</v>
      </c>
      <c r="G7" s="12">
        <f>H7/D7</f>
        <v>0.73746315789473671</v>
      </c>
      <c r="H7" s="13">
        <f>SUM(H2:H6)</f>
        <v>210.17699999999996</v>
      </c>
    </row>
    <row r="8" spans="1:8" ht="14.45"/>
    <row r="9" spans="1:8" ht="14.45">
      <c r="A9" t="s">
        <v>23</v>
      </c>
      <c r="B9" t="s">
        <v>24</v>
      </c>
      <c r="C9" t="s">
        <v>25</v>
      </c>
      <c r="D9" t="s">
        <v>26</v>
      </c>
      <c r="E9" t="s">
        <v>38</v>
      </c>
      <c r="F9" t="s">
        <v>28</v>
      </c>
      <c r="G9" t="s">
        <v>29</v>
      </c>
      <c r="H9" t="s">
        <v>30</v>
      </c>
    </row>
    <row r="10" spans="1:8" ht="29.1">
      <c r="A10" s="14" t="s">
        <v>31</v>
      </c>
      <c r="B10" s="14" t="s">
        <v>32</v>
      </c>
      <c r="C10" s="11">
        <f>D10/100</f>
        <v>1</v>
      </c>
      <c r="D10">
        <v>100</v>
      </c>
      <c r="E10" t="str">
        <f>IF(D10&gt;0,"YES","NO")</f>
        <v>YES</v>
      </c>
      <c r="F10">
        <f>363</f>
        <v>363</v>
      </c>
      <c r="G10" s="21">
        <f>IFERROR(H10/D10,0)</f>
        <v>0.70058999999999994</v>
      </c>
      <c r="H10" s="20">
        <f>F10*0.193</f>
        <v>70.058999999999997</v>
      </c>
    </row>
    <row r="11" spans="1:8" ht="14.45">
      <c r="B11" t="s">
        <v>33</v>
      </c>
      <c r="C11" s="11">
        <f>D11/100</f>
        <v>0.65</v>
      </c>
      <c r="D11">
        <v>65</v>
      </c>
      <c r="E11" t="str">
        <f>IF(D11&gt;0,"YES","NO")</f>
        <v>YES</v>
      </c>
      <c r="F11" s="20">
        <f>VLOOKUP(E11,B$40:C$41,2,FALSE)</f>
        <v>181.5</v>
      </c>
      <c r="G11" s="21">
        <f>IFERROR(H11/D11,0)</f>
        <v>0.53891538461538457</v>
      </c>
      <c r="H11" s="20">
        <f>F11*0.193</f>
        <v>35.029499999999999</v>
      </c>
    </row>
    <row r="12" spans="1:8" ht="14.45">
      <c r="B12" t="s">
        <v>34</v>
      </c>
      <c r="C12" s="11">
        <f>D12/100</f>
        <v>0.65</v>
      </c>
      <c r="D12">
        <v>65</v>
      </c>
      <c r="E12" t="str">
        <f>IF(D12&gt;0,"YES","NO")</f>
        <v>YES</v>
      </c>
      <c r="F12" s="20">
        <f>VLOOKUP(E12,B$40:C$41,2,FALSE)</f>
        <v>181.5</v>
      </c>
      <c r="G12" s="21">
        <f>IFERROR(H12/D12,0)</f>
        <v>0.53891538461538457</v>
      </c>
      <c r="H12" s="20">
        <f>F12*0.193</f>
        <v>35.029499999999999</v>
      </c>
    </row>
    <row r="13" spans="1:8" ht="14.45">
      <c r="B13" t="s">
        <v>35</v>
      </c>
      <c r="C13" s="11">
        <f>D13/100</f>
        <v>0.55000000000000004</v>
      </c>
      <c r="D13">
        <v>55</v>
      </c>
      <c r="E13" t="str">
        <f>IF(D13&gt;0,"YES","NO")</f>
        <v>YES</v>
      </c>
      <c r="F13" s="20">
        <f>VLOOKUP(E13,B$40:C$41,2,FALSE)</f>
        <v>181.5</v>
      </c>
      <c r="G13" s="21">
        <f>IFERROR(H13/D13,0)</f>
        <v>0.63690000000000002</v>
      </c>
      <c r="H13" s="20">
        <f>F13*0.193</f>
        <v>35.029499999999999</v>
      </c>
    </row>
    <row r="14" spans="1:8" ht="14.45">
      <c r="B14" t="s">
        <v>36</v>
      </c>
      <c r="C14" s="11">
        <f>D14/100</f>
        <v>0</v>
      </c>
      <c r="D14">
        <v>0</v>
      </c>
      <c r="E14" t="str">
        <f>IF(D14&gt;0,"YES","NO")</f>
        <v>NO</v>
      </c>
      <c r="F14" s="20">
        <f>VLOOKUP(E14,B$40:C$41,2,FALSE)</f>
        <v>27.224999999999998</v>
      </c>
      <c r="G14" s="21">
        <f>IFERROR(H14/D14,0)</f>
        <v>0</v>
      </c>
      <c r="H14" s="20">
        <f>F14*0.193</f>
        <v>5.2544249999999995</v>
      </c>
    </row>
    <row r="15" spans="1:8" ht="14.45">
      <c r="B15" s="12" t="s">
        <v>37</v>
      </c>
      <c r="C15" s="15">
        <f>D15/500</f>
        <v>0.56999999999999995</v>
      </c>
      <c r="D15" s="12">
        <f>SUM(D10:D14)</f>
        <v>285</v>
      </c>
      <c r="E15" s="12"/>
      <c r="F15" s="13">
        <f>SUM(F10:F14)</f>
        <v>934.72500000000002</v>
      </c>
      <c r="G15" s="12">
        <f>H15/D15</f>
        <v>0.63298921052631574</v>
      </c>
      <c r="H15" s="13">
        <f>SUM(H10:H14)</f>
        <v>180.40192499999998</v>
      </c>
    </row>
    <row r="16" spans="1:8" ht="14.45">
      <c r="C16" s="11"/>
      <c r="F16" s="20"/>
      <c r="H16" s="20"/>
    </row>
    <row r="17" spans="1:15" ht="14.45">
      <c r="A17" t="s">
        <v>23</v>
      </c>
      <c r="B17" t="s">
        <v>24</v>
      </c>
      <c r="C17" t="s">
        <v>25</v>
      </c>
      <c r="D17" t="s">
        <v>26</v>
      </c>
      <c r="E17" t="s">
        <v>38</v>
      </c>
      <c r="F17" t="s">
        <v>28</v>
      </c>
      <c r="G17" t="s">
        <v>29</v>
      </c>
      <c r="H17" t="s">
        <v>30</v>
      </c>
    </row>
    <row r="18" spans="1:15" ht="29.1">
      <c r="A18" s="14" t="s">
        <v>39</v>
      </c>
      <c r="B18" s="14" t="s">
        <v>32</v>
      </c>
      <c r="C18" s="11">
        <f>D18/100</f>
        <v>1</v>
      </c>
      <c r="D18">
        <v>100</v>
      </c>
      <c r="E18" t="str">
        <f>IF(D18&gt;0,"YES","NO")</f>
        <v>YES</v>
      </c>
      <c r="F18">
        <f>363</f>
        <v>363</v>
      </c>
      <c r="G18" s="21">
        <f>IFERROR(H18/D18,0)</f>
        <v>0.70058999999999994</v>
      </c>
      <c r="H18" s="20">
        <f>F18*0.193</f>
        <v>70.058999999999997</v>
      </c>
      <c r="J18" s="35" t="s">
        <v>40</v>
      </c>
      <c r="K18" s="35"/>
      <c r="L18" s="35"/>
      <c r="M18" s="35"/>
      <c r="N18" s="35"/>
      <c r="O18" s="35"/>
    </row>
    <row r="19" spans="1:15" ht="14.45">
      <c r="B19" t="s">
        <v>33</v>
      </c>
      <c r="C19" s="11">
        <f t="shared" ref="C19:C22" si="1">D19/100</f>
        <v>1</v>
      </c>
      <c r="D19">
        <v>100</v>
      </c>
      <c r="E19" t="str">
        <f>IF(D19&gt;0,"YES","NO")</f>
        <v>YES</v>
      </c>
      <c r="F19">
        <f>VLOOKUP(E19,B$40:C$41,2,FALSE)</f>
        <v>181.5</v>
      </c>
      <c r="G19" s="21">
        <f>IFERROR(H19/D19,0)</f>
        <v>0.35029499999999997</v>
      </c>
      <c r="H19" s="20">
        <f>F19*0.193</f>
        <v>35.029499999999999</v>
      </c>
      <c r="J19" s="35"/>
      <c r="K19" s="35"/>
      <c r="L19" s="35"/>
      <c r="M19" s="35"/>
      <c r="N19" s="35"/>
      <c r="O19" s="35"/>
    </row>
    <row r="20" spans="1:15" ht="14.45">
      <c r="B20" t="s">
        <v>34</v>
      </c>
      <c r="C20" s="11">
        <f t="shared" si="1"/>
        <v>0.85</v>
      </c>
      <c r="D20">
        <v>85</v>
      </c>
      <c r="E20" t="str">
        <f>IF(D20&gt;0,"YES","NO")</f>
        <v>YES</v>
      </c>
      <c r="F20">
        <f>VLOOKUP(E20,B$40:C$41,2,FALSE)</f>
        <v>181.5</v>
      </c>
      <c r="G20" s="21">
        <f>IFERROR(H20/D20,0)</f>
        <v>0.41211176470588234</v>
      </c>
      <c r="H20" s="20">
        <f>F20*0.193</f>
        <v>35.029499999999999</v>
      </c>
      <c r="J20" s="35" t="s">
        <v>41</v>
      </c>
      <c r="K20" s="35"/>
      <c r="L20" s="35"/>
      <c r="M20" s="35"/>
      <c r="N20" s="35"/>
      <c r="O20" s="35"/>
    </row>
    <row r="21" spans="1:15" ht="14.45">
      <c r="B21" t="s">
        <v>35</v>
      </c>
      <c r="C21" s="11">
        <f t="shared" si="1"/>
        <v>0</v>
      </c>
      <c r="D21">
        <v>0</v>
      </c>
      <c r="E21" t="str">
        <f>IF(D21&gt;0,"YES","NO")</f>
        <v>NO</v>
      </c>
      <c r="F21">
        <f>VLOOKUP(E21,B$40:C$41,2,FALSE)</f>
        <v>27.224999999999998</v>
      </c>
      <c r="G21" s="21">
        <f>IFERROR(H21/D21,0)</f>
        <v>0</v>
      </c>
      <c r="H21" s="20">
        <f>F21*0.193</f>
        <v>5.2544249999999995</v>
      </c>
      <c r="J21" s="35"/>
      <c r="K21" s="35"/>
      <c r="L21" s="35"/>
      <c r="M21" s="35"/>
      <c r="N21" s="35"/>
      <c r="O21" s="35"/>
    </row>
    <row r="22" spans="1:15" ht="14.45">
      <c r="B22" t="s">
        <v>36</v>
      </c>
      <c r="C22" s="11">
        <f t="shared" si="1"/>
        <v>0</v>
      </c>
      <c r="D22">
        <v>0</v>
      </c>
      <c r="E22" t="str">
        <f>IF(D22&gt;0,"YES","NO")</f>
        <v>NO</v>
      </c>
      <c r="F22">
        <f>VLOOKUP(E22,B$40:C$41,2,FALSE)</f>
        <v>27.224999999999998</v>
      </c>
      <c r="G22" s="21">
        <f>IFERROR(H22/D22,0)</f>
        <v>0</v>
      </c>
      <c r="H22" s="20">
        <f>F22*0.193</f>
        <v>5.2544249999999995</v>
      </c>
      <c r="J22" s="35"/>
      <c r="K22" s="35"/>
      <c r="L22" s="35"/>
      <c r="M22" s="35"/>
      <c r="N22" s="35"/>
      <c r="O22" s="35"/>
    </row>
    <row r="23" spans="1:15" ht="14.45">
      <c r="B23" s="12" t="s">
        <v>37</v>
      </c>
      <c r="C23" s="15">
        <f>D23/500</f>
        <v>0.56999999999999995</v>
      </c>
      <c r="D23" s="12">
        <f>SUM(D18:D22)</f>
        <v>285</v>
      </c>
      <c r="E23" s="12"/>
      <c r="F23" s="13">
        <f>SUM(F18:F22)</f>
        <v>780.45</v>
      </c>
      <c r="G23" s="12">
        <f>H23/D23</f>
        <v>0.52851526315789465</v>
      </c>
      <c r="H23" s="13">
        <f>SUM(H18:H22)</f>
        <v>150.62684999999999</v>
      </c>
    </row>
    <row r="24" spans="1:15" ht="14.45">
      <c r="C24" s="11"/>
      <c r="F24" s="20"/>
      <c r="H24" s="20"/>
    </row>
    <row r="25" spans="1:15" ht="14.45"/>
    <row r="26" spans="1:15" ht="14.45">
      <c r="B26" t="s">
        <v>24</v>
      </c>
      <c r="C26" t="s">
        <v>25</v>
      </c>
      <c r="D26" t="s">
        <v>26</v>
      </c>
      <c r="F26" t="s">
        <v>28</v>
      </c>
      <c r="G26" t="s">
        <v>29</v>
      </c>
      <c r="H26" t="s">
        <v>30</v>
      </c>
    </row>
    <row r="27" spans="1:15" ht="29.1">
      <c r="A27" s="14" t="s">
        <v>42</v>
      </c>
      <c r="B27" s="14" t="s">
        <v>32</v>
      </c>
      <c r="C27" s="11">
        <f>D27/100</f>
        <v>1</v>
      </c>
      <c r="D27">
        <v>100</v>
      </c>
      <c r="F27">
        <f>IF(D27&gt;=0,363*1,363*0.15)</f>
        <v>363</v>
      </c>
      <c r="G27" s="21">
        <f>IFERROR(H27/D27,0)</f>
        <v>0.70058999999999994</v>
      </c>
      <c r="H27" s="20">
        <f>F27*0.193</f>
        <v>70.058999999999997</v>
      </c>
    </row>
    <row r="28" spans="1:15" ht="14.45">
      <c r="B28" t="s">
        <v>33</v>
      </c>
      <c r="C28" s="11">
        <f>D28/100</f>
        <v>1</v>
      </c>
      <c r="D28">
        <v>100</v>
      </c>
      <c r="F28">
        <f>VLOOKUP(E11,B$40:C$41,2,FALSE)</f>
        <v>181.5</v>
      </c>
      <c r="G28" s="21">
        <f>IFERROR(H28/D28,0)</f>
        <v>0.35029499999999997</v>
      </c>
      <c r="H28" s="20">
        <f>F28*0.193</f>
        <v>35.029499999999999</v>
      </c>
    </row>
    <row r="29" spans="1:15" ht="14.45">
      <c r="B29" t="s">
        <v>34</v>
      </c>
      <c r="C29" s="11">
        <f>D29/100</f>
        <v>1</v>
      </c>
      <c r="D29">
        <v>100</v>
      </c>
      <c r="F29">
        <f>VLOOKUP(E12,B$40:C$41,2,FALSE)</f>
        <v>181.5</v>
      </c>
      <c r="G29" s="21">
        <f>IFERROR(H29/D29,0)</f>
        <v>0.35029499999999997</v>
      </c>
      <c r="H29" s="20">
        <f>F29*0.193</f>
        <v>35.029499999999999</v>
      </c>
    </row>
    <row r="30" spans="1:15" ht="14.45">
      <c r="B30" t="s">
        <v>35</v>
      </c>
      <c r="C30" s="11">
        <f>D30/100</f>
        <v>0</v>
      </c>
      <c r="D30">
        <v>0</v>
      </c>
      <c r="F30">
        <f>VLOOKUP(E13,B$40:C$41,2,FALSE)</f>
        <v>181.5</v>
      </c>
      <c r="G30" s="21">
        <f>IFERROR(H30/D30,0)</f>
        <v>0</v>
      </c>
      <c r="H30" s="20">
        <f>F30*0.193</f>
        <v>35.029499999999999</v>
      </c>
    </row>
    <row r="31" spans="1:15" ht="14.45">
      <c r="B31" t="s">
        <v>36</v>
      </c>
      <c r="C31" s="11">
        <f>D31/100</f>
        <v>0</v>
      </c>
      <c r="D31">
        <v>0</v>
      </c>
      <c r="F31">
        <f>VLOOKUP(E14,B$40:C$41,2,FALSE)</f>
        <v>27.224999999999998</v>
      </c>
      <c r="G31" s="21">
        <f>IFERROR(H31/D31,0)</f>
        <v>0</v>
      </c>
      <c r="H31" s="20">
        <f>F31*0.193</f>
        <v>5.2544249999999995</v>
      </c>
    </row>
    <row r="32" spans="1:15" ht="14.45">
      <c r="B32" s="12" t="s">
        <v>37</v>
      </c>
      <c r="C32" s="15">
        <f>D32/500</f>
        <v>0.6</v>
      </c>
      <c r="D32" s="12">
        <f>SUM(D27:D31)</f>
        <v>300</v>
      </c>
      <c r="E32" s="12"/>
      <c r="F32" s="13">
        <f>SUM(F27:F31)</f>
        <v>934.72500000000002</v>
      </c>
      <c r="G32" s="12">
        <f>H32/D32</f>
        <v>0.60133974999999995</v>
      </c>
      <c r="H32" s="13">
        <f>SUM(H27:H31)</f>
        <v>180.40192499999998</v>
      </c>
    </row>
    <row r="33" spans="1:3" ht="14.45"/>
    <row r="34" spans="1:3" ht="14.45">
      <c r="A34" t="s">
        <v>43</v>
      </c>
    </row>
    <row r="35" spans="1:3" ht="14.45">
      <c r="A35" t="s">
        <v>44</v>
      </c>
      <c r="B35">
        <f>29413.7/27</f>
        <v>1089.3962962962962</v>
      </c>
      <c r="C35" t="s">
        <v>45</v>
      </c>
    </row>
    <row r="36" spans="1:3" ht="14.45"/>
    <row r="37" spans="1:3" ht="14.45">
      <c r="A37" t="s">
        <v>46</v>
      </c>
    </row>
    <row r="38" spans="1:3" ht="14.45">
      <c r="A38" t="s">
        <v>47</v>
      </c>
    </row>
    <row r="39" spans="1:3" ht="14.45"/>
    <row r="40" spans="1:3" ht="14.45">
      <c r="A40" t="s">
        <v>27</v>
      </c>
      <c r="B40" t="s">
        <v>48</v>
      </c>
      <c r="C40">
        <f>181.5</f>
        <v>181.5</v>
      </c>
    </row>
    <row r="41" spans="1:3" ht="14.45">
      <c r="B41" t="s">
        <v>49</v>
      </c>
      <c r="C41">
        <f>181.5*0.15</f>
        <v>27.224999999999998</v>
      </c>
    </row>
    <row r="42" spans="1:3" ht="14.45"/>
    <row r="43" spans="1:3" ht="14.45"/>
    <row r="44" spans="1:3" ht="14.45"/>
    <row r="45" spans="1:3" ht="14.45"/>
    <row r="46" spans="1:3" ht="14.45"/>
    <row r="47" spans="1:3" ht="14.45"/>
    <row r="48" spans="1:3" ht="14.45"/>
    <row r="49" ht="14.45"/>
    <row r="50" ht="14.45"/>
    <row r="51" ht="14.45"/>
    <row r="52" ht="14.45"/>
    <row r="53" ht="14.45"/>
    <row r="54" ht="14.45"/>
    <row r="55" ht="14.45"/>
    <row r="56" ht="14.45"/>
    <row r="58" ht="14.45"/>
  </sheetData>
  <mergeCells count="2">
    <mergeCell ref="J20:O22"/>
    <mergeCell ref="J18:O19"/>
  </mergeCells>
  <conditionalFormatting sqref="H23:H24 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23 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9910-F1E2-4CD3-A44B-649E03E478F6}">
  <dimension ref="A1:C6"/>
  <sheetViews>
    <sheetView workbookViewId="0"/>
  </sheetViews>
  <sheetFormatPr defaultRowHeight="14.45"/>
  <cols>
    <col min="1" max="1" width="29.140625" customWidth="1"/>
    <col min="2" max="2" width="61" customWidth="1"/>
    <col min="3" max="3" width="70.140625" customWidth="1"/>
  </cols>
  <sheetData>
    <row r="1" spans="1:3">
      <c r="B1" t="s">
        <v>50</v>
      </c>
      <c r="C1" t="s">
        <v>51</v>
      </c>
    </row>
    <row r="2" spans="1:3" ht="45.75">
      <c r="A2" s="42" t="s">
        <v>52</v>
      </c>
      <c r="B2" s="42" t="s">
        <v>53</v>
      </c>
      <c r="C2" s="43" t="s">
        <v>54</v>
      </c>
    </row>
    <row r="3" spans="1:3" ht="60.75">
      <c r="A3" s="42" t="s">
        <v>55</v>
      </c>
      <c r="B3" s="42" t="s">
        <v>56</v>
      </c>
      <c r="C3" s="43" t="s">
        <v>57</v>
      </c>
    </row>
    <row r="4" spans="1:3" ht="76.5">
      <c r="A4" s="42" t="s">
        <v>58</v>
      </c>
      <c r="B4" s="43" t="s">
        <v>59</v>
      </c>
      <c r="C4" s="43" t="s">
        <v>60</v>
      </c>
    </row>
    <row r="6" spans="1:3" ht="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59B-85D8-413D-93FB-A02C1536617C}">
  <sheetPr>
    <tabColor rgb="FFFFC000"/>
  </sheetPr>
  <dimension ref="A1:J12"/>
  <sheetViews>
    <sheetView workbookViewId="0">
      <selection activeCell="H7" sqref="H7"/>
    </sheetView>
  </sheetViews>
  <sheetFormatPr defaultRowHeight="14.45"/>
  <cols>
    <col min="1" max="1" width="35.42578125" bestFit="1" customWidth="1"/>
    <col min="2" max="3" width="16" bestFit="1" customWidth="1"/>
    <col min="4" max="4" width="11.85546875" bestFit="1" customWidth="1"/>
    <col min="5" max="5" width="23.85546875" bestFit="1" customWidth="1"/>
    <col min="6" max="6" width="11" bestFit="1" customWidth="1"/>
  </cols>
  <sheetData>
    <row r="1" spans="1:10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10">
      <c r="A2" t="s">
        <v>67</v>
      </c>
      <c r="B2" t="s">
        <v>68</v>
      </c>
      <c r="C2" t="s">
        <v>69</v>
      </c>
      <c r="D2" t="s">
        <v>70</v>
      </c>
    </row>
    <row r="3" spans="1:10">
      <c r="A3" t="s">
        <v>71</v>
      </c>
      <c r="B3" t="s">
        <v>68</v>
      </c>
      <c r="C3" t="s">
        <v>69</v>
      </c>
      <c r="D3" t="s">
        <v>72</v>
      </c>
      <c r="I3" t="s">
        <v>73</v>
      </c>
      <c r="J3" t="s">
        <v>74</v>
      </c>
    </row>
    <row r="4" spans="1:10">
      <c r="A4" t="s">
        <v>75</v>
      </c>
      <c r="B4" t="s">
        <v>68</v>
      </c>
      <c r="C4" t="s">
        <v>76</v>
      </c>
      <c r="D4" t="s">
        <v>72</v>
      </c>
      <c r="I4" t="s">
        <v>77</v>
      </c>
      <c r="J4" t="s">
        <v>78</v>
      </c>
    </row>
    <row r="5" spans="1:10">
      <c r="A5" t="s">
        <v>79</v>
      </c>
      <c r="B5" t="s">
        <v>80</v>
      </c>
      <c r="C5" t="s">
        <v>80</v>
      </c>
      <c r="D5" t="s">
        <v>72</v>
      </c>
      <c r="E5">
        <f>G5*4*365</f>
        <v>14600</v>
      </c>
      <c r="F5" t="s">
        <v>81</v>
      </c>
      <c r="G5">
        <v>10</v>
      </c>
      <c r="I5" t="s">
        <v>82</v>
      </c>
      <c r="J5" t="s">
        <v>83</v>
      </c>
    </row>
    <row r="6" spans="1:10">
      <c r="A6" t="s">
        <v>84</v>
      </c>
      <c r="B6" t="s">
        <v>80</v>
      </c>
      <c r="C6" t="s">
        <v>80</v>
      </c>
      <c r="D6" t="s">
        <v>72</v>
      </c>
      <c r="E6">
        <f t="shared" ref="E6:E9" si="0">G6*4*365</f>
        <v>29200</v>
      </c>
      <c r="F6" t="s">
        <v>85</v>
      </c>
      <c r="G6">
        <v>20</v>
      </c>
      <c r="I6" t="s">
        <v>86</v>
      </c>
      <c r="J6" t="s">
        <v>87</v>
      </c>
    </row>
    <row r="7" spans="1:10">
      <c r="A7" t="s">
        <v>88</v>
      </c>
      <c r="B7" t="s">
        <v>80</v>
      </c>
      <c r="C7" t="s">
        <v>80</v>
      </c>
      <c r="D7" t="s">
        <v>72</v>
      </c>
      <c r="E7">
        <f t="shared" si="0"/>
        <v>58400</v>
      </c>
      <c r="F7" t="s">
        <v>89</v>
      </c>
      <c r="G7">
        <v>40</v>
      </c>
      <c r="I7" t="s">
        <v>90</v>
      </c>
      <c r="J7" t="s">
        <v>91</v>
      </c>
    </row>
    <row r="8" spans="1:10">
      <c r="A8" t="s">
        <v>92</v>
      </c>
      <c r="B8" t="s">
        <v>80</v>
      </c>
      <c r="C8" t="s">
        <v>80</v>
      </c>
      <c r="D8" t="s">
        <v>72</v>
      </c>
      <c r="E8">
        <f t="shared" si="0"/>
        <v>73000</v>
      </c>
      <c r="F8" t="s">
        <v>93</v>
      </c>
      <c r="G8">
        <v>50</v>
      </c>
      <c r="I8" t="s">
        <v>94</v>
      </c>
      <c r="J8" t="s">
        <v>95</v>
      </c>
    </row>
    <row r="9" spans="1:10">
      <c r="A9" t="s">
        <v>96</v>
      </c>
      <c r="B9" t="s">
        <v>80</v>
      </c>
      <c r="C9" t="s">
        <v>80</v>
      </c>
      <c r="D9" t="s">
        <v>72</v>
      </c>
      <c r="E9">
        <f t="shared" si="0"/>
        <v>87600</v>
      </c>
      <c r="F9" t="s">
        <v>97</v>
      </c>
      <c r="G9">
        <v>60</v>
      </c>
    </row>
    <row r="10" spans="1:10">
      <c r="A10" t="s">
        <v>98</v>
      </c>
      <c r="B10" t="s">
        <v>99</v>
      </c>
      <c r="C10" t="s">
        <v>99</v>
      </c>
      <c r="D10" t="s">
        <v>72</v>
      </c>
    </row>
    <row r="11" spans="1:10">
      <c r="A11" t="s">
        <v>100</v>
      </c>
      <c r="B11" t="s">
        <v>80</v>
      </c>
      <c r="C11" t="s">
        <v>101</v>
      </c>
      <c r="D11" t="s">
        <v>70</v>
      </c>
    </row>
    <row r="12" spans="1:10">
      <c r="A12" t="s">
        <v>102</v>
      </c>
      <c r="B12" t="s">
        <v>80</v>
      </c>
      <c r="C12" t="s">
        <v>101</v>
      </c>
      <c r="D12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55FB-6DF5-45E3-9689-06ABEFC6F8B8}">
  <sheetPr>
    <tabColor rgb="FFFFC000"/>
  </sheetPr>
  <dimension ref="A1:L13"/>
  <sheetViews>
    <sheetView workbookViewId="0">
      <selection activeCell="G8" sqref="G8"/>
    </sheetView>
  </sheetViews>
  <sheetFormatPr defaultRowHeight="14.45"/>
  <cols>
    <col min="1" max="1" width="9.7109375" bestFit="1" customWidth="1"/>
    <col min="2" max="2" width="16.28515625" bestFit="1" customWidth="1"/>
    <col min="3" max="3" width="15.28515625" bestFit="1" customWidth="1"/>
    <col min="4" max="4" width="12.7109375" bestFit="1" customWidth="1"/>
    <col min="10" max="10" width="11.85546875" bestFit="1" customWidth="1"/>
  </cols>
  <sheetData>
    <row r="1" spans="1:12">
      <c r="A1" t="s">
        <v>62</v>
      </c>
      <c r="B1" t="s">
        <v>103</v>
      </c>
      <c r="C1" t="s">
        <v>104</v>
      </c>
      <c r="D1" t="s">
        <v>105</v>
      </c>
      <c r="E1" t="s">
        <v>106</v>
      </c>
    </row>
    <row r="2" spans="1:12">
      <c r="A2" t="s">
        <v>107</v>
      </c>
      <c r="B2" t="s">
        <v>108</v>
      </c>
      <c r="C2" s="25">
        <v>0.39800000000000002</v>
      </c>
      <c r="D2" s="24">
        <v>0.12809999999999999</v>
      </c>
      <c r="E2" s="10">
        <v>1</v>
      </c>
    </row>
    <row r="3" spans="1:12">
      <c r="A3" t="s">
        <v>109</v>
      </c>
      <c r="B3" t="s">
        <v>110</v>
      </c>
      <c r="C3" s="25">
        <v>0.316</v>
      </c>
      <c r="D3" s="24">
        <v>0.12709999999999999</v>
      </c>
      <c r="E3" s="10">
        <v>0.7</v>
      </c>
    </row>
    <row r="4" spans="1:12">
      <c r="A4" t="s">
        <v>70</v>
      </c>
      <c r="B4" t="s">
        <v>111</v>
      </c>
      <c r="C4" s="25">
        <v>0.193</v>
      </c>
      <c r="D4" s="24">
        <v>0.1</v>
      </c>
      <c r="E4" s="10">
        <v>0.4</v>
      </c>
      <c r="J4" t="s">
        <v>112</v>
      </c>
    </row>
    <row r="5" spans="1:12" ht="15.6">
      <c r="A5" t="s">
        <v>70</v>
      </c>
      <c r="B5" t="s">
        <v>113</v>
      </c>
      <c r="C5" s="25">
        <v>0.193</v>
      </c>
      <c r="D5" s="24">
        <v>0.09</v>
      </c>
      <c r="E5" s="10">
        <v>0.1</v>
      </c>
      <c r="I5" t="s">
        <v>114</v>
      </c>
      <c r="J5" s="26">
        <v>15</v>
      </c>
      <c r="K5" s="27">
        <v>33.6</v>
      </c>
      <c r="L5">
        <f>J5/K5</f>
        <v>0.4464285714285714</v>
      </c>
    </row>
    <row r="6" spans="1:12">
      <c r="A6" t="s">
        <v>70</v>
      </c>
      <c r="B6" t="s">
        <v>115</v>
      </c>
      <c r="C6" s="25">
        <v>0</v>
      </c>
      <c r="D6" s="24">
        <v>0.4464285714285714</v>
      </c>
      <c r="E6" s="10">
        <v>0.02</v>
      </c>
    </row>
    <row r="7" spans="1:12">
      <c r="A7" t="s">
        <v>72</v>
      </c>
      <c r="B7" t="s">
        <v>108</v>
      </c>
      <c r="C7" s="25">
        <v>0.39800000000000002</v>
      </c>
      <c r="D7" s="24">
        <v>0.34</v>
      </c>
      <c r="E7" s="10">
        <v>1</v>
      </c>
    </row>
    <row r="8" spans="1:12">
      <c r="A8" t="s">
        <v>72</v>
      </c>
      <c r="B8" t="s">
        <v>110</v>
      </c>
      <c r="C8" s="25">
        <v>0.316</v>
      </c>
      <c r="D8" s="24">
        <v>0.34</v>
      </c>
      <c r="E8" s="10">
        <v>0.7</v>
      </c>
    </row>
    <row r="9" spans="1:12">
      <c r="A9" t="s">
        <v>72</v>
      </c>
      <c r="B9" t="s">
        <v>111</v>
      </c>
      <c r="C9" s="25">
        <v>0.193</v>
      </c>
      <c r="D9" s="24">
        <v>0.34</v>
      </c>
      <c r="E9" s="10">
        <v>0.6</v>
      </c>
    </row>
    <row r="10" spans="1:12">
      <c r="A10" t="s">
        <v>72</v>
      </c>
      <c r="B10" t="s">
        <v>113</v>
      </c>
      <c r="C10" s="25">
        <v>0.193</v>
      </c>
      <c r="D10" s="24">
        <v>0.34</v>
      </c>
      <c r="E10" s="10">
        <v>0.1</v>
      </c>
    </row>
    <row r="11" spans="1:12">
      <c r="A11" t="s">
        <v>72</v>
      </c>
      <c r="B11" t="s">
        <v>115</v>
      </c>
      <c r="C11" s="24">
        <v>0</v>
      </c>
      <c r="D11" s="24">
        <v>0.4464285714285714</v>
      </c>
      <c r="E11" s="10">
        <v>0.1</v>
      </c>
    </row>
    <row r="12" spans="1:12">
      <c r="A12" t="s">
        <v>72</v>
      </c>
      <c r="B12" t="s">
        <v>116</v>
      </c>
      <c r="C12" s="24">
        <v>0</v>
      </c>
      <c r="D12" s="24">
        <v>0.4</v>
      </c>
      <c r="E12" s="10">
        <v>0.02</v>
      </c>
    </row>
    <row r="13" spans="1:12">
      <c r="A13" t="s">
        <v>72</v>
      </c>
      <c r="B13" t="s">
        <v>117</v>
      </c>
      <c r="C13" s="24">
        <v>0</v>
      </c>
      <c r="D13" s="24">
        <v>0.09</v>
      </c>
      <c r="E13" s="10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9C85-F8DA-4CF8-878E-EDE7C2462EBE}">
  <sheetPr>
    <tabColor rgb="FFFFC000"/>
  </sheetPr>
  <dimension ref="A1:C3"/>
  <sheetViews>
    <sheetView workbookViewId="0">
      <selection activeCell="C3" sqref="C3"/>
    </sheetView>
  </sheetViews>
  <sheetFormatPr defaultRowHeight="14.45"/>
  <cols>
    <col min="1" max="1" width="12.140625" customWidth="1"/>
    <col min="2" max="2" width="14.140625" bestFit="1" customWidth="1"/>
    <col min="3" max="3" width="15.5703125" bestFit="1" customWidth="1"/>
  </cols>
  <sheetData>
    <row r="1" spans="1:3">
      <c r="A1" t="s">
        <v>118</v>
      </c>
      <c r="B1" t="s">
        <v>119</v>
      </c>
      <c r="C1" t="s">
        <v>120</v>
      </c>
    </row>
    <row r="2" spans="1:3">
      <c r="A2" t="s">
        <v>121</v>
      </c>
      <c r="B2" t="s">
        <v>122</v>
      </c>
      <c r="C2" s="10">
        <v>0.5</v>
      </c>
    </row>
    <row r="3" spans="1:3">
      <c r="A3" t="s">
        <v>123</v>
      </c>
      <c r="B3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B323-143F-4B10-8BFE-349F7BD1C021}">
  <sheetPr>
    <tabColor rgb="FFFFC000"/>
  </sheetPr>
  <dimension ref="A1:O13"/>
  <sheetViews>
    <sheetView workbookViewId="0">
      <selection activeCell="B4" sqref="B4"/>
    </sheetView>
  </sheetViews>
  <sheetFormatPr defaultRowHeight="14.45"/>
  <cols>
    <col min="1" max="1" width="12.7109375" bestFit="1" customWidth="1"/>
    <col min="2" max="2" width="14.42578125" bestFit="1" customWidth="1"/>
    <col min="3" max="3" width="16" customWidth="1"/>
    <col min="4" max="4" width="13" customWidth="1"/>
    <col min="5" max="5" width="12.42578125" customWidth="1"/>
    <col min="6" max="6" width="9.28515625" bestFit="1" customWidth="1"/>
    <col min="7" max="14" width="10.42578125" bestFit="1" customWidth="1"/>
    <col min="15" max="15" width="12.140625" bestFit="1" customWidth="1"/>
  </cols>
  <sheetData>
    <row r="1" spans="1:15" ht="15">
      <c r="A1" t="s">
        <v>125</v>
      </c>
      <c r="B1" t="s">
        <v>126</v>
      </c>
      <c r="C1" s="17">
        <v>44562</v>
      </c>
      <c r="D1" s="17">
        <v>44593</v>
      </c>
      <c r="E1" s="17">
        <v>44621</v>
      </c>
      <c r="F1" s="17">
        <v>44652</v>
      </c>
      <c r="G1" s="17">
        <v>44682</v>
      </c>
      <c r="H1" s="17">
        <v>44713</v>
      </c>
      <c r="I1" s="17">
        <v>44743</v>
      </c>
      <c r="J1" s="17">
        <v>44774</v>
      </c>
      <c r="K1" s="17">
        <v>44805</v>
      </c>
      <c r="L1" s="17">
        <v>44835</v>
      </c>
      <c r="M1" s="17">
        <v>44866</v>
      </c>
      <c r="N1" s="17">
        <v>44896</v>
      </c>
      <c r="O1" t="s">
        <v>127</v>
      </c>
    </row>
    <row r="2" spans="1:15">
      <c r="A2" t="s">
        <v>128</v>
      </c>
      <c r="B2" t="s">
        <v>129</v>
      </c>
    </row>
    <row r="3" spans="1:15">
      <c r="A3" t="s">
        <v>128</v>
      </c>
      <c r="B3" t="s">
        <v>130</v>
      </c>
      <c r="C3">
        <v>8</v>
      </c>
      <c r="D3">
        <v>9</v>
      </c>
      <c r="E3">
        <v>12</v>
      </c>
      <c r="F3">
        <v>16</v>
      </c>
      <c r="G3">
        <v>18</v>
      </c>
      <c r="H3">
        <v>21</v>
      </c>
      <c r="I3">
        <v>24</v>
      </c>
      <c r="J3">
        <v>22</v>
      </c>
      <c r="K3">
        <v>20</v>
      </c>
      <c r="L3">
        <v>16</v>
      </c>
      <c r="M3">
        <v>12</v>
      </c>
      <c r="N3">
        <v>9</v>
      </c>
      <c r="O3" t="s">
        <v>131</v>
      </c>
    </row>
    <row r="4" spans="1:15">
      <c r="A4" t="s">
        <v>128</v>
      </c>
      <c r="B4" t="s">
        <v>132</v>
      </c>
    </row>
    <row r="5" spans="1:15">
      <c r="A5" t="s">
        <v>128</v>
      </c>
      <c r="B5" t="s">
        <v>133</v>
      </c>
    </row>
    <row r="6" spans="1:15">
      <c r="A6" t="s">
        <v>128</v>
      </c>
      <c r="B6" t="s">
        <v>134</v>
      </c>
      <c r="C6">
        <v>10</v>
      </c>
      <c r="D6">
        <v>12</v>
      </c>
      <c r="E6">
        <v>16</v>
      </c>
      <c r="F6">
        <v>18</v>
      </c>
      <c r="G6">
        <v>23</v>
      </c>
      <c r="H6">
        <v>28</v>
      </c>
      <c r="I6">
        <v>32</v>
      </c>
      <c r="J6">
        <v>32</v>
      </c>
      <c r="K6">
        <v>26</v>
      </c>
      <c r="L6">
        <v>19</v>
      </c>
      <c r="M6">
        <v>14</v>
      </c>
      <c r="N6">
        <v>10</v>
      </c>
      <c r="O6" t="s">
        <v>135</v>
      </c>
    </row>
    <row r="7" spans="1:15">
      <c r="A7" t="s">
        <v>128</v>
      </c>
      <c r="B7" t="s">
        <v>136</v>
      </c>
    </row>
    <row r="8" spans="1:15">
      <c r="A8" t="s">
        <v>137</v>
      </c>
      <c r="B8" t="s">
        <v>129</v>
      </c>
    </row>
    <row r="9" spans="1:15">
      <c r="A9" t="s">
        <v>137</v>
      </c>
      <c r="B9" t="s">
        <v>130</v>
      </c>
      <c r="C9">
        <v>22</v>
      </c>
      <c r="D9">
        <v>21</v>
      </c>
      <c r="E9">
        <v>20</v>
      </c>
      <c r="F9">
        <v>17</v>
      </c>
      <c r="G9">
        <v>14</v>
      </c>
      <c r="H9">
        <v>11</v>
      </c>
      <c r="I9">
        <v>11</v>
      </c>
      <c r="J9">
        <v>12</v>
      </c>
      <c r="K9">
        <v>15</v>
      </c>
      <c r="L9">
        <v>17</v>
      </c>
      <c r="M9">
        <v>18</v>
      </c>
      <c r="N9">
        <v>21</v>
      </c>
      <c r="O9" t="s">
        <v>138</v>
      </c>
    </row>
    <row r="10" spans="1:15">
      <c r="A10" t="s">
        <v>137</v>
      </c>
      <c r="B10" t="s">
        <v>132</v>
      </c>
    </row>
    <row r="11" spans="1:15">
      <c r="A11" t="s">
        <v>137</v>
      </c>
      <c r="B11" t="s">
        <v>133</v>
      </c>
    </row>
    <row r="12" spans="1:15">
      <c r="A12" t="s">
        <v>137</v>
      </c>
      <c r="B12" t="s">
        <v>134</v>
      </c>
      <c r="C12">
        <v>31</v>
      </c>
      <c r="D12">
        <v>30</v>
      </c>
      <c r="E12">
        <v>27</v>
      </c>
      <c r="F12">
        <v>23</v>
      </c>
      <c r="G12">
        <v>19</v>
      </c>
      <c r="H12">
        <v>16</v>
      </c>
      <c r="I12">
        <v>15</v>
      </c>
      <c r="J12">
        <v>17</v>
      </c>
      <c r="K12">
        <v>20</v>
      </c>
      <c r="L12">
        <v>24</v>
      </c>
      <c r="M12">
        <v>27</v>
      </c>
      <c r="N12">
        <v>28</v>
      </c>
      <c r="O12" t="s">
        <v>139</v>
      </c>
    </row>
    <row r="13" spans="1:15">
      <c r="A13" t="s">
        <v>137</v>
      </c>
      <c r="B13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2B37-DFF1-4E8E-A8B3-14285C1CF69C}">
  <sheetPr>
    <tabColor rgb="FFFFC000"/>
  </sheetPr>
  <dimension ref="A1:L4"/>
  <sheetViews>
    <sheetView tabSelected="1" workbookViewId="0">
      <selection activeCell="A6" sqref="A6"/>
    </sheetView>
  </sheetViews>
  <sheetFormatPr defaultRowHeight="14.45"/>
  <cols>
    <col min="1" max="1" width="20.140625" bestFit="1" customWidth="1"/>
    <col min="2" max="2" width="14.5703125" customWidth="1"/>
    <col min="4" max="4" width="15.42578125" bestFit="1" customWidth="1"/>
    <col min="5" max="5" width="20" bestFit="1" customWidth="1"/>
    <col min="6" max="6" width="22.5703125" bestFit="1" customWidth="1"/>
    <col min="7" max="7" width="17.85546875" bestFit="1" customWidth="1"/>
    <col min="8" max="8" width="15.5703125" bestFit="1" customWidth="1"/>
  </cols>
  <sheetData>
    <row r="1" spans="1:1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t="s">
        <v>152</v>
      </c>
      <c r="B2" t="s">
        <v>153</v>
      </c>
      <c r="C2">
        <v>2</v>
      </c>
      <c r="D2">
        <v>1000</v>
      </c>
      <c r="E2">
        <v>1</v>
      </c>
      <c r="F2">
        <v>1</v>
      </c>
      <c r="G2">
        <v>1</v>
      </c>
      <c r="H2">
        <v>1</v>
      </c>
      <c r="I2">
        <v>40</v>
      </c>
      <c r="J2">
        <v>1</v>
      </c>
      <c r="K2">
        <v>1</v>
      </c>
      <c r="L2">
        <v>1</v>
      </c>
    </row>
    <row r="3" spans="1:12">
      <c r="A3" t="s">
        <v>154</v>
      </c>
      <c r="B3" t="s">
        <v>155</v>
      </c>
      <c r="C3">
        <v>5</v>
      </c>
      <c r="D3">
        <v>3000</v>
      </c>
      <c r="E3">
        <v>2</v>
      </c>
      <c r="F3">
        <v>3</v>
      </c>
      <c r="G3">
        <v>2</v>
      </c>
      <c r="H3">
        <v>1</v>
      </c>
      <c r="I3">
        <v>100</v>
      </c>
      <c r="J3">
        <v>2</v>
      </c>
      <c r="K3">
        <v>2</v>
      </c>
      <c r="L3">
        <v>2</v>
      </c>
    </row>
    <row r="4" spans="1:12">
      <c r="A4" t="s">
        <v>156</v>
      </c>
      <c r="B4" t="s">
        <v>157</v>
      </c>
      <c r="C4">
        <v>10</v>
      </c>
      <c r="D4">
        <v>4000</v>
      </c>
      <c r="E4">
        <v>3</v>
      </c>
      <c r="F4">
        <v>5</v>
      </c>
      <c r="G4">
        <v>4</v>
      </c>
      <c r="H4">
        <v>2</v>
      </c>
      <c r="I4">
        <v>200</v>
      </c>
      <c r="J4">
        <v>4</v>
      </c>
      <c r="K4">
        <v>4</v>
      </c>
      <c r="L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E6BBB8-2556-4F70-A30A-268F03C7048B}"/>
</file>

<file path=customXml/itemProps2.xml><?xml version="1.0" encoding="utf-8"?>
<ds:datastoreItem xmlns:ds="http://schemas.openxmlformats.org/officeDocument/2006/customXml" ds:itemID="{C2C6AEE9-E33B-4F0E-8183-CDD1D6A12F5D}"/>
</file>

<file path=customXml/itemProps3.xml><?xml version="1.0" encoding="utf-8"?>
<ds:datastoreItem xmlns:ds="http://schemas.openxmlformats.org/officeDocument/2006/customXml" ds:itemID="{32976491-4E7E-49C0-86D3-37526ACC4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Harle</dc:creator>
  <cp:keywords/>
  <dc:description/>
  <cp:lastModifiedBy/>
  <cp:revision/>
  <dcterms:created xsi:type="dcterms:W3CDTF">2022-06-27T13:48:33Z</dcterms:created>
  <dcterms:modified xsi:type="dcterms:W3CDTF">2022-11-29T13:09:52Z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