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  <definedName name="_xlnm.Print_Area" localSheetId="0">Electronics!$A$1:$L$31</definedName>
  </definedNames>
  <calcPr calcId="145621"/>
</workbook>
</file>

<file path=xl/calcChain.xml><?xml version="1.0" encoding="utf-8"?>
<calcChain xmlns="http://schemas.openxmlformats.org/spreadsheetml/2006/main">
  <c r="H25" i="1" l="1"/>
  <c r="J25" i="1" s="1"/>
  <c r="H24" i="1"/>
  <c r="J24" i="1" s="1"/>
  <c r="H28" i="1"/>
  <c r="J28" i="1" s="1"/>
  <c r="H15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22" i="1"/>
  <c r="J22" i="1" s="1"/>
  <c r="H27" i="1" l="1"/>
  <c r="J27" i="1" s="1"/>
  <c r="H7" i="1"/>
  <c r="J7" i="1" s="1"/>
  <c r="H8" i="1"/>
  <c r="J8" i="1" s="1"/>
  <c r="H29" i="1"/>
  <c r="J29" i="1" s="1"/>
  <c r="H30" i="1"/>
  <c r="J30" i="1" s="1"/>
  <c r="H9" i="1"/>
  <c r="J9" i="1" s="1"/>
  <c r="H20" i="1"/>
  <c r="J20" i="1" s="1"/>
  <c r="H12" i="1"/>
  <c r="J12" i="1" s="1"/>
  <c r="H13" i="1"/>
  <c r="J13" i="1" s="1"/>
  <c r="H11" i="1"/>
  <c r="J11" i="1" s="1"/>
  <c r="H23" i="1"/>
  <c r="J23" i="1" s="1"/>
  <c r="H19" i="1"/>
  <c r="J19" i="1" s="1"/>
  <c r="H21" i="1"/>
  <c r="J21" i="1" s="1"/>
  <c r="H10" i="1"/>
  <c r="J10" i="1" s="1"/>
  <c r="H14" i="1"/>
  <c r="J14" i="1" s="1"/>
  <c r="J15" i="1"/>
  <c r="H16" i="1"/>
  <c r="J16" i="1" s="1"/>
  <c r="H31" i="1"/>
  <c r="J31" i="1" s="1"/>
  <c r="H26" i="1"/>
  <c r="J26" i="1" s="1"/>
  <c r="H17" i="1"/>
  <c r="J17" i="1" s="1"/>
  <c r="H18" i="1"/>
  <c r="J18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B4" i="1" l="1"/>
  <c r="D4" i="1" s="1"/>
</calcChain>
</file>

<file path=xl/sharedStrings.xml><?xml version="1.0" encoding="utf-8"?>
<sst xmlns="http://schemas.openxmlformats.org/spreadsheetml/2006/main" count="159" uniqueCount="113">
  <si>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</si>
  <si>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</si>
  <si>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</si>
  <si>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</si>
  <si>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</si>
  <si>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</si>
  <si>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</si>
  <si>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</si>
  <si>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</si>
  <si>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</si>
  <si>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</si>
  <si>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</si>
  <si>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</si>
  <si>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</si>
  <si>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</si>
  <si>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</si>
  <si>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Digikey</t>
  </si>
  <si>
    <t>Also available at Newark, Farnell, Avnet, Verical, etc</t>
  </si>
  <si>
    <t>SOT-23-3</t>
  </si>
  <si>
    <t>Output Capacitor used with Boost Regulator</t>
  </si>
  <si>
    <t>Input Capacitor used with Boost Regulator</t>
  </si>
  <si>
    <t>C3216Y5V1A106Z/0.85</t>
  </si>
  <si>
    <t>Capacitor Ceramic 10uF 10V Y5V</t>
  </si>
  <si>
    <t>Also available at Digikey and Verical</t>
  </si>
  <si>
    <t>IC LED Driver RGBA</t>
  </si>
  <si>
    <t>Nominal Voltage: 3.7V</t>
  </si>
  <si>
    <t>Shenzhen Puchuangyuan Technology Co. Ltd</t>
  </si>
  <si>
    <t>JHY-303450</t>
  </si>
  <si>
    <t>50.5mm x 34.5 mm x 3.2mm</t>
  </si>
  <si>
    <t>DigiKey</t>
  </si>
  <si>
    <t>CC0805DRNPO9BN8R0</t>
  </si>
  <si>
    <t>0805</t>
  </si>
  <si>
    <t>Capacitor Ceramic 8pF 50V</t>
  </si>
  <si>
    <t>Used for Crystal loading</t>
  </si>
  <si>
    <t>PLCC-6 RGB LED</t>
  </si>
  <si>
    <t>LED Lighting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</si>
  <si>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</si>
  <si>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</si>
  <si>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</si>
  <si>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</si>
  <si>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</si>
  <si>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</si>
  <si>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</si>
  <si>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</si>
  <si>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</si>
  <si>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</si>
  <si>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</si>
  <si>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</si>
  <si>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</si>
  <si>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</si>
  <si>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</si>
  <si>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</si>
  <si>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LH N974-KN-1</t>
  </si>
  <si>
    <t>Capacitor Ceramic 0.1uF 50V 10%</t>
  </si>
  <si>
    <t>GRM319R71H104KA01D</t>
  </si>
  <si>
    <t>Used for Power Input/Output filtering and Decoupling</t>
  </si>
  <si>
    <t>RC1206JR-07220RL</t>
  </si>
  <si>
    <t>Resistor 220Ω 1/4W 5%</t>
  </si>
  <si>
    <t>Resistor 10kΩ 1/4W 5%</t>
  </si>
  <si>
    <t>RC1206JR-0710KL</t>
  </si>
  <si>
    <t>Pull-up resistors</t>
  </si>
  <si>
    <t>USB - Micro B</t>
  </si>
  <si>
    <t>Connector Receptical USB Micro B</t>
  </si>
  <si>
    <t>JMK316BJ476ML-T</t>
  </si>
  <si>
    <t>Capacitor Ceramic 47uF 6.3V 20%</t>
  </si>
  <si>
    <t>Used with AVR Analog Reference Filtering and Boost Regulator</t>
  </si>
  <si>
    <t>AVR Reset and Mode Switch</t>
  </si>
  <si>
    <t>Power/Status Indicator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</si>
  <si>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</si>
  <si>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</si>
  <si>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</si>
  <si>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</si>
  <si>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</si>
  <si>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</si>
  <si>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</si>
  <si>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Resistor 330Ω 1/4W 5%</t>
  </si>
  <si>
    <t>RC1206JR-07330RL</t>
  </si>
  <si>
    <t>Current Limiting for Blue &amp; Green LEDs (Any resistor around 220 Ohms and with the same package will do)</t>
  </si>
  <si>
    <t>Current Limiting for Red LEDs (Any resistor around 330 Ohms and with the same package will do)</t>
  </si>
  <si>
    <t>Plastic Case</t>
  </si>
  <si>
    <t>Foam Insert (D: 3.5" with battery cut-out)</t>
  </si>
  <si>
    <t>Xingweicheng</t>
  </si>
  <si>
    <t>KiCad Footprint</t>
  </si>
  <si>
    <t>Pull-up and series resistors for I2C SCK and SDA lines</t>
  </si>
  <si>
    <t>Resistor 1.8kΩ 1/4W 5%</t>
  </si>
  <si>
    <t>RC1206JR-071K8L</t>
  </si>
  <si>
    <t>Resistor 100Ω 1/4W 5%</t>
  </si>
  <si>
    <t>RC1206JR-07100RL</t>
  </si>
  <si>
    <t>Series resistors for SCK and SDA lines</t>
  </si>
  <si>
    <t>Resistor 1kΩ 1/4W 5%</t>
  </si>
  <si>
    <t>Battery (Li-Poly 3.7V 500mAh)</t>
  </si>
  <si>
    <t>Microcontroller with USB</t>
  </si>
  <si>
    <t>IC LDO 3.3V 0.15A</t>
  </si>
  <si>
    <t>SOT-23-5</t>
  </si>
  <si>
    <t>TLV71333PDBVR</t>
  </si>
  <si>
    <t>5-TSOP</t>
  </si>
  <si>
    <t>Diode Schottky 10V 0.57A</t>
  </si>
  <si>
    <t>ZLLS410TA</t>
  </si>
  <si>
    <t>Used with Boost Regulator</t>
  </si>
  <si>
    <t>Per Board Cost:</t>
  </si>
  <si>
    <t>AS1121-BQFT</t>
  </si>
  <si>
    <t>32-TQFN (5x5)</t>
  </si>
  <si>
    <t>ZX62WRD-B-5PC</t>
  </si>
  <si>
    <t>Water resistant USB Connector for charging and data</t>
  </si>
  <si>
    <t>TL1105JAF160Q</t>
  </si>
  <si>
    <t>Switch Tactile SPST-NO 0.05A 12V</t>
  </si>
  <si>
    <t>7.20mm x 7.00mm</t>
  </si>
  <si>
    <t>Mode Select Switch</t>
  </si>
  <si>
    <t>1RWHT</t>
  </si>
  <si>
    <t>Switch Cap Round White</t>
  </si>
  <si>
    <t>Cap for switch TL1105JAF160Q</t>
  </si>
  <si>
    <t>IC Microcontroller ATXMEGA16A4U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</si>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</sst>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  <font>
      <sz val="11"/>
      <color theme="0"/>
      <name val="Calibri"/>
      <family val="2"/>
      <scheme val="minor"/>
    </font>
    <font>
      <b/>
      <sz val="11"/>
      <color theme="0"/>
      <name val="Lucida Sans Unicode"/>
      <family val="2"/>
    </font>
    <font>
      <b/>
      <sz val="9"/>
      <color theme="1"/>
      <name val="Lucida Sans Unicode"/>
    </font>
    <font>
      <sz val="9"/>
      <color theme="1"/>
      <name val="Lucida Sans Unicode"/>
    </font>
    <font>
      <b/>
      <i/>
      <sz val="9"/>
      <color theme="0" tint="-0.499984740745262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0" fontId="16" fillId="0" borderId="0" xfId="0" applyFont="1" applyProtection="1"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3" fontId="17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NumberFormat="1" applyFont="1" applyProtection="1"/>
    <xf numFmtId="165" fontId="17" fillId="0" borderId="0" xfId="0" applyNumberFormat="1" applyFont="1" applyProtection="1">
      <protection locked="0"/>
    </xf>
    <xf numFmtId="164" fontId="18" fillId="0" borderId="0" xfId="0" applyNumberFormat="1" applyFont="1" applyProtection="1"/>
    <xf numFmtId="164" fontId="14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8" fillId="0" borderId="0" xfId="0" applyFont="1" applyAlignment="1" applyProtection="1">
      <alignment wrapText="1"/>
      <protection locked="0"/>
    </xf>
    <xf numFmtId="0" fontId="11" fillId="0" borderId="0" xfId="0" applyNumberFormat="1" applyFont="1" applyProtection="1"/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6:L203" totalsRowShown="0" headerRowDxfId="25" dataDxfId="24">
  <autoFilter ref="A6:L203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SUM(I7*H7)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CC1206KRX7R9BB472/311-1173-1-ND/303083" TargetMode="External"/><Relationship Id="rId13" Type="http://schemas.openxmlformats.org/officeDocument/2006/relationships/hyperlink" Target="http://search.digikey.com/us/en/products/RC1206JR-07220RL/311-220ERTR-ND/729251" TargetMode="External"/><Relationship Id="rId18" Type="http://schemas.openxmlformats.org/officeDocument/2006/relationships/hyperlink" Target="http://www.digikey.com/product-detail/en/RC1206JR-07100RL/311-100ERCT-ND/732153" TargetMode="External"/><Relationship Id="rId3" Type="http://schemas.openxmlformats.org/officeDocument/2006/relationships/hyperlink" Target="http://search.digikey.com/us/en/products/JMK316BJ476ML-T/587-1348-1-ND/931125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search.digikey.com/us/en/products/RC1206JR-07470KL/311-470KERCT-ND/732249" TargetMode="External"/><Relationship Id="rId12" Type="http://schemas.openxmlformats.org/officeDocument/2006/relationships/hyperlink" Target="http://search.digikey.com/us/en/products/GRM319R71H104KA01D/490-1775-2-ND/586815" TargetMode="External"/><Relationship Id="rId17" Type="http://schemas.openxmlformats.org/officeDocument/2006/relationships/hyperlink" Target="http://www.digikey.com/product-detail/en/RC1206JR-071K8L/311-1.8KERCT-ND/732151" TargetMode="External"/><Relationship Id="rId2" Type="http://schemas.openxmlformats.org/officeDocument/2006/relationships/hyperlink" Target="http://www.digikey.com/product-detail/en/BAT750TA/BAT750CT-ND/1767187" TargetMode="External"/><Relationship Id="rId16" Type="http://schemas.openxmlformats.org/officeDocument/2006/relationships/hyperlink" Target="http://www.digikey.com/product-detail/en/RC1206JR-07330RL/311-330ERTR-ND/72927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search.digikey.com/us/en/products/RC1206JR-071KL/311-1.0KERCT-ND/732133" TargetMode="External"/><Relationship Id="rId11" Type="http://schemas.openxmlformats.org/officeDocument/2006/relationships/hyperlink" Target="http://search.digikey.com/us/en/products/LH%20N974-KN-1/475-1416-1-ND/1802603" TargetMode="External"/><Relationship Id="rId5" Type="http://schemas.openxmlformats.org/officeDocument/2006/relationships/hyperlink" Target="http://search.digikey.com/us/en/products/CC0805DRNPO9BN8R0/311-1097-1-ND/303007" TargetMode="External"/><Relationship Id="rId15" Type="http://schemas.openxmlformats.org/officeDocument/2006/relationships/hyperlink" Target="http://search.digikey.com/us/en/products/ZX62-B-5PA%2811%29/H11634CT-ND/1993369" TargetMode="External"/><Relationship Id="rId10" Type="http://schemas.openxmlformats.org/officeDocument/2006/relationships/hyperlink" Target="http://search.digikey.com/us/en/products/LB3218T330K/587-3083-1-ND/2763508" TargetMode="External"/><Relationship Id="rId19" Type="http://schemas.openxmlformats.org/officeDocument/2006/relationships/hyperlink" Target="http://search.digikey.com/us/en/products/NCP1402SN50T1G/NCP1402SN50T1GOSCT-ND/1967220" TargetMode="External"/><Relationship Id="rId4" Type="http://schemas.openxmlformats.org/officeDocument/2006/relationships/hyperlink" Target="http://search.digikey.com/us/en/products/C3216Y5V1A106Z%2F0.85/445-1593-1-ND/603228" TargetMode="External"/><Relationship Id="rId9" Type="http://schemas.openxmlformats.org/officeDocument/2006/relationships/hyperlink" Target="http://search.digikey.com/us/en/products/TL3315NF160Q/EG4621CT-ND/1870401" TargetMode="External"/><Relationship Id="rId14" Type="http://schemas.openxmlformats.org/officeDocument/2006/relationships/hyperlink" Target="http://search.digikey.com/us/en/products/RC1206JR-0710KL/311-10KERTR-ND/7292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tabSelected="1" topLeftCell="A4" workbookViewId="0">
      <selection activeCell="D31" sqref="D3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20.285156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41" t="s">
        <v>69</v>
      </c>
      <c r="B1" s="41"/>
      <c r="C1" s="41"/>
      <c r="D1" s="41"/>
      <c r="E1" s="41"/>
      <c r="F1" s="41"/>
      <c r="G1" s="41"/>
      <c r="H1" s="41"/>
      <c r="I1" s="41"/>
      <c r="J1" s="41"/>
      <c r="K1" s="8" t="s">
        <v>4</v>
      </c>
      <c r="L1" s="9">
        <v>500</v>
      </c>
    </row>
    <row r="2" spans="1:12" ht="15" x14ac:dyDescent="0.25">
      <c r="A2" s="42" t="s">
        <v>13</v>
      </c>
      <c r="B2" s="42"/>
      <c r="C2" s="42"/>
      <c r="D2" s="42"/>
      <c r="E2" s="42"/>
      <c r="F2" s="42"/>
      <c r="G2" s="42"/>
      <c r="H2" s="42"/>
      <c r="I2" s="42"/>
      <c r="J2" s="42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ht="15" x14ac:dyDescent="0.25">
      <c r="A4" s="38" t="s">
        <v>11</v>
      </c>
      <c r="B4" s="37">
        <f>SUM(J7:J203)</f>
        <v>3027.59</v>
      </c>
      <c r="C4" s="38" t="s">
        <v>99</v>
      </c>
      <c r="D4" s="37">
        <f>B4/Goal</f>
        <v>6.05518</v>
      </c>
      <c r="E4" s="7"/>
      <c r="F4" s="7"/>
      <c r="G4" s="7"/>
      <c r="H4" s="7"/>
      <c r="I4" s="7"/>
      <c r="J4" s="7"/>
      <c r="K4" s="7"/>
      <c r="L4" s="7"/>
    </row>
    <row r="5" spans="1:12" ht="15" x14ac:dyDescent="0.25">
      <c r="A5" s="13"/>
      <c r="B5" s="3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2" customFormat="1" ht="30" customHeight="1" x14ac:dyDescent="0.2">
      <c r="A6" s="2" t="s">
        <v>2</v>
      </c>
      <c r="B6" s="27" t="s">
        <v>0</v>
      </c>
      <c r="C6" s="2" t="s">
        <v>1</v>
      </c>
      <c r="D6" s="2" t="s">
        <v>82</v>
      </c>
      <c r="E6" s="2" t="s">
        <v>12</v>
      </c>
      <c r="F6" s="2" t="s">
        <v>10</v>
      </c>
      <c r="G6" s="2" t="s">
        <v>3</v>
      </c>
      <c r="H6" s="2" t="s">
        <v>9</v>
      </c>
      <c r="I6" s="2" t="s">
        <v>7</v>
      </c>
      <c r="J6" s="2" t="s">
        <v>8</v>
      </c>
      <c r="K6" s="2" t="s">
        <v>5</v>
      </c>
      <c r="L6" s="2" t="s">
        <v>6</v>
      </c>
    </row>
    <row r="7" spans="1:12" ht="15" x14ac:dyDescent="0.25">
      <c r="A7" s="20" t="s">
        <v>64</v>
      </c>
      <c r="B7" s="26" t="s">
        <v>63</v>
      </c>
      <c r="C7" s="21" t="s">
        <v>40</v>
      </c>
      <c r="D7" s="21"/>
      <c r="E7" s="18" t="s">
        <v>16</v>
      </c>
      <c r="F7" s="16">
        <v>186142</v>
      </c>
      <c r="G7" s="15">
        <v>1</v>
      </c>
      <c r="H7" s="23">
        <f>SUM(Table4[[#This Row],[Qty per board]]*Goal)</f>
        <v>500</v>
      </c>
      <c r="I7" s="17">
        <v>0.28799999999999998</v>
      </c>
      <c r="J7" s="22">
        <f t="shared" ref="J7:J27" si="0">SUM(I7*H7)</f>
        <v>144</v>
      </c>
      <c r="K7" s="18" t="s">
        <v>19</v>
      </c>
      <c r="L7"/>
    </row>
    <row r="8" spans="1:12" ht="15" x14ac:dyDescent="0.25">
      <c r="A8" s="20" t="s">
        <v>22</v>
      </c>
      <c r="B8" s="26" t="s">
        <v>21</v>
      </c>
      <c r="C8" s="21" t="s">
        <v>40</v>
      </c>
      <c r="D8" s="21"/>
      <c r="E8" s="18" t="s">
        <v>16</v>
      </c>
      <c r="F8" s="16">
        <v>116496</v>
      </c>
      <c r="G8" s="15">
        <v>2</v>
      </c>
      <c r="H8" s="23">
        <f>SUM(Table4[[#This Row],[Qty per board]]*Goal)</f>
        <v>1000</v>
      </c>
      <c r="I8" s="17">
        <v>3.8249999999999999E-2</v>
      </c>
      <c r="J8" s="22">
        <f t="shared" si="0"/>
        <v>38.25</v>
      </c>
      <c r="K8" s="18" t="s">
        <v>20</v>
      </c>
      <c r="L8"/>
    </row>
    <row r="9" spans="1:12" ht="15" x14ac:dyDescent="0.25">
      <c r="A9" s="20" t="s">
        <v>32</v>
      </c>
      <c r="B9" s="26" t="s">
        <v>30</v>
      </c>
      <c r="C9" s="21" t="s">
        <v>31</v>
      </c>
      <c r="D9" s="21"/>
      <c r="E9" s="18" t="s">
        <v>29</v>
      </c>
      <c r="F9" s="16">
        <v>7417</v>
      </c>
      <c r="G9" s="15">
        <v>2</v>
      </c>
      <c r="H9" s="23">
        <f>SUM(Table4[[#This Row],[Qty per board]]*Goal)</f>
        <v>1000</v>
      </c>
      <c r="I9" s="17">
        <v>1.6500000000000001E-2</v>
      </c>
      <c r="J9" s="22">
        <f t="shared" si="0"/>
        <v>16.5</v>
      </c>
      <c r="K9" s="18" t="s">
        <v>33</v>
      </c>
      <c r="L9"/>
    </row>
    <row r="10" spans="1:12" ht="27" x14ac:dyDescent="0.25">
      <c r="A10" s="20" t="s">
        <v>53</v>
      </c>
      <c r="B10" s="26" t="s">
        <v>54</v>
      </c>
      <c r="C10" s="21">
        <v>1206</v>
      </c>
      <c r="D10" s="21"/>
      <c r="E10" s="18" t="s">
        <v>29</v>
      </c>
      <c r="F10" s="16">
        <v>310439</v>
      </c>
      <c r="G10" s="15">
        <v>9</v>
      </c>
      <c r="H10" s="23">
        <f>SUM(Table4[[#This Row],[Qty per board]]*Goal)</f>
        <v>4500</v>
      </c>
      <c r="I10" s="17">
        <v>1.4069999999999999E-2</v>
      </c>
      <c r="J10" s="22">
        <f t="shared" si="0"/>
        <v>63.314999999999998</v>
      </c>
      <c r="K10" s="18" t="s">
        <v>55</v>
      </c>
      <c r="L10"/>
    </row>
    <row r="11" spans="1:12" ht="15" x14ac:dyDescent="0.25">
      <c r="A11" s="20" t="s">
        <v>42</v>
      </c>
      <c r="B11" s="26" t="s">
        <v>43</v>
      </c>
      <c r="C11" s="21">
        <v>1206</v>
      </c>
      <c r="D11" s="21"/>
      <c r="E11" s="18" t="s">
        <v>29</v>
      </c>
      <c r="F11" s="16">
        <v>55807</v>
      </c>
      <c r="G11" s="15">
        <v>1</v>
      </c>
      <c r="H11" s="23">
        <f>SUM(Table4[[#This Row],[Qty per board]]*Goal)</f>
        <v>500</v>
      </c>
      <c r="I11" s="17">
        <v>2.52E-2</v>
      </c>
      <c r="J11" s="22">
        <f t="shared" si="0"/>
        <v>12.6</v>
      </c>
      <c r="K11" s="18" t="s">
        <v>44</v>
      </c>
      <c r="L11"/>
    </row>
    <row r="12" spans="1:12" ht="15" x14ac:dyDescent="0.25">
      <c r="A12" s="20" t="s">
        <v>89</v>
      </c>
      <c r="B12" s="26" t="s">
        <v>36</v>
      </c>
      <c r="C12" s="21">
        <v>1206</v>
      </c>
      <c r="D12" s="21"/>
      <c r="E12" s="18" t="s">
        <v>29</v>
      </c>
      <c r="F12" s="16">
        <v>151361</v>
      </c>
      <c r="G12" s="15">
        <v>2</v>
      </c>
      <c r="H12" s="23">
        <f>SUM(Table4[[#This Row],[Qty per board]]*Goal)</f>
        <v>1000</v>
      </c>
      <c r="I12" s="17">
        <v>4.47E-3</v>
      </c>
      <c r="J12" s="22">
        <f t="shared" si="0"/>
        <v>4.47</v>
      </c>
      <c r="K12" s="18" t="s">
        <v>37</v>
      </c>
      <c r="L12"/>
    </row>
    <row r="13" spans="1:12" ht="15" x14ac:dyDescent="0.25">
      <c r="A13" s="20" t="s">
        <v>38</v>
      </c>
      <c r="B13" s="26" t="s">
        <v>39</v>
      </c>
      <c r="C13" s="21" t="s">
        <v>40</v>
      </c>
      <c r="D13" s="21"/>
      <c r="E13" s="18" t="s">
        <v>29</v>
      </c>
      <c r="F13" s="16">
        <v>38808</v>
      </c>
      <c r="G13" s="15">
        <v>1</v>
      </c>
      <c r="H13" s="23">
        <f>SUM(Table4[[#This Row],[Qty per board]]*Goal)</f>
        <v>500</v>
      </c>
      <c r="I13" s="17">
        <v>4.47E-3</v>
      </c>
      <c r="J13" s="22">
        <f t="shared" si="0"/>
        <v>2.2349999999999999</v>
      </c>
      <c r="K13" s="18" t="s">
        <v>41</v>
      </c>
      <c r="L13"/>
    </row>
    <row r="14" spans="1:12" ht="40.5" x14ac:dyDescent="0.25">
      <c r="A14" s="20" t="s">
        <v>57</v>
      </c>
      <c r="B14" s="26" t="s">
        <v>56</v>
      </c>
      <c r="C14" s="21">
        <v>1206</v>
      </c>
      <c r="D14" s="21"/>
      <c r="E14" s="18" t="s">
        <v>16</v>
      </c>
      <c r="F14" s="16">
        <v>100000</v>
      </c>
      <c r="G14" s="15">
        <v>10</v>
      </c>
      <c r="H14" s="23">
        <f>SUM(Table4[[#This Row],[Qty per board]]*Goal)</f>
        <v>5000</v>
      </c>
      <c r="I14" s="17">
        <v>2.8300000000000001E-3</v>
      </c>
      <c r="J14" s="22">
        <f t="shared" si="0"/>
        <v>14.15</v>
      </c>
      <c r="K14" s="18" t="s">
        <v>77</v>
      </c>
      <c r="L14"/>
    </row>
    <row r="15" spans="1:12" ht="40.5" x14ac:dyDescent="0.25">
      <c r="A15" s="20" t="s">
        <v>75</v>
      </c>
      <c r="B15" s="26" t="s">
        <v>76</v>
      </c>
      <c r="C15" s="25" t="s">
        <v>40</v>
      </c>
      <c r="D15" s="25"/>
      <c r="E15" s="18" t="s">
        <v>16</v>
      </c>
      <c r="F15" s="16">
        <v>625000</v>
      </c>
      <c r="G15" s="15">
        <v>6</v>
      </c>
      <c r="H15" s="23">
        <f>SUM(Table4[[#This Row],[Qty per board]]*Goal)</f>
        <v>3000</v>
      </c>
      <c r="I15" s="17">
        <v>2.8300000000000001E-3</v>
      </c>
      <c r="J15" s="22">
        <f t="shared" si="0"/>
        <v>8.49</v>
      </c>
      <c r="K15" s="18" t="s">
        <v>78</v>
      </c>
      <c r="L15"/>
    </row>
    <row r="16" spans="1:12" ht="15" x14ac:dyDescent="0.25">
      <c r="A16" s="20" t="s">
        <v>58</v>
      </c>
      <c r="B16" s="26" t="s">
        <v>59</v>
      </c>
      <c r="C16" s="21" t="s">
        <v>40</v>
      </c>
      <c r="D16" s="21"/>
      <c r="E16" s="18" t="s">
        <v>29</v>
      </c>
      <c r="F16" s="16">
        <v>1480000</v>
      </c>
      <c r="G16" s="15">
        <v>2</v>
      </c>
      <c r="H16" s="23">
        <f>SUM(Table4[[#This Row],[Qty per board]]*Goal)</f>
        <v>1000</v>
      </c>
      <c r="I16" s="17">
        <v>2.8300000000000001E-3</v>
      </c>
      <c r="J16" s="22">
        <f t="shared" si="0"/>
        <v>2.83</v>
      </c>
      <c r="K16" s="18" t="s">
        <v>60</v>
      </c>
      <c r="L16"/>
    </row>
    <row r="17" spans="1:12" ht="27" x14ac:dyDescent="0.25">
      <c r="A17" s="20" t="s">
        <v>84</v>
      </c>
      <c r="B17" s="26" t="s">
        <v>85</v>
      </c>
      <c r="C17" s="25" t="s">
        <v>40</v>
      </c>
      <c r="D17" s="25"/>
      <c r="E17" s="18" t="s">
        <v>16</v>
      </c>
      <c r="F17" s="16">
        <v>141711</v>
      </c>
      <c r="G17" s="15">
        <v>2</v>
      </c>
      <c r="H17" s="23">
        <f>SUM(Table4[[#This Row],[Qty per board]]*Goal)</f>
        <v>1000</v>
      </c>
      <c r="I17" s="17">
        <v>4.47E-3</v>
      </c>
      <c r="J17" s="22">
        <f t="shared" si="0"/>
        <v>4.47</v>
      </c>
      <c r="K17" s="18" t="s">
        <v>83</v>
      </c>
      <c r="L17" s="18"/>
    </row>
    <row r="18" spans="1:12" ht="15" x14ac:dyDescent="0.25">
      <c r="A18" s="20" t="s">
        <v>86</v>
      </c>
      <c r="B18" s="26" t="s">
        <v>87</v>
      </c>
      <c r="C18" s="25" t="s">
        <v>40</v>
      </c>
      <c r="D18" s="25"/>
      <c r="E18" s="18" t="s">
        <v>16</v>
      </c>
      <c r="F18" s="16">
        <v>362104</v>
      </c>
      <c r="G18" s="15">
        <v>2</v>
      </c>
      <c r="H18" s="23">
        <f>SUM(Table4[[#This Row],[Qty per board]]*Goal)</f>
        <v>1000</v>
      </c>
      <c r="I18" s="17">
        <v>4.47E-3</v>
      </c>
      <c r="J18" s="22">
        <f t="shared" si="0"/>
        <v>4.47</v>
      </c>
      <c r="K18" s="18" t="s">
        <v>88</v>
      </c>
      <c r="L18" s="18"/>
    </row>
    <row r="19" spans="1:12" ht="27" x14ac:dyDescent="0.25">
      <c r="A19" s="20" t="s">
        <v>48</v>
      </c>
      <c r="B19" s="26" t="s">
        <v>49</v>
      </c>
      <c r="C19" s="21" t="s">
        <v>50</v>
      </c>
      <c r="D19" s="21"/>
      <c r="E19" s="18" t="s">
        <v>29</v>
      </c>
      <c r="F19" s="16">
        <v>2440</v>
      </c>
      <c r="G19" s="15">
        <v>2</v>
      </c>
      <c r="H19" s="23">
        <f>SUM(Table4[[#This Row],[Qty per board]]*Goal)</f>
        <v>1000</v>
      </c>
      <c r="I19" s="17">
        <v>6.9750000000000006E-2</v>
      </c>
      <c r="J19" s="22">
        <f t="shared" si="0"/>
        <v>69.75</v>
      </c>
      <c r="K19" s="18" t="s">
        <v>65</v>
      </c>
      <c r="L19" s="18"/>
    </row>
    <row r="20" spans="1:12" ht="15.75" customHeight="1" x14ac:dyDescent="0.25">
      <c r="A20" s="20" t="s">
        <v>34</v>
      </c>
      <c r="B20" s="26"/>
      <c r="C20" s="21" t="s">
        <v>68</v>
      </c>
      <c r="D20" s="21"/>
      <c r="E20" s="18"/>
      <c r="F20" s="16"/>
      <c r="G20" s="15">
        <v>5</v>
      </c>
      <c r="H20" s="23">
        <f>SUM(Table4[[#This Row],[Qty per board]]*Goal)</f>
        <v>2500</v>
      </c>
      <c r="I20" s="17"/>
      <c r="J20" s="22">
        <f t="shared" si="0"/>
        <v>0</v>
      </c>
      <c r="K20" s="18" t="s">
        <v>35</v>
      </c>
      <c r="L20"/>
    </row>
    <row r="21" spans="1:12" ht="15" x14ac:dyDescent="0.25">
      <c r="A21" s="20" t="s">
        <v>51</v>
      </c>
      <c r="B21" s="26" t="s">
        <v>52</v>
      </c>
      <c r="C21" s="21" t="s">
        <v>40</v>
      </c>
      <c r="D21" s="21"/>
      <c r="E21" s="18" t="s">
        <v>29</v>
      </c>
      <c r="F21" s="16">
        <v>586403</v>
      </c>
      <c r="G21" s="15">
        <v>1</v>
      </c>
      <c r="H21" s="23">
        <f>SUM(Table4[[#This Row],[Qty per board]]*Goal)</f>
        <v>500</v>
      </c>
      <c r="I21" s="17">
        <v>5.9799999999999999E-2</v>
      </c>
      <c r="J21" s="22">
        <f t="shared" si="0"/>
        <v>29.9</v>
      </c>
      <c r="K21" s="18" t="s">
        <v>67</v>
      </c>
      <c r="L21"/>
    </row>
    <row r="22" spans="1:12" ht="15" x14ac:dyDescent="0.25">
      <c r="A22" s="20" t="s">
        <v>96</v>
      </c>
      <c r="B22" s="26" t="s">
        <v>97</v>
      </c>
      <c r="C22" s="25" t="s">
        <v>18</v>
      </c>
      <c r="D22" s="25" t="s">
        <v>112</v>
      </c>
      <c r="E22" s="18" t="s">
        <v>16</v>
      </c>
      <c r="F22" s="16">
        <v>34988</v>
      </c>
      <c r="G22" s="15">
        <v>1</v>
      </c>
      <c r="H22" s="23">
        <f>SUM(Table4[[#This Row],[Qty per board]]*Goal)</f>
        <v>500</v>
      </c>
      <c r="I22" s="17">
        <v>0.12328</v>
      </c>
      <c r="J22" s="22">
        <f t="shared" si="0"/>
        <v>61.64</v>
      </c>
      <c r="K22" s="18" t="s">
        <v>98</v>
      </c>
      <c r="L22"/>
    </row>
    <row r="23" spans="1:12" ht="15" x14ac:dyDescent="0.25">
      <c r="A23" s="20" t="s">
        <v>45</v>
      </c>
      <c r="B23" s="26" t="s">
        <v>46</v>
      </c>
      <c r="C23" s="21" t="s">
        <v>47</v>
      </c>
      <c r="D23" s="21"/>
      <c r="E23" s="18" t="s">
        <v>29</v>
      </c>
      <c r="F23" s="16">
        <v>112229</v>
      </c>
      <c r="G23" s="15">
        <v>2</v>
      </c>
      <c r="H23" s="23">
        <f>SUM(Table4[[#This Row],[Qty per board]]*Goal)</f>
        <v>1000</v>
      </c>
      <c r="I23" s="17">
        <v>0.12870000000000001</v>
      </c>
      <c r="J23" s="22">
        <f t="shared" si="0"/>
        <v>128.70000000000002</v>
      </c>
      <c r="K23" s="18" t="s">
        <v>66</v>
      </c>
      <c r="L23"/>
    </row>
    <row r="24" spans="1:12" ht="15" x14ac:dyDescent="0.25">
      <c r="A24" s="20" t="s">
        <v>105</v>
      </c>
      <c r="B24" s="39" t="s">
        <v>104</v>
      </c>
      <c r="C24" s="25" t="s">
        <v>106</v>
      </c>
      <c r="D24" s="25"/>
      <c r="E24" s="18" t="s">
        <v>16</v>
      </c>
      <c r="F24" s="16">
        <v>17721</v>
      </c>
      <c r="G24" s="15">
        <v>1</v>
      </c>
      <c r="H24" s="40">
        <f>SUM(Table4[[#This Row],[Qty per board]]*Goal)</f>
        <v>500</v>
      </c>
      <c r="I24" s="17">
        <v>0.31540000000000001</v>
      </c>
      <c r="J24" s="22">
        <f>SUM(I24*H24)</f>
        <v>157.70000000000002</v>
      </c>
      <c r="K24" s="18" t="s">
        <v>107</v>
      </c>
      <c r="L24" s="18"/>
    </row>
    <row r="25" spans="1:12" ht="15" x14ac:dyDescent="0.25">
      <c r="A25" s="20" t="s">
        <v>109</v>
      </c>
      <c r="B25" s="39" t="s">
        <v>108</v>
      </c>
      <c r="C25" s="25"/>
      <c r="D25" s="25"/>
      <c r="E25" s="18" t="s">
        <v>16</v>
      </c>
      <c r="F25" s="16">
        <v>11252</v>
      </c>
      <c r="G25" s="15">
        <v>1</v>
      </c>
      <c r="H25" s="40">
        <f>SUM(Table4[[#This Row],[Qty per board]]*Goal)</f>
        <v>500</v>
      </c>
      <c r="I25" s="17">
        <v>0.1449</v>
      </c>
      <c r="J25" s="22">
        <f>SUM(I25*H25)</f>
        <v>72.45</v>
      </c>
      <c r="K25" s="18" t="s">
        <v>110</v>
      </c>
      <c r="L25" s="18"/>
    </row>
    <row r="26" spans="1:12" ht="15" x14ac:dyDescent="0.25">
      <c r="A26" s="20" t="s">
        <v>111</v>
      </c>
      <c r="B26" s="26"/>
      <c r="C26" s="25"/>
      <c r="D26" s="25" t="s">
        <v>112</v>
      </c>
      <c r="E26" s="18" t="s">
        <v>16</v>
      </c>
      <c r="F26" s="16"/>
      <c r="G26" s="15">
        <v>1</v>
      </c>
      <c r="H26" s="23">
        <f>SUM(Table4[[#This Row],[Qty per board]]*Goal)</f>
        <v>500</v>
      </c>
      <c r="I26" s="17"/>
      <c r="J26" s="22">
        <f t="shared" si="0"/>
        <v>0</v>
      </c>
      <c r="K26" s="18" t="s">
        <v>91</v>
      </c>
      <c r="L26"/>
    </row>
    <row r="27" spans="1:12" ht="27" x14ac:dyDescent="0.25">
      <c r="A27" s="20" t="s">
        <v>15</v>
      </c>
      <c r="B27" s="26" t="s">
        <v>14</v>
      </c>
      <c r="C27" s="24" t="s">
        <v>95</v>
      </c>
      <c r="D27" s="25" t="s">
        <v>112</v>
      </c>
      <c r="E27" s="18" t="s">
        <v>16</v>
      </c>
      <c r="F27" s="16">
        <v>25844</v>
      </c>
      <c r="G27" s="15">
        <v>1</v>
      </c>
      <c r="H27" s="23">
        <f>SUM(Table4[[#This Row],[Qty per board]]*Goal)</f>
        <v>500</v>
      </c>
      <c r="I27" s="17">
        <v>0.41199999999999998</v>
      </c>
      <c r="J27" s="22">
        <f t="shared" si="0"/>
        <v>206</v>
      </c>
      <c r="K27" s="18" t="s">
        <v>17</v>
      </c>
      <c r="L27"/>
    </row>
    <row r="28" spans="1:12" ht="15" x14ac:dyDescent="0.25">
      <c r="A28" s="29" t="s">
        <v>92</v>
      </c>
      <c r="B28" s="39" t="s">
        <v>94</v>
      </c>
      <c r="C28" s="30" t="s">
        <v>93</v>
      </c>
      <c r="D28" s="25" t="s">
        <v>112</v>
      </c>
      <c r="E28" s="31" t="s">
        <v>16</v>
      </c>
      <c r="F28" s="32">
        <v>3261</v>
      </c>
      <c r="G28" s="33">
        <v>1</v>
      </c>
      <c r="H28" s="34">
        <f>SUM(Table4[[#This Row],[Qty per board]]*Goal)</f>
        <v>500</v>
      </c>
      <c r="I28" s="35">
        <v>0.1326</v>
      </c>
      <c r="J28" s="36">
        <f>SUM(I28*H28)</f>
        <v>66.3</v>
      </c>
      <c r="K28" s="31"/>
      <c r="L28" s="31"/>
    </row>
    <row r="29" spans="1:12" ht="15" x14ac:dyDescent="0.25">
      <c r="A29" s="20" t="s">
        <v>24</v>
      </c>
      <c r="B29" s="26" t="s">
        <v>100</v>
      </c>
      <c r="C29" s="25" t="s">
        <v>101</v>
      </c>
      <c r="D29" s="25" t="s">
        <v>112</v>
      </c>
      <c r="E29" s="18" t="s">
        <v>16</v>
      </c>
      <c r="F29" s="16">
        <v>990</v>
      </c>
      <c r="G29" s="15">
        <v>1</v>
      </c>
      <c r="H29" s="23">
        <f>SUM(Table4[[#This Row],[Qty per board]]*Goal)</f>
        <v>500</v>
      </c>
      <c r="I29" s="17">
        <v>1.34714</v>
      </c>
      <c r="J29" s="22">
        <f t="shared" ref="J29:J72" si="1">SUM(I29*H29)</f>
        <v>673.57</v>
      </c>
      <c r="K29" s="18" t="s">
        <v>23</v>
      </c>
      <c r="L29"/>
    </row>
    <row r="30" spans="1:12" ht="54" x14ac:dyDescent="0.25">
      <c r="A30" s="20" t="s">
        <v>90</v>
      </c>
      <c r="B30" s="26" t="s">
        <v>27</v>
      </c>
      <c r="C30" s="25" t="s">
        <v>28</v>
      </c>
      <c r="D30" s="25"/>
      <c r="E30" s="18" t="s">
        <v>26</v>
      </c>
      <c r="F30" s="16"/>
      <c r="G30" s="15">
        <v>1</v>
      </c>
      <c r="H30" s="23">
        <f>SUM(Table4[[#This Row],[Qty per board]]*Goal)</f>
        <v>500</v>
      </c>
      <c r="I30" s="17">
        <v>1.66</v>
      </c>
      <c r="J30" s="22">
        <f t="shared" si="1"/>
        <v>830</v>
      </c>
      <c r="K30" s="18" t="s">
        <v>25</v>
      </c>
      <c r="L30"/>
    </row>
    <row r="31" spans="1:12" ht="27" x14ac:dyDescent="0.25">
      <c r="A31" s="20" t="s">
        <v>62</v>
      </c>
      <c r="B31" s="26" t="s">
        <v>102</v>
      </c>
      <c r="C31" s="25" t="s">
        <v>61</v>
      </c>
      <c r="D31" s="25" t="s">
        <v>112</v>
      </c>
      <c r="E31" s="18" t="s">
        <v>16</v>
      </c>
      <c r="F31" s="16">
        <v>4925</v>
      </c>
      <c r="G31" s="15">
        <v>1</v>
      </c>
      <c r="H31" s="23">
        <f>SUM(Table4[[#This Row],[Qty per board]]*Goal)</f>
        <v>500</v>
      </c>
      <c r="I31" s="17">
        <v>0.83160000000000001</v>
      </c>
      <c r="J31" s="22">
        <f t="shared" si="1"/>
        <v>415.8</v>
      </c>
      <c r="K31" s="18" t="s">
        <v>103</v>
      </c>
      <c r="L31"/>
    </row>
    <row r="32" spans="1:12" ht="15" x14ac:dyDescent="0.25">
      <c r="A32" s="20"/>
      <c r="B32" s="19"/>
      <c r="C32" s="25"/>
      <c r="D32" s="25"/>
      <c r="E32" s="18"/>
      <c r="F32" s="16"/>
      <c r="G32" s="15"/>
      <c r="H32" s="23">
        <f>SUM(Table4[[#This Row],[Qty per board]]*Goal)</f>
        <v>0</v>
      </c>
      <c r="I32" s="17"/>
      <c r="J32" s="22">
        <f t="shared" si="1"/>
        <v>0</v>
      </c>
      <c r="K32" s="18"/>
      <c r="L32" s="18"/>
    </row>
    <row r="33" spans="1:12" ht="15" x14ac:dyDescent="0.25">
      <c r="A33" s="20"/>
      <c r="B33" s="19"/>
      <c r="C33" s="25"/>
      <c r="D33" s="25"/>
      <c r="E33" s="18"/>
      <c r="F33" s="16"/>
      <c r="G33" s="15"/>
      <c r="H33" s="23">
        <f>SUM(Table4[[#This Row],[Qty per board]]*Goal)</f>
        <v>0</v>
      </c>
      <c r="I33" s="17"/>
      <c r="J33" s="22">
        <f t="shared" si="1"/>
        <v>0</v>
      </c>
      <c r="K33" s="18"/>
      <c r="L33" s="18"/>
    </row>
    <row r="34" spans="1:12" ht="15" x14ac:dyDescent="0.25">
      <c r="A34" s="20"/>
      <c r="B34" s="19"/>
      <c r="C34" s="25"/>
      <c r="D34" s="25"/>
      <c r="E34" s="18"/>
      <c r="F34" s="16"/>
      <c r="G34" s="15"/>
      <c r="H34" s="23">
        <f>SUM(Table4[[#This Row],[Qty per board]]*Goal)</f>
        <v>0</v>
      </c>
      <c r="I34" s="17"/>
      <c r="J34" s="22">
        <f t="shared" si="1"/>
        <v>0</v>
      </c>
      <c r="K34" s="18"/>
      <c r="L34" s="18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SUM(Table4[[#This Row],[Qty per board]]*Goal)</f>
        <v>0</v>
      </c>
      <c r="I35" s="17"/>
      <c r="J35" s="22">
        <f t="shared" si="1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SUM(Table4[[#This Row],[Qty per board]]*Goal)</f>
        <v>0</v>
      </c>
      <c r="I36" s="17"/>
      <c r="J36" s="22">
        <f t="shared" si="1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SUM(Table4[[#This Row],[Qty per board]]*Goal)</f>
        <v>0</v>
      </c>
      <c r="I37" s="17"/>
      <c r="J37" s="22">
        <f t="shared" si="1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SUM(Table4[[#This Row],[Qty per board]]*Goal)</f>
        <v>0</v>
      </c>
      <c r="I38" s="17"/>
      <c r="J38" s="22">
        <f t="shared" si="1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SUM(Table4[[#This Row],[Qty per board]]*Goal)</f>
        <v>0</v>
      </c>
      <c r="I39" s="17"/>
      <c r="J39" s="22">
        <f t="shared" si="1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 t="shared" si="1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 t="shared" si="1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 t="shared" si="1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 t="shared" si="1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 t="shared" si="1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 t="shared" si="1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 t="shared" si="1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 t="shared" si="1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 t="shared" si="1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 t="shared" si="1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 t="shared" si="1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 t="shared" si="1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 t="shared" si="1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 t="shared" si="1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 t="shared" si="1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 t="shared" si="1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 t="shared" si="1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 t="shared" si="1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 t="shared" si="1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 t="shared" si="1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 t="shared" si="1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 t="shared" si="1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 t="shared" si="1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 t="shared" si="1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 t="shared" si="1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 t="shared" si="1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 t="shared" si="1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 t="shared" si="1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 t="shared" si="1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 t="shared" si="1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 t="shared" si="1"/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 t="shared" si="1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 t="shared" si="1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 t="shared" ref="J73:J136" si="2">SUM(I73*H73)</f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 t="shared" si="2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 t="shared" si="2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 t="shared" si="2"/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 t="shared" si="2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 t="shared" si="2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 t="shared" si="2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 t="shared" si="2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 t="shared" si="2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 t="shared" si="2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 t="shared" si="2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 t="shared" si="2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 t="shared" si="2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 t="shared" si="2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 t="shared" si="2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 t="shared" si="2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 t="shared" si="2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 t="shared" si="2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 t="shared" si="2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 t="shared" si="2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 t="shared" si="2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 t="shared" si="2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 t="shared" si="2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 t="shared" si="2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 t="shared" si="2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 t="shared" si="2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 t="shared" si="2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 t="shared" si="2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 t="shared" si="2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 t="shared" si="2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 t="shared" si="2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 t="shared" si="2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 t="shared" si="2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 t="shared" si="2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 t="shared" si="2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 t="shared" si="2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 t="shared" si="2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 t="shared" si="2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 t="shared" si="2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 t="shared" si="2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 t="shared" si="2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 t="shared" si="2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 t="shared" si="2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 t="shared" si="2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 t="shared" si="2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 t="shared" si="2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 t="shared" si="2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 t="shared" si="2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 t="shared" si="2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 t="shared" si="2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 t="shared" si="2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 t="shared" si="2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 t="shared" si="2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 t="shared" si="2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 t="shared" si="2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 t="shared" si="2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 t="shared" si="2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 t="shared" si="2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 t="shared" si="2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 t="shared" si="2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 t="shared" si="2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 t="shared" si="2"/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 t="shared" si="2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 t="shared" si="2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 t="shared" ref="J137:J200" si="3">SUM(I137*H137)</f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 t="shared" si="3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 t="shared" si="3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 t="shared" si="3"/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 t="shared" si="3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 t="shared" si="3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 t="shared" si="3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 t="shared" si="3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 t="shared" si="3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 t="shared" si="3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 t="shared" si="3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 t="shared" si="3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 t="shared" si="3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 t="shared" si="3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 t="shared" si="3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 t="shared" si="3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 t="shared" si="3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 t="shared" si="3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 t="shared" si="3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 t="shared" si="3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 t="shared" si="3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 t="shared" si="3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 t="shared" si="3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 t="shared" si="3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 t="shared" si="3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 t="shared" si="3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 t="shared" si="3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 t="shared" si="3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 t="shared" si="3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 t="shared" si="3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 t="shared" si="3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 t="shared" si="3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 t="shared" si="3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 t="shared" si="3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 t="shared" si="3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 t="shared" si="3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 t="shared" si="3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 t="shared" si="3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 t="shared" si="3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 t="shared" si="3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 t="shared" si="3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 t="shared" si="3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 t="shared" si="3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 t="shared" si="3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 t="shared" si="3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 t="shared" si="3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 t="shared" si="3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 t="shared" si="3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 t="shared" si="3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 t="shared" si="3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 t="shared" si="3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 t="shared" si="3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 t="shared" si="3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 t="shared" si="3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 t="shared" si="3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 t="shared" si="3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 t="shared" si="3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 t="shared" si="3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 t="shared" si="3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 t="shared" si="3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 t="shared" si="3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 t="shared" si="3"/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 t="shared" si="3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 t="shared" si="3"/>
        <v>0</v>
      </c>
      <c r="K200" s="18"/>
      <c r="L200" s="18"/>
    </row>
    <row r="201" spans="1:12" ht="15" x14ac:dyDescent="0.25">
      <c r="A201" s="20"/>
      <c r="B201" s="19"/>
      <c r="C201" s="25"/>
      <c r="D201" s="25"/>
      <c r="E201" s="18"/>
      <c r="F201" s="16"/>
      <c r="G201" s="15"/>
      <c r="H201" s="23">
        <f>SUM(Table4[[#This Row],[Qty per board]]*Goal)</f>
        <v>0</v>
      </c>
      <c r="I201" s="17"/>
      <c r="J201" s="22">
        <f t="shared" ref="J201:J203" si="4">SUM(I201*H201)</f>
        <v>0</v>
      </c>
      <c r="K201" s="18"/>
      <c r="L201" s="18"/>
    </row>
    <row r="202" spans="1:12" ht="15" x14ac:dyDescent="0.25">
      <c r="A202" s="20"/>
      <c r="B202" s="19"/>
      <c r="C202" s="25"/>
      <c r="D202" s="25"/>
      <c r="E202" s="18"/>
      <c r="F202" s="16"/>
      <c r="G202" s="15"/>
      <c r="H202" s="23">
        <f>SUM(Table4[[#This Row],[Qty per board]]*Goal)</f>
        <v>0</v>
      </c>
      <c r="I202" s="17"/>
      <c r="J202" s="22">
        <f t="shared" si="4"/>
        <v>0</v>
      </c>
      <c r="K202" s="18"/>
      <c r="L202" s="18"/>
    </row>
    <row r="203" spans="1:12" ht="15" x14ac:dyDescent="0.25">
      <c r="A203" s="20"/>
      <c r="B203" s="19"/>
      <c r="C203" s="25"/>
      <c r="D203" s="25"/>
      <c r="E203" s="18"/>
      <c r="F203" s="16"/>
      <c r="G203" s="15"/>
      <c r="H203" s="23">
        <f>SUM(Table4[[#This Row],[Qty per board]]*Goal)</f>
        <v>0</v>
      </c>
      <c r="I203" s="17"/>
      <c r="J203" s="22">
        <f t="shared" si="4"/>
        <v>0</v>
      </c>
      <c r="K203" s="18"/>
      <c r="L203" s="18"/>
    </row>
  </sheetData>
  <mergeCells count="2">
    <mergeCell ref="A1:J1"/>
    <mergeCell ref="A2:J2"/>
  </mergeCells>
  <hyperlinks>
    <hyperlink ref="A2:J2" r:id="rId1" display=" Projects and Stuff LLC - http://ww.projectsandstuff.com"/>
    <hyperlink ref="B22" r:id="rId2"/>
    <hyperlink ref="B7" r:id="rId3"/>
    <hyperlink ref="B8" r:id="rId4"/>
    <hyperlink ref="B9" r:id="rId5"/>
    <hyperlink ref="B12" r:id="rId6"/>
    <hyperlink ref="B13" r:id="rId7"/>
    <hyperlink ref="B11" r:id="rId8"/>
    <hyperlink ref="B23" r:id="rId9"/>
    <hyperlink ref="B19" r:id="rId10"/>
    <hyperlink ref="B21" r:id="rId11"/>
    <hyperlink ref="B10" r:id="rId12"/>
    <hyperlink ref="B14" r:id="rId13"/>
    <hyperlink ref="B16" r:id="rId14"/>
    <hyperlink ref="B31" r:id="rId15" display="ZX62-B-5PA(11)"/>
    <hyperlink ref="B15" r:id="rId16"/>
    <hyperlink ref="B17" r:id="rId17"/>
    <hyperlink ref="B18" r:id="rId18"/>
    <hyperlink ref="B27" r:id="rId19"/>
  </hyperlinks>
  <pageMargins left="0.7" right="0.7" top="0.75" bottom="0.75" header="0.3" footer="0.3"/>
  <pageSetup scale="47" orientation="landscape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C11" sqref="C11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41" t="s">
        <v>70</v>
      </c>
      <c r="B1" s="41"/>
      <c r="C1" s="41"/>
      <c r="D1" s="41"/>
      <c r="E1" s="41"/>
      <c r="F1" s="41"/>
      <c r="G1" s="41"/>
      <c r="H1" s="41"/>
      <c r="I1" s="8" t="s">
        <v>4</v>
      </c>
      <c r="J1" s="9">
        <v>1000</v>
      </c>
    </row>
    <row r="2" spans="1:10" ht="15" x14ac:dyDescent="0.25">
      <c r="A2" s="42" t="s">
        <v>13</v>
      </c>
      <c r="B2" s="42"/>
      <c r="C2" s="42"/>
      <c r="D2" s="42"/>
      <c r="E2" s="42"/>
      <c r="F2" s="42"/>
      <c r="G2" s="42"/>
      <c r="H2" s="42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330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71</v>
      </c>
      <c r="B6" s="26" t="s">
        <v>72</v>
      </c>
      <c r="C6" s="18" t="s">
        <v>73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74</v>
      </c>
      <c r="J6"/>
    </row>
    <row r="7" spans="1:10" ht="15" x14ac:dyDescent="0.25">
      <c r="A7" s="20" t="s">
        <v>79</v>
      </c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 t="s">
        <v>80</v>
      </c>
      <c r="B8" s="26"/>
      <c r="C8" s="18" t="s">
        <v>81</v>
      </c>
      <c r="D8" s="16"/>
      <c r="E8" s="15">
        <v>1</v>
      </c>
      <c r="F8" s="23">
        <f>SUM(Table42[[#This Row],[Qty per board]]*Goal)</f>
        <v>1000</v>
      </c>
      <c r="G8" s="17">
        <v>0.09</v>
      </c>
      <c r="H8" s="22">
        <f>SUM(G8*F8)</f>
        <v>90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Electronics</vt:lpstr>
      <vt:lpstr>Other</vt:lpstr>
      <vt:lpstr>Other!Goal</vt:lpstr>
      <vt:lpstr>Goal</vt:lpstr>
      <vt:lpstr>Electronics!Print_Area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2013-10-01T15:31:15Z</dcterms:modified>
</cp:coreProperties>
</file>