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 -Drive\Pendrive\Kakinada\Coal\Satish\Reports\12.2025-26\Power BI Works\"/>
    </mc:Choice>
  </mc:AlternateContent>
  <xr:revisionPtr revIDLastSave="0" documentId="13_ncr:1_{6F0A547D-3D98-415C-A2E7-A4A1B1D7291F}" xr6:coauthVersionLast="47" xr6:coauthVersionMax="47" xr10:uidLastSave="{00000000-0000-0000-0000-000000000000}"/>
  <bookViews>
    <workbookView xWindow="-120" yWindow="-120" windowWidth="29040" windowHeight="15720" xr2:uid="{7CA7A475-9E0F-4CA5-BAC4-6295AEB21C5F}"/>
  </bookViews>
  <sheets>
    <sheet name="Vessel Wise" sheetId="1" r:id="rId1"/>
  </sheets>
  <externalReferences>
    <externalReference r:id="rId2"/>
  </externalReferences>
  <definedNames>
    <definedName name="_xlnm._FilterDatabase" localSheetId="0" hidden="1">'Vessel Wise'!$A$4:$AW$194</definedName>
    <definedName name="GDR_Contract">_xlfn.IFS(#REF!="geared",VLOOKUP(#REF!,'[1]Support&amp; OOC BE details'!$L$2:$N$4,2,0),#REF!="gearless",VLOOKUP(#REF!,'[1]Support&amp; OOC BE details'!$L$2:$N$4,3,0))</definedName>
    <definedName name="Net_Ops_Hrs">IFERROR(#REF!-#REF!,"NA")</definedName>
    <definedName name="Ops_Hrs">IF(#REF!="","NA",#REF!-#REF!)</definedName>
    <definedName name="Vessel_Stay_at_Berth">IF(#REF!="","NA",#REF!-#REF!)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5" i="1" l="1"/>
  <c r="AG165" i="1"/>
  <c r="AL152" i="1"/>
  <c r="AL151" i="1"/>
  <c r="AL150" i="1"/>
  <c r="AG152" i="1"/>
  <c r="AG151" i="1"/>
  <c r="AG150" i="1"/>
  <c r="M150" i="1"/>
  <c r="M151" i="1"/>
  <c r="M152" i="1"/>
  <c r="M153" i="1"/>
  <c r="AL10" i="1"/>
  <c r="AG10" i="1"/>
  <c r="M10" i="1"/>
  <c r="AL181" i="1"/>
  <c r="AG181" i="1"/>
  <c r="M181" i="1"/>
  <c r="AL89" i="1" l="1"/>
  <c r="AL88" i="1"/>
  <c r="AL87" i="1"/>
  <c r="AG87" i="1"/>
  <c r="AG88" i="1"/>
  <c r="AG89" i="1"/>
  <c r="M87" i="1"/>
  <c r="M88" i="1"/>
  <c r="M89" i="1"/>
  <c r="M90" i="1"/>
  <c r="AO139" i="1"/>
  <c r="AM139" i="1"/>
  <c r="AN139" i="1"/>
  <c r="AT139" i="1"/>
  <c r="AL135" i="1"/>
  <c r="AL136" i="1"/>
  <c r="AL137" i="1"/>
  <c r="AL138" i="1"/>
  <c r="AL139" i="1"/>
  <c r="AG139" i="1"/>
  <c r="AG138" i="1"/>
  <c r="AG137" i="1"/>
  <c r="AG136" i="1"/>
  <c r="AG135" i="1"/>
  <c r="M135" i="1"/>
  <c r="M136" i="1"/>
  <c r="M137" i="1"/>
  <c r="M138" i="1"/>
  <c r="M139" i="1"/>
  <c r="K134" i="1"/>
  <c r="M134" i="1" s="1"/>
  <c r="AL107" i="1"/>
  <c r="AG107" i="1"/>
  <c r="M107" i="1"/>
  <c r="M106" i="1"/>
  <c r="AL54" i="1"/>
  <c r="AG54" i="1"/>
  <c r="M54" i="1"/>
  <c r="AL23" i="1"/>
  <c r="AG23" i="1"/>
  <c r="M23" i="1"/>
  <c r="AL42" i="1"/>
  <c r="AG42" i="1"/>
  <c r="M42" i="1"/>
  <c r="AL98" i="1"/>
  <c r="AG98" i="1"/>
  <c r="M98" i="1"/>
  <c r="AL114" i="1"/>
  <c r="AU139" i="1" l="1"/>
  <c r="AV139" i="1" s="1"/>
  <c r="AW139" i="1" s="1"/>
  <c r="AG114" i="1" l="1"/>
  <c r="M35" i="1"/>
  <c r="AG35" i="1"/>
  <c r="AL35" i="1"/>
  <c r="A196" i="1" l="1"/>
  <c r="M189" i="1"/>
  <c r="AG189" i="1"/>
  <c r="AL189" i="1"/>
  <c r="AM189" i="1"/>
  <c r="AN189" i="1"/>
  <c r="AO189" i="1"/>
  <c r="AT189" i="1"/>
  <c r="M190" i="1"/>
  <c r="AG190" i="1"/>
  <c r="AL190" i="1"/>
  <c r="AM190" i="1"/>
  <c r="AN190" i="1"/>
  <c r="AO190" i="1"/>
  <c r="AT190" i="1"/>
  <c r="M191" i="1"/>
  <c r="AG191" i="1"/>
  <c r="AL191" i="1"/>
  <c r="AM191" i="1"/>
  <c r="AN191" i="1"/>
  <c r="AO191" i="1"/>
  <c r="AT191" i="1"/>
  <c r="M192" i="1"/>
  <c r="AG192" i="1"/>
  <c r="AL192" i="1"/>
  <c r="AM192" i="1"/>
  <c r="AN192" i="1"/>
  <c r="AO192" i="1"/>
  <c r="AT192" i="1"/>
  <c r="M193" i="1"/>
  <c r="AG193" i="1"/>
  <c r="AL193" i="1"/>
  <c r="AM193" i="1"/>
  <c r="AN193" i="1"/>
  <c r="AO193" i="1"/>
  <c r="AT193" i="1"/>
  <c r="AT194" i="1"/>
  <c r="AO194" i="1"/>
  <c r="AN194" i="1"/>
  <c r="AM194" i="1"/>
  <c r="AL194" i="1"/>
  <c r="AG194" i="1"/>
  <c r="M194" i="1"/>
  <c r="AK196" i="1"/>
  <c r="AJ196" i="1"/>
  <c r="AI196" i="1"/>
  <c r="AF196" i="1"/>
  <c r="AT188" i="1"/>
  <c r="AO188" i="1"/>
  <c r="AN188" i="1"/>
  <c r="AM188" i="1"/>
  <c r="AL188" i="1"/>
  <c r="AG188" i="1"/>
  <c r="M188" i="1"/>
  <c r="AT187" i="1"/>
  <c r="AO187" i="1"/>
  <c r="AN187" i="1"/>
  <c r="AM187" i="1"/>
  <c r="AL187" i="1"/>
  <c r="AG187" i="1"/>
  <c r="M187" i="1"/>
  <c r="AT186" i="1"/>
  <c r="AO186" i="1"/>
  <c r="AN186" i="1"/>
  <c r="AM186" i="1"/>
  <c r="AL186" i="1"/>
  <c r="AG186" i="1"/>
  <c r="L186" i="1"/>
  <c r="K186" i="1"/>
  <c r="AT185" i="1"/>
  <c r="AO185" i="1"/>
  <c r="AN185" i="1"/>
  <c r="AM185" i="1"/>
  <c r="AL185" i="1"/>
  <c r="AG185" i="1"/>
  <c r="M185" i="1"/>
  <c r="AT184" i="1"/>
  <c r="AO184" i="1"/>
  <c r="AN184" i="1"/>
  <c r="AM184" i="1"/>
  <c r="AL184" i="1"/>
  <c r="AG184" i="1"/>
  <c r="M184" i="1"/>
  <c r="AT183" i="1"/>
  <c r="AO183" i="1"/>
  <c r="AN183" i="1"/>
  <c r="AM183" i="1"/>
  <c r="AL183" i="1"/>
  <c r="AG183" i="1"/>
  <c r="M183" i="1"/>
  <c r="AT182" i="1"/>
  <c r="AO182" i="1"/>
  <c r="AN182" i="1"/>
  <c r="AM182" i="1"/>
  <c r="AL182" i="1"/>
  <c r="AG182" i="1"/>
  <c r="L182" i="1"/>
  <c r="K182" i="1"/>
  <c r="AT180" i="1"/>
  <c r="AO180" i="1"/>
  <c r="AN180" i="1"/>
  <c r="AM180" i="1"/>
  <c r="AL180" i="1"/>
  <c r="AG180" i="1"/>
  <c r="AT179" i="1"/>
  <c r="AO179" i="1"/>
  <c r="AN179" i="1"/>
  <c r="AM179" i="1"/>
  <c r="AL179" i="1"/>
  <c r="AG179" i="1"/>
  <c r="M179" i="1"/>
  <c r="AT178" i="1"/>
  <c r="AO178" i="1"/>
  <c r="AN178" i="1"/>
  <c r="AM178" i="1"/>
  <c r="AL178" i="1"/>
  <c r="AG178" i="1"/>
  <c r="M178" i="1"/>
  <c r="AT177" i="1"/>
  <c r="AO177" i="1"/>
  <c r="AN177" i="1"/>
  <c r="AM177" i="1"/>
  <c r="AL177" i="1"/>
  <c r="AG177" i="1"/>
  <c r="M177" i="1"/>
  <c r="AT176" i="1"/>
  <c r="AO176" i="1"/>
  <c r="AN176" i="1"/>
  <c r="AM176" i="1"/>
  <c r="AL176" i="1"/>
  <c r="AG176" i="1"/>
  <c r="M176" i="1"/>
  <c r="AT175" i="1"/>
  <c r="AO175" i="1"/>
  <c r="AN175" i="1"/>
  <c r="AM175" i="1"/>
  <c r="AL175" i="1"/>
  <c r="AG175" i="1"/>
  <c r="M175" i="1"/>
  <c r="AT174" i="1"/>
  <c r="AO174" i="1"/>
  <c r="AN174" i="1"/>
  <c r="AM174" i="1"/>
  <c r="AL174" i="1"/>
  <c r="AG174" i="1"/>
  <c r="M174" i="1"/>
  <c r="AT173" i="1"/>
  <c r="AO173" i="1"/>
  <c r="AN173" i="1"/>
  <c r="AM173" i="1"/>
  <c r="AL173" i="1"/>
  <c r="AG173" i="1"/>
  <c r="M173" i="1"/>
  <c r="AT172" i="1"/>
  <c r="AO172" i="1"/>
  <c r="AN172" i="1"/>
  <c r="AM172" i="1"/>
  <c r="AL172" i="1"/>
  <c r="AG172" i="1"/>
  <c r="M172" i="1"/>
  <c r="AT171" i="1"/>
  <c r="AO171" i="1"/>
  <c r="AN171" i="1"/>
  <c r="AM171" i="1"/>
  <c r="AL171" i="1"/>
  <c r="AG171" i="1"/>
  <c r="M171" i="1"/>
  <c r="AT170" i="1"/>
  <c r="AO170" i="1"/>
  <c r="AN170" i="1"/>
  <c r="AM170" i="1"/>
  <c r="AL170" i="1"/>
  <c r="AG170" i="1"/>
  <c r="M170" i="1"/>
  <c r="AT169" i="1"/>
  <c r="AO169" i="1"/>
  <c r="AN169" i="1"/>
  <c r="AM169" i="1"/>
  <c r="AL169" i="1"/>
  <c r="AG169" i="1"/>
  <c r="M169" i="1"/>
  <c r="AT168" i="1"/>
  <c r="AO168" i="1"/>
  <c r="AN168" i="1"/>
  <c r="AM168" i="1"/>
  <c r="AL168" i="1"/>
  <c r="AG168" i="1"/>
  <c r="M168" i="1"/>
  <c r="AT167" i="1"/>
  <c r="AO167" i="1"/>
  <c r="AN167" i="1"/>
  <c r="AM167" i="1"/>
  <c r="AL167" i="1"/>
  <c r="AG167" i="1"/>
  <c r="M167" i="1"/>
  <c r="AT166" i="1"/>
  <c r="AO166" i="1"/>
  <c r="AN166" i="1"/>
  <c r="AM166" i="1"/>
  <c r="AL166" i="1"/>
  <c r="AG166" i="1"/>
  <c r="M166" i="1"/>
  <c r="AT164" i="1"/>
  <c r="AO164" i="1"/>
  <c r="AN164" i="1"/>
  <c r="AM164" i="1"/>
  <c r="AL164" i="1"/>
  <c r="AG164" i="1"/>
  <c r="AT163" i="1"/>
  <c r="AO163" i="1"/>
  <c r="AN163" i="1"/>
  <c r="AM163" i="1"/>
  <c r="AL163" i="1"/>
  <c r="AE163" i="1"/>
  <c r="M163" i="1"/>
  <c r="AT162" i="1"/>
  <c r="AO162" i="1"/>
  <c r="AN162" i="1"/>
  <c r="AM162" i="1"/>
  <c r="AL162" i="1"/>
  <c r="AG162" i="1"/>
  <c r="M162" i="1"/>
  <c r="AT161" i="1"/>
  <c r="AO161" i="1"/>
  <c r="AN161" i="1"/>
  <c r="AM161" i="1"/>
  <c r="AL161" i="1"/>
  <c r="AG161" i="1"/>
  <c r="L161" i="1"/>
  <c r="K161" i="1"/>
  <c r="AT160" i="1"/>
  <c r="AO160" i="1"/>
  <c r="AN160" i="1"/>
  <c r="AM160" i="1"/>
  <c r="AL160" i="1"/>
  <c r="AG160" i="1"/>
  <c r="M160" i="1"/>
  <c r="AT159" i="1"/>
  <c r="AO159" i="1"/>
  <c r="AN159" i="1"/>
  <c r="AM159" i="1"/>
  <c r="AL159" i="1"/>
  <c r="AG159" i="1"/>
  <c r="M159" i="1"/>
  <c r="AT158" i="1"/>
  <c r="AO158" i="1"/>
  <c r="AN158" i="1"/>
  <c r="AM158" i="1"/>
  <c r="AL158" i="1"/>
  <c r="AG158" i="1"/>
  <c r="M158" i="1"/>
  <c r="AT157" i="1"/>
  <c r="AO157" i="1"/>
  <c r="AN157" i="1"/>
  <c r="AM157" i="1"/>
  <c r="AL157" i="1"/>
  <c r="AG157" i="1"/>
  <c r="M157" i="1"/>
  <c r="AT156" i="1"/>
  <c r="AO156" i="1"/>
  <c r="AN156" i="1"/>
  <c r="AM156" i="1"/>
  <c r="AL156" i="1"/>
  <c r="AG156" i="1"/>
  <c r="M156" i="1"/>
  <c r="AT155" i="1"/>
  <c r="AO155" i="1"/>
  <c r="AN155" i="1"/>
  <c r="AM155" i="1"/>
  <c r="AL155" i="1"/>
  <c r="AG155" i="1"/>
  <c r="M155" i="1"/>
  <c r="AT154" i="1"/>
  <c r="AO154" i="1"/>
  <c r="AN154" i="1"/>
  <c r="AM154" i="1"/>
  <c r="AL154" i="1"/>
  <c r="AG154" i="1"/>
  <c r="M154" i="1"/>
  <c r="AT153" i="1"/>
  <c r="AO153" i="1"/>
  <c r="AN153" i="1"/>
  <c r="AM153" i="1"/>
  <c r="AL153" i="1"/>
  <c r="AG153" i="1"/>
  <c r="AT149" i="1"/>
  <c r="AO149" i="1"/>
  <c r="AN149" i="1"/>
  <c r="AM149" i="1"/>
  <c r="AL149" i="1"/>
  <c r="AG149" i="1"/>
  <c r="AT148" i="1"/>
  <c r="AO148" i="1"/>
  <c r="AN148" i="1"/>
  <c r="AM148" i="1"/>
  <c r="AL148" i="1"/>
  <c r="AG148" i="1"/>
  <c r="M148" i="1"/>
  <c r="AT147" i="1"/>
  <c r="AO147" i="1"/>
  <c r="AN147" i="1"/>
  <c r="AM147" i="1"/>
  <c r="AL147" i="1"/>
  <c r="AG147" i="1"/>
  <c r="M147" i="1"/>
  <c r="AT146" i="1"/>
  <c r="AO146" i="1"/>
  <c r="AN146" i="1"/>
  <c r="AM146" i="1"/>
  <c r="AL146" i="1"/>
  <c r="AG146" i="1"/>
  <c r="M146" i="1"/>
  <c r="AT145" i="1"/>
  <c r="AO145" i="1"/>
  <c r="AN145" i="1"/>
  <c r="AM145" i="1"/>
  <c r="AL145" i="1"/>
  <c r="AG145" i="1"/>
  <c r="M145" i="1"/>
  <c r="AT144" i="1"/>
  <c r="AO144" i="1"/>
  <c r="AN144" i="1"/>
  <c r="AM144" i="1"/>
  <c r="AL144" i="1"/>
  <c r="AG144" i="1"/>
  <c r="M144" i="1"/>
  <c r="AT143" i="1"/>
  <c r="AO143" i="1"/>
  <c r="AN143" i="1"/>
  <c r="AM143" i="1"/>
  <c r="AL143" i="1"/>
  <c r="AG143" i="1"/>
  <c r="M143" i="1"/>
  <c r="AT142" i="1"/>
  <c r="AO142" i="1"/>
  <c r="AN142" i="1"/>
  <c r="AM142" i="1"/>
  <c r="AL142" i="1"/>
  <c r="AG142" i="1"/>
  <c r="M142" i="1"/>
  <c r="AT141" i="1"/>
  <c r="AO141" i="1"/>
  <c r="AN141" i="1"/>
  <c r="AM141" i="1"/>
  <c r="AL141" i="1"/>
  <c r="AG141" i="1"/>
  <c r="M141" i="1"/>
  <c r="AT140" i="1"/>
  <c r="AO140" i="1"/>
  <c r="AN140" i="1"/>
  <c r="AM140" i="1"/>
  <c r="AL140" i="1"/>
  <c r="AG140" i="1"/>
  <c r="M140" i="1"/>
  <c r="AT134" i="1"/>
  <c r="AO134" i="1"/>
  <c r="AN134" i="1"/>
  <c r="AM134" i="1"/>
  <c r="AL134" i="1"/>
  <c r="AG134" i="1"/>
  <c r="AT133" i="1"/>
  <c r="AO133" i="1"/>
  <c r="AN133" i="1"/>
  <c r="AM133" i="1"/>
  <c r="AL133" i="1"/>
  <c r="AG133" i="1"/>
  <c r="M133" i="1"/>
  <c r="AT132" i="1"/>
  <c r="AO132" i="1"/>
  <c r="AN132" i="1"/>
  <c r="AM132" i="1"/>
  <c r="AL132" i="1"/>
  <c r="AG132" i="1"/>
  <c r="M132" i="1"/>
  <c r="AT131" i="1"/>
  <c r="AO131" i="1"/>
  <c r="AN131" i="1"/>
  <c r="AM131" i="1"/>
  <c r="AL131" i="1"/>
  <c r="AG131" i="1"/>
  <c r="K131" i="1"/>
  <c r="M131" i="1" s="1"/>
  <c r="AT130" i="1"/>
  <c r="AO130" i="1"/>
  <c r="AN130" i="1"/>
  <c r="AM130" i="1"/>
  <c r="AL130" i="1"/>
  <c r="AG130" i="1"/>
  <c r="M130" i="1"/>
  <c r="AT129" i="1"/>
  <c r="AO129" i="1"/>
  <c r="AN129" i="1"/>
  <c r="AM129" i="1"/>
  <c r="AL129" i="1"/>
  <c r="AG129" i="1"/>
  <c r="M129" i="1"/>
  <c r="AT128" i="1"/>
  <c r="AO128" i="1"/>
  <c r="AN128" i="1"/>
  <c r="AM128" i="1"/>
  <c r="AL128" i="1"/>
  <c r="AG128" i="1"/>
  <c r="M128" i="1"/>
  <c r="AT127" i="1"/>
  <c r="AO127" i="1"/>
  <c r="AN127" i="1"/>
  <c r="AM127" i="1"/>
  <c r="AL127" i="1"/>
  <c r="AG127" i="1"/>
  <c r="K127" i="1"/>
  <c r="M127" i="1" s="1"/>
  <c r="AT126" i="1"/>
  <c r="AO126" i="1"/>
  <c r="AN126" i="1"/>
  <c r="AM126" i="1"/>
  <c r="AL126" i="1"/>
  <c r="AG126" i="1"/>
  <c r="M126" i="1"/>
  <c r="AT125" i="1"/>
  <c r="AO125" i="1"/>
  <c r="AN125" i="1"/>
  <c r="AM125" i="1"/>
  <c r="AL125" i="1"/>
  <c r="AG125" i="1"/>
  <c r="M125" i="1"/>
  <c r="AT124" i="1"/>
  <c r="AO124" i="1"/>
  <c r="AN124" i="1"/>
  <c r="AM124" i="1"/>
  <c r="AL124" i="1"/>
  <c r="AG124" i="1"/>
  <c r="M124" i="1"/>
  <c r="AT123" i="1"/>
  <c r="AO123" i="1"/>
  <c r="AN123" i="1"/>
  <c r="AM123" i="1"/>
  <c r="AL123" i="1"/>
  <c r="AG123" i="1"/>
  <c r="K123" i="1"/>
  <c r="M123" i="1" s="1"/>
  <c r="AT122" i="1"/>
  <c r="AO122" i="1"/>
  <c r="AN122" i="1"/>
  <c r="AM122" i="1"/>
  <c r="AL122" i="1"/>
  <c r="AG122" i="1"/>
  <c r="M122" i="1"/>
  <c r="AT121" i="1"/>
  <c r="AO121" i="1"/>
  <c r="AN121" i="1"/>
  <c r="AM121" i="1"/>
  <c r="AL121" i="1"/>
  <c r="AG121" i="1"/>
  <c r="M121" i="1"/>
  <c r="AT120" i="1"/>
  <c r="AO120" i="1"/>
  <c r="AN120" i="1"/>
  <c r="AM120" i="1"/>
  <c r="AL120" i="1"/>
  <c r="AG120" i="1"/>
  <c r="M120" i="1"/>
  <c r="AT119" i="1"/>
  <c r="AO119" i="1"/>
  <c r="AN119" i="1"/>
  <c r="AM119" i="1"/>
  <c r="AL119" i="1"/>
  <c r="AG119" i="1"/>
  <c r="M119" i="1"/>
  <c r="AT118" i="1"/>
  <c r="AO118" i="1"/>
  <c r="AN118" i="1"/>
  <c r="AM118" i="1"/>
  <c r="AL118" i="1"/>
  <c r="AG118" i="1"/>
  <c r="M118" i="1"/>
  <c r="AT117" i="1"/>
  <c r="AO117" i="1"/>
  <c r="AN117" i="1"/>
  <c r="AM117" i="1"/>
  <c r="AL117" i="1"/>
  <c r="AG117" i="1"/>
  <c r="M117" i="1"/>
  <c r="AT116" i="1"/>
  <c r="AO116" i="1"/>
  <c r="AN116" i="1"/>
  <c r="AM116" i="1"/>
  <c r="AL116" i="1"/>
  <c r="AG116" i="1"/>
  <c r="M116" i="1"/>
  <c r="AT115" i="1"/>
  <c r="AO115" i="1"/>
  <c r="AN115" i="1"/>
  <c r="AM115" i="1"/>
  <c r="AL115" i="1"/>
  <c r="AG115" i="1"/>
  <c r="M115" i="1"/>
  <c r="AT113" i="1"/>
  <c r="AO113" i="1"/>
  <c r="AN113" i="1"/>
  <c r="AM113" i="1"/>
  <c r="AL113" i="1"/>
  <c r="AG113" i="1"/>
  <c r="M113" i="1"/>
  <c r="AT112" i="1"/>
  <c r="AO112" i="1"/>
  <c r="AN112" i="1"/>
  <c r="AM112" i="1"/>
  <c r="AL112" i="1"/>
  <c r="AG112" i="1"/>
  <c r="M112" i="1"/>
  <c r="AT111" i="1"/>
  <c r="AO111" i="1"/>
  <c r="AN111" i="1"/>
  <c r="AM111" i="1"/>
  <c r="AL111" i="1"/>
  <c r="AG111" i="1"/>
  <c r="M111" i="1"/>
  <c r="AT110" i="1"/>
  <c r="AO110" i="1"/>
  <c r="AN110" i="1"/>
  <c r="AM110" i="1"/>
  <c r="AL110" i="1"/>
  <c r="AG110" i="1"/>
  <c r="M110" i="1"/>
  <c r="AT109" i="1"/>
  <c r="AO109" i="1"/>
  <c r="AN109" i="1"/>
  <c r="AM109" i="1"/>
  <c r="AL109" i="1"/>
  <c r="AG109" i="1"/>
  <c r="M109" i="1"/>
  <c r="AT108" i="1"/>
  <c r="AO108" i="1"/>
  <c r="AN108" i="1"/>
  <c r="AM108" i="1"/>
  <c r="AL108" i="1"/>
  <c r="AG108" i="1"/>
  <c r="M108" i="1"/>
  <c r="AT106" i="1"/>
  <c r="AO106" i="1"/>
  <c r="AN106" i="1"/>
  <c r="AM106" i="1"/>
  <c r="AL106" i="1"/>
  <c r="AG106" i="1"/>
  <c r="AT105" i="1"/>
  <c r="AO105" i="1"/>
  <c r="AN105" i="1"/>
  <c r="AM105" i="1"/>
  <c r="AL105" i="1"/>
  <c r="AG105" i="1"/>
  <c r="M105" i="1"/>
  <c r="AT104" i="1"/>
  <c r="AO104" i="1"/>
  <c r="AN104" i="1"/>
  <c r="AM104" i="1"/>
  <c r="AL104" i="1"/>
  <c r="AG104" i="1"/>
  <c r="M104" i="1"/>
  <c r="AT103" i="1"/>
  <c r="AO103" i="1"/>
  <c r="AN103" i="1"/>
  <c r="AM103" i="1"/>
  <c r="AG103" i="1"/>
  <c r="AH103" i="1" s="1"/>
  <c r="M103" i="1"/>
  <c r="AT102" i="1"/>
  <c r="AO102" i="1"/>
  <c r="AN102" i="1"/>
  <c r="AM102" i="1"/>
  <c r="AL102" i="1"/>
  <c r="AG102" i="1"/>
  <c r="M102" i="1"/>
  <c r="AT101" i="1"/>
  <c r="AO101" i="1"/>
  <c r="AN101" i="1"/>
  <c r="AM101" i="1"/>
  <c r="AL101" i="1"/>
  <c r="AG101" i="1"/>
  <c r="M101" i="1"/>
  <c r="AT100" i="1"/>
  <c r="AO100" i="1"/>
  <c r="AN100" i="1"/>
  <c r="AM100" i="1"/>
  <c r="AL100" i="1"/>
  <c r="AG100" i="1"/>
  <c r="M100" i="1"/>
  <c r="AT99" i="1"/>
  <c r="AO99" i="1"/>
  <c r="AN99" i="1"/>
  <c r="AM99" i="1"/>
  <c r="AL99" i="1"/>
  <c r="AG99" i="1"/>
  <c r="M99" i="1"/>
  <c r="AT97" i="1"/>
  <c r="AO97" i="1"/>
  <c r="AN97" i="1"/>
  <c r="AM97" i="1"/>
  <c r="AL97" i="1"/>
  <c r="AG97" i="1"/>
  <c r="AT96" i="1"/>
  <c r="AO96" i="1"/>
  <c r="AN96" i="1"/>
  <c r="AM96" i="1"/>
  <c r="AL96" i="1"/>
  <c r="AG96" i="1"/>
  <c r="M96" i="1"/>
  <c r="AT95" i="1"/>
  <c r="AO95" i="1"/>
  <c r="AN95" i="1"/>
  <c r="AM95" i="1"/>
  <c r="AL95" i="1"/>
  <c r="AG95" i="1"/>
  <c r="M95" i="1"/>
  <c r="AT94" i="1"/>
  <c r="AO94" i="1"/>
  <c r="AN94" i="1"/>
  <c r="AM94" i="1"/>
  <c r="AL94" i="1"/>
  <c r="AG94" i="1"/>
  <c r="M94" i="1"/>
  <c r="AT93" i="1"/>
  <c r="AO93" i="1"/>
  <c r="AN93" i="1"/>
  <c r="AM93" i="1"/>
  <c r="AL93" i="1"/>
  <c r="AG93" i="1"/>
  <c r="M93" i="1"/>
  <c r="AT92" i="1"/>
  <c r="AO92" i="1"/>
  <c r="AN92" i="1"/>
  <c r="AM92" i="1"/>
  <c r="AL92" i="1"/>
  <c r="AG92" i="1"/>
  <c r="M92" i="1"/>
  <c r="AT91" i="1"/>
  <c r="AO91" i="1"/>
  <c r="AN91" i="1"/>
  <c r="AM91" i="1"/>
  <c r="AL91" i="1"/>
  <c r="AG91" i="1"/>
  <c r="M91" i="1"/>
  <c r="AT90" i="1"/>
  <c r="AO90" i="1"/>
  <c r="AN90" i="1"/>
  <c r="AM90" i="1"/>
  <c r="AL90" i="1"/>
  <c r="AG90" i="1"/>
  <c r="AT86" i="1"/>
  <c r="AO86" i="1"/>
  <c r="AN86" i="1"/>
  <c r="AM86" i="1"/>
  <c r="AL86" i="1"/>
  <c r="AG86" i="1"/>
  <c r="M86" i="1"/>
  <c r="AT85" i="1"/>
  <c r="AO85" i="1"/>
  <c r="AN85" i="1"/>
  <c r="AM85" i="1"/>
  <c r="AL85" i="1"/>
  <c r="AG85" i="1"/>
  <c r="M85" i="1"/>
  <c r="AT84" i="1"/>
  <c r="AO84" i="1"/>
  <c r="AN84" i="1"/>
  <c r="AM84" i="1"/>
  <c r="AL84" i="1"/>
  <c r="AG84" i="1"/>
  <c r="M84" i="1"/>
  <c r="AT83" i="1"/>
  <c r="AO83" i="1"/>
  <c r="AN83" i="1"/>
  <c r="AM83" i="1"/>
  <c r="AL83" i="1"/>
  <c r="AG83" i="1"/>
  <c r="M83" i="1"/>
  <c r="AT82" i="1"/>
  <c r="AO82" i="1"/>
  <c r="AN82" i="1"/>
  <c r="AM82" i="1"/>
  <c r="AL82" i="1"/>
  <c r="AG82" i="1"/>
  <c r="M82" i="1"/>
  <c r="AT81" i="1"/>
  <c r="AO81" i="1"/>
  <c r="AN81" i="1"/>
  <c r="AM81" i="1"/>
  <c r="AL81" i="1"/>
  <c r="AG81" i="1"/>
  <c r="M81" i="1"/>
  <c r="AT80" i="1"/>
  <c r="AO80" i="1"/>
  <c r="AN80" i="1"/>
  <c r="AM80" i="1"/>
  <c r="AL80" i="1"/>
  <c r="AG80" i="1"/>
  <c r="M80" i="1"/>
  <c r="AT79" i="1"/>
  <c r="AO79" i="1"/>
  <c r="AN79" i="1"/>
  <c r="AM79" i="1"/>
  <c r="AL79" i="1"/>
  <c r="AG79" i="1"/>
  <c r="M79" i="1"/>
  <c r="AT78" i="1"/>
  <c r="AO78" i="1"/>
  <c r="AN78" i="1"/>
  <c r="AM78" i="1"/>
  <c r="AL78" i="1"/>
  <c r="AG78" i="1"/>
  <c r="M78" i="1"/>
  <c r="AT77" i="1"/>
  <c r="AO77" i="1"/>
  <c r="AN77" i="1"/>
  <c r="AM77" i="1"/>
  <c r="AL77" i="1"/>
  <c r="AG77" i="1"/>
  <c r="M77" i="1"/>
  <c r="AT76" i="1"/>
  <c r="AO76" i="1"/>
  <c r="AN76" i="1"/>
  <c r="AM76" i="1"/>
  <c r="AL76" i="1"/>
  <c r="AG76" i="1"/>
  <c r="M76" i="1"/>
  <c r="AT75" i="1"/>
  <c r="AO75" i="1"/>
  <c r="AN75" i="1"/>
  <c r="AM75" i="1"/>
  <c r="AL75" i="1"/>
  <c r="AG75" i="1"/>
  <c r="M75" i="1"/>
  <c r="AT74" i="1"/>
  <c r="AO74" i="1"/>
  <c r="AN74" i="1"/>
  <c r="AM74" i="1"/>
  <c r="AL74" i="1"/>
  <c r="AG74" i="1"/>
  <c r="M74" i="1"/>
  <c r="AT73" i="1"/>
  <c r="AO73" i="1"/>
  <c r="AN73" i="1"/>
  <c r="AM73" i="1"/>
  <c r="AL73" i="1"/>
  <c r="AG73" i="1"/>
  <c r="M73" i="1"/>
  <c r="AT72" i="1"/>
  <c r="AO72" i="1"/>
  <c r="AN72" i="1"/>
  <c r="AM72" i="1"/>
  <c r="AL72" i="1"/>
  <c r="AG72" i="1"/>
  <c r="M72" i="1"/>
  <c r="AT71" i="1"/>
  <c r="AO71" i="1"/>
  <c r="AN71" i="1"/>
  <c r="AM71" i="1"/>
  <c r="AL71" i="1"/>
  <c r="AG71" i="1"/>
  <c r="M71" i="1"/>
  <c r="AT70" i="1"/>
  <c r="AO70" i="1"/>
  <c r="AN70" i="1"/>
  <c r="AM70" i="1"/>
  <c r="AL70" i="1"/>
  <c r="AG70" i="1"/>
  <c r="M70" i="1"/>
  <c r="AT69" i="1"/>
  <c r="AO69" i="1"/>
  <c r="AN69" i="1"/>
  <c r="AM69" i="1"/>
  <c r="AL69" i="1"/>
  <c r="AG69" i="1"/>
  <c r="M69" i="1"/>
  <c r="AT68" i="1"/>
  <c r="AO68" i="1"/>
  <c r="AN68" i="1"/>
  <c r="AM68" i="1"/>
  <c r="AL68" i="1"/>
  <c r="AG68" i="1"/>
  <c r="M68" i="1"/>
  <c r="AT67" i="1"/>
  <c r="AO67" i="1"/>
  <c r="AN67" i="1"/>
  <c r="AM67" i="1"/>
  <c r="AL67" i="1"/>
  <c r="AG67" i="1"/>
  <c r="M67" i="1"/>
  <c r="AT66" i="1"/>
  <c r="AO66" i="1"/>
  <c r="AN66" i="1"/>
  <c r="AM66" i="1"/>
  <c r="AL66" i="1"/>
  <c r="AG66" i="1"/>
  <c r="K66" i="1"/>
  <c r="M66" i="1" s="1"/>
  <c r="AT65" i="1"/>
  <c r="AO65" i="1"/>
  <c r="AN65" i="1"/>
  <c r="AM65" i="1"/>
  <c r="AL65" i="1"/>
  <c r="AG65" i="1"/>
  <c r="M65" i="1"/>
  <c r="AT64" i="1"/>
  <c r="AO64" i="1"/>
  <c r="AN64" i="1"/>
  <c r="AM64" i="1"/>
  <c r="AL64" i="1"/>
  <c r="AG64" i="1"/>
  <c r="M64" i="1"/>
  <c r="AT63" i="1"/>
  <c r="AO63" i="1"/>
  <c r="AN63" i="1"/>
  <c r="AM63" i="1"/>
  <c r="AL63" i="1"/>
  <c r="AG63" i="1"/>
  <c r="M63" i="1"/>
  <c r="AT62" i="1"/>
  <c r="AO62" i="1"/>
  <c r="AN62" i="1"/>
  <c r="AM62" i="1"/>
  <c r="AL62" i="1"/>
  <c r="AG62" i="1"/>
  <c r="M62" i="1"/>
  <c r="AT61" i="1"/>
  <c r="AO61" i="1"/>
  <c r="AN61" i="1"/>
  <c r="AM61" i="1"/>
  <c r="AL61" i="1"/>
  <c r="AG61" i="1"/>
  <c r="M61" i="1"/>
  <c r="AT60" i="1"/>
  <c r="AO60" i="1"/>
  <c r="AN60" i="1"/>
  <c r="AM60" i="1"/>
  <c r="AL60" i="1"/>
  <c r="AG60" i="1"/>
  <c r="M60" i="1"/>
  <c r="AT59" i="1"/>
  <c r="AO59" i="1"/>
  <c r="AN59" i="1"/>
  <c r="AM59" i="1"/>
  <c r="AL59" i="1"/>
  <c r="AG59" i="1"/>
  <c r="M59" i="1"/>
  <c r="AT58" i="1"/>
  <c r="AO58" i="1"/>
  <c r="AN58" i="1"/>
  <c r="AM58" i="1"/>
  <c r="AL58" i="1"/>
  <c r="AG58" i="1"/>
  <c r="M58" i="1"/>
  <c r="AT57" i="1"/>
  <c r="AO57" i="1"/>
  <c r="AN57" i="1"/>
  <c r="AM57" i="1"/>
  <c r="AL57" i="1"/>
  <c r="AG57" i="1"/>
  <c r="M57" i="1"/>
  <c r="AT56" i="1"/>
  <c r="AO56" i="1"/>
  <c r="AN56" i="1"/>
  <c r="AM56" i="1"/>
  <c r="AL56" i="1"/>
  <c r="AG56" i="1"/>
  <c r="M56" i="1"/>
  <c r="AT55" i="1"/>
  <c r="AO55" i="1"/>
  <c r="AN55" i="1"/>
  <c r="AM55" i="1"/>
  <c r="AL55" i="1"/>
  <c r="AG55" i="1"/>
  <c r="M55" i="1"/>
  <c r="AT53" i="1"/>
  <c r="AO53" i="1"/>
  <c r="AN53" i="1"/>
  <c r="AM53" i="1"/>
  <c r="AL53" i="1"/>
  <c r="AG53" i="1"/>
  <c r="M53" i="1"/>
  <c r="AT52" i="1"/>
  <c r="AO52" i="1"/>
  <c r="AN52" i="1"/>
  <c r="AM52" i="1"/>
  <c r="AL52" i="1"/>
  <c r="AG52" i="1"/>
  <c r="M52" i="1"/>
  <c r="AT51" i="1"/>
  <c r="AO51" i="1"/>
  <c r="AN51" i="1"/>
  <c r="AM51" i="1"/>
  <c r="AL51" i="1"/>
  <c r="AG51" i="1"/>
  <c r="M51" i="1"/>
  <c r="AT50" i="1"/>
  <c r="AO50" i="1"/>
  <c r="AN50" i="1"/>
  <c r="AM50" i="1"/>
  <c r="AL50" i="1"/>
  <c r="AG50" i="1"/>
  <c r="M50" i="1"/>
  <c r="AT49" i="1"/>
  <c r="AO49" i="1"/>
  <c r="AN49" i="1"/>
  <c r="AM49" i="1"/>
  <c r="AL49" i="1"/>
  <c r="AG49" i="1"/>
  <c r="M49" i="1"/>
  <c r="AT48" i="1"/>
  <c r="AO48" i="1"/>
  <c r="AN48" i="1"/>
  <c r="AM48" i="1"/>
  <c r="AL48" i="1"/>
  <c r="AG48" i="1"/>
  <c r="M48" i="1"/>
  <c r="AT47" i="1"/>
  <c r="AO47" i="1"/>
  <c r="AN47" i="1"/>
  <c r="AM47" i="1"/>
  <c r="AL47" i="1"/>
  <c r="AG47" i="1"/>
  <c r="M47" i="1"/>
  <c r="AT46" i="1"/>
  <c r="AO46" i="1"/>
  <c r="AN46" i="1"/>
  <c r="AM46" i="1"/>
  <c r="AL46" i="1"/>
  <c r="AG46" i="1"/>
  <c r="M46" i="1"/>
  <c r="AT45" i="1"/>
  <c r="AO45" i="1"/>
  <c r="AN45" i="1"/>
  <c r="AM45" i="1"/>
  <c r="AL45" i="1"/>
  <c r="AG45" i="1"/>
  <c r="M45" i="1"/>
  <c r="AT44" i="1"/>
  <c r="AO44" i="1"/>
  <c r="AN44" i="1"/>
  <c r="AM44" i="1"/>
  <c r="AL44" i="1"/>
  <c r="AG44" i="1"/>
  <c r="M44" i="1"/>
  <c r="AT43" i="1"/>
  <c r="AO43" i="1"/>
  <c r="AN43" i="1"/>
  <c r="AM43" i="1"/>
  <c r="AL43" i="1"/>
  <c r="AG43" i="1"/>
  <c r="M43" i="1"/>
  <c r="AT41" i="1"/>
  <c r="AO41" i="1"/>
  <c r="AN41" i="1"/>
  <c r="AM41" i="1"/>
  <c r="AL41" i="1"/>
  <c r="AG41" i="1"/>
  <c r="M41" i="1"/>
  <c r="AT40" i="1"/>
  <c r="AO40" i="1"/>
  <c r="AN40" i="1"/>
  <c r="AM40" i="1"/>
  <c r="AL40" i="1"/>
  <c r="AG40" i="1"/>
  <c r="M40" i="1"/>
  <c r="AT39" i="1"/>
  <c r="AO39" i="1"/>
  <c r="AN39" i="1"/>
  <c r="AM39" i="1"/>
  <c r="AL39" i="1"/>
  <c r="AG39" i="1"/>
  <c r="M39" i="1"/>
  <c r="AT38" i="1"/>
  <c r="AO38" i="1"/>
  <c r="AN38" i="1"/>
  <c r="AM38" i="1"/>
  <c r="AL38" i="1"/>
  <c r="AG38" i="1"/>
  <c r="M38" i="1"/>
  <c r="AT37" i="1"/>
  <c r="AO37" i="1"/>
  <c r="AN37" i="1"/>
  <c r="AM37" i="1"/>
  <c r="AL37" i="1"/>
  <c r="AG37" i="1"/>
  <c r="M37" i="1"/>
  <c r="AT36" i="1"/>
  <c r="AO36" i="1"/>
  <c r="AN36" i="1"/>
  <c r="AM36" i="1"/>
  <c r="AL36" i="1"/>
  <c r="AG36" i="1"/>
  <c r="M36" i="1"/>
  <c r="AT34" i="1"/>
  <c r="AO34" i="1"/>
  <c r="AN34" i="1"/>
  <c r="AM34" i="1"/>
  <c r="AL34" i="1"/>
  <c r="AG34" i="1"/>
  <c r="AT33" i="1"/>
  <c r="AO33" i="1"/>
  <c r="AN33" i="1"/>
  <c r="AM33" i="1"/>
  <c r="AL33" i="1"/>
  <c r="AG33" i="1"/>
  <c r="M33" i="1"/>
  <c r="AT32" i="1"/>
  <c r="AO32" i="1"/>
  <c r="AN32" i="1"/>
  <c r="AM32" i="1"/>
  <c r="AL32" i="1"/>
  <c r="AG32" i="1"/>
  <c r="M32" i="1"/>
  <c r="AT31" i="1"/>
  <c r="AO31" i="1"/>
  <c r="AN31" i="1"/>
  <c r="AM31" i="1"/>
  <c r="AL31" i="1"/>
  <c r="AG31" i="1"/>
  <c r="M31" i="1"/>
  <c r="AT30" i="1"/>
  <c r="AO30" i="1"/>
  <c r="AN30" i="1"/>
  <c r="AM30" i="1"/>
  <c r="AL30" i="1"/>
  <c r="AG30" i="1"/>
  <c r="M30" i="1"/>
  <c r="AT29" i="1"/>
  <c r="AO29" i="1"/>
  <c r="AN29" i="1"/>
  <c r="AM29" i="1"/>
  <c r="AL29" i="1"/>
  <c r="AG29" i="1"/>
  <c r="M29" i="1"/>
  <c r="AT28" i="1"/>
  <c r="AO28" i="1"/>
  <c r="AN28" i="1"/>
  <c r="AM28" i="1"/>
  <c r="AL28" i="1"/>
  <c r="AG28" i="1"/>
  <c r="M28" i="1"/>
  <c r="AT27" i="1"/>
  <c r="AO27" i="1"/>
  <c r="AN27" i="1"/>
  <c r="AM27" i="1"/>
  <c r="AL27" i="1"/>
  <c r="AG27" i="1"/>
  <c r="M27" i="1"/>
  <c r="AT26" i="1"/>
  <c r="AO26" i="1"/>
  <c r="AN26" i="1"/>
  <c r="AM26" i="1"/>
  <c r="AL26" i="1"/>
  <c r="AG26" i="1"/>
  <c r="M26" i="1"/>
  <c r="AT25" i="1"/>
  <c r="AO25" i="1"/>
  <c r="AN25" i="1"/>
  <c r="AM25" i="1"/>
  <c r="AL25" i="1"/>
  <c r="AG25" i="1"/>
  <c r="M25" i="1"/>
  <c r="AT24" i="1"/>
  <c r="AO24" i="1"/>
  <c r="AN24" i="1"/>
  <c r="AM24" i="1"/>
  <c r="AL24" i="1"/>
  <c r="AG24" i="1"/>
  <c r="M24" i="1"/>
  <c r="AT22" i="1"/>
  <c r="AO22" i="1"/>
  <c r="AN22" i="1"/>
  <c r="AM22" i="1"/>
  <c r="AL22" i="1"/>
  <c r="AG22" i="1"/>
  <c r="M22" i="1"/>
  <c r="AT21" i="1"/>
  <c r="AO21" i="1"/>
  <c r="AN21" i="1"/>
  <c r="AM21" i="1"/>
  <c r="AL21" i="1"/>
  <c r="AG21" i="1"/>
  <c r="M21" i="1"/>
  <c r="AT20" i="1"/>
  <c r="AO20" i="1"/>
  <c r="AN20" i="1"/>
  <c r="AM20" i="1"/>
  <c r="AL20" i="1"/>
  <c r="AG20" i="1"/>
  <c r="M20" i="1"/>
  <c r="AT19" i="1"/>
  <c r="AO19" i="1"/>
  <c r="AN19" i="1"/>
  <c r="AM19" i="1"/>
  <c r="AL19" i="1"/>
  <c r="AG19" i="1"/>
  <c r="M19" i="1"/>
  <c r="AT18" i="1"/>
  <c r="AO18" i="1"/>
  <c r="AN18" i="1"/>
  <c r="AM18" i="1"/>
  <c r="AL18" i="1"/>
  <c r="AG18" i="1"/>
  <c r="M18" i="1"/>
  <c r="AT17" i="1"/>
  <c r="AO17" i="1"/>
  <c r="AN17" i="1"/>
  <c r="AM17" i="1"/>
  <c r="AL17" i="1"/>
  <c r="AG17" i="1"/>
  <c r="M17" i="1"/>
  <c r="AT16" i="1"/>
  <c r="AO16" i="1"/>
  <c r="AN16" i="1"/>
  <c r="AM16" i="1"/>
  <c r="AL16" i="1"/>
  <c r="AG16" i="1"/>
  <c r="L16" i="1"/>
  <c r="K16" i="1"/>
  <c r="AT15" i="1"/>
  <c r="AO15" i="1"/>
  <c r="AN15" i="1"/>
  <c r="AM15" i="1"/>
  <c r="AL15" i="1"/>
  <c r="AG15" i="1"/>
  <c r="M15" i="1"/>
  <c r="AT14" i="1"/>
  <c r="AO14" i="1"/>
  <c r="AN14" i="1"/>
  <c r="AM14" i="1"/>
  <c r="AL14" i="1"/>
  <c r="AG14" i="1"/>
  <c r="M14" i="1"/>
  <c r="AT13" i="1"/>
  <c r="AO13" i="1"/>
  <c r="AN13" i="1"/>
  <c r="AM13" i="1"/>
  <c r="AL13" i="1"/>
  <c r="AG13" i="1"/>
  <c r="M13" i="1"/>
  <c r="AT12" i="1"/>
  <c r="AO12" i="1"/>
  <c r="AN12" i="1"/>
  <c r="AM12" i="1"/>
  <c r="AL12" i="1"/>
  <c r="AG12" i="1"/>
  <c r="M12" i="1"/>
  <c r="AT11" i="1"/>
  <c r="AO11" i="1"/>
  <c r="AN11" i="1"/>
  <c r="AM11" i="1"/>
  <c r="AL11" i="1"/>
  <c r="AG11" i="1"/>
  <c r="M11" i="1"/>
  <c r="AT9" i="1"/>
  <c r="AO9" i="1"/>
  <c r="AN9" i="1"/>
  <c r="AM9" i="1"/>
  <c r="AL9" i="1"/>
  <c r="AG9" i="1"/>
  <c r="M9" i="1"/>
  <c r="AT8" i="1"/>
  <c r="AO8" i="1"/>
  <c r="AN8" i="1"/>
  <c r="AM8" i="1"/>
  <c r="AL8" i="1"/>
  <c r="AG8" i="1"/>
  <c r="M8" i="1"/>
  <c r="AT7" i="1"/>
  <c r="AO7" i="1"/>
  <c r="AN7" i="1"/>
  <c r="AM7" i="1"/>
  <c r="AL7" i="1"/>
  <c r="AG7" i="1"/>
  <c r="M7" i="1"/>
  <c r="AT6" i="1"/>
  <c r="AO6" i="1"/>
  <c r="AN6" i="1"/>
  <c r="AM6" i="1"/>
  <c r="AL6" i="1"/>
  <c r="AG6" i="1"/>
  <c r="M6" i="1"/>
  <c r="AT5" i="1"/>
  <c r="AO5" i="1"/>
  <c r="AN5" i="1"/>
  <c r="AM5" i="1"/>
  <c r="AL5" i="1"/>
  <c r="AG5" i="1"/>
  <c r="M5" i="1"/>
  <c r="AK2" i="1"/>
  <c r="AJ2" i="1"/>
  <c r="AF2" i="1"/>
  <c r="AU155" i="1" l="1"/>
  <c r="AU167" i="1"/>
  <c r="AU160" i="1"/>
  <c r="AU172" i="1"/>
  <c r="AU177" i="1"/>
  <c r="AU193" i="1"/>
  <c r="AU11" i="1"/>
  <c r="AU140" i="1"/>
  <c r="AU34" i="1"/>
  <c r="AV34" i="1" s="1"/>
  <c r="AU28" i="1"/>
  <c r="AU48" i="1"/>
  <c r="AU53" i="1"/>
  <c r="AV53" i="1" s="1"/>
  <c r="AU159" i="1"/>
  <c r="AU16" i="1"/>
  <c r="AU66" i="1"/>
  <c r="AU8" i="1"/>
  <c r="AU105" i="1"/>
  <c r="AU189" i="1"/>
  <c r="AU24" i="1"/>
  <c r="AU60" i="1"/>
  <c r="AU82" i="1"/>
  <c r="AU85" i="1"/>
  <c r="AU18" i="1"/>
  <c r="AU31" i="1"/>
  <c r="AU153" i="1"/>
  <c r="AU27" i="1"/>
  <c r="AU71" i="1"/>
  <c r="AU103" i="1"/>
  <c r="AU154" i="1"/>
  <c r="AU166" i="1"/>
  <c r="AU169" i="1"/>
  <c r="AU192" i="1"/>
  <c r="AU33" i="1"/>
  <c r="AU43" i="1"/>
  <c r="AU109" i="1"/>
  <c r="AU118" i="1"/>
  <c r="AU132" i="1"/>
  <c r="AU174" i="1"/>
  <c r="AU171" i="1"/>
  <c r="AU183" i="1"/>
  <c r="AU41" i="1"/>
  <c r="AV41" i="1" s="1"/>
  <c r="AU50" i="1"/>
  <c r="AU134" i="1"/>
  <c r="AV134" i="1" s="1"/>
  <c r="AU37" i="1"/>
  <c r="AU57" i="1"/>
  <c r="AU79" i="1"/>
  <c r="AU180" i="1"/>
  <c r="AV180" i="1" s="1"/>
  <c r="AU191" i="1"/>
  <c r="AU25" i="1"/>
  <c r="AU36" i="1"/>
  <c r="AU59" i="1"/>
  <c r="AU102" i="1"/>
  <c r="AU142" i="1"/>
  <c r="AU145" i="1"/>
  <c r="AU179" i="1"/>
  <c r="AU32" i="1"/>
  <c r="AU164" i="1"/>
  <c r="AV164" i="1" s="1"/>
  <c r="AU176" i="1"/>
  <c r="M180" i="1"/>
  <c r="AU13" i="1"/>
  <c r="AU21" i="1"/>
  <c r="AU29" i="1"/>
  <c r="AU38" i="1"/>
  <c r="AU119" i="1"/>
  <c r="AU141" i="1"/>
  <c r="AU144" i="1"/>
  <c r="AU170" i="1"/>
  <c r="AU178" i="1"/>
  <c r="AU182" i="1"/>
  <c r="AU77" i="1"/>
  <c r="AU91" i="1"/>
  <c r="AU94" i="1"/>
  <c r="AU97" i="1"/>
  <c r="AU106" i="1"/>
  <c r="AV106" i="1" s="1"/>
  <c r="AU127" i="1"/>
  <c r="AU133" i="1"/>
  <c r="AU163" i="1"/>
  <c r="AU184" i="1"/>
  <c r="AU17" i="1"/>
  <c r="AU22" i="1"/>
  <c r="AV22" i="1" s="1"/>
  <c r="AU51" i="1"/>
  <c r="AU63" i="1"/>
  <c r="AU101" i="1"/>
  <c r="AU130" i="1"/>
  <c r="AU161" i="1"/>
  <c r="AV161" i="1" s="1"/>
  <c r="AW161" i="1" s="1"/>
  <c r="AU185" i="1"/>
  <c r="AU188" i="1"/>
  <c r="AU45" i="1"/>
  <c r="AU62" i="1"/>
  <c r="AU76" i="1"/>
  <c r="AU90" i="1"/>
  <c r="AU93" i="1"/>
  <c r="AU96" i="1"/>
  <c r="AU100" i="1"/>
  <c r="AU148" i="1"/>
  <c r="M161" i="1"/>
  <c r="AU187" i="1"/>
  <c r="AU30" i="1"/>
  <c r="AU68" i="1"/>
  <c r="AU190" i="1"/>
  <c r="AU65" i="1"/>
  <c r="AU9" i="1"/>
  <c r="AV9" i="1" s="1"/>
  <c r="AU15" i="1"/>
  <c r="AU44" i="1"/>
  <c r="AU64" i="1"/>
  <c r="AU131" i="1"/>
  <c r="AU162" i="1"/>
  <c r="AU12" i="1"/>
  <c r="AU40" i="1"/>
  <c r="AU49" i="1"/>
  <c r="AU58" i="1"/>
  <c r="AU72" i="1"/>
  <c r="AU86" i="1"/>
  <c r="AV86" i="1" s="1"/>
  <c r="AU92" i="1"/>
  <c r="AU95" i="1"/>
  <c r="AU99" i="1"/>
  <c r="AU128" i="1"/>
  <c r="AU147" i="1"/>
  <c r="AU156" i="1"/>
  <c r="AU186" i="1"/>
  <c r="AU20" i="1"/>
  <c r="AU55" i="1"/>
  <c r="AU80" i="1"/>
  <c r="AU83" i="1"/>
  <c r="AU104" i="1"/>
  <c r="AU122" i="1"/>
  <c r="AU125" i="1"/>
  <c r="AU168" i="1"/>
  <c r="AU6" i="1"/>
  <c r="AU14" i="1"/>
  <c r="AU81" i="1"/>
  <c r="AU84" i="1"/>
  <c r="AU110" i="1"/>
  <c r="AU113" i="1"/>
  <c r="AV113" i="1" s="1"/>
  <c r="AU117" i="1"/>
  <c r="AU158" i="1"/>
  <c r="L196" i="1"/>
  <c r="AU78" i="1"/>
  <c r="AU116" i="1"/>
  <c r="AU56" i="1"/>
  <c r="AU157" i="1"/>
  <c r="AU26" i="1"/>
  <c r="AU39" i="1"/>
  <c r="AU47" i="1"/>
  <c r="AU52" i="1"/>
  <c r="AU74" i="1"/>
  <c r="AU121" i="1"/>
  <c r="AU124" i="1"/>
  <c r="M182" i="1"/>
  <c r="AU173" i="1"/>
  <c r="M34" i="1"/>
  <c r="AU69" i="1"/>
  <c r="AU7" i="1"/>
  <c r="AU111" i="1"/>
  <c r="AU115" i="1"/>
  <c r="AU75" i="1"/>
  <c r="AU108" i="1"/>
  <c r="AU143" i="1"/>
  <c r="AU146" i="1"/>
  <c r="AU112" i="1"/>
  <c r="AU19" i="1"/>
  <c r="AU46" i="1"/>
  <c r="AU61" i="1"/>
  <c r="AU67" i="1"/>
  <c r="AU70" i="1"/>
  <c r="AU73" i="1"/>
  <c r="AU120" i="1"/>
  <c r="AU123" i="1"/>
  <c r="AU126" i="1"/>
  <c r="AU129" i="1"/>
  <c r="AU149" i="1"/>
  <c r="AU175" i="1"/>
  <c r="AU194" i="1"/>
  <c r="AT196" i="1"/>
  <c r="M164" i="1"/>
  <c r="K3" i="1"/>
  <c r="AM196" i="1"/>
  <c r="AU5" i="1"/>
  <c r="AO196" i="1"/>
  <c r="K196" i="1"/>
  <c r="AH196" i="1"/>
  <c r="AL103" i="1"/>
  <c r="AL2" i="1" s="1"/>
  <c r="AH2" i="1"/>
  <c r="AE196" i="1"/>
  <c r="AG163" i="1"/>
  <c r="AG2" i="1" s="1"/>
  <c r="AE2" i="1"/>
  <c r="M149" i="1"/>
  <c r="M97" i="1"/>
  <c r="M186" i="1"/>
  <c r="M16" i="1"/>
  <c r="L3" i="1"/>
  <c r="AV149" i="1" l="1"/>
  <c r="AW149" i="1" s="1"/>
  <c r="AV97" i="1"/>
  <c r="AW97" i="1" s="1"/>
  <c r="AV163" i="1"/>
  <c r="AW163" i="1" s="1"/>
  <c r="AV124" i="1"/>
  <c r="AW124" i="1" s="1"/>
  <c r="AV190" i="1"/>
  <c r="AW190" i="1" s="1"/>
  <c r="AV119" i="1"/>
  <c r="AW119" i="1" s="1"/>
  <c r="AV117" i="1"/>
  <c r="AW117" i="1" s="1"/>
  <c r="AV80" i="1"/>
  <c r="AW80" i="1" s="1"/>
  <c r="AV68" i="1"/>
  <c r="AW68" i="1" s="1"/>
  <c r="AV127" i="1"/>
  <c r="AW127" i="1" s="1"/>
  <c r="AV183" i="1"/>
  <c r="AW183" i="1" s="1"/>
  <c r="AV8" i="1"/>
  <c r="AW8" i="1" s="1"/>
  <c r="AV29" i="1"/>
  <c r="AW29" i="1" s="1"/>
  <c r="AV171" i="1"/>
  <c r="AW171" i="1" s="1"/>
  <c r="AV7" i="1"/>
  <c r="AW7" i="1" s="1"/>
  <c r="AV131" i="1"/>
  <c r="AW131" i="1" s="1"/>
  <c r="AV77" i="1"/>
  <c r="AW77" i="1" s="1"/>
  <c r="AV176" i="1"/>
  <c r="AW176" i="1" s="1"/>
  <c r="AV18" i="1"/>
  <c r="AW18" i="1" s="1"/>
  <c r="AV48" i="1"/>
  <c r="AW48" i="1" s="1"/>
  <c r="AV64" i="1"/>
  <c r="AW64" i="1" s="1"/>
  <c r="AW164" i="1"/>
  <c r="AV43" i="1"/>
  <c r="AW43" i="1" s="1"/>
  <c r="AV168" i="1"/>
  <c r="AW168" i="1" s="1"/>
  <c r="AV44" i="1"/>
  <c r="AW44" i="1" s="1"/>
  <c r="AW22" i="1"/>
  <c r="AV178" i="1"/>
  <c r="AW178" i="1" s="1"/>
  <c r="AV82" i="1"/>
  <c r="AW82" i="1" s="1"/>
  <c r="AV116" i="1"/>
  <c r="AW116" i="1" s="1"/>
  <c r="AV90" i="1"/>
  <c r="AW90" i="1" s="1"/>
  <c r="AV17" i="1"/>
  <c r="AW17" i="1" s="1"/>
  <c r="AV170" i="1"/>
  <c r="AW170" i="1" s="1"/>
  <c r="AV193" i="1"/>
  <c r="AW193" i="1" s="1"/>
  <c r="AV60" i="1"/>
  <c r="AW60" i="1" s="1"/>
  <c r="AV140" i="1"/>
  <c r="AW140" i="1" s="1"/>
  <c r="AV104" i="1"/>
  <c r="AW104" i="1" s="1"/>
  <c r="AW86" i="1"/>
  <c r="AV62" i="1"/>
  <c r="AW62" i="1" s="1"/>
  <c r="AV189" i="1"/>
  <c r="AW189" i="1" s="1"/>
  <c r="AV146" i="1"/>
  <c r="AW146" i="1" s="1"/>
  <c r="AV158" i="1"/>
  <c r="AW158" i="1" s="1"/>
  <c r="AV83" i="1"/>
  <c r="AW83" i="1" s="1"/>
  <c r="AV133" i="1"/>
  <c r="AW133" i="1" s="1"/>
  <c r="AW41" i="1"/>
  <c r="AV154" i="1"/>
  <c r="AW154" i="1" s="1"/>
  <c r="AV177" i="1"/>
  <c r="AW177" i="1" s="1"/>
  <c r="AV188" i="1"/>
  <c r="AW188" i="1" s="1"/>
  <c r="AV59" i="1"/>
  <c r="AW59" i="1" s="1"/>
  <c r="AV108" i="1"/>
  <c r="AW108" i="1" s="1"/>
  <c r="AV74" i="1"/>
  <c r="AW74" i="1" s="1"/>
  <c r="AV30" i="1"/>
  <c r="AW30" i="1" s="1"/>
  <c r="AV71" i="1"/>
  <c r="AW71" i="1" s="1"/>
  <c r="AV160" i="1"/>
  <c r="AW160" i="1" s="1"/>
  <c r="AV123" i="1"/>
  <c r="AW123" i="1" s="1"/>
  <c r="AV52" i="1"/>
  <c r="AW52" i="1" s="1"/>
  <c r="AV110" i="1"/>
  <c r="AW110" i="1" s="1"/>
  <c r="AV20" i="1"/>
  <c r="AW20" i="1" s="1"/>
  <c r="AV40" i="1"/>
  <c r="AW40" i="1" s="1"/>
  <c r="AV21" i="1"/>
  <c r="AW21" i="1" s="1"/>
  <c r="AV25" i="1"/>
  <c r="AW25" i="1" s="1"/>
  <c r="AV27" i="1"/>
  <c r="AW27" i="1" s="1"/>
  <c r="AV16" i="1"/>
  <c r="AW16" i="1" s="1"/>
  <c r="AV120" i="1"/>
  <c r="AW120" i="1" s="1"/>
  <c r="AV115" i="1"/>
  <c r="AW115" i="1" s="1"/>
  <c r="AV12" i="1"/>
  <c r="AW12" i="1" s="1"/>
  <c r="AV13" i="1"/>
  <c r="AW13" i="1" s="1"/>
  <c r="AV153" i="1"/>
  <c r="AW153" i="1" s="1"/>
  <c r="AV155" i="1"/>
  <c r="AW155" i="1" s="1"/>
  <c r="AV73" i="1"/>
  <c r="AW73" i="1" s="1"/>
  <c r="AV81" i="1"/>
  <c r="AW81" i="1" s="1"/>
  <c r="AV156" i="1"/>
  <c r="AW156" i="1" s="1"/>
  <c r="AV162" i="1"/>
  <c r="AW162" i="1" s="1"/>
  <c r="AV148" i="1"/>
  <c r="AW148" i="1" s="1"/>
  <c r="AV101" i="1"/>
  <c r="AW101" i="1" s="1"/>
  <c r="AW180" i="1"/>
  <c r="AV118" i="1"/>
  <c r="AW118" i="1" s="1"/>
  <c r="AV70" i="1"/>
  <c r="AW70" i="1" s="1"/>
  <c r="AV147" i="1"/>
  <c r="AW147" i="1" s="1"/>
  <c r="AV79" i="1"/>
  <c r="AW79" i="1" s="1"/>
  <c r="AV69" i="1"/>
  <c r="AW69" i="1" s="1"/>
  <c r="AV157" i="1"/>
  <c r="AW157" i="1" s="1"/>
  <c r="AV128" i="1"/>
  <c r="AW128" i="1" s="1"/>
  <c r="AV85" i="1"/>
  <c r="AW85" i="1" s="1"/>
  <c r="AV125" i="1"/>
  <c r="AW125" i="1" s="1"/>
  <c r="AV194" i="1"/>
  <c r="AW194" i="1" s="1"/>
  <c r="AV78" i="1"/>
  <c r="AW78" i="1" s="1"/>
  <c r="AV92" i="1"/>
  <c r="AW92" i="1" s="1"/>
  <c r="AW9" i="1"/>
  <c r="AV11" i="1"/>
  <c r="AW11" i="1" s="1"/>
  <c r="AV159" i="1"/>
  <c r="AW159" i="1" s="1"/>
  <c r="AV167" i="1"/>
  <c r="AW167" i="1" s="1"/>
  <c r="AV91" i="1"/>
  <c r="AW91" i="1" s="1"/>
  <c r="AV66" i="1"/>
  <c r="AW66" i="1" s="1"/>
  <c r="AV174" i="1"/>
  <c r="AW174" i="1" s="1"/>
  <c r="AV24" i="1"/>
  <c r="AW24" i="1" s="1"/>
  <c r="AV102" i="1"/>
  <c r="AW102" i="1" s="1"/>
  <c r="AV166" i="1"/>
  <c r="AW166" i="1" s="1"/>
  <c r="AV172" i="1"/>
  <c r="AW172" i="1" s="1"/>
  <c r="AV50" i="1"/>
  <c r="AW50" i="1" s="1"/>
  <c r="AV93" i="1"/>
  <c r="AW93" i="1" s="1"/>
  <c r="AW34" i="1"/>
  <c r="AV28" i="1"/>
  <c r="AW28" i="1" s="1"/>
  <c r="AW113" i="1"/>
  <c r="AV32" i="1"/>
  <c r="AW32" i="1" s="1"/>
  <c r="AV179" i="1"/>
  <c r="AW179" i="1" s="1"/>
  <c r="AV31" i="1"/>
  <c r="AW31" i="1" s="1"/>
  <c r="AW53" i="1"/>
  <c r="AV63" i="1"/>
  <c r="AW63" i="1" s="1"/>
  <c r="AV105" i="1"/>
  <c r="AW105" i="1" s="1"/>
  <c r="AV51" i="1"/>
  <c r="AW51" i="1" s="1"/>
  <c r="AV103" i="1"/>
  <c r="AW103" i="1" s="1"/>
  <c r="AV39" i="1"/>
  <c r="AW39" i="1" s="1"/>
  <c r="AV55" i="1"/>
  <c r="AW55" i="1" s="1"/>
  <c r="AV192" i="1"/>
  <c r="AW192" i="1" s="1"/>
  <c r="AV175" i="1"/>
  <c r="AW175" i="1" s="1"/>
  <c r="AW134" i="1"/>
  <c r="AV49" i="1"/>
  <c r="AW49" i="1" s="1"/>
  <c r="AV26" i="1"/>
  <c r="AW26" i="1" s="1"/>
  <c r="AV76" i="1"/>
  <c r="AW76" i="1" s="1"/>
  <c r="AV33" i="1"/>
  <c r="AW33" i="1" s="1"/>
  <c r="AV132" i="1"/>
  <c r="AW132" i="1" s="1"/>
  <c r="AV109" i="1"/>
  <c r="AW109" i="1" s="1"/>
  <c r="AV122" i="1"/>
  <c r="AW122" i="1" s="1"/>
  <c r="AV186" i="1"/>
  <c r="AW186" i="1" s="1"/>
  <c r="AW106" i="1"/>
  <c r="AV94" i="1"/>
  <c r="AW94" i="1" s="1"/>
  <c r="AV96" i="1"/>
  <c r="AW96" i="1" s="1"/>
  <c r="AV65" i="1"/>
  <c r="AW65" i="1" s="1"/>
  <c r="AV45" i="1"/>
  <c r="AW45" i="1" s="1"/>
  <c r="AV141" i="1"/>
  <c r="AW141" i="1" s="1"/>
  <c r="AV72" i="1"/>
  <c r="AW72" i="1" s="1"/>
  <c r="AV182" i="1"/>
  <c r="AW182" i="1" s="1"/>
  <c r="AV169" i="1"/>
  <c r="AW169" i="1" s="1"/>
  <c r="AV57" i="1"/>
  <c r="AW57" i="1" s="1"/>
  <c r="AV95" i="1"/>
  <c r="AW95" i="1" s="1"/>
  <c r="AV37" i="1"/>
  <c r="AW37" i="1" s="1"/>
  <c r="AV144" i="1"/>
  <c r="AW144" i="1" s="1"/>
  <c r="AV75" i="1"/>
  <c r="AW75" i="1" s="1"/>
  <c r="AV184" i="1"/>
  <c r="AW184" i="1" s="1"/>
  <c r="AV99" i="1"/>
  <c r="AW99" i="1" s="1"/>
  <c r="AV185" i="1"/>
  <c r="AW185" i="1" s="1"/>
  <c r="AV38" i="1"/>
  <c r="AW38" i="1" s="1"/>
  <c r="AV36" i="1"/>
  <c r="AW36" i="1" s="1"/>
  <c r="AV191" i="1"/>
  <c r="AW191" i="1" s="1"/>
  <c r="AL196" i="1"/>
  <c r="AV145" i="1"/>
  <c r="AW145" i="1" s="1"/>
  <c r="AV142" i="1"/>
  <c r="AW142" i="1" s="1"/>
  <c r="AV187" i="1"/>
  <c r="AW187" i="1" s="1"/>
  <c r="AV129" i="1"/>
  <c r="AW129" i="1" s="1"/>
  <c r="AV56" i="1"/>
  <c r="AW56" i="1" s="1"/>
  <c r="AV130" i="1"/>
  <c r="AW130" i="1" s="1"/>
  <c r="AV173" i="1"/>
  <c r="AW173" i="1" s="1"/>
  <c r="AV84" i="1"/>
  <c r="AW84" i="1" s="1"/>
  <c r="AV112" i="1"/>
  <c r="AW112" i="1" s="1"/>
  <c r="AV58" i="1"/>
  <c r="AW58" i="1" s="1"/>
  <c r="AV100" i="1"/>
  <c r="AW100" i="1" s="1"/>
  <c r="AV14" i="1"/>
  <c r="AW14" i="1" s="1"/>
  <c r="AV15" i="1"/>
  <c r="AW15" i="1" s="1"/>
  <c r="M3" i="1"/>
  <c r="AV46" i="1"/>
  <c r="AW46" i="1" s="1"/>
  <c r="AV111" i="1"/>
  <c r="AW111" i="1" s="1"/>
  <c r="AV47" i="1"/>
  <c r="AW47" i="1" s="1"/>
  <c r="AV61" i="1"/>
  <c r="AW61" i="1" s="1"/>
  <c r="M196" i="1"/>
  <c r="AV19" i="1"/>
  <c r="AW19" i="1" s="1"/>
  <c r="AV126" i="1"/>
  <c r="AW126" i="1" s="1"/>
  <c r="AV67" i="1"/>
  <c r="AW67" i="1" s="1"/>
  <c r="AV121" i="1"/>
  <c r="AW121" i="1" s="1"/>
  <c r="AV6" i="1"/>
  <c r="AW6" i="1" s="1"/>
  <c r="AV143" i="1"/>
  <c r="AW143" i="1" s="1"/>
  <c r="AU196" i="1"/>
  <c r="AV196" i="1" s="1"/>
  <c r="AW196" i="1" s="1"/>
  <c r="AV5" i="1"/>
  <c r="AW5" i="1" s="1"/>
  <c r="AG196" i="1"/>
  <c r="AL197" i="1" l="1"/>
  <c r="AG1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SATISH KUMAR SAPPA</author>
  </authors>
  <commentList>
    <comment ref="W9" authorId="0" shapeId="0" xr:uid="{860842E3-AF79-4170-88F2-EB7C6E55D44E}">
      <text>
        <r>
          <rPr>
            <b/>
            <sz val="9"/>
            <color indexed="81"/>
            <rFont val="Tahoma"/>
            <family val="2"/>
          </rPr>
          <t>SATISH KUMAR SAPPA: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First Initial draught survey commenced at 21:30 hrs on 18-04-2024,
Second Initital draught survey along with P &amp; I surveyor (Disponent PNI) at 05:00 hrs on 19-04-2024.</t>
        </r>
      </text>
    </comment>
    <comment ref="X9" authorId="0" shapeId="0" xr:uid="{A258DFE0-3E5F-4EE5-9617-D7DBEBE645CF}">
      <text>
        <r>
          <rPr>
            <b/>
            <sz val="9"/>
            <color indexed="81"/>
            <rFont val="Tahoma"/>
            <family val="2"/>
          </rPr>
          <t>SATISH KUMAR SAPPA: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First Initial draught survey completed at 23:30 hrs on 18-04-2024,
Second Initital draught survey along with P &amp; I surveyor (Disponent PNI) at 08:00 hrs on 19-04-2024.
Waited for Vessel master / Chief Officer to sign the Initial draught survey report.</t>
        </r>
      </text>
    </comment>
  </commentList>
</comments>
</file>

<file path=xl/sharedStrings.xml><?xml version="1.0" encoding="utf-8"?>
<sst xmlns="http://schemas.openxmlformats.org/spreadsheetml/2006/main" count="2154" uniqueCount="332">
  <si>
    <t>Mode of Discharge Qty by</t>
  </si>
  <si>
    <t>Intercarted Qty from Wharf to Plot</t>
  </si>
  <si>
    <t>Delays &amp; Stoppages (in days)</t>
  </si>
  <si>
    <t>Sl No.</t>
  </si>
  <si>
    <t>Cargo Wise S.No</t>
  </si>
  <si>
    <t>Type of Run</t>
  </si>
  <si>
    <t>Vessel Name</t>
  </si>
  <si>
    <t>Party</t>
  </si>
  <si>
    <t>Receiver</t>
  </si>
  <si>
    <t>Cargo</t>
  </si>
  <si>
    <t>Grade</t>
  </si>
  <si>
    <t>COO</t>
  </si>
  <si>
    <t>BL Qty</t>
  </si>
  <si>
    <t>FDS Qty</t>
  </si>
  <si>
    <t>Difference
(BL - FDS)</t>
  </si>
  <si>
    <t>Berth no.</t>
  </si>
  <si>
    <t>Stevedoring</t>
  </si>
  <si>
    <t>Vessel Type</t>
  </si>
  <si>
    <t>Vessel Make</t>
  </si>
  <si>
    <t>Vessel Arrival</t>
  </si>
  <si>
    <t>Vessel NOR Tendered</t>
  </si>
  <si>
    <t>Vessel POB</t>
  </si>
  <si>
    <t>Vessel First Line</t>
  </si>
  <si>
    <t>Vessel Berthing
(All Fast)</t>
  </si>
  <si>
    <t>Initial Draught Survey Commencing</t>
  </si>
  <si>
    <t>Initial Draught Survey Completed</t>
  </si>
  <si>
    <t>Discharge Commenced</t>
  </si>
  <si>
    <t>Discharge Completed</t>
  </si>
  <si>
    <t>Final Draught Survey Commencing</t>
  </si>
  <si>
    <t>Final Draught Survey Completed</t>
  </si>
  <si>
    <t>Vessel Vacated Berth
Cast Off</t>
  </si>
  <si>
    <t>Vessel
Sailed</t>
  </si>
  <si>
    <t>Shore Crane
Disch. Qty</t>
  </si>
  <si>
    <t>Ship Crane
Disch. Qty</t>
  </si>
  <si>
    <t>Total
Qty</t>
  </si>
  <si>
    <t>Manual
(Hopper Qty)</t>
  </si>
  <si>
    <t>Manual
(Jetty Qty)</t>
  </si>
  <si>
    <t>Mobile Hopper</t>
  </si>
  <si>
    <t>Track Hopper</t>
  </si>
  <si>
    <t>Total</t>
  </si>
  <si>
    <t>Preberthing delays
(in days)</t>
  </si>
  <si>
    <t>Vessel stay @ Berth</t>
  </si>
  <si>
    <t>Operation Discharge Time (in days)</t>
  </si>
  <si>
    <t>Bad Weather delays</t>
  </si>
  <si>
    <t>Interim draught survey stoppage</t>
  </si>
  <si>
    <t>Vsl Shifting delays</t>
  </si>
  <si>
    <t>Other delays</t>
  </si>
  <si>
    <t>Total delays</t>
  </si>
  <si>
    <t>Net Discharge time (in days)</t>
  </si>
  <si>
    <t>Avg. Disch. Rate per day</t>
  </si>
  <si>
    <t>Avg. Disch. Rate (per hr)</t>
  </si>
  <si>
    <t>Coastal -Import</t>
  </si>
  <si>
    <t>Vishva Malhar</t>
  </si>
  <si>
    <t>APGENCO</t>
  </si>
  <si>
    <t>Coal</t>
  </si>
  <si>
    <t>T.Coal</t>
  </si>
  <si>
    <t>India</t>
  </si>
  <si>
    <t>AKV</t>
  </si>
  <si>
    <t>Geared</t>
  </si>
  <si>
    <t>Supramax</t>
  </si>
  <si>
    <t>Import</t>
  </si>
  <si>
    <t>Dolce Vita</t>
  </si>
  <si>
    <t>Ultratech Cements</t>
  </si>
  <si>
    <t>Pet Coke</t>
  </si>
  <si>
    <t>Saudi Aradia</t>
  </si>
  <si>
    <t>VSS</t>
  </si>
  <si>
    <t>Jal Kumud</t>
  </si>
  <si>
    <t>KRIBHCO</t>
  </si>
  <si>
    <t>Trading</t>
  </si>
  <si>
    <t>Urea</t>
  </si>
  <si>
    <t>G.Urea</t>
  </si>
  <si>
    <t>Oman</t>
  </si>
  <si>
    <t>IST</t>
  </si>
  <si>
    <t>Gearless</t>
  </si>
  <si>
    <t>Vishva Malhar-Voy(2)</t>
  </si>
  <si>
    <t>Energy Hope</t>
  </si>
  <si>
    <t>MOP</t>
  </si>
  <si>
    <t>Canada</t>
  </si>
  <si>
    <t>MR</t>
  </si>
  <si>
    <t>Panamax</t>
  </si>
  <si>
    <t>Coastal -Export</t>
  </si>
  <si>
    <t>Global Unity</t>
  </si>
  <si>
    <t>Lloyds</t>
  </si>
  <si>
    <t>Iron Ore</t>
  </si>
  <si>
    <t>Vishva Malhar-Voy(3)</t>
  </si>
  <si>
    <t>Fraternelle</t>
  </si>
  <si>
    <t>JSW Mineral</t>
  </si>
  <si>
    <t>Evonith</t>
  </si>
  <si>
    <t>Coking Coal</t>
  </si>
  <si>
    <t>Australia</t>
  </si>
  <si>
    <t>Export</t>
  </si>
  <si>
    <t>Zoitsa Sigala</t>
  </si>
  <si>
    <t>Nicholas Stanford</t>
  </si>
  <si>
    <t>Bulk Ara</t>
  </si>
  <si>
    <t>Adnai</t>
  </si>
  <si>
    <t>S.Coal</t>
  </si>
  <si>
    <t>South Africa</t>
  </si>
  <si>
    <t>Cape</t>
  </si>
  <si>
    <t>Navios Meridian</t>
  </si>
  <si>
    <t>Sarat</t>
  </si>
  <si>
    <t>Gcl Godavari</t>
  </si>
  <si>
    <t>United States</t>
  </si>
  <si>
    <t>Jal Kumud-Voy(2)</t>
  </si>
  <si>
    <t>IFFCO</t>
  </si>
  <si>
    <t>Vishva Malhar-Voy(4)</t>
  </si>
  <si>
    <t>Thetis</t>
  </si>
  <si>
    <t>Jayaswal</t>
  </si>
  <si>
    <t>Captain D Lempesis</t>
  </si>
  <si>
    <t>AS</t>
  </si>
  <si>
    <t>China</t>
  </si>
  <si>
    <t>DL Pansy</t>
  </si>
  <si>
    <t>Georgia</t>
  </si>
  <si>
    <t>Sian</t>
  </si>
  <si>
    <t>Chambal</t>
  </si>
  <si>
    <t>NPK</t>
  </si>
  <si>
    <t>Russia</t>
  </si>
  <si>
    <t>Vishva Malhar-Voy(5)</t>
  </si>
  <si>
    <t>Jal Kumud-Voy(3)</t>
  </si>
  <si>
    <t>Asian Pride</t>
  </si>
  <si>
    <t>RCFL</t>
  </si>
  <si>
    <t>DAP</t>
  </si>
  <si>
    <t>Jal kalpataru</t>
  </si>
  <si>
    <t xml:space="preserve">Jal kalpataru </t>
  </si>
  <si>
    <t>Vishva Malhar-Voy(6)</t>
  </si>
  <si>
    <t>Fortune Prosperity</t>
  </si>
  <si>
    <t>Green Star</t>
  </si>
  <si>
    <t>Hsl Nassau</t>
  </si>
  <si>
    <t>Jal Kalpavaiksh</t>
  </si>
  <si>
    <t>Guo Rui</t>
  </si>
  <si>
    <t>Hua Si Yuan</t>
  </si>
  <si>
    <t>IPL</t>
  </si>
  <si>
    <t>Annita</t>
  </si>
  <si>
    <t>Grasim</t>
  </si>
  <si>
    <t>Medi Venezia</t>
  </si>
  <si>
    <t>Handymax</t>
  </si>
  <si>
    <t>Navios La Paix</t>
  </si>
  <si>
    <t>Sea Spirit</t>
  </si>
  <si>
    <t>Saraogi</t>
  </si>
  <si>
    <t>Steam Coal</t>
  </si>
  <si>
    <t>Indonesia</t>
  </si>
  <si>
    <t>Cs Calla</t>
  </si>
  <si>
    <t>Hisaronu- M</t>
  </si>
  <si>
    <t>Jal Kumud-Voy(4)</t>
  </si>
  <si>
    <t>Aquaman</t>
  </si>
  <si>
    <t>Venezuela</t>
  </si>
  <si>
    <t>Medi Venezia-Voy(2)</t>
  </si>
  <si>
    <t>Vishva Bandhan</t>
  </si>
  <si>
    <t>Sylvia</t>
  </si>
  <si>
    <t>Vishva Vijay</t>
  </si>
  <si>
    <t>Unity Spirit</t>
  </si>
  <si>
    <t>Leto</t>
  </si>
  <si>
    <t>Gng Concord 3</t>
  </si>
  <si>
    <t>Vishva Prerna</t>
  </si>
  <si>
    <t>An Hai Vincent</t>
  </si>
  <si>
    <t>Plant</t>
  </si>
  <si>
    <t>Spike</t>
  </si>
  <si>
    <t>W.MOP</t>
  </si>
  <si>
    <t>Josco Taicang</t>
  </si>
  <si>
    <t>Vishva Prerna-Voy(2)</t>
  </si>
  <si>
    <t>Prabhu Sumat</t>
  </si>
  <si>
    <t>Ocean Rally</t>
  </si>
  <si>
    <t>P.Urea</t>
  </si>
  <si>
    <t>Qatar</t>
  </si>
  <si>
    <t>Jal Kalpavriksh-Voy.(2)</t>
  </si>
  <si>
    <t>Anastasia K</t>
  </si>
  <si>
    <t>Xin Hai Tong 56</t>
  </si>
  <si>
    <t>Canopus</t>
  </si>
  <si>
    <t>India Coke</t>
  </si>
  <si>
    <t>Courtesy K</t>
  </si>
  <si>
    <t>Aruna Berk</t>
  </si>
  <si>
    <t>Halifax Eagle</t>
  </si>
  <si>
    <t>Sivota</t>
  </si>
  <si>
    <t>Golden Flame</t>
  </si>
  <si>
    <t>Jag Rani</t>
  </si>
  <si>
    <t>Crimson Ark</t>
  </si>
  <si>
    <t>Maha Yaya</t>
  </si>
  <si>
    <t>Beauty Lotus</t>
  </si>
  <si>
    <t>Parry Sugar</t>
  </si>
  <si>
    <t>Belmar</t>
  </si>
  <si>
    <t>Kirribilli</t>
  </si>
  <si>
    <t>G.Coking Coal</t>
  </si>
  <si>
    <t>Veni</t>
  </si>
  <si>
    <t>Star Flame</t>
  </si>
  <si>
    <t>Crimson Ark-Voy(2)</t>
  </si>
  <si>
    <t>Sea Hope</t>
  </si>
  <si>
    <t>Ns Hangzhou</t>
  </si>
  <si>
    <t>Visma Global</t>
  </si>
  <si>
    <t>PCI Coking Coal</t>
  </si>
  <si>
    <t>Prabhu Sumat-Voy(2)</t>
  </si>
  <si>
    <t>Castillo De Malpica</t>
  </si>
  <si>
    <t>Jiu Feng Ling</t>
  </si>
  <si>
    <t>Canpotex Inspire</t>
  </si>
  <si>
    <t>Thermaikos</t>
  </si>
  <si>
    <t>Moonlit</t>
  </si>
  <si>
    <t>Anna M</t>
  </si>
  <si>
    <t>Sea Destiny</t>
  </si>
  <si>
    <t>Morea</t>
  </si>
  <si>
    <t>Ligari</t>
  </si>
  <si>
    <t>Kamares</t>
  </si>
  <si>
    <t>NFL</t>
  </si>
  <si>
    <t>Bright Pegasus</t>
  </si>
  <si>
    <t>Safi Alfa</t>
  </si>
  <si>
    <t>Common Calypso</t>
  </si>
  <si>
    <t>Vishva Ekta</t>
  </si>
  <si>
    <t>Lago Di Ledro</t>
  </si>
  <si>
    <t>Hpc Dream</t>
  </si>
  <si>
    <t>Discovery</t>
  </si>
  <si>
    <t>Ns Xiamen</t>
  </si>
  <si>
    <t>Scion Mathilda</t>
  </si>
  <si>
    <t>Vishva Vinay</t>
  </si>
  <si>
    <t>Stella L</t>
  </si>
  <si>
    <t>Matix</t>
  </si>
  <si>
    <t>Chola Destiny</t>
  </si>
  <si>
    <t>Evgenia K</t>
  </si>
  <si>
    <t>TSP</t>
  </si>
  <si>
    <t>Tai Helios</t>
  </si>
  <si>
    <t>Trikeri</t>
  </si>
  <si>
    <t>HG Melbourne</t>
  </si>
  <si>
    <t>P.MOP</t>
  </si>
  <si>
    <t>Mila</t>
  </si>
  <si>
    <t>Kesoram Industries</t>
  </si>
  <si>
    <t>Xin Yang Cai Fu</t>
  </si>
  <si>
    <t>Cemtex Sincerity</t>
  </si>
  <si>
    <t>Indorama</t>
  </si>
  <si>
    <t>Globe Pegasus</t>
  </si>
  <si>
    <t>Mxd Xiamen</t>
  </si>
  <si>
    <t>Atlantic B</t>
  </si>
  <si>
    <t>Vishva Ekta-Voy(2)</t>
  </si>
  <si>
    <t>Ivy Blue</t>
  </si>
  <si>
    <t>Israel</t>
  </si>
  <si>
    <t>Laskaro S</t>
  </si>
  <si>
    <t>Tomini Levant</t>
  </si>
  <si>
    <t>Apj Kabir Anand</t>
  </si>
  <si>
    <t>Star Nasia</t>
  </si>
  <si>
    <t>Jabal Shams</t>
  </si>
  <si>
    <t>Dedalos</t>
  </si>
  <si>
    <t>Blue Ionian</t>
  </si>
  <si>
    <t>Verbier</t>
  </si>
  <si>
    <t>Fuat Sezgin</t>
  </si>
  <si>
    <t>FACT</t>
  </si>
  <si>
    <t>NWR -2</t>
  </si>
  <si>
    <t>Sagar Kanya</t>
  </si>
  <si>
    <t>Nord Kitan</t>
  </si>
  <si>
    <t>Jag Rishi</t>
  </si>
  <si>
    <t>Apj Jaouad</t>
  </si>
  <si>
    <t>Jal Kumud-Voy(5)</t>
  </si>
  <si>
    <t>Lowlands Blossom</t>
  </si>
  <si>
    <t>Truong Minh Prosperity</t>
  </si>
  <si>
    <t>Sree Siri Sai Traders</t>
  </si>
  <si>
    <t>Otzias</t>
  </si>
  <si>
    <t>Apj Jaouad-Voy(2)</t>
  </si>
  <si>
    <t>Apj Angad 2</t>
  </si>
  <si>
    <t>Shandong Fu Xin</t>
  </si>
  <si>
    <t>Illawarra Coking Coal</t>
  </si>
  <si>
    <t>Ssi Adventure</t>
  </si>
  <si>
    <t>Chola Symhpony</t>
  </si>
  <si>
    <t>Trust Star</t>
  </si>
  <si>
    <t>Pacific Ocean</t>
  </si>
  <si>
    <t>Apj Jaouad-Voy(3)</t>
  </si>
  <si>
    <t>Jal Kumud-Voy(6)</t>
  </si>
  <si>
    <t>Pu Tuo Hai</t>
  </si>
  <si>
    <t>Jordan</t>
  </si>
  <si>
    <t>Nba Viva</t>
  </si>
  <si>
    <t>Giorgakis</t>
  </si>
  <si>
    <t>Csk Longevity</t>
  </si>
  <si>
    <t>Cook / LV Hard Coking Coal</t>
  </si>
  <si>
    <t>Vishva Jyoti</t>
  </si>
  <si>
    <t>Dalarna</t>
  </si>
  <si>
    <t>Vitality Diva</t>
  </si>
  <si>
    <t>Yasa Emirhan</t>
  </si>
  <si>
    <t>Elegant Sw</t>
  </si>
  <si>
    <t>AC Glorious</t>
  </si>
  <si>
    <t>Erena</t>
  </si>
  <si>
    <t>Vishva Vinay-Voy(2)</t>
  </si>
  <si>
    <t>Chennai Valarchi</t>
  </si>
  <si>
    <t>CCS Orchid</t>
  </si>
  <si>
    <t>Yasa Kyoto</t>
  </si>
  <si>
    <t>Chola Prosperity</t>
  </si>
  <si>
    <t>Jal Kumud-Voy(7)</t>
  </si>
  <si>
    <t>Megalohari</t>
  </si>
  <si>
    <t>Apj Kais</t>
  </si>
  <si>
    <t>Chennai Valarchi-Voy(2)</t>
  </si>
  <si>
    <t>Dorysia</t>
  </si>
  <si>
    <t>KSL Laiyang</t>
  </si>
  <si>
    <t>Kaya Oldendorff</t>
  </si>
  <si>
    <t>Natural/Pink</t>
  </si>
  <si>
    <t>Twinluck Sw</t>
  </si>
  <si>
    <t>NPS</t>
  </si>
  <si>
    <t>SSI Surprise</t>
  </si>
  <si>
    <t>Dato Success</t>
  </si>
  <si>
    <t>Nigeria</t>
  </si>
  <si>
    <t>Hermes</t>
  </si>
  <si>
    <t>Badger</t>
  </si>
  <si>
    <t>Ksl Chaoyang</t>
  </si>
  <si>
    <t>NTECL</t>
  </si>
  <si>
    <t>Marine Fortune 1</t>
  </si>
  <si>
    <t>T.Coal - G8</t>
  </si>
  <si>
    <t>Intersea Voyager</t>
  </si>
  <si>
    <t>Apj Indrani</t>
  </si>
  <si>
    <t>Maha Jacqueline</t>
  </si>
  <si>
    <t>Apj Indrani-Voy(2)</t>
  </si>
  <si>
    <t>Nava Dionyssos</t>
  </si>
  <si>
    <t>Chick Peas</t>
  </si>
  <si>
    <t>Commodity</t>
  </si>
  <si>
    <t>Fertilizer</t>
  </si>
  <si>
    <t>Ind. Salt</t>
  </si>
  <si>
    <t>General Cargoes</t>
  </si>
  <si>
    <t>NCE</t>
  </si>
  <si>
    <t>6</t>
  </si>
  <si>
    <t>New Zealand</t>
  </si>
  <si>
    <t>Alpine Coking Coal</t>
  </si>
  <si>
    <t>R.MOP</t>
  </si>
  <si>
    <t>Adani</t>
  </si>
  <si>
    <t>CIL(P)</t>
  </si>
  <si>
    <t>Mosaic</t>
  </si>
  <si>
    <t>Munara</t>
  </si>
  <si>
    <t>Narmada</t>
  </si>
  <si>
    <t>Agrifields</t>
  </si>
  <si>
    <t>India Cements</t>
  </si>
  <si>
    <t>Aditya Birla</t>
  </si>
  <si>
    <t>CIL (T)</t>
  </si>
  <si>
    <t>GSFC</t>
  </si>
  <si>
    <t>MBG</t>
  </si>
  <si>
    <t>Ramco</t>
  </si>
  <si>
    <t>Ultratech</t>
  </si>
  <si>
    <t>Note :</t>
  </si>
  <si>
    <t>Scenarios of Vessel receipts and discharges:</t>
  </si>
  <si>
    <t>Single vessel with multiple cargoes for multiple customers</t>
  </si>
  <si>
    <t>Single vessel with single cargo for multiple customers</t>
  </si>
  <si>
    <t>Single vessel with multiple cargoes for single customer</t>
  </si>
  <si>
    <t>Single vessel with single cargo for single customer</t>
  </si>
  <si>
    <t>Discharges may happen basis vessel wise / customer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</si>
</sst>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_(* #,##0.000_);_(* \(#,##0.000\);_(* &quot;-&quot;???_);_(@_)"/>
    <numFmt numFmtId="167" formatCode="_(* #,##0.000_);_(* \(#,##0.0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  <font>
      <b/>
      <sz val="2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/>
    <xf numFmtId="43" fontId="5" fillId="0" borderId="0" xfId="0" applyNumberFormat="1" applyFont="1"/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22" fontId="5" fillId="0" borderId="2" xfId="0" applyNumberFormat="1" applyFont="1" applyBorder="1" applyAlignment="1">
      <alignment horizontal="centerContinuous"/>
    </xf>
    <xf numFmtId="22" fontId="5" fillId="0" borderId="3" xfId="0" applyNumberFormat="1" applyFont="1" applyBorder="1" applyAlignment="1">
      <alignment horizontal="centerContinuous"/>
    </xf>
    <xf numFmtId="22" fontId="5" fillId="0" borderId="4" xfId="0" applyNumberFormat="1" applyFont="1" applyBorder="1" applyAlignment="1">
      <alignment horizontal="centerContinuous"/>
    </xf>
    <xf numFmtId="22" fontId="5" fillId="0" borderId="1" xfId="0" applyNumberFormat="1" applyFont="1" applyBorder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2" fontId="5" fillId="0" borderId="5" xfId="0" applyNumberFormat="1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22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 wrapText="1"/>
    </xf>
    <xf numFmtId="22" fontId="5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43" fontId="3" fillId="0" borderId="6" xfId="1" applyFont="1" applyFill="1" applyBorder="1" applyAlignment="1">
      <alignment horizontal="center" vertical="center"/>
    </xf>
    <xf numFmtId="165" fontId="3" fillId="0" borderId="6" xfId="1" applyNumberFormat="1" applyFont="1" applyFill="1" applyBorder="1"/>
    <xf numFmtId="165" fontId="3" fillId="0" borderId="1" xfId="1" applyNumberFormat="1" applyFont="1" applyFill="1" applyBorder="1"/>
    <xf numFmtId="166" fontId="3" fillId="0" borderId="1" xfId="1" applyNumberFormat="1" applyFont="1" applyFill="1" applyBorder="1"/>
    <xf numFmtId="0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7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/>
    <xf numFmtId="43" fontId="3" fillId="0" borderId="0" xfId="1" applyFont="1" applyBorder="1"/>
    <xf numFmtId="49" fontId="3" fillId="0" borderId="1" xfId="1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0" fontId="3" fillId="0" borderId="1" xfId="2" applyFont="1" applyFill="1" applyBorder="1"/>
    <xf numFmtId="22" fontId="3" fillId="0" borderId="1" xfId="0" applyNumberFormat="1" applyFont="1" applyBorder="1"/>
    <xf numFmtId="0" fontId="3" fillId="0" borderId="5" xfId="0" applyFont="1" applyBorder="1" applyAlignment="1">
      <alignment horizontal="center" vertical="center"/>
    </xf>
    <xf numFmtId="165" fontId="3" fillId="0" borderId="5" xfId="1" applyNumberFormat="1" applyFont="1" applyFill="1" applyBorder="1"/>
    <xf numFmtId="0" fontId="3" fillId="0" borderId="5" xfId="1" applyNumberFormat="1" applyFont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43" fontId="3" fillId="0" borderId="5" xfId="1" applyFont="1" applyFill="1" applyBorder="1" applyAlignment="1">
      <alignment horizontal="center" vertical="center"/>
    </xf>
    <xf numFmtId="22" fontId="3" fillId="0" borderId="5" xfId="0" applyNumberFormat="1" applyFont="1" applyBorder="1" applyAlignment="1">
      <alignment horizontal="center" vertical="center"/>
    </xf>
    <xf numFmtId="22" fontId="3" fillId="0" borderId="5" xfId="0" applyNumberFormat="1" applyFont="1" applyBorder="1" applyAlignment="1">
      <alignment horizontal="center"/>
    </xf>
    <xf numFmtId="165" fontId="3" fillId="0" borderId="5" xfId="1" applyNumberFormat="1" applyFont="1" applyBorder="1"/>
    <xf numFmtId="167" fontId="3" fillId="0" borderId="5" xfId="1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166" fontId="3" fillId="0" borderId="1" xfId="1" applyNumberFormat="1" applyFont="1" applyBorder="1"/>
    <xf numFmtId="43" fontId="3" fillId="0" borderId="5" xfId="1" applyFont="1" applyBorder="1" applyAlignment="1">
      <alignment horizontal="center" vertical="center"/>
    </xf>
    <xf numFmtId="166" fontId="3" fillId="0" borderId="6" xfId="1" applyNumberFormat="1" applyFont="1" applyFill="1" applyBorder="1"/>
    <xf numFmtId="0" fontId="3" fillId="0" borderId="6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22" fontId="3" fillId="0" borderId="6" xfId="0" applyNumberFormat="1" applyFont="1" applyBorder="1" applyAlignment="1">
      <alignment horizontal="center" vertical="center"/>
    </xf>
    <xf numFmtId="167" fontId="3" fillId="0" borderId="6" xfId="1" applyNumberFormat="1" applyFont="1" applyFill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43" fontId="3" fillId="0" borderId="1" xfId="1" applyFont="1" applyFill="1" applyBorder="1"/>
    <xf numFmtId="49" fontId="3" fillId="0" borderId="1" xfId="1" applyNumberFormat="1" applyFont="1" applyFill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Fill="1"/>
    <xf numFmtId="165" fontId="3" fillId="0" borderId="0" xfId="0" applyNumberFormat="1" applyFont="1"/>
    <xf numFmtId="43" fontId="3" fillId="0" borderId="0" xfId="0" applyNumberFormat="1" applyFont="1"/>
    <xf numFmtId="164" fontId="3" fillId="0" borderId="0" xfId="1" applyNumberFormat="1" applyFont="1"/>
    <xf numFmtId="4" fontId="3" fillId="0" borderId="0" xfId="0" applyNumberFormat="1" applyFont="1"/>
    <xf numFmtId="165" fontId="3" fillId="0" borderId="0" xfId="1" applyNumberFormat="1" applyFont="1" applyFill="1" applyBorder="1"/>
    <xf numFmtId="43" fontId="3" fillId="0" borderId="0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5" fillId="0" borderId="0" xfId="0" applyFont="1"/>
  </cellXfs>
  <cellStyles count="3">
    <cellStyle name="Bad" xfId="2" builtinId="27"/>
    <cellStyle name="Comma" xfId="1" builtinId="3"/>
    <cellStyle name="Normal" xfId="0" builtinId="0"/>
  </cellStyles>
  <dxfs count="18"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%20-Drive\Pendrive\Kakinada\Coal\Satish\Reports\11.2024-25\Coal\0.Coal%20Vsls%20Handled%20(24-25).xlsx" TargetMode="External"/><Relationship Id="rId1" Type="http://schemas.openxmlformats.org/officeDocument/2006/relationships/externalLinkPath" Target="https://bothragroup-my.sharepoint.com/D%20-Drive/Pendrive/Kakinada/Coal/Satish/Reports/11.2024-25/Coal/0.Coal%20Vsls%20Handled%20(24-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port Sheet"/>
      <sheetName val="Parcel Wise"/>
      <sheetName val="Delays &amp; Stoppages"/>
      <sheetName val="Support&amp; OOC BE details"/>
      <sheetName val="MV Vishva Malhar - TEMP"/>
    </sheetNames>
    <sheetDataSet>
      <sheetData sheetId="0" refreshError="1"/>
      <sheetData sheetId="1"/>
      <sheetData sheetId="2" refreshError="1"/>
      <sheetData sheetId="3" refreshError="1">
        <row r="2">
          <cell r="L2" t="str">
            <v>S.Coal</v>
          </cell>
          <cell r="M2">
            <v>20000</v>
          </cell>
          <cell r="N2">
            <v>25000</v>
          </cell>
        </row>
        <row r="3">
          <cell r="L3" t="str">
            <v>Coking Coal</v>
          </cell>
        </row>
        <row r="4">
          <cell r="L4" t="str">
            <v>Pet Coke</v>
          </cell>
          <cell r="M4">
            <v>15000</v>
          </cell>
          <cell r="N4">
            <v>20000</v>
          </cell>
        </row>
      </sheetData>
      <sheetData sheetId="4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4B2E0D0A-539D-4450-9917-72E52E30CACC}">
    <nsvFilter filterId="{C6CB468E-4B49-4130-A72F-058D220896D4}" ref="A4:AW194" tableId="0">
      <columnFilter colId="4">
        <filter colId="4">
          <x:filters>
            <x:filter val="CIL"/>
            <x:filter val="CIL (T)"/>
            <x:filter val="Cil T"/>
          </x:filters>
        </filter>
      </columnFilter>
      <columnFilter colId="17">
        <filter colId="17">
          <x:filters>
            <x:dateGroupItem year="2024" month="8" dateTimeGrouping="month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A7B1-24BF-4C28-8384-51D5BA6A34BD}">
  <dimension ref="A1:AW205"/>
  <sheetViews>
    <sheetView tabSelected="1" zoomScale="90" zoomScaleNormal="90" workbookViewId="0">
      <pane xSplit="6" ySplit="4" topLeftCell="G183" activePane="bottomRight" state="frozen"/>
      <selection pane="topRight" activeCell="G1" sqref="G1"/>
      <selection pane="bottomLeft" activeCell="A5" sqref="A5"/>
      <selection pane="bottomRight" activeCell="C205" sqref="C205"/>
    </sheetView>
  </sheetViews>
  <sheetFormatPr defaultColWidth="9.140625" defaultRowHeight="15" x14ac:dyDescent="0.25"/>
  <cols>
    <col min="1" max="2" width="5.140625" style="1" customWidth="1"/>
    <col min="3" max="3" width="16.140625" style="1" bestFit="1" customWidth="1"/>
    <col min="4" max="4" width="24.5703125" style="1" customWidth="1"/>
    <col min="5" max="6" width="21.7109375" style="1" customWidth="1"/>
    <col min="7" max="7" width="18.7109375" style="1" bestFit="1" customWidth="1"/>
    <col min="8" max="8" width="18.7109375" style="5" bestFit="1" customWidth="1"/>
    <col min="9" max="9" width="14.42578125" style="5" bestFit="1" customWidth="1"/>
    <col min="10" max="10" width="13.5703125" style="5" customWidth="1"/>
    <col min="11" max="11" width="14.85546875" style="1" bestFit="1" customWidth="1"/>
    <col min="12" max="12" width="14.85546875" style="1" customWidth="1"/>
    <col min="13" max="13" width="14.140625" style="1" customWidth="1"/>
    <col min="14" max="14" width="7.5703125" style="1" customWidth="1"/>
    <col min="15" max="15" width="7.42578125" style="1" customWidth="1"/>
    <col min="16" max="17" width="11" style="5" bestFit="1" customWidth="1"/>
    <col min="18" max="30" width="15.5703125" style="6" customWidth="1"/>
    <col min="31" max="33" width="14.85546875" style="1" customWidth="1"/>
    <col min="34" max="36" width="14.140625" style="1" customWidth="1"/>
    <col min="37" max="38" width="14.85546875" style="1" customWidth="1"/>
    <col min="39" max="49" width="15.5703125" style="6" customWidth="1"/>
    <col min="50" max="16384" width="9.140625" style="1"/>
  </cols>
  <sheetData>
    <row r="1" spans="1:49" ht="28.5" x14ac:dyDescent="0.25">
      <c r="C1" s="2"/>
      <c r="D1" s="3"/>
      <c r="E1" s="3"/>
      <c r="F1" s="4"/>
      <c r="G1" s="4"/>
      <c r="K1" s="5"/>
      <c r="L1" s="5"/>
    </row>
    <row r="2" spans="1:49" ht="15" customHeight="1" x14ac:dyDescent="0.25">
      <c r="AE2" s="7">
        <f>SUM(AE5:AE195)</f>
        <v>7863669.5309999995</v>
      </c>
      <c r="AF2" s="7">
        <f>SUM(AF5:AF195)</f>
        <v>981514.43300000019</v>
      </c>
      <c r="AG2" s="7">
        <f>SUM(AG5:AG195)</f>
        <v>8845183.9639999978</v>
      </c>
      <c r="AH2" s="7">
        <f>SUM(AH5:AH195)</f>
        <v>173073.50199999998</v>
      </c>
      <c r="AI2" s="7"/>
      <c r="AJ2" s="7">
        <f>SUM(AJ5:AJ195)</f>
        <v>142999.34399999998</v>
      </c>
      <c r="AK2" s="7">
        <f>SUM(AK5:AK195)</f>
        <v>7083337.9550000001</v>
      </c>
      <c r="AL2" s="7">
        <f>SUM(AL5:AL195)</f>
        <v>8844969.5239999983</v>
      </c>
    </row>
    <row r="3" spans="1:49" s="16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7">
        <f>SUM(K5:K195)</f>
        <v>8848458.4689999986</v>
      </c>
      <c r="L3" s="7">
        <f>SUM(L5:L195)</f>
        <v>8845453.3229999989</v>
      </c>
      <c r="M3" s="7">
        <f>+L3-K3</f>
        <v>-3005.1459999997169</v>
      </c>
      <c r="N3" s="1"/>
      <c r="O3" s="1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8" t="s">
        <v>0</v>
      </c>
      <c r="AF3" s="8"/>
      <c r="AG3" s="8"/>
      <c r="AH3" s="9" t="s">
        <v>1</v>
      </c>
      <c r="AI3" s="10"/>
      <c r="AJ3" s="10"/>
      <c r="AK3" s="10"/>
      <c r="AL3" s="11"/>
      <c r="AM3" s="6"/>
      <c r="AN3" s="6"/>
      <c r="AO3" s="6"/>
      <c r="AP3" s="12" t="s">
        <v>2</v>
      </c>
      <c r="AQ3" s="13"/>
      <c r="AR3" s="13"/>
      <c r="AS3" s="14"/>
      <c r="AT3" s="15"/>
      <c r="AU3" s="6"/>
      <c r="AV3" s="6"/>
      <c r="AW3" s="6"/>
    </row>
    <row r="4" spans="1:49" s="16" customFormat="1" ht="45" x14ac:dyDescent="0.25">
      <c r="A4" s="17" t="s">
        <v>3</v>
      </c>
      <c r="B4" s="17" t="s">
        <v>4</v>
      </c>
      <c r="C4" s="18" t="s">
        <v>5</v>
      </c>
      <c r="D4" s="17" t="s">
        <v>6</v>
      </c>
      <c r="E4" s="17" t="s">
        <v>7</v>
      </c>
      <c r="F4" s="17" t="s">
        <v>8</v>
      </c>
      <c r="G4" s="86" t="s">
        <v>303</v>
      </c>
      <c r="H4" s="20" t="s">
        <v>9</v>
      </c>
      <c r="I4" s="20" t="s">
        <v>10</v>
      </c>
      <c r="J4" s="20" t="s">
        <v>11</v>
      </c>
      <c r="K4" s="17" t="s">
        <v>12</v>
      </c>
      <c r="L4" s="21" t="s">
        <v>13</v>
      </c>
      <c r="M4" s="21" t="s">
        <v>14</v>
      </c>
      <c r="N4" s="22" t="s">
        <v>15</v>
      </c>
      <c r="O4" s="23" t="s">
        <v>16</v>
      </c>
      <c r="P4" s="21" t="s">
        <v>17</v>
      </c>
      <c r="Q4" s="21" t="s">
        <v>18</v>
      </c>
      <c r="R4" s="24" t="s">
        <v>19</v>
      </c>
      <c r="S4" s="25" t="s">
        <v>20</v>
      </c>
      <c r="T4" s="24" t="s">
        <v>21</v>
      </c>
      <c r="U4" s="24" t="s">
        <v>22</v>
      </c>
      <c r="V4" s="25" t="s">
        <v>23</v>
      </c>
      <c r="W4" s="19" t="s">
        <v>24</v>
      </c>
      <c r="X4" s="19" t="s">
        <v>25</v>
      </c>
      <c r="Y4" s="19" t="s">
        <v>26</v>
      </c>
      <c r="Z4" s="19" t="s">
        <v>27</v>
      </c>
      <c r="AA4" s="19" t="s">
        <v>28</v>
      </c>
      <c r="AB4" s="19" t="s">
        <v>29</v>
      </c>
      <c r="AC4" s="19" t="s">
        <v>30</v>
      </c>
      <c r="AD4" s="19" t="s">
        <v>31</v>
      </c>
      <c r="AE4" s="21" t="s">
        <v>32</v>
      </c>
      <c r="AF4" s="21" t="s">
        <v>33</v>
      </c>
      <c r="AG4" s="21" t="s">
        <v>34</v>
      </c>
      <c r="AH4" s="21" t="s">
        <v>35</v>
      </c>
      <c r="AI4" s="21" t="s">
        <v>36</v>
      </c>
      <c r="AJ4" s="17" t="s">
        <v>37</v>
      </c>
      <c r="AK4" s="17" t="s">
        <v>38</v>
      </c>
      <c r="AL4" s="21" t="s">
        <v>39</v>
      </c>
      <c r="AM4" s="19" t="s">
        <v>40</v>
      </c>
      <c r="AN4" s="19" t="s">
        <v>41</v>
      </c>
      <c r="AO4" s="19" t="s">
        <v>42</v>
      </c>
      <c r="AP4" s="19" t="s">
        <v>43</v>
      </c>
      <c r="AQ4" s="19" t="s">
        <v>44</v>
      </c>
      <c r="AR4" s="19" t="s">
        <v>45</v>
      </c>
      <c r="AS4" s="19" t="s">
        <v>46</v>
      </c>
      <c r="AT4" s="26" t="s">
        <v>47</v>
      </c>
      <c r="AU4" s="19" t="s">
        <v>48</v>
      </c>
      <c r="AV4" s="19" t="s">
        <v>49</v>
      </c>
      <c r="AW4" s="19" t="s">
        <v>50</v>
      </c>
    </row>
    <row r="5" spans="1:49" x14ac:dyDescent="0.25">
      <c r="A5" s="27">
        <v>1</v>
      </c>
      <c r="B5" s="27">
        <v>1</v>
      </c>
      <c r="C5" s="27" t="s">
        <v>51</v>
      </c>
      <c r="D5" s="28" t="s">
        <v>52</v>
      </c>
      <c r="E5" s="27" t="s">
        <v>322</v>
      </c>
      <c r="F5" s="27" t="s">
        <v>53</v>
      </c>
      <c r="G5" s="27" t="s">
        <v>54</v>
      </c>
      <c r="H5" s="29" t="s">
        <v>54</v>
      </c>
      <c r="I5" s="29" t="s">
        <v>55</v>
      </c>
      <c r="J5" s="29" t="s">
        <v>56</v>
      </c>
      <c r="K5" s="30">
        <v>56000</v>
      </c>
      <c r="L5" s="31">
        <v>56000</v>
      </c>
      <c r="M5" s="32">
        <f t="shared" ref="M5:M73" si="0">+L5-K5</f>
        <v>0</v>
      </c>
      <c r="N5" s="33">
        <v>5</v>
      </c>
      <c r="O5" s="34" t="s">
        <v>57</v>
      </c>
      <c r="P5" s="36" t="s">
        <v>58</v>
      </c>
      <c r="Q5" s="36" t="s">
        <v>59</v>
      </c>
      <c r="R5" s="37">
        <v>45389.258333333331</v>
      </c>
      <c r="S5" s="37">
        <v>45389.258333333302</v>
      </c>
      <c r="T5" s="37">
        <v>45389.324999999997</v>
      </c>
      <c r="U5" s="37">
        <v>45389.387499999997</v>
      </c>
      <c r="V5" s="37">
        <v>45389.404166666667</v>
      </c>
      <c r="W5" s="37">
        <v>45389.458333333336</v>
      </c>
      <c r="X5" s="37">
        <v>45389.520833333336</v>
      </c>
      <c r="Y5" s="37">
        <v>45389.527083333334</v>
      </c>
      <c r="Z5" s="37">
        <v>45391.5</v>
      </c>
      <c r="AA5" s="37">
        <v>45391.5</v>
      </c>
      <c r="AB5" s="37">
        <v>45391.5625</v>
      </c>
      <c r="AC5" s="37">
        <v>45391.609027777777</v>
      </c>
      <c r="AD5" s="37">
        <v>45391.609027777798</v>
      </c>
      <c r="AE5" s="38">
        <v>56000</v>
      </c>
      <c r="AF5" s="38">
        <v>0</v>
      </c>
      <c r="AG5" s="38">
        <f t="shared" ref="AG5:AG73" si="1">AE5+AF5</f>
        <v>56000</v>
      </c>
      <c r="AH5" s="38">
        <v>0</v>
      </c>
      <c r="AI5" s="38">
        <v>0</v>
      </c>
      <c r="AJ5" s="38">
        <v>0</v>
      </c>
      <c r="AK5" s="38">
        <v>56000</v>
      </c>
      <c r="AL5" s="38">
        <f t="shared" ref="AL5:AL39" si="2">SUM(AH5:AK5)</f>
        <v>56000</v>
      </c>
      <c r="AM5" s="41">
        <f>T5-S5</f>
        <v>6.6666666694800369E-2</v>
      </c>
      <c r="AN5" s="41">
        <f>IF((AC5-V5)&lt;0,"NA",AC5-V5)</f>
        <v>2.2048611111094942</v>
      </c>
      <c r="AO5" s="41">
        <f>IF(Z5="","NA",Z5-Y5)</f>
        <v>1.9729166666656965</v>
      </c>
      <c r="AP5" s="39">
        <v>0</v>
      </c>
      <c r="AQ5" s="39">
        <v>0</v>
      </c>
      <c r="AR5" s="39">
        <v>0</v>
      </c>
      <c r="AS5" s="39">
        <v>0</v>
      </c>
      <c r="AT5" s="39">
        <f t="shared" ref="AT5:AT73" si="3">SUM(AP5:AS5)</f>
        <v>0</v>
      </c>
      <c r="AU5" s="41">
        <f t="shared" ref="AU5:AU73" si="4">IFERROR(+AO5-AT5,"NA")</f>
        <v>1.9729166666656965</v>
      </c>
      <c r="AV5" s="40">
        <f>IFERROR(L5/AU5,0)</f>
        <v>28384.371700119555</v>
      </c>
      <c r="AW5" s="40">
        <f>AV5/(AU5*24)</f>
        <v>599.45874762689573</v>
      </c>
    </row>
    <row r="6" spans="1:49" x14ac:dyDescent="0.25">
      <c r="A6" s="27">
        <v>2</v>
      </c>
      <c r="B6" s="27">
        <v>2</v>
      </c>
      <c r="C6" s="27" t="s">
        <v>60</v>
      </c>
      <c r="D6" s="42" t="s">
        <v>61</v>
      </c>
      <c r="E6" s="35" t="s">
        <v>324</v>
      </c>
      <c r="F6" s="35" t="s">
        <v>324</v>
      </c>
      <c r="G6" s="35" t="s">
        <v>54</v>
      </c>
      <c r="H6" s="36" t="s">
        <v>63</v>
      </c>
      <c r="I6" s="36" t="s">
        <v>63</v>
      </c>
      <c r="J6" s="36" t="s">
        <v>64</v>
      </c>
      <c r="K6" s="31">
        <v>54998.771999999997</v>
      </c>
      <c r="L6" s="31">
        <v>54998.771999999997</v>
      </c>
      <c r="M6" s="32">
        <f t="shared" si="0"/>
        <v>0</v>
      </c>
      <c r="N6" s="33">
        <v>5</v>
      </c>
      <c r="O6" s="34" t="s">
        <v>65</v>
      </c>
      <c r="P6" s="36" t="s">
        <v>58</v>
      </c>
      <c r="Q6" s="36" t="s">
        <v>59</v>
      </c>
      <c r="R6" s="37">
        <v>45391.8</v>
      </c>
      <c r="S6" s="37">
        <v>45391.8</v>
      </c>
      <c r="T6" s="37">
        <v>45391.869444444441</v>
      </c>
      <c r="U6" s="37">
        <v>45391.930555555555</v>
      </c>
      <c r="V6" s="37">
        <v>45391.9375</v>
      </c>
      <c r="W6" s="37">
        <v>45392.041666666664</v>
      </c>
      <c r="X6" s="37">
        <v>45392.125</v>
      </c>
      <c r="Y6" s="37">
        <v>45392.129166666666</v>
      </c>
      <c r="Z6" s="37">
        <v>45394.645833333336</v>
      </c>
      <c r="AA6" s="37">
        <v>45394.645833333336</v>
      </c>
      <c r="AB6" s="37">
        <v>45394.708333333336</v>
      </c>
      <c r="AC6" s="37">
        <v>45394.75</v>
      </c>
      <c r="AD6" s="37">
        <v>45394.75</v>
      </c>
      <c r="AE6" s="38">
        <v>38800</v>
      </c>
      <c r="AF6" s="38">
        <v>16198.772000000001</v>
      </c>
      <c r="AG6" s="38">
        <f t="shared" si="1"/>
        <v>54998.771999999997</v>
      </c>
      <c r="AH6" s="38">
        <v>0</v>
      </c>
      <c r="AI6" s="38">
        <v>0</v>
      </c>
      <c r="AJ6" s="38">
        <v>16198.772000000001</v>
      </c>
      <c r="AK6" s="38">
        <v>38800</v>
      </c>
      <c r="AL6" s="38">
        <f t="shared" si="2"/>
        <v>54998.771999999997</v>
      </c>
      <c r="AM6" s="41">
        <f>T6-S6</f>
        <v>6.9444444437976927E-2</v>
      </c>
      <c r="AN6" s="41">
        <f>IF((AC6-V6)&lt;0,"NA",AC6-V6)</f>
        <v>2.8125</v>
      </c>
      <c r="AO6" s="41">
        <f>IF(Z6="","NA",Z6-Y6)</f>
        <v>2.5166666666700621</v>
      </c>
      <c r="AP6" s="39">
        <v>0</v>
      </c>
      <c r="AQ6" s="39">
        <v>0</v>
      </c>
      <c r="AR6" s="39">
        <v>0</v>
      </c>
      <c r="AS6" s="39">
        <v>0</v>
      </c>
      <c r="AT6" s="39">
        <f t="shared" si="3"/>
        <v>0</v>
      </c>
      <c r="AU6" s="41">
        <f t="shared" si="4"/>
        <v>2.5166666666700621</v>
      </c>
      <c r="AV6" s="40">
        <f>IFERROR(L6/AU6,0)</f>
        <v>21853.816688712235</v>
      </c>
      <c r="AW6" s="40">
        <f>AV6/(AU6*24)</f>
        <v>361.81815709739652</v>
      </c>
    </row>
    <row r="7" spans="1:49" x14ac:dyDescent="0.25">
      <c r="A7" s="27">
        <v>3</v>
      </c>
      <c r="B7" s="27">
        <v>1</v>
      </c>
      <c r="C7" s="27" t="s">
        <v>60</v>
      </c>
      <c r="D7" s="28" t="s">
        <v>66</v>
      </c>
      <c r="E7" s="27" t="s">
        <v>67</v>
      </c>
      <c r="F7" s="35" t="s">
        <v>68</v>
      </c>
      <c r="G7" s="27" t="s">
        <v>304</v>
      </c>
      <c r="H7" s="29" t="s">
        <v>69</v>
      </c>
      <c r="I7" s="29" t="s">
        <v>70</v>
      </c>
      <c r="J7" s="29" t="s">
        <v>71</v>
      </c>
      <c r="K7" s="30">
        <v>54998.851999999999</v>
      </c>
      <c r="L7" s="31">
        <v>54998.851999999999</v>
      </c>
      <c r="M7" s="32">
        <f t="shared" si="0"/>
        <v>0</v>
      </c>
      <c r="N7" s="33">
        <v>6</v>
      </c>
      <c r="O7" s="34" t="s">
        <v>78</v>
      </c>
      <c r="P7" s="36" t="s">
        <v>73</v>
      </c>
      <c r="Q7" s="36" t="s">
        <v>59</v>
      </c>
      <c r="R7" s="37">
        <v>45392.941666666666</v>
      </c>
      <c r="S7" s="37">
        <v>45392.941666666666</v>
      </c>
      <c r="T7" s="37">
        <v>45393.000694444447</v>
      </c>
      <c r="U7" s="37">
        <v>45393.070833333331</v>
      </c>
      <c r="V7" s="37">
        <v>45393.087500000001</v>
      </c>
      <c r="W7" s="37">
        <v>45393.180555555555</v>
      </c>
      <c r="X7" s="37">
        <v>45393.243055555555</v>
      </c>
      <c r="Y7" s="37">
        <v>45393.252083333333</v>
      </c>
      <c r="Z7" s="37">
        <v>45396.333333333336</v>
      </c>
      <c r="AA7" s="37">
        <v>45396.333333333336</v>
      </c>
      <c r="AB7" s="37">
        <v>45396.416666666664</v>
      </c>
      <c r="AC7" s="37">
        <v>45397.125</v>
      </c>
      <c r="AD7" s="37">
        <v>45397.125</v>
      </c>
      <c r="AE7" s="38">
        <v>54998.851999999999</v>
      </c>
      <c r="AF7" s="38">
        <v>0</v>
      </c>
      <c r="AG7" s="38">
        <f t="shared" si="1"/>
        <v>54998.851999999999</v>
      </c>
      <c r="AH7" s="38">
        <v>0</v>
      </c>
      <c r="AI7" s="38">
        <v>0</v>
      </c>
      <c r="AJ7" s="38">
        <v>0</v>
      </c>
      <c r="AK7" s="38">
        <v>54998.851999999999</v>
      </c>
      <c r="AL7" s="38">
        <f t="shared" si="2"/>
        <v>54998.851999999999</v>
      </c>
      <c r="AM7" s="41">
        <f>T7-S7</f>
        <v>5.9027777781011537E-2</v>
      </c>
      <c r="AN7" s="41">
        <f>IF((AC7-V7)&lt;0,"NA",AC7-V7)</f>
        <v>4.0374999999985448</v>
      </c>
      <c r="AO7" s="41">
        <f>IF(Z7="","NA",Z7-Y7)</f>
        <v>3.0812500000029104</v>
      </c>
      <c r="AP7" s="39">
        <v>0</v>
      </c>
      <c r="AQ7" s="39">
        <v>0</v>
      </c>
      <c r="AR7" s="39">
        <v>0</v>
      </c>
      <c r="AS7" s="39">
        <v>0</v>
      </c>
      <c r="AT7" s="39">
        <f t="shared" si="3"/>
        <v>0</v>
      </c>
      <c r="AU7" s="41">
        <f t="shared" si="4"/>
        <v>3.0812500000029104</v>
      </c>
      <c r="AV7" s="40">
        <f>IFERROR(L7/AU7,0)</f>
        <v>17849.526004039933</v>
      </c>
      <c r="AW7" s="40">
        <f>AV7/(AU7*24)</f>
        <v>241.37290066292189</v>
      </c>
    </row>
    <row r="8" spans="1:49" ht="15" customHeight="1" x14ac:dyDescent="0.25">
      <c r="A8" s="27">
        <v>4</v>
      </c>
      <c r="B8" s="27">
        <v>3</v>
      </c>
      <c r="C8" s="27" t="s">
        <v>51</v>
      </c>
      <c r="D8" s="42" t="s">
        <v>74</v>
      </c>
      <c r="E8" s="35" t="s">
        <v>322</v>
      </c>
      <c r="F8" s="35" t="s">
        <v>53</v>
      </c>
      <c r="G8" s="35" t="s">
        <v>54</v>
      </c>
      <c r="H8" s="36" t="s">
        <v>54</v>
      </c>
      <c r="I8" s="36" t="s">
        <v>55</v>
      </c>
      <c r="J8" s="29" t="s">
        <v>56</v>
      </c>
      <c r="K8" s="31">
        <v>56350</v>
      </c>
      <c r="L8" s="31">
        <v>56350</v>
      </c>
      <c r="M8" s="32">
        <f t="shared" si="0"/>
        <v>0</v>
      </c>
      <c r="N8" s="33">
        <v>5</v>
      </c>
      <c r="O8" s="34" t="s">
        <v>57</v>
      </c>
      <c r="P8" s="36" t="s">
        <v>58</v>
      </c>
      <c r="Q8" s="36" t="s">
        <v>59</v>
      </c>
      <c r="R8" s="37">
        <v>45398.216666666667</v>
      </c>
      <c r="S8" s="37">
        <v>45398.216666666704</v>
      </c>
      <c r="T8" s="37">
        <v>45398.570833333331</v>
      </c>
      <c r="U8" s="37">
        <v>45398.620833333334</v>
      </c>
      <c r="V8" s="37">
        <v>45398.645833333336</v>
      </c>
      <c r="W8" s="37">
        <v>45398.680555555555</v>
      </c>
      <c r="X8" s="37">
        <v>45398.743055555555</v>
      </c>
      <c r="Y8" s="37">
        <v>45398.746527777781</v>
      </c>
      <c r="Z8" s="37">
        <v>45400.725694444445</v>
      </c>
      <c r="AA8" s="37">
        <v>45400.725694444402</v>
      </c>
      <c r="AB8" s="37">
        <v>45400.788194444445</v>
      </c>
      <c r="AC8" s="37">
        <v>45400.854861111111</v>
      </c>
      <c r="AD8" s="37">
        <v>45400.854861111096</v>
      </c>
      <c r="AE8" s="38">
        <v>56350</v>
      </c>
      <c r="AF8" s="38">
        <v>0</v>
      </c>
      <c r="AG8" s="38">
        <f t="shared" si="1"/>
        <v>56350</v>
      </c>
      <c r="AH8" s="38">
        <v>0</v>
      </c>
      <c r="AI8" s="38">
        <v>0</v>
      </c>
      <c r="AJ8" s="38">
        <v>0</v>
      </c>
      <c r="AK8" s="38">
        <v>56350</v>
      </c>
      <c r="AL8" s="38">
        <f t="shared" si="2"/>
        <v>56350</v>
      </c>
      <c r="AM8" s="41">
        <f>T8-S8</f>
        <v>0.35416666662786156</v>
      </c>
      <c r="AN8" s="41">
        <f>IF((AC8-V8)&lt;0,"NA",AC8-V8)</f>
        <v>2.2090277777751908</v>
      </c>
      <c r="AO8" s="41">
        <f>IF(Z8="","NA",Z8-Y8)</f>
        <v>1.9791666666642413</v>
      </c>
      <c r="AP8" s="39">
        <v>0</v>
      </c>
      <c r="AQ8" s="39">
        <v>0</v>
      </c>
      <c r="AR8" s="39">
        <v>0</v>
      </c>
      <c r="AS8" s="39">
        <v>0</v>
      </c>
      <c r="AT8" s="39">
        <f t="shared" si="3"/>
        <v>0</v>
      </c>
      <c r="AU8" s="41">
        <f t="shared" si="4"/>
        <v>1.9791666666642413</v>
      </c>
      <c r="AV8" s="40">
        <f>IFERROR(L8/AU8,0)</f>
        <v>28471.578947403312</v>
      </c>
      <c r="AW8" s="40">
        <f>AV8/(AU8*24)</f>
        <v>599.4016620513305</v>
      </c>
    </row>
    <row r="9" spans="1:49" x14ac:dyDescent="0.25">
      <c r="A9" s="27">
        <v>5</v>
      </c>
      <c r="B9" s="27">
        <v>2</v>
      </c>
      <c r="C9" s="27" t="s">
        <v>60</v>
      </c>
      <c r="D9" s="42" t="s">
        <v>75</v>
      </c>
      <c r="E9" s="35" t="s">
        <v>314</v>
      </c>
      <c r="F9" s="35" t="s">
        <v>68</v>
      </c>
      <c r="G9" s="35" t="s">
        <v>304</v>
      </c>
      <c r="H9" s="36" t="s">
        <v>76</v>
      </c>
      <c r="I9" s="36" t="s">
        <v>76</v>
      </c>
      <c r="J9" s="36" t="s">
        <v>77</v>
      </c>
      <c r="K9" s="31">
        <v>14855</v>
      </c>
      <c r="L9" s="31">
        <v>14855</v>
      </c>
      <c r="M9" s="32">
        <f t="shared" si="0"/>
        <v>0</v>
      </c>
      <c r="N9" s="33">
        <v>6</v>
      </c>
      <c r="O9" s="34" t="s">
        <v>78</v>
      </c>
      <c r="P9" s="36" t="s">
        <v>73</v>
      </c>
      <c r="Q9" s="36" t="s">
        <v>79</v>
      </c>
      <c r="R9" s="37">
        <v>45400.145138888889</v>
      </c>
      <c r="S9" s="37">
        <v>45400.145138888904</v>
      </c>
      <c r="T9" s="37">
        <v>45400.694444444445</v>
      </c>
      <c r="U9" s="37">
        <v>45400.763888888891</v>
      </c>
      <c r="V9" s="37">
        <v>45400.784722222219</v>
      </c>
      <c r="W9" s="37">
        <v>45401.208333333336</v>
      </c>
      <c r="X9" s="37">
        <v>45401.333333333336</v>
      </c>
      <c r="Y9" s="37">
        <v>45401.545138888891</v>
      </c>
      <c r="Z9" s="37">
        <v>45404.479166666664</v>
      </c>
      <c r="AA9" s="37">
        <v>45404.479166666701</v>
      </c>
      <c r="AB9" s="37">
        <v>45404.5625</v>
      </c>
      <c r="AC9" s="37">
        <v>45404.627083333333</v>
      </c>
      <c r="AD9" s="37">
        <v>45404.627083333296</v>
      </c>
      <c r="AE9" s="31">
        <v>14855</v>
      </c>
      <c r="AF9" s="38">
        <v>0</v>
      </c>
      <c r="AG9" s="38">
        <f t="shared" si="1"/>
        <v>14855</v>
      </c>
      <c r="AH9" s="38">
        <v>0</v>
      </c>
      <c r="AI9" s="38">
        <v>6601.72</v>
      </c>
      <c r="AJ9" s="38">
        <v>0</v>
      </c>
      <c r="AK9" s="38">
        <v>8253.2799999999988</v>
      </c>
      <c r="AL9" s="38">
        <f t="shared" si="2"/>
        <v>14855</v>
      </c>
      <c r="AM9" s="41">
        <f>T9-S9</f>
        <v>0.54930555554165039</v>
      </c>
      <c r="AN9" s="41">
        <f>IF((AC9-V9)&lt;0,"NA",AC9-V9)</f>
        <v>3.8423611111138598</v>
      </c>
      <c r="AO9" s="41">
        <f>IF(Z9="","NA",Z9-Y9)</f>
        <v>2.9340277777737356</v>
      </c>
      <c r="AP9" s="39">
        <v>0</v>
      </c>
      <c r="AQ9" s="39">
        <v>6.25E-2</v>
      </c>
      <c r="AR9" s="39">
        <v>0</v>
      </c>
      <c r="AS9" s="39">
        <v>0</v>
      </c>
      <c r="AT9" s="39">
        <f t="shared" si="3"/>
        <v>6.25E-2</v>
      </c>
      <c r="AU9" s="41">
        <f t="shared" si="4"/>
        <v>2.8715277777737356</v>
      </c>
      <c r="AV9" s="40">
        <f>IFERROR((L9+L10)/AU9,0)</f>
        <v>15318.674727953849</v>
      </c>
      <c r="AW9" s="40">
        <f>AV9/(AU9*24)</f>
        <v>222.27823063567709</v>
      </c>
    </row>
    <row r="10" spans="1:49" x14ac:dyDescent="0.25">
      <c r="A10" s="27">
        <v>5</v>
      </c>
      <c r="B10" s="27">
        <v>2</v>
      </c>
      <c r="C10" s="27" t="s">
        <v>60</v>
      </c>
      <c r="D10" s="42" t="s">
        <v>75</v>
      </c>
      <c r="E10" s="35" t="s">
        <v>223</v>
      </c>
      <c r="F10" s="35" t="s">
        <v>68</v>
      </c>
      <c r="G10" s="35" t="s">
        <v>304</v>
      </c>
      <c r="H10" s="36" t="s">
        <v>76</v>
      </c>
      <c r="I10" s="36" t="s">
        <v>76</v>
      </c>
      <c r="J10" s="36" t="s">
        <v>77</v>
      </c>
      <c r="K10" s="31">
        <v>29133</v>
      </c>
      <c r="L10" s="31">
        <v>29133</v>
      </c>
      <c r="M10" s="32">
        <f t="shared" si="0"/>
        <v>0</v>
      </c>
      <c r="N10" s="33">
        <v>6</v>
      </c>
      <c r="O10" s="34" t="s">
        <v>78</v>
      </c>
      <c r="P10" s="36" t="s">
        <v>73</v>
      </c>
      <c r="Q10" s="36" t="s">
        <v>79</v>
      </c>
      <c r="R10" s="37">
        <v>45400.145138888889</v>
      </c>
      <c r="S10" s="37">
        <v>45400.145138888904</v>
      </c>
      <c r="T10" s="37">
        <v>45400.694444444445</v>
      </c>
      <c r="U10" s="37">
        <v>45400.763888888891</v>
      </c>
      <c r="V10" s="37">
        <v>45400.784722222219</v>
      </c>
      <c r="W10" s="37">
        <v>45401.208333333336</v>
      </c>
      <c r="X10" s="37">
        <v>45401.333333333336</v>
      </c>
      <c r="Y10" s="37">
        <v>45401.545138888891</v>
      </c>
      <c r="Z10" s="37">
        <v>45404.479166666664</v>
      </c>
      <c r="AA10" s="37">
        <v>45404.479166666701</v>
      </c>
      <c r="AB10" s="37">
        <v>45404.5625</v>
      </c>
      <c r="AC10" s="37">
        <v>45404.627083333333</v>
      </c>
      <c r="AD10" s="37">
        <v>45404.627083333296</v>
      </c>
      <c r="AE10" s="31">
        <v>29133</v>
      </c>
      <c r="AF10" s="38">
        <v>0</v>
      </c>
      <c r="AG10" s="38">
        <f t="shared" si="1"/>
        <v>29133</v>
      </c>
      <c r="AH10" s="38">
        <v>0</v>
      </c>
      <c r="AI10" s="38">
        <v>14241.98</v>
      </c>
      <c r="AJ10" s="38">
        <v>0</v>
      </c>
      <c r="AK10" s="38">
        <v>14891.02</v>
      </c>
      <c r="AL10" s="38">
        <f t="shared" si="2"/>
        <v>29133</v>
      </c>
      <c r="AM10" s="87"/>
      <c r="AN10" s="87"/>
      <c r="AO10" s="87"/>
      <c r="AP10" s="88"/>
      <c r="AQ10" s="88"/>
      <c r="AR10" s="88"/>
      <c r="AS10" s="88"/>
      <c r="AT10" s="88"/>
      <c r="AU10" s="87"/>
      <c r="AV10" s="89"/>
      <c r="AW10" s="89"/>
    </row>
    <row r="11" spans="1:49" x14ac:dyDescent="0.25">
      <c r="A11" s="27">
        <v>6</v>
      </c>
      <c r="B11" s="27">
        <v>1</v>
      </c>
      <c r="C11" s="27" t="s">
        <v>80</v>
      </c>
      <c r="D11" s="42" t="s">
        <v>81</v>
      </c>
      <c r="E11" s="35" t="s">
        <v>82</v>
      </c>
      <c r="F11" s="35" t="s">
        <v>68</v>
      </c>
      <c r="G11" s="35" t="s">
        <v>83</v>
      </c>
      <c r="H11" s="36" t="s">
        <v>83</v>
      </c>
      <c r="I11" s="36" t="s">
        <v>83</v>
      </c>
      <c r="J11" s="29" t="s">
        <v>56</v>
      </c>
      <c r="K11" s="31">
        <v>60310</v>
      </c>
      <c r="L11" s="31">
        <v>60260</v>
      </c>
      <c r="M11" s="32">
        <f t="shared" si="0"/>
        <v>-50</v>
      </c>
      <c r="N11" s="33">
        <v>6</v>
      </c>
      <c r="O11" s="34" t="s">
        <v>72</v>
      </c>
      <c r="P11" s="36" t="s">
        <v>58</v>
      </c>
      <c r="Q11" s="36" t="s">
        <v>59</v>
      </c>
      <c r="R11" s="37">
        <v>45405.791666666664</v>
      </c>
      <c r="S11" s="37">
        <v>45405.791666666664</v>
      </c>
      <c r="T11" s="37">
        <v>45405.870833333334</v>
      </c>
      <c r="U11" s="37">
        <v>45405.925000000003</v>
      </c>
      <c r="V11" s="37">
        <v>45405.9375</v>
      </c>
      <c r="W11" s="37">
        <v>45406.104166666664</v>
      </c>
      <c r="X11" s="37">
        <v>45406.166666666664</v>
      </c>
      <c r="Y11" s="37">
        <v>45406.283333333333</v>
      </c>
      <c r="Z11" s="37">
        <v>45408.625</v>
      </c>
      <c r="AA11" s="37">
        <v>45408.625</v>
      </c>
      <c r="AB11" s="37">
        <v>45408.708333333336</v>
      </c>
      <c r="AC11" s="37">
        <v>45408.859027777777</v>
      </c>
      <c r="AD11" s="37">
        <v>45408.859027777777</v>
      </c>
      <c r="AE11" s="31">
        <v>0</v>
      </c>
      <c r="AF11" s="38">
        <v>60260</v>
      </c>
      <c r="AG11" s="38">
        <f t="shared" si="1"/>
        <v>60260</v>
      </c>
      <c r="AH11" s="38">
        <v>0</v>
      </c>
      <c r="AI11" s="38">
        <v>60260</v>
      </c>
      <c r="AJ11" s="38">
        <v>0</v>
      </c>
      <c r="AK11" s="38">
        <v>0</v>
      </c>
      <c r="AL11" s="38">
        <f t="shared" si="2"/>
        <v>60260</v>
      </c>
      <c r="AM11" s="41">
        <f t="shared" ref="AM11:AM22" si="5">T11-S11</f>
        <v>7.9166666670062114E-2</v>
      </c>
      <c r="AN11" s="41">
        <f t="shared" ref="AN11:AN22" si="6">IF((AC11-V11)&lt;0,"NA",AC11-V11)</f>
        <v>2.921527777776646</v>
      </c>
      <c r="AO11" s="41">
        <f t="shared" ref="AO11:AO22" si="7">IF(Z11="","NA",Z11-Y11)</f>
        <v>2.3416666666671517</v>
      </c>
      <c r="AP11" s="39">
        <v>0</v>
      </c>
      <c r="AQ11" s="39">
        <v>0</v>
      </c>
      <c r="AR11" s="39">
        <v>0</v>
      </c>
      <c r="AS11" s="39">
        <v>9.6354166666666657E-2</v>
      </c>
      <c r="AT11" s="39">
        <f t="shared" si="3"/>
        <v>9.6354166666666657E-2</v>
      </c>
      <c r="AU11" s="41">
        <f t="shared" si="4"/>
        <v>2.2453125000004852</v>
      </c>
      <c r="AV11" s="40">
        <f t="shared" ref="AV11:AV21" si="8">IFERROR(L11/AU11,0)</f>
        <v>26838.135003473672</v>
      </c>
      <c r="AW11" s="40">
        <f t="shared" ref="AW11:AW22" si="9">AV11/(AU11*24)</f>
        <v>498.04008357166083</v>
      </c>
    </row>
    <row r="12" spans="1:49" x14ac:dyDescent="0.25">
      <c r="A12" s="27">
        <v>7</v>
      </c>
      <c r="B12" s="27">
        <v>4</v>
      </c>
      <c r="C12" s="27" t="s">
        <v>51</v>
      </c>
      <c r="D12" s="42" t="s">
        <v>84</v>
      </c>
      <c r="E12" s="35" t="s">
        <v>322</v>
      </c>
      <c r="F12" s="35" t="s">
        <v>53</v>
      </c>
      <c r="G12" s="35" t="s">
        <v>54</v>
      </c>
      <c r="H12" s="36" t="s">
        <v>54</v>
      </c>
      <c r="I12" s="36" t="s">
        <v>55</v>
      </c>
      <c r="J12" s="29" t="s">
        <v>56</v>
      </c>
      <c r="K12" s="31">
        <v>56350</v>
      </c>
      <c r="L12" s="31">
        <v>56350</v>
      </c>
      <c r="M12" s="32">
        <f t="shared" si="0"/>
        <v>0</v>
      </c>
      <c r="N12" s="33">
        <v>5</v>
      </c>
      <c r="O12" s="34" t="s">
        <v>65</v>
      </c>
      <c r="P12" s="36" t="s">
        <v>58</v>
      </c>
      <c r="Q12" s="36" t="s">
        <v>59</v>
      </c>
      <c r="R12" s="37">
        <v>45406.45416666667</v>
      </c>
      <c r="S12" s="37">
        <v>45406.45416666667</v>
      </c>
      <c r="T12" s="37">
        <v>45406.8125</v>
      </c>
      <c r="U12" s="37">
        <v>45406.866666666669</v>
      </c>
      <c r="V12" s="37">
        <v>45406.883333333331</v>
      </c>
      <c r="W12" s="37">
        <v>45406.934027777781</v>
      </c>
      <c r="X12" s="37">
        <v>45406.996527777781</v>
      </c>
      <c r="Y12" s="37">
        <v>45407.012499999997</v>
      </c>
      <c r="Z12" s="37">
        <v>45408.729166666664</v>
      </c>
      <c r="AA12" s="37">
        <v>45408.729166666664</v>
      </c>
      <c r="AB12" s="37">
        <v>45408.791666666664</v>
      </c>
      <c r="AC12" s="37">
        <v>45408.911805555559</v>
      </c>
      <c r="AD12" s="37">
        <v>45408.9375</v>
      </c>
      <c r="AE12" s="31">
        <v>56350</v>
      </c>
      <c r="AF12" s="38">
        <v>0</v>
      </c>
      <c r="AG12" s="38">
        <f t="shared" si="1"/>
        <v>56350</v>
      </c>
      <c r="AH12" s="38">
        <v>0</v>
      </c>
      <c r="AI12" s="38">
        <v>0</v>
      </c>
      <c r="AJ12" s="38">
        <v>0</v>
      </c>
      <c r="AK12" s="38">
        <v>56350</v>
      </c>
      <c r="AL12" s="38">
        <f t="shared" si="2"/>
        <v>56350</v>
      </c>
      <c r="AM12" s="41">
        <f t="shared" si="5"/>
        <v>0.35833333332993789</v>
      </c>
      <c r="AN12" s="41">
        <f t="shared" si="6"/>
        <v>2.0284722222277196</v>
      </c>
      <c r="AO12" s="41">
        <f t="shared" si="7"/>
        <v>1.7166666666671517</v>
      </c>
      <c r="AP12" s="39">
        <v>0</v>
      </c>
      <c r="AQ12" s="39">
        <v>0</v>
      </c>
      <c r="AR12" s="39">
        <v>0</v>
      </c>
      <c r="AS12" s="39">
        <v>0</v>
      </c>
      <c r="AT12" s="39">
        <f t="shared" si="3"/>
        <v>0</v>
      </c>
      <c r="AU12" s="41">
        <f t="shared" si="4"/>
        <v>1.7166666666671517</v>
      </c>
      <c r="AV12" s="40">
        <f t="shared" si="8"/>
        <v>32825.24271843733</v>
      </c>
      <c r="AW12" s="40">
        <f t="shared" si="9"/>
        <v>796.72919219485573</v>
      </c>
    </row>
    <row r="13" spans="1:49" x14ac:dyDescent="0.25">
      <c r="A13" s="27">
        <v>8</v>
      </c>
      <c r="B13" s="27">
        <v>5</v>
      </c>
      <c r="C13" s="27" t="s">
        <v>60</v>
      </c>
      <c r="D13" s="42" t="s">
        <v>85</v>
      </c>
      <c r="E13" s="35" t="s">
        <v>86</v>
      </c>
      <c r="F13" s="35" t="s">
        <v>87</v>
      </c>
      <c r="G13" s="35" t="s">
        <v>54</v>
      </c>
      <c r="H13" s="36" t="s">
        <v>54</v>
      </c>
      <c r="I13" s="36" t="s">
        <v>88</v>
      </c>
      <c r="J13" s="36" t="s">
        <v>89</v>
      </c>
      <c r="K13" s="31">
        <v>33000</v>
      </c>
      <c r="L13" s="31">
        <v>33000</v>
      </c>
      <c r="M13" s="32">
        <f t="shared" si="0"/>
        <v>0</v>
      </c>
      <c r="N13" s="33">
        <v>5</v>
      </c>
      <c r="O13" s="34" t="s">
        <v>57</v>
      </c>
      <c r="P13" s="36" t="s">
        <v>73</v>
      </c>
      <c r="Q13" s="36" t="s">
        <v>79</v>
      </c>
      <c r="R13" s="37">
        <v>45408.945833333331</v>
      </c>
      <c r="S13" s="37">
        <v>45408.945833333302</v>
      </c>
      <c r="T13" s="37">
        <v>45409.015277777777</v>
      </c>
      <c r="U13" s="37">
        <v>45409.066666666666</v>
      </c>
      <c r="V13" s="37">
        <v>45409.083333333336</v>
      </c>
      <c r="W13" s="37">
        <v>45409.1875</v>
      </c>
      <c r="X13" s="37">
        <v>45409.270833333336</v>
      </c>
      <c r="Y13" s="37">
        <v>45409.270833333336</v>
      </c>
      <c r="Z13" s="37">
        <v>45410.645833333336</v>
      </c>
      <c r="AA13" s="37">
        <v>45410.645833333336</v>
      </c>
      <c r="AB13" s="37">
        <v>45410.729166666664</v>
      </c>
      <c r="AC13" s="37">
        <v>45410.78125</v>
      </c>
      <c r="AD13" s="37">
        <v>45410.78125</v>
      </c>
      <c r="AE13" s="31">
        <v>33000</v>
      </c>
      <c r="AF13" s="38">
        <v>0</v>
      </c>
      <c r="AG13" s="38">
        <f t="shared" si="1"/>
        <v>33000</v>
      </c>
      <c r="AH13" s="38">
        <v>0</v>
      </c>
      <c r="AI13" s="38">
        <v>0</v>
      </c>
      <c r="AJ13" s="38">
        <v>0</v>
      </c>
      <c r="AK13" s="38">
        <v>33000</v>
      </c>
      <c r="AL13" s="38">
        <f t="shared" si="2"/>
        <v>33000</v>
      </c>
      <c r="AM13" s="41">
        <f t="shared" si="5"/>
        <v>6.9444444474356715E-2</v>
      </c>
      <c r="AN13" s="41">
        <f t="shared" si="6"/>
        <v>1.6979166666642413</v>
      </c>
      <c r="AO13" s="41">
        <f t="shared" si="7"/>
        <v>1.375</v>
      </c>
      <c r="AP13" s="39">
        <v>0</v>
      </c>
      <c r="AQ13" s="39">
        <v>0</v>
      </c>
      <c r="AR13" s="39">
        <v>0</v>
      </c>
      <c r="AS13" s="39">
        <v>0</v>
      </c>
      <c r="AT13" s="39">
        <f t="shared" si="3"/>
        <v>0</v>
      </c>
      <c r="AU13" s="41">
        <f t="shared" si="4"/>
        <v>1.375</v>
      </c>
      <c r="AV13" s="40">
        <f t="shared" si="8"/>
        <v>24000</v>
      </c>
      <c r="AW13" s="40">
        <f t="shared" si="9"/>
        <v>727.27272727272725</v>
      </c>
    </row>
    <row r="14" spans="1:49" x14ac:dyDescent="0.25">
      <c r="A14" s="27">
        <v>9</v>
      </c>
      <c r="B14" s="27">
        <v>2</v>
      </c>
      <c r="C14" s="27" t="s">
        <v>90</v>
      </c>
      <c r="D14" s="42" t="s">
        <v>91</v>
      </c>
      <c r="E14" s="35" t="s">
        <v>82</v>
      </c>
      <c r="F14" s="35" t="s">
        <v>68</v>
      </c>
      <c r="G14" s="35" t="s">
        <v>83</v>
      </c>
      <c r="H14" s="36" t="s">
        <v>83</v>
      </c>
      <c r="I14" s="36" t="s">
        <v>83</v>
      </c>
      <c r="J14" s="29" t="s">
        <v>56</v>
      </c>
      <c r="K14" s="31">
        <v>61210</v>
      </c>
      <c r="L14" s="31">
        <v>61210</v>
      </c>
      <c r="M14" s="32">
        <f t="shared" si="0"/>
        <v>0</v>
      </c>
      <c r="N14" s="33">
        <v>6</v>
      </c>
      <c r="O14" s="34" t="s">
        <v>72</v>
      </c>
      <c r="P14" s="36" t="s">
        <v>58</v>
      </c>
      <c r="Q14" s="36" t="s">
        <v>59</v>
      </c>
      <c r="R14" s="37">
        <v>45409.612500000003</v>
      </c>
      <c r="S14" s="37">
        <v>45409.612500000003</v>
      </c>
      <c r="T14" s="37">
        <v>45409.612500000003</v>
      </c>
      <c r="U14" s="37">
        <v>45409.659722222219</v>
      </c>
      <c r="V14" s="37">
        <v>45409.677083333336</v>
      </c>
      <c r="W14" s="37">
        <v>45409.770833333336</v>
      </c>
      <c r="X14" s="37">
        <v>45409.833333333336</v>
      </c>
      <c r="Y14" s="37">
        <v>45409.920138888891</v>
      </c>
      <c r="Z14" s="37">
        <v>45412.208333333336</v>
      </c>
      <c r="AA14" s="37">
        <v>45412.208333333336</v>
      </c>
      <c r="AB14" s="37">
        <v>45412.270833333336</v>
      </c>
      <c r="AC14" s="37">
        <v>45412.500694444447</v>
      </c>
      <c r="AD14" s="37">
        <v>45412.500694444447</v>
      </c>
      <c r="AE14" s="31">
        <v>0</v>
      </c>
      <c r="AF14" s="38">
        <v>61210</v>
      </c>
      <c r="AG14" s="38">
        <f t="shared" si="1"/>
        <v>61210</v>
      </c>
      <c r="AH14" s="38">
        <v>0</v>
      </c>
      <c r="AI14" s="38">
        <v>61210</v>
      </c>
      <c r="AJ14" s="38">
        <v>0</v>
      </c>
      <c r="AK14" s="38">
        <v>0</v>
      </c>
      <c r="AL14" s="38">
        <f t="shared" si="2"/>
        <v>61210</v>
      </c>
      <c r="AM14" s="41">
        <f t="shared" si="5"/>
        <v>0</v>
      </c>
      <c r="AN14" s="41">
        <f t="shared" si="6"/>
        <v>2.8236111111109494</v>
      </c>
      <c r="AO14" s="41">
        <f t="shared" si="7"/>
        <v>2.2881944444452529</v>
      </c>
      <c r="AP14" s="39">
        <v>0</v>
      </c>
      <c r="AQ14" s="39">
        <v>0</v>
      </c>
      <c r="AR14" s="39">
        <v>0</v>
      </c>
      <c r="AS14" s="39">
        <v>0</v>
      </c>
      <c r="AT14" s="39">
        <f t="shared" si="3"/>
        <v>0</v>
      </c>
      <c r="AU14" s="41">
        <f t="shared" si="4"/>
        <v>2.2881944444452529</v>
      </c>
      <c r="AV14" s="40">
        <f t="shared" si="8"/>
        <v>26750.349013647607</v>
      </c>
      <c r="AW14" s="40">
        <f t="shared" si="9"/>
        <v>487.10802452755365</v>
      </c>
    </row>
    <row r="15" spans="1:49" x14ac:dyDescent="0.25">
      <c r="A15" s="27">
        <v>10</v>
      </c>
      <c r="B15" s="27">
        <v>6</v>
      </c>
      <c r="C15" s="27" t="s">
        <v>60</v>
      </c>
      <c r="D15" s="42" t="s">
        <v>92</v>
      </c>
      <c r="E15" s="35" t="s">
        <v>324</v>
      </c>
      <c r="F15" s="35" t="s">
        <v>324</v>
      </c>
      <c r="G15" s="35" t="s">
        <v>54</v>
      </c>
      <c r="H15" s="36" t="s">
        <v>63</v>
      </c>
      <c r="I15" s="36" t="s">
        <v>63</v>
      </c>
      <c r="J15" s="36" t="s">
        <v>64</v>
      </c>
      <c r="K15" s="31">
        <v>54999.415999999997</v>
      </c>
      <c r="L15" s="31">
        <v>54999.415999999997</v>
      </c>
      <c r="M15" s="32">
        <f t="shared" si="0"/>
        <v>0</v>
      </c>
      <c r="N15" s="33">
        <v>5</v>
      </c>
      <c r="O15" s="34" t="s">
        <v>65</v>
      </c>
      <c r="P15" s="36" t="s">
        <v>58</v>
      </c>
      <c r="Q15" s="36" t="s">
        <v>59</v>
      </c>
      <c r="R15" s="37">
        <v>45411.197916666664</v>
      </c>
      <c r="S15" s="37">
        <v>45411.241666666669</v>
      </c>
      <c r="T15" s="37">
        <v>45411.433333333334</v>
      </c>
      <c r="U15" s="37">
        <v>45411.487500000003</v>
      </c>
      <c r="V15" s="37">
        <v>45411.5</v>
      </c>
      <c r="W15" s="37">
        <v>45411.604166666664</v>
      </c>
      <c r="X15" s="37">
        <v>45411.6875</v>
      </c>
      <c r="Y15" s="37">
        <v>45411.709027777775</v>
      </c>
      <c r="Z15" s="37">
        <v>45413.993055555555</v>
      </c>
      <c r="AA15" s="37">
        <v>45413.993055555555</v>
      </c>
      <c r="AB15" s="37">
        <v>45414.076388888891</v>
      </c>
      <c r="AC15" s="37">
        <v>45414.128472222219</v>
      </c>
      <c r="AD15" s="37">
        <v>45414.128472222219</v>
      </c>
      <c r="AE15" s="31">
        <v>34424</v>
      </c>
      <c r="AF15" s="38">
        <v>20575.416000000001</v>
      </c>
      <c r="AG15" s="38">
        <f t="shared" si="1"/>
        <v>54999.415999999997</v>
      </c>
      <c r="AH15" s="38">
        <v>0</v>
      </c>
      <c r="AI15" s="38">
        <v>0</v>
      </c>
      <c r="AJ15" s="38">
        <v>20575.416000000001</v>
      </c>
      <c r="AK15" s="38">
        <v>34424</v>
      </c>
      <c r="AL15" s="38">
        <f t="shared" si="2"/>
        <v>54999.415999999997</v>
      </c>
      <c r="AM15" s="41">
        <f t="shared" si="5"/>
        <v>0.19166666666569654</v>
      </c>
      <c r="AN15" s="41">
        <f t="shared" si="6"/>
        <v>2.6284722222189885</v>
      </c>
      <c r="AO15" s="41">
        <f t="shared" si="7"/>
        <v>2.2840277777795563</v>
      </c>
      <c r="AP15" s="39">
        <v>0</v>
      </c>
      <c r="AQ15" s="39">
        <v>0</v>
      </c>
      <c r="AR15" s="39">
        <v>0</v>
      </c>
      <c r="AS15" s="39">
        <v>0</v>
      </c>
      <c r="AT15" s="39">
        <f t="shared" si="3"/>
        <v>0</v>
      </c>
      <c r="AU15" s="41">
        <f t="shared" si="4"/>
        <v>2.2840277777795563</v>
      </c>
      <c r="AV15" s="40">
        <f t="shared" si="8"/>
        <v>24080.01186985051</v>
      </c>
      <c r="AW15" s="40">
        <f t="shared" si="9"/>
        <v>439.28267321067364</v>
      </c>
    </row>
    <row r="16" spans="1:49" x14ac:dyDescent="0.25">
      <c r="A16" s="27">
        <v>11</v>
      </c>
      <c r="B16" s="27">
        <v>7</v>
      </c>
      <c r="C16" s="27" t="s">
        <v>60</v>
      </c>
      <c r="D16" s="42" t="s">
        <v>93</v>
      </c>
      <c r="E16" s="35" t="s">
        <v>312</v>
      </c>
      <c r="F16" s="35" t="s">
        <v>94</v>
      </c>
      <c r="G16" s="35" t="s">
        <v>54</v>
      </c>
      <c r="H16" s="36" t="s">
        <v>54</v>
      </c>
      <c r="I16" s="36" t="s">
        <v>95</v>
      </c>
      <c r="J16" s="36" t="s">
        <v>96</v>
      </c>
      <c r="K16" s="31">
        <f>25000+36000</f>
        <v>61000</v>
      </c>
      <c r="L16" s="31">
        <f>36000+25000</f>
        <v>61000</v>
      </c>
      <c r="M16" s="32">
        <f t="shared" si="0"/>
        <v>0</v>
      </c>
      <c r="N16" s="33">
        <v>5</v>
      </c>
      <c r="O16" s="34" t="s">
        <v>57</v>
      </c>
      <c r="P16" s="36" t="s">
        <v>73</v>
      </c>
      <c r="Q16" s="36" t="s">
        <v>97</v>
      </c>
      <c r="R16" s="37">
        <v>45414.5625</v>
      </c>
      <c r="S16" s="37">
        <v>45414.5625</v>
      </c>
      <c r="T16" s="37">
        <v>45414.604166666664</v>
      </c>
      <c r="U16" s="37">
        <v>45414.6875</v>
      </c>
      <c r="V16" s="37">
        <v>45414.70416666667</v>
      </c>
      <c r="W16" s="37">
        <v>45414.8125</v>
      </c>
      <c r="X16" s="37">
        <v>45414.895833333336</v>
      </c>
      <c r="Y16" s="37">
        <v>45414.910416666666</v>
      </c>
      <c r="Z16" s="37">
        <v>45417.010416666664</v>
      </c>
      <c r="AA16" s="37">
        <v>45417.010416666664</v>
      </c>
      <c r="AB16" s="37">
        <v>45417.09375</v>
      </c>
      <c r="AC16" s="37">
        <v>45417.240972222222</v>
      </c>
      <c r="AD16" s="37">
        <v>45417.240972222222</v>
      </c>
      <c r="AE16" s="31">
        <v>61000</v>
      </c>
      <c r="AF16" s="38">
        <v>0</v>
      </c>
      <c r="AG16" s="38">
        <f t="shared" si="1"/>
        <v>61000</v>
      </c>
      <c r="AH16" s="38">
        <v>0</v>
      </c>
      <c r="AI16" s="38">
        <v>0</v>
      </c>
      <c r="AJ16" s="38">
        <v>0</v>
      </c>
      <c r="AK16" s="38">
        <v>61000</v>
      </c>
      <c r="AL16" s="38">
        <f t="shared" si="2"/>
        <v>61000</v>
      </c>
      <c r="AM16" s="41">
        <f t="shared" si="5"/>
        <v>4.1666666664241347E-2</v>
      </c>
      <c r="AN16" s="41">
        <f t="shared" si="6"/>
        <v>2.5368055555518367</v>
      </c>
      <c r="AO16" s="41">
        <f t="shared" si="7"/>
        <v>2.0999999999985448</v>
      </c>
      <c r="AP16" s="39">
        <v>0</v>
      </c>
      <c r="AQ16" s="39">
        <v>4.1666666666666657E-2</v>
      </c>
      <c r="AR16" s="39">
        <v>0</v>
      </c>
      <c r="AS16" s="39">
        <v>0</v>
      </c>
      <c r="AT16" s="39">
        <f t="shared" si="3"/>
        <v>4.1666666666666657E-2</v>
      </c>
      <c r="AU16" s="41">
        <f t="shared" si="4"/>
        <v>2.0583333333318783</v>
      </c>
      <c r="AV16" s="40">
        <f t="shared" si="8"/>
        <v>29635.627530385322</v>
      </c>
      <c r="AW16" s="40">
        <f t="shared" si="9"/>
        <v>599.91148846976262</v>
      </c>
    </row>
    <row r="17" spans="1:49" x14ac:dyDescent="0.25">
      <c r="A17" s="27">
        <v>12</v>
      </c>
      <c r="B17" s="27">
        <v>8</v>
      </c>
      <c r="C17" s="27" t="s">
        <v>51</v>
      </c>
      <c r="D17" s="42" t="s">
        <v>98</v>
      </c>
      <c r="E17" s="35" t="s">
        <v>99</v>
      </c>
      <c r="F17" s="35" t="s">
        <v>53</v>
      </c>
      <c r="G17" s="35" t="s">
        <v>54</v>
      </c>
      <c r="H17" s="36" t="s">
        <v>54</v>
      </c>
      <c r="I17" s="36" t="s">
        <v>55</v>
      </c>
      <c r="J17" s="29" t="s">
        <v>56</v>
      </c>
      <c r="K17" s="31">
        <v>79510</v>
      </c>
      <c r="L17" s="31">
        <v>79510</v>
      </c>
      <c r="M17" s="32">
        <f t="shared" si="0"/>
        <v>0</v>
      </c>
      <c r="N17" s="33">
        <v>5</v>
      </c>
      <c r="O17" s="34" t="s">
        <v>65</v>
      </c>
      <c r="P17" s="36" t="s">
        <v>73</v>
      </c>
      <c r="Q17" s="36" t="s">
        <v>79</v>
      </c>
      <c r="R17" s="37">
        <v>45417.354166666664</v>
      </c>
      <c r="S17" s="37">
        <v>45417.404166666667</v>
      </c>
      <c r="T17" s="37">
        <v>45417.70416666667</v>
      </c>
      <c r="U17" s="37">
        <v>45417.770833333336</v>
      </c>
      <c r="V17" s="37">
        <v>45417.787499999999</v>
      </c>
      <c r="W17" s="37">
        <v>45417.819444444445</v>
      </c>
      <c r="X17" s="37">
        <v>45417.881944444445</v>
      </c>
      <c r="Y17" s="37">
        <v>45417.885416666664</v>
      </c>
      <c r="Z17" s="37">
        <v>45420.625</v>
      </c>
      <c r="AA17" s="37">
        <v>45420.625</v>
      </c>
      <c r="AB17" s="37">
        <v>45420.666666666664</v>
      </c>
      <c r="AC17" s="37">
        <v>45420.823611111111</v>
      </c>
      <c r="AD17" s="37">
        <v>45420.823611111111</v>
      </c>
      <c r="AE17" s="31">
        <v>79510</v>
      </c>
      <c r="AF17" s="38">
        <v>0</v>
      </c>
      <c r="AG17" s="38">
        <f t="shared" si="1"/>
        <v>79510</v>
      </c>
      <c r="AH17" s="38">
        <v>0</v>
      </c>
      <c r="AI17" s="38">
        <v>0</v>
      </c>
      <c r="AJ17" s="38">
        <v>0</v>
      </c>
      <c r="AK17" s="38">
        <v>79510</v>
      </c>
      <c r="AL17" s="38">
        <f t="shared" si="2"/>
        <v>79510</v>
      </c>
      <c r="AM17" s="41">
        <f t="shared" si="5"/>
        <v>0.30000000000291038</v>
      </c>
      <c r="AN17" s="41">
        <f t="shared" si="6"/>
        <v>3.0361111111124046</v>
      </c>
      <c r="AO17" s="41">
        <f t="shared" si="7"/>
        <v>2.7395833333357587</v>
      </c>
      <c r="AP17" s="39">
        <v>8.3333333335758694E-2</v>
      </c>
      <c r="AQ17" s="39">
        <v>0</v>
      </c>
      <c r="AR17" s="39">
        <v>0</v>
      </c>
      <c r="AS17" s="39">
        <v>0</v>
      </c>
      <c r="AT17" s="39">
        <f t="shared" si="3"/>
        <v>8.3333333335758694E-2</v>
      </c>
      <c r="AU17" s="41">
        <f t="shared" si="4"/>
        <v>2.65625</v>
      </c>
      <c r="AV17" s="40">
        <f t="shared" si="8"/>
        <v>29933.176470588234</v>
      </c>
      <c r="AW17" s="40">
        <f t="shared" si="9"/>
        <v>469.54002306805074</v>
      </c>
    </row>
    <row r="18" spans="1:49" x14ac:dyDescent="0.25">
      <c r="A18" s="27">
        <v>13</v>
      </c>
      <c r="B18" s="27">
        <v>9</v>
      </c>
      <c r="C18" s="27" t="s">
        <v>60</v>
      </c>
      <c r="D18" s="42" t="s">
        <v>100</v>
      </c>
      <c r="E18" s="35" t="s">
        <v>324</v>
      </c>
      <c r="F18" s="35" t="s">
        <v>324</v>
      </c>
      <c r="G18" s="35" t="s">
        <v>54</v>
      </c>
      <c r="H18" s="36" t="s">
        <v>54</v>
      </c>
      <c r="I18" s="36" t="s">
        <v>95</v>
      </c>
      <c r="J18" s="36" t="s">
        <v>101</v>
      </c>
      <c r="K18" s="31">
        <v>113038</v>
      </c>
      <c r="L18" s="31">
        <v>113038</v>
      </c>
      <c r="M18" s="32">
        <f t="shared" si="0"/>
        <v>0</v>
      </c>
      <c r="N18" s="33">
        <v>5</v>
      </c>
      <c r="O18" s="34" t="s">
        <v>57</v>
      </c>
      <c r="P18" s="36" t="s">
        <v>73</v>
      </c>
      <c r="Q18" s="36" t="s">
        <v>97</v>
      </c>
      <c r="R18" s="37">
        <v>45422.433333333334</v>
      </c>
      <c r="S18" s="37">
        <v>45422.520833333336</v>
      </c>
      <c r="T18" s="37">
        <v>45423.362500000003</v>
      </c>
      <c r="U18" s="37">
        <v>45423.42083333333</v>
      </c>
      <c r="V18" s="37">
        <v>45423.445833333331</v>
      </c>
      <c r="W18" s="37">
        <v>45423.541666666664</v>
      </c>
      <c r="X18" s="37">
        <v>45423.625</v>
      </c>
      <c r="Y18" s="37">
        <v>45423.63958333333</v>
      </c>
      <c r="Z18" s="37">
        <v>45426.479166666664</v>
      </c>
      <c r="AA18" s="37">
        <v>45426.479166666664</v>
      </c>
      <c r="AB18" s="37">
        <v>45426.541666666664</v>
      </c>
      <c r="AC18" s="37">
        <v>45426.57916666667</v>
      </c>
      <c r="AD18" s="37">
        <v>45426.57916666667</v>
      </c>
      <c r="AE18" s="31">
        <v>113038</v>
      </c>
      <c r="AF18" s="38">
        <v>0</v>
      </c>
      <c r="AG18" s="38">
        <f t="shared" si="1"/>
        <v>113038</v>
      </c>
      <c r="AH18" s="38">
        <v>0</v>
      </c>
      <c r="AI18" s="38">
        <v>0</v>
      </c>
      <c r="AJ18" s="38">
        <v>0</v>
      </c>
      <c r="AK18" s="43">
        <v>113038</v>
      </c>
      <c r="AL18" s="38">
        <f t="shared" si="2"/>
        <v>113038</v>
      </c>
      <c r="AM18" s="41">
        <f t="shared" si="5"/>
        <v>0.84166666666715173</v>
      </c>
      <c r="AN18" s="41">
        <f t="shared" si="6"/>
        <v>3.133333333338669</v>
      </c>
      <c r="AO18" s="41">
        <f t="shared" si="7"/>
        <v>2.8395833333343035</v>
      </c>
      <c r="AP18" s="39">
        <v>0</v>
      </c>
      <c r="AQ18" s="39">
        <v>0</v>
      </c>
      <c r="AR18" s="39">
        <v>0</v>
      </c>
      <c r="AS18" s="39">
        <v>0</v>
      </c>
      <c r="AT18" s="39">
        <f t="shared" si="3"/>
        <v>0</v>
      </c>
      <c r="AU18" s="41">
        <f t="shared" si="4"/>
        <v>2.8395833333343035</v>
      </c>
      <c r="AV18" s="40">
        <f t="shared" si="8"/>
        <v>39807.953044740621</v>
      </c>
      <c r="AW18" s="40">
        <f t="shared" si="9"/>
        <v>584.12256852130622</v>
      </c>
    </row>
    <row r="19" spans="1:49" x14ac:dyDescent="0.25">
      <c r="A19" s="27">
        <v>14</v>
      </c>
      <c r="B19" s="27">
        <v>3</v>
      </c>
      <c r="C19" s="27" t="s">
        <v>60</v>
      </c>
      <c r="D19" s="42" t="s">
        <v>102</v>
      </c>
      <c r="E19" s="35" t="s">
        <v>103</v>
      </c>
      <c r="F19" s="35" t="s">
        <v>68</v>
      </c>
      <c r="G19" s="35" t="s">
        <v>304</v>
      </c>
      <c r="H19" s="36" t="s">
        <v>69</v>
      </c>
      <c r="I19" s="36" t="s">
        <v>70</v>
      </c>
      <c r="J19" s="36" t="s">
        <v>71</v>
      </c>
      <c r="K19" s="31">
        <v>54998.536999999997</v>
      </c>
      <c r="L19" s="31">
        <v>54998.536999999997</v>
      </c>
      <c r="M19" s="32">
        <f t="shared" si="0"/>
        <v>0</v>
      </c>
      <c r="N19" s="33">
        <v>6</v>
      </c>
      <c r="O19" s="34" t="s">
        <v>78</v>
      </c>
      <c r="P19" s="36" t="s">
        <v>73</v>
      </c>
      <c r="Q19" s="36" t="s">
        <v>59</v>
      </c>
      <c r="R19" s="37">
        <v>45425.995833333334</v>
      </c>
      <c r="S19" s="37">
        <v>45425.995833333334</v>
      </c>
      <c r="T19" s="37">
        <v>45426.125</v>
      </c>
      <c r="U19" s="37">
        <v>45426.179166666669</v>
      </c>
      <c r="V19" s="37">
        <v>45426.2</v>
      </c>
      <c r="W19" s="37">
        <v>45426.284722222219</v>
      </c>
      <c r="X19" s="37">
        <v>45426.347222222219</v>
      </c>
      <c r="Y19" s="37">
        <v>45426.352777777778</v>
      </c>
      <c r="Z19" s="37">
        <v>45429.958333333336</v>
      </c>
      <c r="AA19" s="37">
        <v>45429.958333333336</v>
      </c>
      <c r="AB19" s="37">
        <v>45429.996527777781</v>
      </c>
      <c r="AC19" s="37">
        <v>45430.0625</v>
      </c>
      <c r="AD19" s="37">
        <v>45430.0625</v>
      </c>
      <c r="AE19" s="31">
        <v>54998.536999999997</v>
      </c>
      <c r="AF19" s="38">
        <v>0</v>
      </c>
      <c r="AG19" s="38">
        <f t="shared" si="1"/>
        <v>54998.536999999997</v>
      </c>
      <c r="AH19" s="38">
        <v>0</v>
      </c>
      <c r="AI19" s="38">
        <v>0</v>
      </c>
      <c r="AJ19" s="38">
        <v>0</v>
      </c>
      <c r="AK19" s="43">
        <v>54998.536999999997</v>
      </c>
      <c r="AL19" s="38">
        <f t="shared" si="2"/>
        <v>54998.536999999997</v>
      </c>
      <c r="AM19" s="41">
        <f t="shared" si="5"/>
        <v>0.12916666666569654</v>
      </c>
      <c r="AN19" s="41">
        <f t="shared" si="6"/>
        <v>3.8625000000029104</v>
      </c>
      <c r="AO19" s="41">
        <f t="shared" si="7"/>
        <v>3.6055555555576575</v>
      </c>
      <c r="AP19" s="39">
        <v>0.63</v>
      </c>
      <c r="AQ19" s="39">
        <v>0</v>
      </c>
      <c r="AR19" s="39">
        <v>0</v>
      </c>
      <c r="AS19" s="39">
        <v>0</v>
      </c>
      <c r="AT19" s="39">
        <f t="shared" si="3"/>
        <v>0.63</v>
      </c>
      <c r="AU19" s="41">
        <f t="shared" si="4"/>
        <v>2.9755555555576576</v>
      </c>
      <c r="AV19" s="40">
        <f t="shared" si="8"/>
        <v>18483.451568321518</v>
      </c>
      <c r="AW19" s="40">
        <f t="shared" si="9"/>
        <v>258.82353764434924</v>
      </c>
    </row>
    <row r="20" spans="1:49" x14ac:dyDescent="0.25">
      <c r="A20" s="27">
        <v>15</v>
      </c>
      <c r="B20" s="27">
        <v>10</v>
      </c>
      <c r="C20" s="27" t="s">
        <v>51</v>
      </c>
      <c r="D20" s="42" t="s">
        <v>104</v>
      </c>
      <c r="E20" s="35" t="s">
        <v>322</v>
      </c>
      <c r="F20" s="35" t="s">
        <v>53</v>
      </c>
      <c r="G20" s="35" t="s">
        <v>54</v>
      </c>
      <c r="H20" s="36" t="s">
        <v>54</v>
      </c>
      <c r="I20" s="36" t="s">
        <v>55</v>
      </c>
      <c r="J20" s="29" t="s">
        <v>56</v>
      </c>
      <c r="K20" s="31">
        <v>55310</v>
      </c>
      <c r="L20" s="31">
        <v>55310</v>
      </c>
      <c r="M20" s="32">
        <f t="shared" si="0"/>
        <v>0</v>
      </c>
      <c r="N20" s="33">
        <v>5</v>
      </c>
      <c r="O20" s="34" t="s">
        <v>65</v>
      </c>
      <c r="P20" s="36" t="s">
        <v>58</v>
      </c>
      <c r="Q20" s="36" t="s">
        <v>59</v>
      </c>
      <c r="R20" s="37">
        <v>45425.487500000003</v>
      </c>
      <c r="S20" s="37">
        <v>45425.487500000003</v>
      </c>
      <c r="T20" s="37">
        <v>45426.866666666669</v>
      </c>
      <c r="U20" s="37">
        <v>45426.916666666664</v>
      </c>
      <c r="V20" s="37">
        <v>45426.9375</v>
      </c>
      <c r="W20" s="37">
        <v>45426.986111111109</v>
      </c>
      <c r="X20" s="37">
        <v>45427.041666666664</v>
      </c>
      <c r="Y20" s="37">
        <v>45427.05972222222</v>
      </c>
      <c r="Z20" s="37">
        <v>45428.916666666664</v>
      </c>
      <c r="AA20" s="37">
        <v>45428.916666666664</v>
      </c>
      <c r="AB20" s="37">
        <v>45428.958333333336</v>
      </c>
      <c r="AC20" s="37">
        <v>45429.048611111109</v>
      </c>
      <c r="AD20" s="37">
        <v>45429.048611111109</v>
      </c>
      <c r="AE20" s="31">
        <v>55310</v>
      </c>
      <c r="AF20" s="38">
        <v>0</v>
      </c>
      <c r="AG20" s="38">
        <f t="shared" si="1"/>
        <v>55310</v>
      </c>
      <c r="AH20" s="38">
        <v>0</v>
      </c>
      <c r="AI20" s="38">
        <v>0</v>
      </c>
      <c r="AJ20" s="38">
        <v>0</v>
      </c>
      <c r="AK20" s="43">
        <v>55310</v>
      </c>
      <c r="AL20" s="38">
        <f t="shared" si="2"/>
        <v>55310</v>
      </c>
      <c r="AM20" s="41">
        <f t="shared" si="5"/>
        <v>1.3791666666656965</v>
      </c>
      <c r="AN20" s="41">
        <f t="shared" si="6"/>
        <v>2.1111111111094942</v>
      </c>
      <c r="AO20" s="41">
        <f t="shared" si="7"/>
        <v>1.8569444444437977</v>
      </c>
      <c r="AP20" s="39">
        <v>0</v>
      </c>
      <c r="AQ20" s="39">
        <v>0</v>
      </c>
      <c r="AR20" s="39">
        <v>0</v>
      </c>
      <c r="AS20" s="39">
        <v>0</v>
      </c>
      <c r="AT20" s="39">
        <f t="shared" si="3"/>
        <v>0</v>
      </c>
      <c r="AU20" s="41">
        <f t="shared" si="4"/>
        <v>1.8569444444437977</v>
      </c>
      <c r="AV20" s="40">
        <f t="shared" si="8"/>
        <v>29785.489902777765</v>
      </c>
      <c r="AW20" s="40">
        <f t="shared" si="9"/>
        <v>668.3355999129725</v>
      </c>
    </row>
    <row r="21" spans="1:49" x14ac:dyDescent="0.25">
      <c r="A21" s="27">
        <v>16</v>
      </c>
      <c r="B21" s="27">
        <v>11</v>
      </c>
      <c r="C21" s="27" t="s">
        <v>60</v>
      </c>
      <c r="D21" s="42" t="s">
        <v>105</v>
      </c>
      <c r="E21" s="35" t="s">
        <v>106</v>
      </c>
      <c r="F21" s="35" t="s">
        <v>106</v>
      </c>
      <c r="G21" s="35" t="s">
        <v>54</v>
      </c>
      <c r="H21" s="36" t="s">
        <v>54</v>
      </c>
      <c r="I21" s="36" t="s">
        <v>95</v>
      </c>
      <c r="J21" s="36" t="s">
        <v>96</v>
      </c>
      <c r="K21" s="31">
        <v>54966</v>
      </c>
      <c r="L21" s="31">
        <v>54966</v>
      </c>
      <c r="M21" s="32">
        <f t="shared" si="0"/>
        <v>0</v>
      </c>
      <c r="N21" s="33">
        <v>5</v>
      </c>
      <c r="O21" s="34" t="s">
        <v>57</v>
      </c>
      <c r="P21" s="36" t="s">
        <v>58</v>
      </c>
      <c r="Q21" s="36" t="s">
        <v>79</v>
      </c>
      <c r="R21" s="37">
        <v>45426.875</v>
      </c>
      <c r="S21" s="37">
        <v>45426.875</v>
      </c>
      <c r="T21" s="37">
        <v>45429.093055555553</v>
      </c>
      <c r="U21" s="37">
        <v>45429.131944444445</v>
      </c>
      <c r="V21" s="37">
        <v>45429.152777777781</v>
      </c>
      <c r="W21" s="37">
        <v>45429.25</v>
      </c>
      <c r="X21" s="37">
        <v>45429.333333333336</v>
      </c>
      <c r="Y21" s="37">
        <v>45429.375</v>
      </c>
      <c r="Z21" s="37">
        <v>45431.5625</v>
      </c>
      <c r="AA21" s="37">
        <v>45431.5625</v>
      </c>
      <c r="AB21" s="37">
        <v>45431.604166666664</v>
      </c>
      <c r="AC21" s="37">
        <v>45431.690972222219</v>
      </c>
      <c r="AD21" s="37">
        <v>45431.703472222223</v>
      </c>
      <c r="AE21" s="31">
        <v>45961</v>
      </c>
      <c r="AF21" s="38">
        <v>9005</v>
      </c>
      <c r="AG21" s="38">
        <f t="shared" si="1"/>
        <v>54966</v>
      </c>
      <c r="AH21" s="38">
        <v>0</v>
      </c>
      <c r="AI21" s="38">
        <v>0</v>
      </c>
      <c r="AJ21" s="38">
        <v>9005</v>
      </c>
      <c r="AK21" s="31">
        <v>45961</v>
      </c>
      <c r="AL21" s="38">
        <f t="shared" si="2"/>
        <v>54966</v>
      </c>
      <c r="AM21" s="41">
        <f t="shared" si="5"/>
        <v>2.2180555555532919</v>
      </c>
      <c r="AN21" s="41">
        <f t="shared" si="6"/>
        <v>2.5381944444379769</v>
      </c>
      <c r="AO21" s="41">
        <f t="shared" si="7"/>
        <v>2.1875</v>
      </c>
      <c r="AP21" s="39">
        <v>0</v>
      </c>
      <c r="AQ21" s="39">
        <v>0</v>
      </c>
      <c r="AR21" s="39">
        <v>0</v>
      </c>
      <c r="AS21" s="39">
        <v>0</v>
      </c>
      <c r="AT21" s="39">
        <f t="shared" si="3"/>
        <v>0</v>
      </c>
      <c r="AU21" s="41">
        <f t="shared" si="4"/>
        <v>2.1875</v>
      </c>
      <c r="AV21" s="40">
        <f t="shared" si="8"/>
        <v>25127.314285714285</v>
      </c>
      <c r="AW21" s="40">
        <f t="shared" si="9"/>
        <v>478.6155102040816</v>
      </c>
    </row>
    <row r="22" spans="1:49" x14ac:dyDescent="0.25">
      <c r="A22" s="27">
        <v>17</v>
      </c>
      <c r="B22" s="27">
        <v>4</v>
      </c>
      <c r="C22" s="27" t="s">
        <v>60</v>
      </c>
      <c r="D22" s="42" t="s">
        <v>107</v>
      </c>
      <c r="E22" s="35" t="s">
        <v>313</v>
      </c>
      <c r="F22" s="35" t="s">
        <v>154</v>
      </c>
      <c r="G22" s="35" t="s">
        <v>304</v>
      </c>
      <c r="H22" s="36" t="s">
        <v>108</v>
      </c>
      <c r="I22" s="36" t="s">
        <v>108</v>
      </c>
      <c r="J22" s="36" t="s">
        <v>109</v>
      </c>
      <c r="K22" s="31">
        <v>33000</v>
      </c>
      <c r="L22" s="31">
        <v>33000</v>
      </c>
      <c r="M22" s="32">
        <f t="shared" si="0"/>
        <v>0</v>
      </c>
      <c r="N22" s="33">
        <v>7</v>
      </c>
      <c r="O22" s="34" t="s">
        <v>57</v>
      </c>
      <c r="P22" s="36" t="s">
        <v>58</v>
      </c>
      <c r="Q22" s="36" t="s">
        <v>134</v>
      </c>
      <c r="R22" s="37">
        <v>45427.666666666664</v>
      </c>
      <c r="S22" s="37">
        <v>45427.708333333336</v>
      </c>
      <c r="T22" s="37">
        <v>45427.98333333333</v>
      </c>
      <c r="U22" s="37">
        <v>45428.029166666667</v>
      </c>
      <c r="V22" s="37">
        <v>45428.041666666664</v>
      </c>
      <c r="W22" s="37">
        <v>45428.145833333336</v>
      </c>
      <c r="X22" s="37">
        <v>45428.229166666664</v>
      </c>
      <c r="Y22" s="37">
        <v>45428.604861111111</v>
      </c>
      <c r="Z22" s="37">
        <v>45436.1875</v>
      </c>
      <c r="AA22" s="37">
        <v>45436.1875</v>
      </c>
      <c r="AB22" s="37">
        <v>45436.229166666664</v>
      </c>
      <c r="AC22" s="37">
        <v>45436.859027777777</v>
      </c>
      <c r="AD22" s="37">
        <v>45436.869444444441</v>
      </c>
      <c r="AE22" s="31">
        <v>33000</v>
      </c>
      <c r="AF22" s="31">
        <v>0</v>
      </c>
      <c r="AG22" s="38">
        <f t="shared" si="1"/>
        <v>33000</v>
      </c>
      <c r="AH22" s="38">
        <v>0</v>
      </c>
      <c r="AI22" s="31">
        <v>0</v>
      </c>
      <c r="AJ22" s="31">
        <v>0</v>
      </c>
      <c r="AK22" s="31">
        <v>33000</v>
      </c>
      <c r="AL22" s="38">
        <f t="shared" si="2"/>
        <v>33000</v>
      </c>
      <c r="AM22" s="41">
        <f t="shared" si="5"/>
        <v>0.27499999999417923</v>
      </c>
      <c r="AN22" s="41">
        <f t="shared" si="6"/>
        <v>8.8173611111124046</v>
      </c>
      <c r="AO22" s="41">
        <f t="shared" si="7"/>
        <v>7.5826388888890506</v>
      </c>
      <c r="AP22" s="39">
        <v>0.56000000000000005</v>
      </c>
      <c r="AQ22" s="39">
        <v>0</v>
      </c>
      <c r="AR22" s="39">
        <v>0</v>
      </c>
      <c r="AS22" s="39">
        <v>0</v>
      </c>
      <c r="AT22" s="39">
        <f t="shared" si="3"/>
        <v>0.56000000000000005</v>
      </c>
      <c r="AU22" s="41">
        <f t="shared" si="4"/>
        <v>7.0226388888890501</v>
      </c>
      <c r="AV22" s="40">
        <f>IFERROR((L22+L23)/AU22,0)</f>
        <v>4998.1211557857368</v>
      </c>
      <c r="AW22" s="40">
        <f t="shared" si="9"/>
        <v>29.654813732090393</v>
      </c>
    </row>
    <row r="23" spans="1:49" x14ac:dyDescent="0.25">
      <c r="A23" s="27">
        <v>17</v>
      </c>
      <c r="B23" s="27">
        <v>4</v>
      </c>
      <c r="C23" s="27" t="s">
        <v>60</v>
      </c>
      <c r="D23" s="42" t="s">
        <v>107</v>
      </c>
      <c r="E23" s="35" t="s">
        <v>315</v>
      </c>
      <c r="F23" s="35" t="s">
        <v>68</v>
      </c>
      <c r="G23" s="35" t="s">
        <v>304</v>
      </c>
      <c r="H23" s="36" t="s">
        <v>108</v>
      </c>
      <c r="I23" s="36" t="s">
        <v>108</v>
      </c>
      <c r="J23" s="36" t="s">
        <v>109</v>
      </c>
      <c r="K23" s="31">
        <v>2100</v>
      </c>
      <c r="L23" s="31">
        <v>2100</v>
      </c>
      <c r="M23" s="32">
        <f t="shared" si="0"/>
        <v>0</v>
      </c>
      <c r="N23" s="33">
        <v>7</v>
      </c>
      <c r="O23" s="34" t="s">
        <v>57</v>
      </c>
      <c r="P23" s="36" t="s">
        <v>58</v>
      </c>
      <c r="Q23" s="36" t="s">
        <v>134</v>
      </c>
      <c r="R23" s="37">
        <v>45427.666666666664</v>
      </c>
      <c r="S23" s="37">
        <v>45427.708333333336</v>
      </c>
      <c r="T23" s="37">
        <v>45427.98333333333</v>
      </c>
      <c r="U23" s="37">
        <v>45428.029166666667</v>
      </c>
      <c r="V23" s="37">
        <v>45428.041666666664</v>
      </c>
      <c r="W23" s="37">
        <v>45428.145833333336</v>
      </c>
      <c r="X23" s="37">
        <v>45428.229166666664</v>
      </c>
      <c r="Y23" s="37">
        <v>45428.604861111111</v>
      </c>
      <c r="Z23" s="37">
        <v>45436.1875</v>
      </c>
      <c r="AA23" s="37">
        <v>45436.1875</v>
      </c>
      <c r="AB23" s="37">
        <v>45436.229166666664</v>
      </c>
      <c r="AC23" s="37">
        <v>45436.859027777777</v>
      </c>
      <c r="AD23" s="37">
        <v>45436.869444444441</v>
      </c>
      <c r="AE23" s="31">
        <v>2100</v>
      </c>
      <c r="AF23" s="31">
        <v>0</v>
      </c>
      <c r="AG23" s="38">
        <f t="shared" si="1"/>
        <v>2100</v>
      </c>
      <c r="AH23" s="38">
        <v>0</v>
      </c>
      <c r="AI23" s="31">
        <v>0</v>
      </c>
      <c r="AJ23" s="31">
        <v>0</v>
      </c>
      <c r="AK23" s="31">
        <v>2100</v>
      </c>
      <c r="AL23" s="38">
        <f t="shared" si="2"/>
        <v>2100</v>
      </c>
      <c r="AM23" s="87"/>
      <c r="AN23" s="87"/>
      <c r="AO23" s="87"/>
      <c r="AP23" s="88"/>
      <c r="AQ23" s="88"/>
      <c r="AR23" s="88"/>
      <c r="AS23" s="88"/>
      <c r="AT23" s="88"/>
      <c r="AU23" s="87"/>
      <c r="AV23" s="89"/>
      <c r="AW23" s="89"/>
    </row>
    <row r="24" spans="1:49" x14ac:dyDescent="0.25">
      <c r="A24" s="35">
        <v>18</v>
      </c>
      <c r="B24" s="35">
        <v>5</v>
      </c>
      <c r="C24" s="35" t="s">
        <v>60</v>
      </c>
      <c r="D24" s="42" t="s">
        <v>110</v>
      </c>
      <c r="E24" s="35" t="s">
        <v>320</v>
      </c>
      <c r="F24" s="35" t="s">
        <v>68</v>
      </c>
      <c r="G24" s="35" t="s">
        <v>304</v>
      </c>
      <c r="H24" s="36" t="s">
        <v>69</v>
      </c>
      <c r="I24" s="36" t="s">
        <v>70</v>
      </c>
      <c r="J24" s="36" t="s">
        <v>111</v>
      </c>
      <c r="K24" s="31">
        <v>43502.34</v>
      </c>
      <c r="L24" s="31">
        <v>43502.34</v>
      </c>
      <c r="M24" s="32">
        <f t="shared" si="0"/>
        <v>0</v>
      </c>
      <c r="N24" s="33">
        <v>6</v>
      </c>
      <c r="O24" s="34" t="s">
        <v>78</v>
      </c>
      <c r="P24" s="36" t="s">
        <v>58</v>
      </c>
      <c r="Q24" s="36" t="s">
        <v>134</v>
      </c>
      <c r="R24" s="37">
        <v>45425.9</v>
      </c>
      <c r="S24" s="37">
        <v>45425.9</v>
      </c>
      <c r="T24" s="37">
        <v>45430.191666666666</v>
      </c>
      <c r="U24" s="37">
        <v>45430.25</v>
      </c>
      <c r="V24" s="37">
        <v>45430.26666666667</v>
      </c>
      <c r="W24" s="37">
        <v>45430.375</v>
      </c>
      <c r="X24" s="37">
        <v>45430.458333333336</v>
      </c>
      <c r="Y24" s="37">
        <v>45430.469444444447</v>
      </c>
      <c r="Z24" s="37">
        <v>45432.625</v>
      </c>
      <c r="AA24" s="37">
        <v>45432.625</v>
      </c>
      <c r="AB24" s="37">
        <v>45432.666666666664</v>
      </c>
      <c r="AC24" s="37">
        <v>45432.736111111109</v>
      </c>
      <c r="AD24" s="37">
        <v>45432.743055555555</v>
      </c>
      <c r="AE24" s="31">
        <v>43502.34</v>
      </c>
      <c r="AF24" s="38">
        <v>0</v>
      </c>
      <c r="AG24" s="38">
        <f t="shared" si="1"/>
        <v>43502.34</v>
      </c>
      <c r="AH24" s="38">
        <v>0</v>
      </c>
      <c r="AI24" s="38">
        <v>0</v>
      </c>
      <c r="AJ24" s="38">
        <v>0</v>
      </c>
      <c r="AK24" s="31">
        <v>43502.34</v>
      </c>
      <c r="AL24" s="38">
        <f t="shared" si="2"/>
        <v>43502.34</v>
      </c>
      <c r="AM24" s="41">
        <f t="shared" ref="AM24:AM34" si="10">T24-S24</f>
        <v>4.2916666666642413</v>
      </c>
      <c r="AN24" s="41">
        <f t="shared" ref="AN24:AN34" si="11">IF((AC24-V24)&lt;0,"NA",AC24-V24)</f>
        <v>2.4694444444394321</v>
      </c>
      <c r="AO24" s="41">
        <f t="shared" ref="AO24:AO34" si="12">IF(Z24="","NA",Z24-Y24)</f>
        <v>2.1555555555532919</v>
      </c>
      <c r="AP24" s="39">
        <v>0.31</v>
      </c>
      <c r="AQ24" s="39">
        <v>0</v>
      </c>
      <c r="AR24" s="39">
        <v>0</v>
      </c>
      <c r="AS24" s="39">
        <v>0</v>
      </c>
      <c r="AT24" s="39">
        <f t="shared" si="3"/>
        <v>0.31</v>
      </c>
      <c r="AU24" s="41">
        <f t="shared" si="4"/>
        <v>1.8455555555532919</v>
      </c>
      <c r="AV24" s="40">
        <f t="shared" ref="AV24:AV33" si="13">IFERROR(L24/AU24,0)</f>
        <v>23571.406381726683</v>
      </c>
      <c r="AW24" s="40">
        <f t="shared" ref="AW24:AW34" si="14">AV24/(AU24*24)</f>
        <v>532.16600801675781</v>
      </c>
    </row>
    <row r="25" spans="1:49" x14ac:dyDescent="0.25">
      <c r="A25" s="35">
        <v>19</v>
      </c>
      <c r="B25" s="35">
        <v>6</v>
      </c>
      <c r="C25" s="35" t="s">
        <v>60</v>
      </c>
      <c r="D25" s="42" t="s">
        <v>112</v>
      </c>
      <c r="E25" s="35" t="s">
        <v>113</v>
      </c>
      <c r="F25" s="35" t="s">
        <v>68</v>
      </c>
      <c r="G25" s="35" t="s">
        <v>304</v>
      </c>
      <c r="H25" s="36" t="s">
        <v>114</v>
      </c>
      <c r="I25" s="36" t="s">
        <v>114</v>
      </c>
      <c r="J25" s="36" t="s">
        <v>115</v>
      </c>
      <c r="K25" s="31">
        <v>32977.4</v>
      </c>
      <c r="L25" s="31">
        <v>32977.4</v>
      </c>
      <c r="M25" s="32">
        <f t="shared" si="0"/>
        <v>0</v>
      </c>
      <c r="N25" s="33">
        <v>6</v>
      </c>
      <c r="O25" s="34" t="s">
        <v>78</v>
      </c>
      <c r="P25" s="36" t="s">
        <v>73</v>
      </c>
      <c r="Q25" s="36" t="s">
        <v>79</v>
      </c>
      <c r="R25" s="37">
        <v>45431.666666666664</v>
      </c>
      <c r="S25" s="37">
        <v>45431.666666666664</v>
      </c>
      <c r="T25" s="37">
        <v>45432.78125</v>
      </c>
      <c r="U25" s="37">
        <v>45432.845833333333</v>
      </c>
      <c r="V25" s="37">
        <v>45432.862500000003</v>
      </c>
      <c r="W25" s="37">
        <v>45432.975694444445</v>
      </c>
      <c r="X25" s="37">
        <v>45433.059027777781</v>
      </c>
      <c r="Y25" s="37">
        <v>45433.065972222219</v>
      </c>
      <c r="Z25" s="37">
        <v>45434.708333333336</v>
      </c>
      <c r="AA25" s="37">
        <v>45434.708333333336</v>
      </c>
      <c r="AB25" s="37">
        <v>45434.791666666664</v>
      </c>
      <c r="AC25" s="37">
        <v>45434.861805555556</v>
      </c>
      <c r="AD25" s="37">
        <v>45434.892361111109</v>
      </c>
      <c r="AE25" s="31">
        <v>32977.4</v>
      </c>
      <c r="AF25" s="38">
        <v>0</v>
      </c>
      <c r="AG25" s="38">
        <f t="shared" si="1"/>
        <v>32977.4</v>
      </c>
      <c r="AH25" s="38">
        <v>0</v>
      </c>
      <c r="AI25" s="38">
        <v>0</v>
      </c>
      <c r="AJ25" s="44">
        <v>0</v>
      </c>
      <c r="AK25" s="31">
        <v>32977.4</v>
      </c>
      <c r="AL25" s="38">
        <f t="shared" si="2"/>
        <v>32977.4</v>
      </c>
      <c r="AM25" s="41">
        <f t="shared" si="10"/>
        <v>1.1145833333357587</v>
      </c>
      <c r="AN25" s="41">
        <f t="shared" si="11"/>
        <v>1.9993055555532919</v>
      </c>
      <c r="AO25" s="41">
        <f t="shared" si="12"/>
        <v>1.6423611111167702</v>
      </c>
      <c r="AP25" s="39">
        <v>0.15</v>
      </c>
      <c r="AQ25" s="39">
        <v>0</v>
      </c>
      <c r="AR25" s="39">
        <v>0</v>
      </c>
      <c r="AS25" s="39">
        <v>0</v>
      </c>
      <c r="AT25" s="39">
        <f t="shared" si="3"/>
        <v>0.15</v>
      </c>
      <c r="AU25" s="41">
        <f t="shared" si="4"/>
        <v>1.4923611111167703</v>
      </c>
      <c r="AV25" s="40">
        <f t="shared" si="13"/>
        <v>22097.466728627234</v>
      </c>
      <c r="AW25" s="40">
        <f t="shared" si="14"/>
        <v>616.96044844700145</v>
      </c>
    </row>
    <row r="26" spans="1:49" x14ac:dyDescent="0.25">
      <c r="A26" s="35">
        <v>20</v>
      </c>
      <c r="B26" s="27">
        <v>12</v>
      </c>
      <c r="C26" s="27" t="s">
        <v>51</v>
      </c>
      <c r="D26" s="42" t="s">
        <v>116</v>
      </c>
      <c r="E26" s="35" t="s">
        <v>322</v>
      </c>
      <c r="F26" s="35" t="s">
        <v>53</v>
      </c>
      <c r="G26" s="35" t="s">
        <v>54</v>
      </c>
      <c r="H26" s="36" t="s">
        <v>54</v>
      </c>
      <c r="I26" s="36" t="s">
        <v>55</v>
      </c>
      <c r="J26" s="29" t="s">
        <v>56</v>
      </c>
      <c r="K26" s="31">
        <v>55280</v>
      </c>
      <c r="L26" s="31">
        <v>55280</v>
      </c>
      <c r="M26" s="32">
        <f t="shared" si="0"/>
        <v>0</v>
      </c>
      <c r="N26" s="33">
        <v>5</v>
      </c>
      <c r="O26" s="34" t="s">
        <v>65</v>
      </c>
      <c r="P26" s="36" t="s">
        <v>58</v>
      </c>
      <c r="Q26" s="36" t="s">
        <v>59</v>
      </c>
      <c r="R26" s="37">
        <v>45432.89166666667</v>
      </c>
      <c r="S26" s="37">
        <v>45432.89166666667</v>
      </c>
      <c r="T26" s="37">
        <v>45433.275000000001</v>
      </c>
      <c r="U26" s="37">
        <v>45433.333333333336</v>
      </c>
      <c r="V26" s="37">
        <v>45433.341666666667</v>
      </c>
      <c r="W26" s="37">
        <v>45433.385416666664</v>
      </c>
      <c r="X26" s="37">
        <v>45433.447916666664</v>
      </c>
      <c r="Y26" s="37">
        <v>45433.453472222223</v>
      </c>
      <c r="Z26" s="37">
        <v>45435.385416666664</v>
      </c>
      <c r="AA26" s="37">
        <v>45435.385416666664</v>
      </c>
      <c r="AB26" s="37">
        <v>45435.427083333336</v>
      </c>
      <c r="AC26" s="37">
        <v>45435.48333333333</v>
      </c>
      <c r="AD26" s="37">
        <v>45435.48333333333</v>
      </c>
      <c r="AE26" s="31">
        <v>55280</v>
      </c>
      <c r="AF26" s="38">
        <v>0</v>
      </c>
      <c r="AG26" s="38">
        <f t="shared" si="1"/>
        <v>55280</v>
      </c>
      <c r="AH26" s="38">
        <v>0</v>
      </c>
      <c r="AI26" s="38">
        <v>0</v>
      </c>
      <c r="AJ26" s="38">
        <v>0</v>
      </c>
      <c r="AK26" s="31">
        <v>55280</v>
      </c>
      <c r="AL26" s="38">
        <f t="shared" si="2"/>
        <v>55280</v>
      </c>
      <c r="AM26" s="41">
        <f t="shared" si="10"/>
        <v>0.38333333333139308</v>
      </c>
      <c r="AN26" s="41">
        <f t="shared" si="11"/>
        <v>2.1416666666627862</v>
      </c>
      <c r="AO26" s="41">
        <f t="shared" si="12"/>
        <v>1.9319444444408873</v>
      </c>
      <c r="AP26" s="39">
        <v>0.04</v>
      </c>
      <c r="AQ26" s="39">
        <v>0</v>
      </c>
      <c r="AR26" s="39">
        <v>0</v>
      </c>
      <c r="AS26" s="39">
        <v>0</v>
      </c>
      <c r="AT26" s="39">
        <f t="shared" si="3"/>
        <v>0.04</v>
      </c>
      <c r="AU26" s="41">
        <f t="shared" si="4"/>
        <v>1.8919444444408873</v>
      </c>
      <c r="AV26" s="40">
        <f t="shared" si="13"/>
        <v>29218.616943235087</v>
      </c>
      <c r="AW26" s="40">
        <f t="shared" si="14"/>
        <v>643.4873794587437</v>
      </c>
    </row>
    <row r="27" spans="1:49" x14ac:dyDescent="0.25">
      <c r="A27" s="35">
        <v>21</v>
      </c>
      <c r="B27" s="27">
        <v>3</v>
      </c>
      <c r="C27" s="27" t="s">
        <v>80</v>
      </c>
      <c r="D27" s="42" t="s">
        <v>117</v>
      </c>
      <c r="E27" s="35" t="s">
        <v>82</v>
      </c>
      <c r="F27" s="35" t="s">
        <v>68</v>
      </c>
      <c r="G27" s="35" t="s">
        <v>83</v>
      </c>
      <c r="H27" s="36" t="s">
        <v>83</v>
      </c>
      <c r="I27" s="36" t="s">
        <v>83</v>
      </c>
      <c r="J27" s="29" t="s">
        <v>56</v>
      </c>
      <c r="K27" s="31">
        <v>67050</v>
      </c>
      <c r="L27" s="31">
        <v>67050</v>
      </c>
      <c r="M27" s="32">
        <f t="shared" si="0"/>
        <v>0</v>
      </c>
      <c r="N27" s="33">
        <v>4</v>
      </c>
      <c r="O27" s="34" t="s">
        <v>72</v>
      </c>
      <c r="P27" s="36" t="s">
        <v>73</v>
      </c>
      <c r="Q27" s="36" t="s">
        <v>59</v>
      </c>
      <c r="R27" s="37">
        <v>45430.020833333336</v>
      </c>
      <c r="S27" s="37">
        <v>45430.020833333336</v>
      </c>
      <c r="T27" s="37">
        <v>45430.074999999997</v>
      </c>
      <c r="U27" s="37">
        <v>45430.112500000003</v>
      </c>
      <c r="V27" s="37">
        <v>45430.129166666666</v>
      </c>
      <c r="W27" s="37">
        <v>45430.131944444445</v>
      </c>
      <c r="X27" s="37">
        <v>45430.173611111109</v>
      </c>
      <c r="Y27" s="37">
        <v>45430.222222222219</v>
      </c>
      <c r="Z27" s="37">
        <v>45433.166666666664</v>
      </c>
      <c r="AA27" s="37">
        <v>45433.166666666664</v>
      </c>
      <c r="AB27" s="37">
        <v>45433.208333333336</v>
      </c>
      <c r="AC27" s="37">
        <v>45433.340277777781</v>
      </c>
      <c r="AD27" s="37">
        <v>45433.35</v>
      </c>
      <c r="AE27" s="31">
        <v>27945</v>
      </c>
      <c r="AF27" s="31">
        <v>39105</v>
      </c>
      <c r="AG27" s="38">
        <f t="shared" si="1"/>
        <v>67050</v>
      </c>
      <c r="AH27" s="38">
        <v>0</v>
      </c>
      <c r="AI27" s="38">
        <v>67050</v>
      </c>
      <c r="AJ27" s="38">
        <v>0</v>
      </c>
      <c r="AK27" s="44">
        <v>0</v>
      </c>
      <c r="AL27" s="38">
        <f t="shared" si="2"/>
        <v>67050</v>
      </c>
      <c r="AM27" s="41">
        <f t="shared" si="10"/>
        <v>5.4166666661330964E-2</v>
      </c>
      <c r="AN27" s="41">
        <f t="shared" si="11"/>
        <v>3.211111111115315</v>
      </c>
      <c r="AO27" s="41">
        <f t="shared" si="12"/>
        <v>2.9444444444452529</v>
      </c>
      <c r="AP27" s="39">
        <v>0.10416666666666674</v>
      </c>
      <c r="AQ27" s="39">
        <v>0</v>
      </c>
      <c r="AR27" s="39">
        <v>0</v>
      </c>
      <c r="AS27" s="39">
        <v>4.6874999999999986E-2</v>
      </c>
      <c r="AT27" s="39">
        <f t="shared" si="3"/>
        <v>0.15104166666666674</v>
      </c>
      <c r="AU27" s="41">
        <f t="shared" si="4"/>
        <v>2.7934027777785859</v>
      </c>
      <c r="AV27" s="40">
        <f t="shared" si="13"/>
        <v>24002.983219383983</v>
      </c>
      <c r="AW27" s="40">
        <f t="shared" si="14"/>
        <v>358.03082490058972</v>
      </c>
    </row>
    <row r="28" spans="1:49" x14ac:dyDescent="0.25">
      <c r="A28" s="35">
        <v>22</v>
      </c>
      <c r="B28" s="27">
        <v>4</v>
      </c>
      <c r="C28" s="27" t="s">
        <v>90</v>
      </c>
      <c r="D28" s="42" t="s">
        <v>105</v>
      </c>
      <c r="E28" s="35" t="s">
        <v>82</v>
      </c>
      <c r="F28" s="35" t="s">
        <v>68</v>
      </c>
      <c r="G28" s="35" t="s">
        <v>83</v>
      </c>
      <c r="H28" s="36" t="s">
        <v>83</v>
      </c>
      <c r="I28" s="36" t="s">
        <v>83</v>
      </c>
      <c r="J28" s="29" t="s">
        <v>56</v>
      </c>
      <c r="K28" s="31">
        <v>61273</v>
      </c>
      <c r="L28" s="31">
        <v>61273</v>
      </c>
      <c r="M28" s="32">
        <f t="shared" si="0"/>
        <v>0</v>
      </c>
      <c r="N28" s="33">
        <v>4</v>
      </c>
      <c r="O28" s="34" t="s">
        <v>72</v>
      </c>
      <c r="P28" s="36" t="s">
        <v>58</v>
      </c>
      <c r="Q28" s="36" t="s">
        <v>134</v>
      </c>
      <c r="R28" s="37">
        <v>45432.333333333336</v>
      </c>
      <c r="S28" s="37">
        <v>45432.333333333336</v>
      </c>
      <c r="T28" s="37">
        <v>45433.399305555555</v>
      </c>
      <c r="U28" s="37">
        <v>45433.44027777778</v>
      </c>
      <c r="V28" s="37">
        <v>45433.458333333336</v>
      </c>
      <c r="W28" s="37">
        <v>45433.510416666664</v>
      </c>
      <c r="X28" s="37">
        <v>45433.552083333336</v>
      </c>
      <c r="Y28" s="37">
        <v>45433.604861111111</v>
      </c>
      <c r="Z28" s="37">
        <v>45436.895833333336</v>
      </c>
      <c r="AA28" s="37">
        <v>45436.895833333336</v>
      </c>
      <c r="AB28" s="37">
        <v>45436.9375</v>
      </c>
      <c r="AC28" s="37">
        <v>45437.434027777781</v>
      </c>
      <c r="AD28" s="37">
        <v>45437.442361111112</v>
      </c>
      <c r="AE28" s="31">
        <v>0</v>
      </c>
      <c r="AF28" s="31">
        <v>61273</v>
      </c>
      <c r="AG28" s="38">
        <f t="shared" si="1"/>
        <v>61273</v>
      </c>
      <c r="AH28" s="31">
        <v>0</v>
      </c>
      <c r="AI28" s="31">
        <v>61273</v>
      </c>
      <c r="AJ28" s="38">
        <v>0</v>
      </c>
      <c r="AK28" s="38">
        <v>0</v>
      </c>
      <c r="AL28" s="38">
        <f t="shared" si="2"/>
        <v>61273</v>
      </c>
      <c r="AM28" s="41">
        <f t="shared" si="10"/>
        <v>1.0659722222189885</v>
      </c>
      <c r="AN28" s="41">
        <f t="shared" si="11"/>
        <v>3.9756944444452529</v>
      </c>
      <c r="AO28" s="41">
        <f t="shared" si="12"/>
        <v>3.2909722222248092</v>
      </c>
      <c r="AP28" s="39">
        <v>0.55000000000000004</v>
      </c>
      <c r="AQ28" s="39">
        <v>0</v>
      </c>
      <c r="AR28" s="39">
        <v>0</v>
      </c>
      <c r="AS28" s="39">
        <v>0</v>
      </c>
      <c r="AT28" s="39">
        <f t="shared" si="3"/>
        <v>0.55000000000000004</v>
      </c>
      <c r="AU28" s="41">
        <f t="shared" si="4"/>
        <v>2.7409722222248094</v>
      </c>
      <c r="AV28" s="40">
        <f t="shared" si="13"/>
        <v>22354.47681781523</v>
      </c>
      <c r="AW28" s="40">
        <f t="shared" si="14"/>
        <v>339.81976414179064</v>
      </c>
    </row>
    <row r="29" spans="1:49" x14ac:dyDescent="0.25">
      <c r="A29" s="35">
        <v>23</v>
      </c>
      <c r="B29" s="27">
        <v>7</v>
      </c>
      <c r="C29" s="27" t="s">
        <v>60</v>
      </c>
      <c r="D29" s="42" t="s">
        <v>118</v>
      </c>
      <c r="E29" s="35" t="s">
        <v>119</v>
      </c>
      <c r="F29" s="35" t="s">
        <v>68</v>
      </c>
      <c r="G29" s="35" t="s">
        <v>304</v>
      </c>
      <c r="H29" s="36" t="s">
        <v>120</v>
      </c>
      <c r="I29" s="36" t="s">
        <v>120</v>
      </c>
      <c r="J29" s="36" t="s">
        <v>109</v>
      </c>
      <c r="K29" s="31">
        <v>54850</v>
      </c>
      <c r="L29" s="31">
        <v>54850</v>
      </c>
      <c r="M29" s="32">
        <f t="shared" si="0"/>
        <v>0</v>
      </c>
      <c r="N29" s="33">
        <v>6</v>
      </c>
      <c r="O29" s="34" t="s">
        <v>78</v>
      </c>
      <c r="P29" s="36" t="s">
        <v>58</v>
      </c>
      <c r="Q29" s="36" t="s">
        <v>134</v>
      </c>
      <c r="R29" s="37">
        <v>45435.929166666669</v>
      </c>
      <c r="S29" s="37">
        <v>45436.041666666664</v>
      </c>
      <c r="T29" s="37">
        <v>45436.054166666669</v>
      </c>
      <c r="U29" s="37">
        <v>45436.112500000003</v>
      </c>
      <c r="V29" s="37">
        <v>45436.125</v>
      </c>
      <c r="W29" s="37">
        <v>45436.229166666664</v>
      </c>
      <c r="X29" s="37">
        <v>45436.3125</v>
      </c>
      <c r="Y29" s="37">
        <v>45436.324305555558</v>
      </c>
      <c r="Z29" s="37">
        <v>45440.416666666664</v>
      </c>
      <c r="AA29" s="37">
        <v>45440.416666666664</v>
      </c>
      <c r="AB29" s="37">
        <v>45440.479166666664</v>
      </c>
      <c r="AC29" s="37">
        <v>45440.527777777781</v>
      </c>
      <c r="AD29" s="37">
        <v>45440.537499999999</v>
      </c>
      <c r="AE29" s="31">
        <v>54850</v>
      </c>
      <c r="AF29" s="38">
        <v>0</v>
      </c>
      <c r="AG29" s="38">
        <f t="shared" si="1"/>
        <v>54850</v>
      </c>
      <c r="AH29" s="38">
        <v>0</v>
      </c>
      <c r="AI29" s="38">
        <v>0</v>
      </c>
      <c r="AJ29" s="38">
        <v>0</v>
      </c>
      <c r="AK29" s="31">
        <v>54850</v>
      </c>
      <c r="AL29" s="38">
        <f t="shared" si="2"/>
        <v>54850</v>
      </c>
      <c r="AM29" s="41">
        <f t="shared" si="10"/>
        <v>1.2500000004365575E-2</v>
      </c>
      <c r="AN29" s="41">
        <f t="shared" si="11"/>
        <v>4.4027777777810115</v>
      </c>
      <c r="AO29" s="41">
        <f t="shared" si="12"/>
        <v>4.0923611111065838</v>
      </c>
      <c r="AP29" s="39">
        <v>0.88</v>
      </c>
      <c r="AQ29" s="39">
        <v>0</v>
      </c>
      <c r="AR29" s="39">
        <v>0</v>
      </c>
      <c r="AS29" s="39">
        <v>0</v>
      </c>
      <c r="AT29" s="39">
        <f t="shared" si="3"/>
        <v>0.88</v>
      </c>
      <c r="AU29" s="41">
        <f t="shared" si="4"/>
        <v>3.212361111106584</v>
      </c>
      <c r="AV29" s="40">
        <f t="shared" si="13"/>
        <v>17074.668165530569</v>
      </c>
      <c r="AW29" s="40">
        <f t="shared" si="14"/>
        <v>221.47090015419562</v>
      </c>
    </row>
    <row r="30" spans="1:49" x14ac:dyDescent="0.25">
      <c r="A30" s="35">
        <v>24</v>
      </c>
      <c r="B30" s="27">
        <v>13</v>
      </c>
      <c r="C30" s="27" t="s">
        <v>51</v>
      </c>
      <c r="D30" s="42" t="s">
        <v>121</v>
      </c>
      <c r="E30" s="35" t="s">
        <v>99</v>
      </c>
      <c r="F30" s="35" t="s">
        <v>53</v>
      </c>
      <c r="G30" s="35" t="s">
        <v>54</v>
      </c>
      <c r="H30" s="36" t="s">
        <v>54</v>
      </c>
      <c r="I30" s="36" t="s">
        <v>55</v>
      </c>
      <c r="J30" s="29" t="s">
        <v>56</v>
      </c>
      <c r="K30" s="31">
        <v>64572</v>
      </c>
      <c r="L30" s="31">
        <v>64572</v>
      </c>
      <c r="M30" s="32">
        <f t="shared" si="0"/>
        <v>0</v>
      </c>
      <c r="N30" s="33">
        <v>5</v>
      </c>
      <c r="O30" s="34" t="s">
        <v>57</v>
      </c>
      <c r="P30" s="36" t="s">
        <v>58</v>
      </c>
      <c r="Q30" s="36" t="s">
        <v>59</v>
      </c>
      <c r="R30" s="37">
        <v>45437.070833333331</v>
      </c>
      <c r="S30" s="37">
        <v>45437.070833333331</v>
      </c>
      <c r="T30" s="37">
        <v>45437.366666666669</v>
      </c>
      <c r="U30" s="37">
        <v>45437.42083333333</v>
      </c>
      <c r="V30" s="37">
        <v>45437.4375</v>
      </c>
      <c r="W30" s="37">
        <v>45437.465277777781</v>
      </c>
      <c r="X30" s="37">
        <v>45437.506944444445</v>
      </c>
      <c r="Y30" s="37">
        <v>45437.510416666664</v>
      </c>
      <c r="Z30" s="37">
        <v>45440.041666666664</v>
      </c>
      <c r="AA30" s="37">
        <v>45440.041666666664</v>
      </c>
      <c r="AB30" s="37">
        <v>45440.083333333336</v>
      </c>
      <c r="AC30" s="37">
        <v>45440.104166666664</v>
      </c>
      <c r="AD30" s="37">
        <v>45440.104166666664</v>
      </c>
      <c r="AE30" s="31">
        <v>64572</v>
      </c>
      <c r="AF30" s="38">
        <v>0</v>
      </c>
      <c r="AG30" s="38">
        <f t="shared" si="1"/>
        <v>64572</v>
      </c>
      <c r="AH30" s="38">
        <v>0</v>
      </c>
      <c r="AI30" s="38">
        <v>0</v>
      </c>
      <c r="AJ30" s="38">
        <v>0</v>
      </c>
      <c r="AK30" s="31">
        <v>64572</v>
      </c>
      <c r="AL30" s="38">
        <f t="shared" si="2"/>
        <v>64572</v>
      </c>
      <c r="AM30" s="41">
        <f t="shared" si="10"/>
        <v>0.29583333333721384</v>
      </c>
      <c r="AN30" s="41">
        <f t="shared" si="11"/>
        <v>2.6666666666642413</v>
      </c>
      <c r="AO30" s="41">
        <f t="shared" si="12"/>
        <v>2.53125</v>
      </c>
      <c r="AP30" s="39">
        <v>0</v>
      </c>
      <c r="AQ30" s="39">
        <v>0</v>
      </c>
      <c r="AR30" s="39">
        <v>0</v>
      </c>
      <c r="AS30" s="39">
        <v>0</v>
      </c>
      <c r="AT30" s="39">
        <f t="shared" si="3"/>
        <v>0</v>
      </c>
      <c r="AU30" s="41">
        <f t="shared" si="4"/>
        <v>2.53125</v>
      </c>
      <c r="AV30" s="40">
        <f t="shared" si="13"/>
        <v>25509.925925925927</v>
      </c>
      <c r="AW30" s="40">
        <f t="shared" si="14"/>
        <v>419.91647614692886</v>
      </c>
    </row>
    <row r="31" spans="1:49" x14ac:dyDescent="0.25">
      <c r="A31" s="35">
        <v>25</v>
      </c>
      <c r="B31" s="27">
        <v>5</v>
      </c>
      <c r="C31" s="27" t="s">
        <v>80</v>
      </c>
      <c r="D31" s="42" t="s">
        <v>122</v>
      </c>
      <c r="E31" s="35" t="s">
        <v>82</v>
      </c>
      <c r="F31" s="35" t="s">
        <v>68</v>
      </c>
      <c r="G31" s="35" t="s">
        <v>83</v>
      </c>
      <c r="H31" s="36" t="s">
        <v>83</v>
      </c>
      <c r="I31" s="36" t="s">
        <v>83</v>
      </c>
      <c r="J31" s="29" t="s">
        <v>56</v>
      </c>
      <c r="K31" s="31">
        <v>64640</v>
      </c>
      <c r="L31" s="31">
        <v>64640</v>
      </c>
      <c r="M31" s="32">
        <f t="shared" si="0"/>
        <v>0</v>
      </c>
      <c r="N31" s="33">
        <v>4</v>
      </c>
      <c r="O31" s="34" t="s">
        <v>72</v>
      </c>
      <c r="P31" s="36" t="s">
        <v>58</v>
      </c>
      <c r="Q31" s="36" t="s">
        <v>59</v>
      </c>
      <c r="R31" s="37">
        <v>45440.090277777781</v>
      </c>
      <c r="S31" s="37">
        <v>45440.090277777781</v>
      </c>
      <c r="T31" s="37">
        <v>45440.2</v>
      </c>
      <c r="U31" s="37">
        <v>45440.23333333333</v>
      </c>
      <c r="V31" s="37">
        <v>45440.25</v>
      </c>
      <c r="W31" s="37">
        <v>45440.270833333336</v>
      </c>
      <c r="X31" s="37">
        <v>45440.3125</v>
      </c>
      <c r="Y31" s="37">
        <v>45440.359027777777</v>
      </c>
      <c r="Z31" s="37">
        <v>45442.208333333336</v>
      </c>
      <c r="AA31" s="37">
        <v>45442.208333333336</v>
      </c>
      <c r="AB31" s="37">
        <v>45442.25</v>
      </c>
      <c r="AC31" s="37">
        <v>45442.270833333336</v>
      </c>
      <c r="AD31" s="37">
        <v>45442.270833333336</v>
      </c>
      <c r="AE31" s="31">
        <v>0</v>
      </c>
      <c r="AF31" s="31">
        <v>64640</v>
      </c>
      <c r="AG31" s="38">
        <f t="shared" si="1"/>
        <v>64640</v>
      </c>
      <c r="AH31" s="31">
        <v>0</v>
      </c>
      <c r="AI31" s="31">
        <v>64640</v>
      </c>
      <c r="AJ31" s="38">
        <v>0</v>
      </c>
      <c r="AK31" s="38">
        <v>0</v>
      </c>
      <c r="AL31" s="38">
        <f t="shared" si="2"/>
        <v>64640</v>
      </c>
      <c r="AM31" s="41">
        <f t="shared" si="10"/>
        <v>0.10972222221607808</v>
      </c>
      <c r="AN31" s="41">
        <f t="shared" si="11"/>
        <v>2.0208333333357587</v>
      </c>
      <c r="AO31" s="41">
        <f t="shared" si="12"/>
        <v>1.8493055555591127</v>
      </c>
      <c r="AP31" s="39">
        <v>0</v>
      </c>
      <c r="AQ31" s="39">
        <v>0</v>
      </c>
      <c r="AR31" s="39">
        <v>0</v>
      </c>
      <c r="AS31" s="39">
        <v>0</v>
      </c>
      <c r="AT31" s="39">
        <f t="shared" si="3"/>
        <v>0</v>
      </c>
      <c r="AU31" s="41">
        <f t="shared" si="4"/>
        <v>1.8493055555591127</v>
      </c>
      <c r="AV31" s="40">
        <f t="shared" si="13"/>
        <v>34953.661284198635</v>
      </c>
      <c r="AW31" s="40">
        <f t="shared" si="14"/>
        <v>787.54024673221329</v>
      </c>
    </row>
    <row r="32" spans="1:49" x14ac:dyDescent="0.25">
      <c r="A32" s="35">
        <v>26</v>
      </c>
      <c r="B32" s="27">
        <v>14</v>
      </c>
      <c r="C32" s="27" t="s">
        <v>51</v>
      </c>
      <c r="D32" s="42" t="s">
        <v>123</v>
      </c>
      <c r="E32" s="35" t="s">
        <v>322</v>
      </c>
      <c r="F32" s="35" t="s">
        <v>53</v>
      </c>
      <c r="G32" s="35" t="s">
        <v>54</v>
      </c>
      <c r="H32" s="36" t="s">
        <v>54</v>
      </c>
      <c r="I32" s="36" t="s">
        <v>55</v>
      </c>
      <c r="J32" s="29" t="s">
        <v>56</v>
      </c>
      <c r="K32" s="31">
        <v>55350</v>
      </c>
      <c r="L32" s="31">
        <v>55350</v>
      </c>
      <c r="M32" s="32">
        <f t="shared" si="0"/>
        <v>0</v>
      </c>
      <c r="N32" s="33">
        <v>5</v>
      </c>
      <c r="O32" s="34" t="s">
        <v>65</v>
      </c>
      <c r="P32" s="36" t="s">
        <v>58</v>
      </c>
      <c r="Q32" s="36" t="s">
        <v>59</v>
      </c>
      <c r="R32" s="37">
        <v>45441.82916666667</v>
      </c>
      <c r="S32" s="37">
        <v>45441.82916666667</v>
      </c>
      <c r="T32" s="37">
        <v>45442.004166666666</v>
      </c>
      <c r="U32" s="37">
        <v>45442.058333333334</v>
      </c>
      <c r="V32" s="37">
        <v>45442.070833333331</v>
      </c>
      <c r="W32" s="37">
        <v>45442.114583333336</v>
      </c>
      <c r="X32" s="37">
        <v>45442.166666666664</v>
      </c>
      <c r="Y32" s="37">
        <v>45442.182638888888</v>
      </c>
      <c r="Z32" s="37">
        <v>45444.177083333336</v>
      </c>
      <c r="AA32" s="37">
        <v>45444.177083333336</v>
      </c>
      <c r="AB32" s="37">
        <v>45444.21875</v>
      </c>
      <c r="AC32" s="37">
        <v>45444.270833333336</v>
      </c>
      <c r="AD32" s="37">
        <v>45444.270833333336</v>
      </c>
      <c r="AE32" s="31">
        <v>55350</v>
      </c>
      <c r="AF32" s="38">
        <v>0</v>
      </c>
      <c r="AG32" s="38">
        <f t="shared" si="1"/>
        <v>55350</v>
      </c>
      <c r="AH32" s="38">
        <v>0</v>
      </c>
      <c r="AI32" s="38">
        <v>0</v>
      </c>
      <c r="AJ32" s="38">
        <v>0</v>
      </c>
      <c r="AK32" s="31">
        <v>55350</v>
      </c>
      <c r="AL32" s="38">
        <f t="shared" si="2"/>
        <v>55350</v>
      </c>
      <c r="AM32" s="41">
        <f t="shared" si="10"/>
        <v>0.17499999999563443</v>
      </c>
      <c r="AN32" s="41">
        <f t="shared" si="11"/>
        <v>2.2000000000043656</v>
      </c>
      <c r="AO32" s="41">
        <f t="shared" si="12"/>
        <v>1.9944444444481633</v>
      </c>
      <c r="AP32" s="39">
        <v>0</v>
      </c>
      <c r="AQ32" s="39">
        <v>0</v>
      </c>
      <c r="AR32" s="39">
        <v>0</v>
      </c>
      <c r="AS32" s="39">
        <v>0</v>
      </c>
      <c r="AT32" s="39">
        <f t="shared" si="3"/>
        <v>0</v>
      </c>
      <c r="AU32" s="41">
        <f t="shared" si="4"/>
        <v>1.9944444444481633</v>
      </c>
      <c r="AV32" s="40">
        <f t="shared" si="13"/>
        <v>27752.089136438506</v>
      </c>
      <c r="AW32" s="40">
        <f t="shared" si="14"/>
        <v>579.77902095515515</v>
      </c>
    </row>
    <row r="33" spans="1:49" x14ac:dyDescent="0.25">
      <c r="A33" s="35">
        <v>27</v>
      </c>
      <c r="B33" s="27">
        <v>8</v>
      </c>
      <c r="C33" s="27" t="s">
        <v>60</v>
      </c>
      <c r="D33" s="42" t="s">
        <v>124</v>
      </c>
      <c r="E33" s="35" t="s">
        <v>125</v>
      </c>
      <c r="F33" s="35" t="s">
        <v>68</v>
      </c>
      <c r="G33" s="35" t="s">
        <v>304</v>
      </c>
      <c r="H33" s="36" t="s">
        <v>114</v>
      </c>
      <c r="I33" s="36" t="s">
        <v>114</v>
      </c>
      <c r="J33" s="36" t="s">
        <v>115</v>
      </c>
      <c r="K33" s="31">
        <v>32629.755000000001</v>
      </c>
      <c r="L33" s="31">
        <v>32629.755000000001</v>
      </c>
      <c r="M33" s="32">
        <f t="shared" si="0"/>
        <v>0</v>
      </c>
      <c r="N33" s="33">
        <v>6</v>
      </c>
      <c r="O33" s="34" t="s">
        <v>78</v>
      </c>
      <c r="P33" s="36" t="s">
        <v>73</v>
      </c>
      <c r="Q33" s="36" t="s">
        <v>59</v>
      </c>
      <c r="R33" s="37">
        <v>45442.541666666664</v>
      </c>
      <c r="S33" s="37">
        <v>45442.541666666664</v>
      </c>
      <c r="T33" s="37">
        <v>45442.541666666664</v>
      </c>
      <c r="U33" s="37">
        <v>45442.595833333333</v>
      </c>
      <c r="V33" s="37">
        <v>45442.620833333334</v>
      </c>
      <c r="W33" s="37">
        <v>45442.722222222219</v>
      </c>
      <c r="X33" s="37">
        <v>45442.805555555555</v>
      </c>
      <c r="Y33" s="37">
        <v>45442.885416666664</v>
      </c>
      <c r="Z33" s="37">
        <v>45445.354166666664</v>
      </c>
      <c r="AA33" s="37">
        <v>45445.354166666664</v>
      </c>
      <c r="AB33" s="37">
        <v>45445.416666666664</v>
      </c>
      <c r="AC33" s="37">
        <v>45445.440972222219</v>
      </c>
      <c r="AD33" s="37">
        <v>45445.45208333333</v>
      </c>
      <c r="AE33" s="31">
        <v>32629.755000000001</v>
      </c>
      <c r="AF33" s="38">
        <v>0</v>
      </c>
      <c r="AG33" s="38">
        <f t="shared" si="1"/>
        <v>32629.755000000001</v>
      </c>
      <c r="AH33" s="38">
        <v>0</v>
      </c>
      <c r="AI33" s="38">
        <v>0</v>
      </c>
      <c r="AJ33" s="38">
        <v>0</v>
      </c>
      <c r="AK33" s="31">
        <v>32629.755000000001</v>
      </c>
      <c r="AL33" s="38">
        <f t="shared" si="2"/>
        <v>32629.755000000001</v>
      </c>
      <c r="AM33" s="41">
        <f t="shared" si="10"/>
        <v>0</v>
      </c>
      <c r="AN33" s="41">
        <f t="shared" si="11"/>
        <v>2.820138888884685</v>
      </c>
      <c r="AO33" s="41">
        <f t="shared" si="12"/>
        <v>2.46875</v>
      </c>
      <c r="AP33" s="39">
        <v>0.4</v>
      </c>
      <c r="AQ33" s="39">
        <v>0</v>
      </c>
      <c r="AR33" s="39">
        <v>0</v>
      </c>
      <c r="AS33" s="39">
        <v>0</v>
      </c>
      <c r="AT33" s="39">
        <f t="shared" si="3"/>
        <v>0.4</v>
      </c>
      <c r="AU33" s="41">
        <f t="shared" si="4"/>
        <v>2.0687500000000001</v>
      </c>
      <c r="AV33" s="40">
        <f t="shared" si="13"/>
        <v>15772.691238670695</v>
      </c>
      <c r="AW33" s="40">
        <f t="shared" si="14"/>
        <v>317.6775677476474</v>
      </c>
    </row>
    <row r="34" spans="1:49" x14ac:dyDescent="0.25">
      <c r="A34" s="35">
        <v>28</v>
      </c>
      <c r="B34" s="27">
        <v>9</v>
      </c>
      <c r="C34" s="27" t="s">
        <v>60</v>
      </c>
      <c r="D34" s="42" t="s">
        <v>126</v>
      </c>
      <c r="E34" s="35" t="s">
        <v>113</v>
      </c>
      <c r="F34" s="35" t="s">
        <v>68</v>
      </c>
      <c r="G34" s="35" t="s">
        <v>304</v>
      </c>
      <c r="H34" s="36" t="s">
        <v>76</v>
      </c>
      <c r="I34" s="36" t="s">
        <v>76</v>
      </c>
      <c r="J34" s="36" t="s">
        <v>77</v>
      </c>
      <c r="K34" s="31">
        <v>10283</v>
      </c>
      <c r="L34" s="31">
        <v>10283</v>
      </c>
      <c r="M34" s="32">
        <f t="shared" si="0"/>
        <v>0</v>
      </c>
      <c r="N34" s="33">
        <v>6</v>
      </c>
      <c r="O34" s="34" t="s">
        <v>78</v>
      </c>
      <c r="P34" s="36" t="s">
        <v>58</v>
      </c>
      <c r="Q34" s="36" t="s">
        <v>59</v>
      </c>
      <c r="R34" s="37">
        <v>45449.10833333333</v>
      </c>
      <c r="S34" s="37">
        <v>45449.10833333333</v>
      </c>
      <c r="T34" s="37">
        <v>45449.241666666669</v>
      </c>
      <c r="U34" s="37">
        <v>45449.3</v>
      </c>
      <c r="V34" s="37">
        <v>45449.3125</v>
      </c>
      <c r="W34" s="37">
        <v>45449.402777777781</v>
      </c>
      <c r="X34" s="37">
        <v>45449.486111111109</v>
      </c>
      <c r="Y34" s="37">
        <v>45449.488194444442</v>
      </c>
      <c r="Z34" s="37">
        <v>45452.854166666664</v>
      </c>
      <c r="AA34" s="37">
        <v>45452.854166666664</v>
      </c>
      <c r="AB34" s="37">
        <v>45452.979166666664</v>
      </c>
      <c r="AC34" s="37">
        <v>45452.989583333336</v>
      </c>
      <c r="AD34" s="37">
        <v>45452.989583333336</v>
      </c>
      <c r="AE34" s="31">
        <v>10283</v>
      </c>
      <c r="AF34" s="31">
        <v>0</v>
      </c>
      <c r="AG34" s="38">
        <f t="shared" si="1"/>
        <v>10283</v>
      </c>
      <c r="AH34" s="38">
        <v>0</v>
      </c>
      <c r="AI34" s="38">
        <v>0</v>
      </c>
      <c r="AJ34" s="38">
        <v>0</v>
      </c>
      <c r="AK34" s="31">
        <v>10283</v>
      </c>
      <c r="AL34" s="38">
        <f t="shared" si="2"/>
        <v>10283</v>
      </c>
      <c r="AM34" s="41">
        <f t="shared" si="10"/>
        <v>0.13333333333866904</v>
      </c>
      <c r="AN34" s="41">
        <f t="shared" si="11"/>
        <v>3.6770833333357587</v>
      </c>
      <c r="AO34" s="41">
        <f t="shared" si="12"/>
        <v>3.3659722222218988</v>
      </c>
      <c r="AP34" s="39">
        <v>0.46</v>
      </c>
      <c r="AQ34" s="39">
        <v>0</v>
      </c>
      <c r="AR34" s="39">
        <v>0</v>
      </c>
      <c r="AS34" s="39">
        <v>0</v>
      </c>
      <c r="AT34" s="39">
        <f t="shared" si="3"/>
        <v>0.46</v>
      </c>
      <c r="AU34" s="41">
        <f t="shared" si="4"/>
        <v>2.9059722222218989</v>
      </c>
      <c r="AV34" s="40">
        <f>IFERROR((L34+L35)/AU34,0)</f>
        <v>21030.139081396021</v>
      </c>
      <c r="AW34" s="40">
        <f t="shared" si="14"/>
        <v>301.53619100604635</v>
      </c>
    </row>
    <row r="35" spans="1:49" x14ac:dyDescent="0.25">
      <c r="A35" s="35">
        <v>28</v>
      </c>
      <c r="B35" s="27">
        <v>9</v>
      </c>
      <c r="C35" s="27" t="s">
        <v>60</v>
      </c>
      <c r="D35" s="42" t="s">
        <v>126</v>
      </c>
      <c r="E35" s="35" t="s">
        <v>313</v>
      </c>
      <c r="F35" s="35" t="s">
        <v>154</v>
      </c>
      <c r="G35" s="35" t="s">
        <v>304</v>
      </c>
      <c r="H35" s="36" t="s">
        <v>76</v>
      </c>
      <c r="I35" s="36" t="s">
        <v>76</v>
      </c>
      <c r="J35" s="36" t="s">
        <v>77</v>
      </c>
      <c r="K35" s="31">
        <v>50830</v>
      </c>
      <c r="L35" s="31">
        <v>50830</v>
      </c>
      <c r="M35" s="32">
        <f t="shared" ref="M35" si="15">+L35-K35</f>
        <v>0</v>
      </c>
      <c r="N35" s="33">
        <v>6</v>
      </c>
      <c r="O35" s="34" t="s">
        <v>78</v>
      </c>
      <c r="P35" s="36" t="s">
        <v>58</v>
      </c>
      <c r="Q35" s="36" t="s">
        <v>59</v>
      </c>
      <c r="R35" s="37">
        <v>45449.10833333333</v>
      </c>
      <c r="S35" s="37">
        <v>45449.10833333333</v>
      </c>
      <c r="T35" s="37">
        <v>45449.241666666669</v>
      </c>
      <c r="U35" s="37">
        <v>45449.3</v>
      </c>
      <c r="V35" s="37">
        <v>45449.3125</v>
      </c>
      <c r="W35" s="37">
        <v>45449.402777777781</v>
      </c>
      <c r="X35" s="37">
        <v>45449.486111111109</v>
      </c>
      <c r="Y35" s="37">
        <v>45449.488194444442</v>
      </c>
      <c r="Z35" s="37">
        <v>45452.854166666664</v>
      </c>
      <c r="AA35" s="37">
        <v>45452.854166666664</v>
      </c>
      <c r="AB35" s="37">
        <v>45452.979166666664</v>
      </c>
      <c r="AC35" s="37">
        <v>45452.989583333336</v>
      </c>
      <c r="AD35" s="37">
        <v>45452.989583333336</v>
      </c>
      <c r="AE35" s="31">
        <v>50830</v>
      </c>
      <c r="AF35" s="31">
        <v>0</v>
      </c>
      <c r="AG35" s="38">
        <f t="shared" ref="AG35" si="16">AE35+AF35</f>
        <v>50830</v>
      </c>
      <c r="AH35" s="38">
        <v>0</v>
      </c>
      <c r="AI35" s="38">
        <v>0</v>
      </c>
      <c r="AJ35" s="38">
        <v>0</v>
      </c>
      <c r="AK35" s="31">
        <v>50830</v>
      </c>
      <c r="AL35" s="38">
        <f t="shared" ref="AL35" si="17">SUM(AH35:AK35)</f>
        <v>50830</v>
      </c>
      <c r="AM35" s="87"/>
      <c r="AN35" s="87"/>
      <c r="AO35" s="87"/>
      <c r="AP35" s="88"/>
      <c r="AQ35" s="88"/>
      <c r="AR35" s="88"/>
      <c r="AS35" s="88"/>
      <c r="AT35" s="88"/>
      <c r="AU35" s="87"/>
      <c r="AV35" s="89"/>
      <c r="AW35" s="89"/>
    </row>
    <row r="36" spans="1:49" x14ac:dyDescent="0.25">
      <c r="A36" s="35">
        <v>29</v>
      </c>
      <c r="B36" s="27">
        <v>6</v>
      </c>
      <c r="C36" s="27" t="s">
        <v>80</v>
      </c>
      <c r="D36" s="42" t="s">
        <v>127</v>
      </c>
      <c r="E36" s="35" t="s">
        <v>82</v>
      </c>
      <c r="F36" s="35" t="s">
        <v>68</v>
      </c>
      <c r="G36" s="35" t="s">
        <v>83</v>
      </c>
      <c r="H36" s="36" t="s">
        <v>83</v>
      </c>
      <c r="I36" s="36" t="s">
        <v>83</v>
      </c>
      <c r="J36" s="29" t="s">
        <v>56</v>
      </c>
      <c r="K36" s="31">
        <v>64400</v>
      </c>
      <c r="L36" s="31">
        <v>64400</v>
      </c>
      <c r="M36" s="32">
        <f t="shared" si="0"/>
        <v>0</v>
      </c>
      <c r="N36" s="33">
        <v>5</v>
      </c>
      <c r="O36" s="34" t="s">
        <v>72</v>
      </c>
      <c r="P36" s="36" t="s">
        <v>58</v>
      </c>
      <c r="Q36" s="36" t="s">
        <v>59</v>
      </c>
      <c r="R36" s="37">
        <v>45450.166666666664</v>
      </c>
      <c r="S36" s="37">
        <v>45450.166666666664</v>
      </c>
      <c r="T36" s="37">
        <v>45450.216666666667</v>
      </c>
      <c r="U36" s="37">
        <v>45450.254166666666</v>
      </c>
      <c r="V36" s="37">
        <v>45450.26666666667</v>
      </c>
      <c r="W36" s="37">
        <v>45450.375</v>
      </c>
      <c r="X36" s="37">
        <v>45450.416666666664</v>
      </c>
      <c r="Y36" s="37">
        <v>45450.563888888886</v>
      </c>
      <c r="Z36" s="37">
        <v>45452.791666666664</v>
      </c>
      <c r="AA36" s="37">
        <v>45452.791666666664</v>
      </c>
      <c r="AB36" s="37">
        <v>45452.833333333336</v>
      </c>
      <c r="AC36" s="37">
        <v>45452.861111111109</v>
      </c>
      <c r="AD36" s="37">
        <v>45452.870138888888</v>
      </c>
      <c r="AE36" s="38">
        <v>0</v>
      </c>
      <c r="AF36" s="31">
        <v>64400</v>
      </c>
      <c r="AG36" s="38">
        <f t="shared" si="1"/>
        <v>64400</v>
      </c>
      <c r="AH36" s="31">
        <v>0</v>
      </c>
      <c r="AI36" s="31">
        <v>64400</v>
      </c>
      <c r="AJ36" s="38">
        <v>0</v>
      </c>
      <c r="AK36" s="38">
        <v>0</v>
      </c>
      <c r="AL36" s="38">
        <f t="shared" si="2"/>
        <v>64400</v>
      </c>
      <c r="AM36" s="41">
        <f t="shared" ref="AM36:AM41" si="18">T36-S36</f>
        <v>5.0000000002910383E-2</v>
      </c>
      <c r="AN36" s="41">
        <f t="shared" ref="AN36:AN41" si="19">IF((AC36-V36)&lt;0,"NA",AC36-V36)</f>
        <v>2.5944444444394321</v>
      </c>
      <c r="AO36" s="41">
        <f t="shared" ref="AO36:AO41" si="20">IF(Z36="","NA",Z36-Y36)</f>
        <v>2.2277777777781012</v>
      </c>
      <c r="AP36" s="39">
        <v>0.22</v>
      </c>
      <c r="AQ36" s="39">
        <v>0</v>
      </c>
      <c r="AR36" s="39">
        <v>0</v>
      </c>
      <c r="AS36" s="39">
        <v>0</v>
      </c>
      <c r="AT36" s="39">
        <f t="shared" si="3"/>
        <v>0.22</v>
      </c>
      <c r="AU36" s="41">
        <f t="shared" si="4"/>
        <v>2.007777777778101</v>
      </c>
      <c r="AV36" s="40">
        <f>IFERROR(L36/AU36,0)</f>
        <v>32075.262866624609</v>
      </c>
      <c r="AW36" s="40">
        <f t="shared" ref="AW36:AW41" si="21">AV36/(AU36*24)</f>
        <v>665.64601964484177</v>
      </c>
    </row>
    <row r="37" spans="1:49" x14ac:dyDescent="0.25">
      <c r="A37" s="35">
        <v>30</v>
      </c>
      <c r="B37" s="27">
        <v>15</v>
      </c>
      <c r="C37" s="27" t="s">
        <v>60</v>
      </c>
      <c r="D37" s="42" t="s">
        <v>128</v>
      </c>
      <c r="E37" s="35" t="s">
        <v>324</v>
      </c>
      <c r="F37" s="35" t="s">
        <v>324</v>
      </c>
      <c r="G37" s="35" t="s">
        <v>54</v>
      </c>
      <c r="H37" s="36" t="s">
        <v>63</v>
      </c>
      <c r="I37" s="36" t="s">
        <v>63</v>
      </c>
      <c r="J37" s="36" t="s">
        <v>64</v>
      </c>
      <c r="K37" s="31">
        <v>22000</v>
      </c>
      <c r="L37" s="31">
        <v>22000</v>
      </c>
      <c r="M37" s="32">
        <f t="shared" si="0"/>
        <v>0</v>
      </c>
      <c r="N37" s="33">
        <v>5</v>
      </c>
      <c r="O37" s="34" t="s">
        <v>57</v>
      </c>
      <c r="P37" s="36" t="s">
        <v>58</v>
      </c>
      <c r="Q37" s="36" t="s">
        <v>79</v>
      </c>
      <c r="R37" s="37">
        <v>45453.3125</v>
      </c>
      <c r="S37" s="37">
        <v>45453.3125</v>
      </c>
      <c r="T37" s="37">
        <v>45453.388888888891</v>
      </c>
      <c r="U37" s="37">
        <v>45453.448611111111</v>
      </c>
      <c r="V37" s="37">
        <v>45453.461805555555</v>
      </c>
      <c r="W37" s="37">
        <v>45453.541666666664</v>
      </c>
      <c r="X37" s="37">
        <v>45453.625</v>
      </c>
      <c r="Y37" s="37">
        <v>45453.63958333333</v>
      </c>
      <c r="Z37" s="37">
        <v>45454.5625</v>
      </c>
      <c r="AA37" s="37">
        <v>45454.5625</v>
      </c>
      <c r="AB37" s="37">
        <v>45454.625</v>
      </c>
      <c r="AC37" s="37">
        <v>45454.652777777781</v>
      </c>
      <c r="AD37" s="37">
        <v>45454.661805555559</v>
      </c>
      <c r="AE37" s="31">
        <v>22000</v>
      </c>
      <c r="AF37" s="38">
        <v>0</v>
      </c>
      <c r="AG37" s="38">
        <f t="shared" si="1"/>
        <v>22000</v>
      </c>
      <c r="AH37" s="38">
        <v>0</v>
      </c>
      <c r="AI37" s="38">
        <v>0</v>
      </c>
      <c r="AJ37" s="38">
        <v>0</v>
      </c>
      <c r="AK37" s="31">
        <v>22000</v>
      </c>
      <c r="AL37" s="38">
        <f t="shared" si="2"/>
        <v>22000</v>
      </c>
      <c r="AM37" s="41">
        <f t="shared" si="18"/>
        <v>7.6388888890505768E-2</v>
      </c>
      <c r="AN37" s="41">
        <f t="shared" si="19"/>
        <v>1.1909722222262644</v>
      </c>
      <c r="AO37" s="41">
        <f t="shared" si="20"/>
        <v>0.92291666667006211</v>
      </c>
      <c r="AP37" s="39">
        <v>0</v>
      </c>
      <c r="AQ37" s="39">
        <v>0</v>
      </c>
      <c r="AR37" s="39">
        <v>0</v>
      </c>
      <c r="AS37" s="39">
        <v>0</v>
      </c>
      <c r="AT37" s="39">
        <f t="shared" si="3"/>
        <v>0</v>
      </c>
      <c r="AU37" s="41">
        <f t="shared" si="4"/>
        <v>0.92291666667006211</v>
      </c>
      <c r="AV37" s="40">
        <f>IFERROR(L37/AU37,0)</f>
        <v>23837.471783208013</v>
      </c>
      <c r="AW37" s="40">
        <f t="shared" si="21"/>
        <v>1076.1838276803753</v>
      </c>
    </row>
    <row r="38" spans="1:49" x14ac:dyDescent="0.25">
      <c r="A38" s="35">
        <v>31</v>
      </c>
      <c r="B38" s="27">
        <v>10</v>
      </c>
      <c r="C38" s="27" t="s">
        <v>60</v>
      </c>
      <c r="D38" s="42" t="s">
        <v>129</v>
      </c>
      <c r="E38" s="35" t="s">
        <v>130</v>
      </c>
      <c r="F38" s="35" t="s">
        <v>68</v>
      </c>
      <c r="G38" s="35" t="s">
        <v>304</v>
      </c>
      <c r="H38" s="36" t="s">
        <v>120</v>
      </c>
      <c r="I38" s="36" t="s">
        <v>120</v>
      </c>
      <c r="J38" s="36" t="s">
        <v>109</v>
      </c>
      <c r="K38" s="31">
        <v>55000</v>
      </c>
      <c r="L38" s="31">
        <v>55000</v>
      </c>
      <c r="M38" s="32">
        <f t="shared" si="0"/>
        <v>0</v>
      </c>
      <c r="N38" s="33">
        <v>6</v>
      </c>
      <c r="O38" s="34" t="s">
        <v>78</v>
      </c>
      <c r="P38" s="36" t="s">
        <v>73</v>
      </c>
      <c r="Q38" s="36" t="s">
        <v>59</v>
      </c>
      <c r="R38" s="37">
        <v>45454.548611111109</v>
      </c>
      <c r="S38" s="37">
        <v>45454.548611111109</v>
      </c>
      <c r="T38" s="37">
        <v>45454.583333333336</v>
      </c>
      <c r="U38" s="37">
        <v>45454.637499999997</v>
      </c>
      <c r="V38" s="37">
        <v>45454.654166666667</v>
      </c>
      <c r="W38" s="37">
        <v>45454.75</v>
      </c>
      <c r="X38" s="37">
        <v>45454.833333333336</v>
      </c>
      <c r="Y38" s="37">
        <v>45454.9375</v>
      </c>
      <c r="Z38" s="37">
        <v>45457.458333333336</v>
      </c>
      <c r="AA38" s="37">
        <v>45457.458333333336</v>
      </c>
      <c r="AB38" s="37">
        <v>45457.520833333336</v>
      </c>
      <c r="AC38" s="37">
        <v>45457.548611111109</v>
      </c>
      <c r="AD38" s="37">
        <v>45457.555555555555</v>
      </c>
      <c r="AE38" s="31">
        <v>55000</v>
      </c>
      <c r="AF38" s="38">
        <v>0</v>
      </c>
      <c r="AG38" s="38">
        <f t="shared" si="1"/>
        <v>55000</v>
      </c>
      <c r="AH38" s="38">
        <v>0</v>
      </c>
      <c r="AI38" s="38">
        <v>0</v>
      </c>
      <c r="AJ38" s="38">
        <v>0</v>
      </c>
      <c r="AK38" s="31">
        <v>55000</v>
      </c>
      <c r="AL38" s="38">
        <f t="shared" si="2"/>
        <v>55000</v>
      </c>
      <c r="AM38" s="41">
        <f t="shared" si="18"/>
        <v>3.4722222226264421E-2</v>
      </c>
      <c r="AN38" s="41">
        <f t="shared" si="19"/>
        <v>2.8944444444423425</v>
      </c>
      <c r="AO38" s="41">
        <f t="shared" si="20"/>
        <v>2.5208333333357587</v>
      </c>
      <c r="AP38" s="39">
        <v>0.17</v>
      </c>
      <c r="AQ38" s="39">
        <v>0</v>
      </c>
      <c r="AR38" s="39">
        <v>0</v>
      </c>
      <c r="AS38" s="39">
        <v>0</v>
      </c>
      <c r="AT38" s="39">
        <f t="shared" si="3"/>
        <v>0.17</v>
      </c>
      <c r="AU38" s="41">
        <f t="shared" si="4"/>
        <v>2.3508333333357587</v>
      </c>
      <c r="AV38" s="40">
        <f>IFERROR(L38/AU38,0)</f>
        <v>23395.958879805708</v>
      </c>
      <c r="AW38" s="40">
        <f t="shared" si="21"/>
        <v>414.67491811027242</v>
      </c>
    </row>
    <row r="39" spans="1:49" x14ac:dyDescent="0.25">
      <c r="A39" s="35">
        <v>32</v>
      </c>
      <c r="B39" s="27">
        <v>1</v>
      </c>
      <c r="C39" s="27" t="s">
        <v>60</v>
      </c>
      <c r="D39" s="42" t="s">
        <v>131</v>
      </c>
      <c r="E39" s="35" t="s">
        <v>132</v>
      </c>
      <c r="F39" s="35" t="s">
        <v>132</v>
      </c>
      <c r="G39" s="35" t="s">
        <v>305</v>
      </c>
      <c r="H39" s="36" t="s">
        <v>305</v>
      </c>
      <c r="I39" s="36" t="s">
        <v>305</v>
      </c>
      <c r="J39" s="29" t="s">
        <v>56</v>
      </c>
      <c r="K39" s="31">
        <v>52130</v>
      </c>
      <c r="L39" s="31">
        <v>52130</v>
      </c>
      <c r="M39" s="32">
        <f t="shared" si="0"/>
        <v>0</v>
      </c>
      <c r="N39" s="33">
        <v>5</v>
      </c>
      <c r="O39" s="34" t="s">
        <v>72</v>
      </c>
      <c r="P39" s="36" t="s">
        <v>58</v>
      </c>
      <c r="Q39" s="36" t="s">
        <v>134</v>
      </c>
      <c r="R39" s="37">
        <v>45454.545138888891</v>
      </c>
      <c r="S39" s="37">
        <v>45454.545138888891</v>
      </c>
      <c r="T39" s="37">
        <v>45454.690972222219</v>
      </c>
      <c r="U39" s="37">
        <v>45454.737500000003</v>
      </c>
      <c r="V39" s="37">
        <v>45454.75</v>
      </c>
      <c r="W39" s="37">
        <v>45454.791666666664</v>
      </c>
      <c r="X39" s="37">
        <v>45454.875</v>
      </c>
      <c r="Y39" s="37">
        <v>45454.938888888886</v>
      </c>
      <c r="Z39" s="37">
        <v>45459.25</v>
      </c>
      <c r="AA39" s="37">
        <v>45459.25</v>
      </c>
      <c r="AB39" s="37">
        <v>45459.3125</v>
      </c>
      <c r="AC39" s="37">
        <v>45459.458333333336</v>
      </c>
      <c r="AD39" s="37">
        <v>45459.458333333336</v>
      </c>
      <c r="AE39" s="31">
        <v>0</v>
      </c>
      <c r="AF39" s="38">
        <v>52130</v>
      </c>
      <c r="AG39" s="38">
        <f t="shared" si="1"/>
        <v>52130</v>
      </c>
      <c r="AH39" s="38">
        <v>0</v>
      </c>
      <c r="AI39" s="38">
        <v>52130</v>
      </c>
      <c r="AJ39" s="38">
        <v>0</v>
      </c>
      <c r="AK39" s="31">
        <v>0</v>
      </c>
      <c r="AL39" s="38">
        <f t="shared" si="2"/>
        <v>52130</v>
      </c>
      <c r="AM39" s="41">
        <f t="shared" si="18"/>
        <v>0.14583333332848269</v>
      </c>
      <c r="AN39" s="41">
        <f t="shared" si="19"/>
        <v>4.7083333333357587</v>
      </c>
      <c r="AO39" s="41">
        <f t="shared" si="20"/>
        <v>4.3111111111138598</v>
      </c>
      <c r="AP39" s="39">
        <v>0.28999999999999998</v>
      </c>
      <c r="AQ39" s="39">
        <v>0</v>
      </c>
      <c r="AR39" s="39">
        <v>0</v>
      </c>
      <c r="AS39" s="39">
        <v>0</v>
      </c>
      <c r="AT39" s="39">
        <f t="shared" si="3"/>
        <v>0.28999999999999998</v>
      </c>
      <c r="AU39" s="41">
        <f t="shared" si="4"/>
        <v>4.0211111111138598</v>
      </c>
      <c r="AV39" s="40">
        <f>IFERROR(L39/AU39,0)</f>
        <v>12964.078474707911</v>
      </c>
      <c r="AW39" s="40">
        <f t="shared" si="21"/>
        <v>134.33350174114793</v>
      </c>
    </row>
    <row r="40" spans="1:49" x14ac:dyDescent="0.25">
      <c r="A40" s="35">
        <v>33</v>
      </c>
      <c r="B40" s="27">
        <v>16</v>
      </c>
      <c r="C40" s="27" t="s">
        <v>51</v>
      </c>
      <c r="D40" s="42" t="s">
        <v>133</v>
      </c>
      <c r="E40" s="35" t="s">
        <v>322</v>
      </c>
      <c r="F40" s="35" t="s">
        <v>53</v>
      </c>
      <c r="G40" s="35" t="s">
        <v>54</v>
      </c>
      <c r="H40" s="36" t="s">
        <v>54</v>
      </c>
      <c r="I40" s="36" t="s">
        <v>55</v>
      </c>
      <c r="J40" s="29" t="s">
        <v>56</v>
      </c>
      <c r="K40" s="31">
        <v>57900</v>
      </c>
      <c r="L40" s="31">
        <v>57900</v>
      </c>
      <c r="M40" s="32">
        <f t="shared" si="0"/>
        <v>0</v>
      </c>
      <c r="N40" s="33">
        <v>5</v>
      </c>
      <c r="O40" s="34" t="s">
        <v>65</v>
      </c>
      <c r="P40" s="36" t="s">
        <v>58</v>
      </c>
      <c r="Q40" s="36" t="s">
        <v>134</v>
      </c>
      <c r="R40" s="37">
        <v>45457.987500000003</v>
      </c>
      <c r="S40" s="37">
        <v>45457.987500000003</v>
      </c>
      <c r="T40" s="37">
        <v>45458.072916666664</v>
      </c>
      <c r="U40" s="37">
        <v>45458.14166666667</v>
      </c>
      <c r="V40" s="37">
        <v>45458.166666666664</v>
      </c>
      <c r="W40" s="37">
        <v>45458.21875</v>
      </c>
      <c r="X40" s="37">
        <v>45458.28125</v>
      </c>
      <c r="Y40" s="37">
        <v>45458.293055555558</v>
      </c>
      <c r="Z40" s="37">
        <v>45460.4375</v>
      </c>
      <c r="AA40" s="37">
        <v>45460.4375</v>
      </c>
      <c r="AB40" s="37">
        <v>45460.5</v>
      </c>
      <c r="AC40" s="37">
        <v>45460.631944444445</v>
      </c>
      <c r="AD40" s="37">
        <v>45460.631944444445</v>
      </c>
      <c r="AE40" s="31">
        <v>57900</v>
      </c>
      <c r="AF40" s="38">
        <v>0</v>
      </c>
      <c r="AG40" s="38">
        <f t="shared" si="1"/>
        <v>57900</v>
      </c>
      <c r="AH40" s="38">
        <v>0</v>
      </c>
      <c r="AI40" s="38">
        <v>0</v>
      </c>
      <c r="AJ40" s="38">
        <v>0</v>
      </c>
      <c r="AK40" s="31">
        <v>57900</v>
      </c>
      <c r="AL40" s="38">
        <f t="shared" ref="AL40:AL73" si="22">SUM(AH40:AK40)</f>
        <v>57900</v>
      </c>
      <c r="AM40" s="41">
        <f t="shared" si="18"/>
        <v>8.5416666661330964E-2</v>
      </c>
      <c r="AN40" s="41">
        <f t="shared" si="19"/>
        <v>2.4652777777810115</v>
      </c>
      <c r="AO40" s="41">
        <f t="shared" si="20"/>
        <v>2.1444444444423425</v>
      </c>
      <c r="AP40" s="39">
        <v>0.15</v>
      </c>
      <c r="AQ40" s="39">
        <v>0</v>
      </c>
      <c r="AR40" s="39">
        <v>0</v>
      </c>
      <c r="AS40" s="39">
        <v>0</v>
      </c>
      <c r="AT40" s="39">
        <f t="shared" si="3"/>
        <v>0.15</v>
      </c>
      <c r="AU40" s="41">
        <f t="shared" si="4"/>
        <v>1.9944444444423426</v>
      </c>
      <c r="AV40" s="40">
        <f>IFERROR(L40/AU40,0)</f>
        <v>29030.640668554272</v>
      </c>
      <c r="AW40" s="40">
        <f t="shared" si="21"/>
        <v>606.48970756096514</v>
      </c>
    </row>
    <row r="41" spans="1:49" x14ac:dyDescent="0.25">
      <c r="A41" s="35">
        <v>34</v>
      </c>
      <c r="B41" s="27">
        <v>11</v>
      </c>
      <c r="C41" s="27" t="s">
        <v>60</v>
      </c>
      <c r="D41" s="42" t="s">
        <v>135</v>
      </c>
      <c r="E41" s="35" t="s">
        <v>113</v>
      </c>
      <c r="F41" s="35" t="s">
        <v>68</v>
      </c>
      <c r="G41" s="35" t="s">
        <v>304</v>
      </c>
      <c r="H41" s="36" t="s">
        <v>76</v>
      </c>
      <c r="I41" s="36" t="s">
        <v>76</v>
      </c>
      <c r="J41" s="36" t="s">
        <v>77</v>
      </c>
      <c r="K41" s="31">
        <v>9060</v>
      </c>
      <c r="L41" s="31">
        <v>9060</v>
      </c>
      <c r="M41" s="32">
        <f t="shared" si="0"/>
        <v>0</v>
      </c>
      <c r="N41" s="33">
        <v>6</v>
      </c>
      <c r="O41" s="34" t="s">
        <v>78</v>
      </c>
      <c r="P41" s="36" t="s">
        <v>58</v>
      </c>
      <c r="Q41" s="36" t="s">
        <v>134</v>
      </c>
      <c r="R41" s="37">
        <v>45458.697916666664</v>
      </c>
      <c r="S41" s="37">
        <v>45458.697916666664</v>
      </c>
      <c r="T41" s="37">
        <v>45458.739583333336</v>
      </c>
      <c r="U41" s="37">
        <v>45458.790277777778</v>
      </c>
      <c r="V41" s="37">
        <v>45458.820833333331</v>
      </c>
      <c r="W41" s="37">
        <v>45458.909722222219</v>
      </c>
      <c r="X41" s="37">
        <v>45458.993055555555</v>
      </c>
      <c r="Y41" s="37">
        <v>45458.998611111114</v>
      </c>
      <c r="Z41" s="37">
        <v>45460.770833333336</v>
      </c>
      <c r="AA41" s="37">
        <v>45460.770833333336</v>
      </c>
      <c r="AB41" s="37">
        <v>45460.833333333336</v>
      </c>
      <c r="AC41" s="37">
        <v>45460.902777777781</v>
      </c>
      <c r="AD41" s="37">
        <v>45460.911111111112</v>
      </c>
      <c r="AE41" s="31">
        <v>9060</v>
      </c>
      <c r="AF41" s="38">
        <v>0</v>
      </c>
      <c r="AG41" s="38">
        <f t="shared" si="1"/>
        <v>9060</v>
      </c>
      <c r="AH41" s="38">
        <v>0</v>
      </c>
      <c r="AI41" s="38">
        <v>0</v>
      </c>
      <c r="AJ41" s="38">
        <v>0</v>
      </c>
      <c r="AK41" s="31">
        <v>9060</v>
      </c>
      <c r="AL41" s="38">
        <f t="shared" si="22"/>
        <v>9060</v>
      </c>
      <c r="AM41" s="41">
        <f t="shared" si="18"/>
        <v>4.1666666671517305E-2</v>
      </c>
      <c r="AN41" s="41">
        <f t="shared" si="19"/>
        <v>2.0819444444496185</v>
      </c>
      <c r="AO41" s="41">
        <f t="shared" si="20"/>
        <v>1.7722222222218988</v>
      </c>
      <c r="AP41" s="39">
        <v>0.25</v>
      </c>
      <c r="AQ41" s="39">
        <v>0</v>
      </c>
      <c r="AR41" s="39">
        <v>0</v>
      </c>
      <c r="AS41" s="39">
        <v>0</v>
      </c>
      <c r="AT41" s="39">
        <f t="shared" si="3"/>
        <v>0.25</v>
      </c>
      <c r="AU41" s="41">
        <f t="shared" si="4"/>
        <v>1.5222222222218988</v>
      </c>
      <c r="AV41" s="40">
        <f>IFERROR((L41+L42)/AU41,0)</f>
        <v>18302.189781025787</v>
      </c>
      <c r="AW41" s="40">
        <f t="shared" si="21"/>
        <v>500.97234802088525</v>
      </c>
    </row>
    <row r="42" spans="1:49" x14ac:dyDescent="0.25">
      <c r="A42" s="35">
        <v>34</v>
      </c>
      <c r="B42" s="27">
        <v>11</v>
      </c>
      <c r="C42" s="27" t="s">
        <v>60</v>
      </c>
      <c r="D42" s="42" t="s">
        <v>135</v>
      </c>
      <c r="E42" s="35" t="s">
        <v>314</v>
      </c>
      <c r="F42" s="35" t="s">
        <v>68</v>
      </c>
      <c r="G42" s="35" t="s">
        <v>304</v>
      </c>
      <c r="H42" s="36" t="s">
        <v>76</v>
      </c>
      <c r="I42" s="36" t="s">
        <v>76</v>
      </c>
      <c r="J42" s="36" t="s">
        <v>77</v>
      </c>
      <c r="K42" s="31">
        <v>18800</v>
      </c>
      <c r="L42" s="31">
        <v>18800</v>
      </c>
      <c r="M42" s="32">
        <f t="shared" si="0"/>
        <v>0</v>
      </c>
      <c r="N42" s="33">
        <v>6</v>
      </c>
      <c r="O42" s="34" t="s">
        <v>78</v>
      </c>
      <c r="P42" s="36" t="s">
        <v>58</v>
      </c>
      <c r="Q42" s="36" t="s">
        <v>134</v>
      </c>
      <c r="R42" s="37">
        <v>45458.697916666664</v>
      </c>
      <c r="S42" s="37">
        <v>45458.697916666664</v>
      </c>
      <c r="T42" s="37">
        <v>45458.739583333336</v>
      </c>
      <c r="U42" s="37">
        <v>45458.790277777778</v>
      </c>
      <c r="V42" s="37">
        <v>45458.820833333331</v>
      </c>
      <c r="W42" s="37">
        <v>45458.909722222219</v>
      </c>
      <c r="X42" s="37">
        <v>45458.993055555555</v>
      </c>
      <c r="Y42" s="37">
        <v>45458.998611111114</v>
      </c>
      <c r="Z42" s="37">
        <v>45460.770833333336</v>
      </c>
      <c r="AA42" s="37">
        <v>45460.770833333336</v>
      </c>
      <c r="AB42" s="37">
        <v>45460.833333333336</v>
      </c>
      <c r="AC42" s="37">
        <v>45460.902777777781</v>
      </c>
      <c r="AD42" s="37">
        <v>45460.911111111112</v>
      </c>
      <c r="AE42" s="31">
        <v>18800</v>
      </c>
      <c r="AF42" s="38">
        <v>0</v>
      </c>
      <c r="AG42" s="38">
        <f t="shared" si="1"/>
        <v>18800</v>
      </c>
      <c r="AH42" s="38">
        <v>0</v>
      </c>
      <c r="AI42" s="38">
        <v>6728.12</v>
      </c>
      <c r="AJ42" s="38">
        <v>0</v>
      </c>
      <c r="AK42" s="31">
        <v>12071.88</v>
      </c>
      <c r="AL42" s="38">
        <f t="shared" si="22"/>
        <v>18800</v>
      </c>
      <c r="AM42" s="87"/>
      <c r="AN42" s="87"/>
      <c r="AO42" s="87"/>
      <c r="AP42" s="88"/>
      <c r="AQ42" s="88"/>
      <c r="AR42" s="88"/>
      <c r="AS42" s="88"/>
      <c r="AT42" s="88"/>
      <c r="AU42" s="87"/>
      <c r="AV42" s="89"/>
      <c r="AW42" s="89"/>
    </row>
    <row r="43" spans="1:49" x14ac:dyDescent="0.25">
      <c r="A43" s="35">
        <v>35</v>
      </c>
      <c r="B43" s="27">
        <v>17</v>
      </c>
      <c r="C43" s="27" t="s">
        <v>60</v>
      </c>
      <c r="D43" s="42" t="s">
        <v>136</v>
      </c>
      <c r="E43" s="35" t="s">
        <v>137</v>
      </c>
      <c r="F43" s="35" t="s">
        <v>68</v>
      </c>
      <c r="G43" s="35" t="s">
        <v>54</v>
      </c>
      <c r="H43" s="36" t="s">
        <v>54</v>
      </c>
      <c r="I43" s="36" t="s">
        <v>138</v>
      </c>
      <c r="J43" s="36" t="s">
        <v>139</v>
      </c>
      <c r="K43" s="31">
        <v>51879</v>
      </c>
      <c r="L43" s="31">
        <v>51879</v>
      </c>
      <c r="M43" s="32">
        <f t="shared" si="0"/>
        <v>0</v>
      </c>
      <c r="N43" s="33">
        <v>5</v>
      </c>
      <c r="O43" s="34" t="s">
        <v>57</v>
      </c>
      <c r="P43" s="36" t="s">
        <v>58</v>
      </c>
      <c r="Q43" s="36" t="s">
        <v>134</v>
      </c>
      <c r="R43" s="37">
        <v>45458.762499999997</v>
      </c>
      <c r="S43" s="37">
        <v>45458.804166666669</v>
      </c>
      <c r="T43" s="37">
        <v>45460.683333333334</v>
      </c>
      <c r="U43" s="37">
        <v>45460.729166666664</v>
      </c>
      <c r="V43" s="37">
        <v>45460.741666666669</v>
      </c>
      <c r="W43" s="37">
        <v>45460.864583333336</v>
      </c>
      <c r="X43" s="37">
        <v>45460.947916666664</v>
      </c>
      <c r="Y43" s="37">
        <v>45460.961111111108</v>
      </c>
      <c r="Z43" s="37">
        <v>45467.1875</v>
      </c>
      <c r="AA43" s="37">
        <v>45467.1875</v>
      </c>
      <c r="AB43" s="37">
        <v>45467.229166666664</v>
      </c>
      <c r="AC43" s="37">
        <v>45467.291666666664</v>
      </c>
      <c r="AD43" s="37">
        <v>45467.291666666664</v>
      </c>
      <c r="AE43" s="38">
        <v>13546</v>
      </c>
      <c r="AF43" s="38">
        <v>38333</v>
      </c>
      <c r="AG43" s="38">
        <f t="shared" si="1"/>
        <v>51879</v>
      </c>
      <c r="AH43" s="38"/>
      <c r="AI43" s="38">
        <v>38333</v>
      </c>
      <c r="AJ43" s="38">
        <v>0</v>
      </c>
      <c r="AK43" s="38">
        <v>13546</v>
      </c>
      <c r="AL43" s="38">
        <f t="shared" si="22"/>
        <v>51879</v>
      </c>
      <c r="AM43" s="41">
        <f t="shared" ref="AM43:AM53" si="23">T43-S43</f>
        <v>1.8791666666656965</v>
      </c>
      <c r="AN43" s="41">
        <f t="shared" ref="AN43:AN53" si="24">IF((AC43-V43)&lt;0,"NA",AC43-V43)</f>
        <v>6.5499999999956344</v>
      </c>
      <c r="AO43" s="41">
        <f t="shared" ref="AO43:AO53" si="25">IF(Z43="","NA",Z43-Y43)</f>
        <v>6.226388888891961</v>
      </c>
      <c r="AP43" s="39">
        <v>0.71875</v>
      </c>
      <c r="AQ43" s="39">
        <v>0</v>
      </c>
      <c r="AR43" s="39">
        <v>0.21875</v>
      </c>
      <c r="AS43" s="39">
        <v>0.296875</v>
      </c>
      <c r="AT43" s="39">
        <f t="shared" si="3"/>
        <v>1.234375</v>
      </c>
      <c r="AU43" s="41">
        <f t="shared" si="4"/>
        <v>4.992013888891961</v>
      </c>
      <c r="AV43" s="40">
        <f t="shared" ref="AV43:AV52" si="26">IFERROR(L43/AU43,0)</f>
        <v>10392.39897057161</v>
      </c>
      <c r="AW43" s="40">
        <f t="shared" ref="AW43:AW53" si="27">AV43/(AU43*24)</f>
        <v>86.741870798346369</v>
      </c>
    </row>
    <row r="44" spans="1:49" x14ac:dyDescent="0.25">
      <c r="A44" s="35">
        <v>36</v>
      </c>
      <c r="B44" s="27">
        <v>12</v>
      </c>
      <c r="C44" s="27" t="s">
        <v>60</v>
      </c>
      <c r="D44" s="42" t="s">
        <v>140</v>
      </c>
      <c r="E44" s="35" t="s">
        <v>320</v>
      </c>
      <c r="F44" s="35" t="s">
        <v>68</v>
      </c>
      <c r="G44" s="35" t="s">
        <v>304</v>
      </c>
      <c r="H44" s="36" t="s">
        <v>120</v>
      </c>
      <c r="I44" s="36" t="s">
        <v>120</v>
      </c>
      <c r="J44" s="36" t="s">
        <v>64</v>
      </c>
      <c r="K44" s="31">
        <v>32999.953999999998</v>
      </c>
      <c r="L44" s="31">
        <v>32999.953999999998</v>
      </c>
      <c r="M44" s="32">
        <f t="shared" si="0"/>
        <v>0</v>
      </c>
      <c r="N44" s="33">
        <v>6</v>
      </c>
      <c r="O44" s="34" t="s">
        <v>78</v>
      </c>
      <c r="P44" s="36" t="s">
        <v>58</v>
      </c>
      <c r="Q44" s="36" t="s">
        <v>134</v>
      </c>
      <c r="R44" s="37">
        <v>45461.866666666669</v>
      </c>
      <c r="S44" s="37">
        <v>45461.941666666666</v>
      </c>
      <c r="T44" s="37">
        <v>45461.941666666666</v>
      </c>
      <c r="U44" s="37">
        <v>45461.995833333334</v>
      </c>
      <c r="V44" s="37">
        <v>45462.01666666667</v>
      </c>
      <c r="W44" s="37">
        <v>45462.090277777781</v>
      </c>
      <c r="X44" s="37">
        <v>45462.173611111109</v>
      </c>
      <c r="Y44" s="37">
        <v>45462.453472222223</v>
      </c>
      <c r="Z44" s="37">
        <v>45464.416666666664</v>
      </c>
      <c r="AA44" s="37">
        <v>45464.416666666664</v>
      </c>
      <c r="AB44" s="37">
        <v>45464.479166666664</v>
      </c>
      <c r="AC44" s="37">
        <v>45464.614583333336</v>
      </c>
      <c r="AD44" s="37">
        <v>45464.629861111112</v>
      </c>
      <c r="AE44" s="38">
        <v>32999.953999999998</v>
      </c>
      <c r="AF44" s="38">
        <v>0</v>
      </c>
      <c r="AG44" s="38">
        <f t="shared" si="1"/>
        <v>32999.953999999998</v>
      </c>
      <c r="AH44" s="38">
        <v>0</v>
      </c>
      <c r="AI44" s="38">
        <v>0</v>
      </c>
      <c r="AJ44" s="38">
        <v>0</v>
      </c>
      <c r="AK44" s="38">
        <v>32999.953999999998</v>
      </c>
      <c r="AL44" s="38">
        <f t="shared" si="22"/>
        <v>32999.953999999998</v>
      </c>
      <c r="AM44" s="41">
        <f t="shared" si="23"/>
        <v>0</v>
      </c>
      <c r="AN44" s="41">
        <f t="shared" si="24"/>
        <v>2.5979166666656965</v>
      </c>
      <c r="AO44" s="41">
        <f t="shared" si="25"/>
        <v>1.9631944444408873</v>
      </c>
      <c r="AP44" s="39">
        <v>0.21</v>
      </c>
      <c r="AQ44" s="39">
        <v>0</v>
      </c>
      <c r="AR44" s="39">
        <v>0</v>
      </c>
      <c r="AS44" s="39">
        <v>0</v>
      </c>
      <c r="AT44" s="39">
        <f t="shared" si="3"/>
        <v>0.21</v>
      </c>
      <c r="AU44" s="41">
        <f t="shared" si="4"/>
        <v>1.7531944444408873</v>
      </c>
      <c r="AV44" s="40">
        <f t="shared" si="26"/>
        <v>18822.757569554153</v>
      </c>
      <c r="AW44" s="40">
        <f t="shared" si="27"/>
        <v>447.34431362415455</v>
      </c>
    </row>
    <row r="45" spans="1:49" x14ac:dyDescent="0.25">
      <c r="A45" s="35">
        <v>37</v>
      </c>
      <c r="B45" s="27">
        <v>18</v>
      </c>
      <c r="C45" s="27" t="s">
        <v>60</v>
      </c>
      <c r="D45" s="42" t="s">
        <v>141</v>
      </c>
      <c r="E45" s="35" t="s">
        <v>324</v>
      </c>
      <c r="F45" s="35" t="s">
        <v>324</v>
      </c>
      <c r="G45" s="35" t="s">
        <v>54</v>
      </c>
      <c r="H45" s="36" t="s">
        <v>63</v>
      </c>
      <c r="I45" s="36" t="s">
        <v>63</v>
      </c>
      <c r="J45" s="36" t="s">
        <v>64</v>
      </c>
      <c r="K45" s="31">
        <v>47219.993000000002</v>
      </c>
      <c r="L45" s="31">
        <v>47219.993000000002</v>
      </c>
      <c r="M45" s="32">
        <f t="shared" si="0"/>
        <v>0</v>
      </c>
      <c r="N45" s="33">
        <v>5</v>
      </c>
      <c r="O45" s="34" t="s">
        <v>65</v>
      </c>
      <c r="P45" s="36" t="s">
        <v>58</v>
      </c>
      <c r="Q45" s="36" t="s">
        <v>134</v>
      </c>
      <c r="R45" s="37">
        <v>45463.5</v>
      </c>
      <c r="S45" s="37">
        <v>45463.604166666664</v>
      </c>
      <c r="T45" s="37">
        <v>45463.631944444445</v>
      </c>
      <c r="U45" s="37">
        <v>45463.682638888888</v>
      </c>
      <c r="V45" s="37">
        <v>45463.69027777778</v>
      </c>
      <c r="W45" s="37">
        <v>45463.8125</v>
      </c>
      <c r="X45" s="37">
        <v>45463.895833333336</v>
      </c>
      <c r="Y45" s="37">
        <v>45463.904166666667</v>
      </c>
      <c r="Z45" s="37">
        <v>45465.916666666664</v>
      </c>
      <c r="AA45" s="37">
        <v>45465.916666666664</v>
      </c>
      <c r="AB45" s="37">
        <v>45465.979166666664</v>
      </c>
      <c r="AC45" s="37">
        <v>45466.041666666664</v>
      </c>
      <c r="AD45" s="37">
        <v>45466.044444444444</v>
      </c>
      <c r="AE45" s="38">
        <v>47219.993000000002</v>
      </c>
      <c r="AF45" s="38">
        <v>0</v>
      </c>
      <c r="AG45" s="38">
        <f t="shared" si="1"/>
        <v>47219.993000000002</v>
      </c>
      <c r="AH45" s="38">
        <v>0</v>
      </c>
      <c r="AI45" s="38">
        <v>0</v>
      </c>
      <c r="AJ45" s="38">
        <v>0</v>
      </c>
      <c r="AK45" s="38">
        <v>47219.993000000002</v>
      </c>
      <c r="AL45" s="38">
        <f t="shared" si="22"/>
        <v>47219.993000000002</v>
      </c>
      <c r="AM45" s="41">
        <f t="shared" si="23"/>
        <v>2.7777777781011537E-2</v>
      </c>
      <c r="AN45" s="41">
        <f t="shared" si="24"/>
        <v>2.351388888884685</v>
      </c>
      <c r="AO45" s="41">
        <f t="shared" si="25"/>
        <v>2.0124999999970896</v>
      </c>
      <c r="AP45" s="39">
        <v>0.28000000000000003</v>
      </c>
      <c r="AQ45" s="39">
        <v>0</v>
      </c>
      <c r="AR45" s="39">
        <v>0</v>
      </c>
      <c r="AS45" s="39">
        <v>0</v>
      </c>
      <c r="AT45" s="39">
        <f t="shared" si="3"/>
        <v>0.28000000000000003</v>
      </c>
      <c r="AU45" s="41">
        <f t="shared" si="4"/>
        <v>1.7324999999970896</v>
      </c>
      <c r="AV45" s="40">
        <f t="shared" si="26"/>
        <v>27255.407215053001</v>
      </c>
      <c r="AW45" s="40">
        <f t="shared" si="27"/>
        <v>655.49319901632487</v>
      </c>
    </row>
    <row r="46" spans="1:49" x14ac:dyDescent="0.25">
      <c r="A46" s="35">
        <v>38</v>
      </c>
      <c r="B46" s="27">
        <v>13</v>
      </c>
      <c r="C46" s="27" t="s">
        <v>60</v>
      </c>
      <c r="D46" s="42" t="s">
        <v>142</v>
      </c>
      <c r="E46" s="35" t="s">
        <v>67</v>
      </c>
      <c r="F46" s="35" t="s">
        <v>68</v>
      </c>
      <c r="G46" s="35" t="s">
        <v>304</v>
      </c>
      <c r="H46" s="36" t="s">
        <v>69</v>
      </c>
      <c r="I46" s="36" t="s">
        <v>70</v>
      </c>
      <c r="J46" s="36" t="s">
        <v>71</v>
      </c>
      <c r="K46" s="31">
        <v>54998.911999999997</v>
      </c>
      <c r="L46" s="31">
        <v>54998.911999999997</v>
      </c>
      <c r="M46" s="32">
        <f t="shared" si="0"/>
        <v>0</v>
      </c>
      <c r="N46" s="33">
        <v>6</v>
      </c>
      <c r="O46" s="34" t="s">
        <v>78</v>
      </c>
      <c r="P46" s="36" t="s">
        <v>73</v>
      </c>
      <c r="Q46" s="36" t="s">
        <v>59</v>
      </c>
      <c r="R46" s="37">
        <v>45464.263888888891</v>
      </c>
      <c r="S46" s="37">
        <v>45464.263888888891</v>
      </c>
      <c r="T46" s="37">
        <v>45464.666666666664</v>
      </c>
      <c r="U46" s="37">
        <v>45464.720833333333</v>
      </c>
      <c r="V46" s="37">
        <v>45464.75</v>
      </c>
      <c r="W46" s="37">
        <v>45464.8125</v>
      </c>
      <c r="X46" s="37">
        <v>45464.895833333336</v>
      </c>
      <c r="Y46" s="37">
        <v>45464.904166666667</v>
      </c>
      <c r="Z46" s="37">
        <v>45468.708333333336</v>
      </c>
      <c r="AA46" s="37">
        <v>45468.708333333336</v>
      </c>
      <c r="AB46" s="37">
        <v>45468.770833333336</v>
      </c>
      <c r="AC46" s="37">
        <v>45468.8125</v>
      </c>
      <c r="AD46" s="37">
        <v>45468.8125</v>
      </c>
      <c r="AE46" s="38">
        <v>54998.911999999997</v>
      </c>
      <c r="AF46" s="38">
        <v>0</v>
      </c>
      <c r="AG46" s="38">
        <f t="shared" si="1"/>
        <v>54998.911999999997</v>
      </c>
      <c r="AH46" s="38">
        <v>0</v>
      </c>
      <c r="AI46" s="38">
        <v>0</v>
      </c>
      <c r="AJ46" s="38">
        <v>0</v>
      </c>
      <c r="AK46" s="38">
        <v>54998.911999999997</v>
      </c>
      <c r="AL46" s="38">
        <f t="shared" si="22"/>
        <v>54998.911999999997</v>
      </c>
      <c r="AM46" s="41">
        <f t="shared" si="23"/>
        <v>0.40277777777373558</v>
      </c>
      <c r="AN46" s="41">
        <f t="shared" si="24"/>
        <v>4.0625</v>
      </c>
      <c r="AO46" s="41">
        <f t="shared" si="25"/>
        <v>3.8041666666686069</v>
      </c>
      <c r="AP46" s="39">
        <v>0.92</v>
      </c>
      <c r="AQ46" s="39">
        <v>0</v>
      </c>
      <c r="AR46" s="39">
        <v>0</v>
      </c>
      <c r="AS46" s="39">
        <v>0</v>
      </c>
      <c r="AT46" s="39">
        <f t="shared" si="3"/>
        <v>0.92</v>
      </c>
      <c r="AU46" s="41">
        <f t="shared" si="4"/>
        <v>2.884166666668607</v>
      </c>
      <c r="AV46" s="40">
        <f t="shared" si="26"/>
        <v>19069.255822003928</v>
      </c>
      <c r="AW46" s="40">
        <f t="shared" si="27"/>
        <v>275.48765995364198</v>
      </c>
    </row>
    <row r="47" spans="1:49" x14ac:dyDescent="0.25">
      <c r="A47" s="35">
        <v>39</v>
      </c>
      <c r="B47" s="27">
        <v>19</v>
      </c>
      <c r="C47" s="27" t="s">
        <v>60</v>
      </c>
      <c r="D47" s="42" t="s">
        <v>143</v>
      </c>
      <c r="E47" s="35" t="s">
        <v>323</v>
      </c>
      <c r="F47" s="35" t="s">
        <v>323</v>
      </c>
      <c r="G47" s="35" t="s">
        <v>54</v>
      </c>
      <c r="H47" s="36" t="s">
        <v>63</v>
      </c>
      <c r="I47" s="36" t="s">
        <v>63</v>
      </c>
      <c r="J47" s="36" t="s">
        <v>144</v>
      </c>
      <c r="K47" s="31">
        <v>50939.974000000002</v>
      </c>
      <c r="L47" s="31">
        <v>50939.974000000002</v>
      </c>
      <c r="M47" s="32">
        <f t="shared" si="0"/>
        <v>0</v>
      </c>
      <c r="N47" s="33">
        <v>5</v>
      </c>
      <c r="O47" s="34" t="s">
        <v>57</v>
      </c>
      <c r="P47" s="36" t="s">
        <v>58</v>
      </c>
      <c r="Q47" s="36" t="s">
        <v>79</v>
      </c>
      <c r="R47" s="37">
        <v>45465.145833333336</v>
      </c>
      <c r="S47" s="37">
        <v>45465.179166666669</v>
      </c>
      <c r="T47" s="37">
        <v>45466.07916666667</v>
      </c>
      <c r="U47" s="37">
        <v>45466.129166666666</v>
      </c>
      <c r="V47" s="37">
        <v>45466.15</v>
      </c>
      <c r="W47" s="37">
        <v>45466.229166666664</v>
      </c>
      <c r="X47" s="37">
        <v>45466.3125</v>
      </c>
      <c r="Y47" s="37">
        <v>45466.43472222222</v>
      </c>
      <c r="Z47" s="37">
        <v>45468.145833333336</v>
      </c>
      <c r="AA47" s="37">
        <v>45468.145833333336</v>
      </c>
      <c r="AB47" s="37">
        <v>45468.208333333336</v>
      </c>
      <c r="AC47" s="37">
        <v>45468.274305555555</v>
      </c>
      <c r="AD47" s="37">
        <v>45468.284722222219</v>
      </c>
      <c r="AE47" s="38">
        <v>50939.974000000002</v>
      </c>
      <c r="AF47" s="38">
        <v>0</v>
      </c>
      <c r="AG47" s="38">
        <f t="shared" si="1"/>
        <v>50939.974000000002</v>
      </c>
      <c r="AH47" s="38">
        <v>0</v>
      </c>
      <c r="AI47" s="38">
        <v>0</v>
      </c>
      <c r="AJ47" s="38">
        <v>0</v>
      </c>
      <c r="AK47" s="38">
        <v>50939.974000000002</v>
      </c>
      <c r="AL47" s="38">
        <f t="shared" si="22"/>
        <v>50939.974000000002</v>
      </c>
      <c r="AM47" s="41">
        <f t="shared" si="23"/>
        <v>0.90000000000145519</v>
      </c>
      <c r="AN47" s="41">
        <f t="shared" si="24"/>
        <v>2.1243055555532919</v>
      </c>
      <c r="AO47" s="41">
        <f t="shared" si="25"/>
        <v>1.711111111115315</v>
      </c>
      <c r="AP47" s="39">
        <v>0</v>
      </c>
      <c r="AQ47" s="39">
        <v>0</v>
      </c>
      <c r="AR47" s="39">
        <v>0</v>
      </c>
      <c r="AS47" s="39">
        <v>0</v>
      </c>
      <c r="AT47" s="39">
        <f t="shared" si="3"/>
        <v>0</v>
      </c>
      <c r="AU47" s="41">
        <f t="shared" si="4"/>
        <v>1.711111111115315</v>
      </c>
      <c r="AV47" s="40">
        <f t="shared" si="26"/>
        <v>29770.114675251538</v>
      </c>
      <c r="AW47" s="40">
        <f t="shared" si="27"/>
        <v>724.92162358388953</v>
      </c>
    </row>
    <row r="48" spans="1:49" x14ac:dyDescent="0.25">
      <c r="A48" s="35">
        <v>40</v>
      </c>
      <c r="B48" s="27">
        <v>20</v>
      </c>
      <c r="C48" s="27" t="s">
        <v>51</v>
      </c>
      <c r="D48" s="42" t="s">
        <v>145</v>
      </c>
      <c r="E48" s="35" t="s">
        <v>322</v>
      </c>
      <c r="F48" s="35" t="s">
        <v>53</v>
      </c>
      <c r="G48" s="35" t="s">
        <v>54</v>
      </c>
      <c r="H48" s="36" t="s">
        <v>54</v>
      </c>
      <c r="I48" s="36" t="s">
        <v>55</v>
      </c>
      <c r="J48" s="29" t="s">
        <v>56</v>
      </c>
      <c r="K48" s="31">
        <v>57900</v>
      </c>
      <c r="L48" s="31">
        <v>57900</v>
      </c>
      <c r="M48" s="32">
        <f t="shared" si="0"/>
        <v>0</v>
      </c>
      <c r="N48" s="33">
        <v>5</v>
      </c>
      <c r="O48" s="34" t="s">
        <v>65</v>
      </c>
      <c r="P48" s="36" t="s">
        <v>58</v>
      </c>
      <c r="Q48" s="36" t="s">
        <v>134</v>
      </c>
      <c r="R48" s="37">
        <v>45466.495833333334</v>
      </c>
      <c r="S48" s="37">
        <v>45466.495833333334</v>
      </c>
      <c r="T48" s="37">
        <v>45468.395833333336</v>
      </c>
      <c r="U48" s="37">
        <v>45468.445833333331</v>
      </c>
      <c r="V48" s="37">
        <v>45468.466666666667</v>
      </c>
      <c r="W48" s="37">
        <v>45468.479166666664</v>
      </c>
      <c r="X48" s="37">
        <v>45468.520833333336</v>
      </c>
      <c r="Y48" s="37">
        <v>45468.586111111108</v>
      </c>
      <c r="Z48" s="37">
        <v>45470.5</v>
      </c>
      <c r="AA48" s="37">
        <v>45470.5</v>
      </c>
      <c r="AB48" s="37">
        <v>45470.541666666664</v>
      </c>
      <c r="AC48" s="37">
        <v>45470.607638888891</v>
      </c>
      <c r="AD48" s="37">
        <v>45470.622916666667</v>
      </c>
      <c r="AE48" s="38">
        <v>57900</v>
      </c>
      <c r="AF48" s="38">
        <v>0</v>
      </c>
      <c r="AG48" s="38">
        <f t="shared" si="1"/>
        <v>57900</v>
      </c>
      <c r="AH48" s="38">
        <v>0</v>
      </c>
      <c r="AI48" s="38">
        <v>9400</v>
      </c>
      <c r="AJ48" s="38">
        <v>0</v>
      </c>
      <c r="AK48" s="38">
        <v>48500</v>
      </c>
      <c r="AL48" s="38">
        <f t="shared" si="22"/>
        <v>57900</v>
      </c>
      <c r="AM48" s="41">
        <f t="shared" si="23"/>
        <v>1.9000000000014552</v>
      </c>
      <c r="AN48" s="41">
        <f t="shared" si="24"/>
        <v>2.140972222223354</v>
      </c>
      <c r="AO48" s="41">
        <f t="shared" si="25"/>
        <v>1.913888888891961</v>
      </c>
      <c r="AP48" s="39">
        <v>0.03</v>
      </c>
      <c r="AQ48" s="39">
        <v>0</v>
      </c>
      <c r="AR48" s="39">
        <v>0</v>
      </c>
      <c r="AS48" s="39">
        <v>0</v>
      </c>
      <c r="AT48" s="39">
        <f t="shared" si="3"/>
        <v>0.03</v>
      </c>
      <c r="AU48" s="41">
        <f t="shared" si="4"/>
        <v>1.8838888888919609</v>
      </c>
      <c r="AV48" s="40">
        <f t="shared" si="26"/>
        <v>30734.296667599541</v>
      </c>
      <c r="AW48" s="40">
        <f t="shared" si="27"/>
        <v>679.76179594992823</v>
      </c>
    </row>
    <row r="49" spans="1:49" x14ac:dyDescent="0.25">
      <c r="A49" s="35">
        <v>41</v>
      </c>
      <c r="B49" s="27">
        <v>21</v>
      </c>
      <c r="C49" s="27" t="s">
        <v>51</v>
      </c>
      <c r="D49" s="42" t="s">
        <v>146</v>
      </c>
      <c r="E49" s="35" t="s">
        <v>322</v>
      </c>
      <c r="F49" s="35" t="s">
        <v>53</v>
      </c>
      <c r="G49" s="35" t="s">
        <v>54</v>
      </c>
      <c r="H49" s="36" t="s">
        <v>54</v>
      </c>
      <c r="I49" s="36" t="s">
        <v>55</v>
      </c>
      <c r="J49" s="29" t="s">
        <v>56</v>
      </c>
      <c r="K49" s="31">
        <v>55400</v>
      </c>
      <c r="L49" s="31">
        <v>55400</v>
      </c>
      <c r="M49" s="32">
        <f t="shared" si="0"/>
        <v>0</v>
      </c>
      <c r="N49" s="33">
        <v>5</v>
      </c>
      <c r="O49" s="34" t="s">
        <v>57</v>
      </c>
      <c r="P49" s="36" t="s">
        <v>58</v>
      </c>
      <c r="Q49" s="36" t="s">
        <v>134</v>
      </c>
      <c r="R49" s="37">
        <v>45468.498611111114</v>
      </c>
      <c r="S49" s="37">
        <v>45468.498611111114</v>
      </c>
      <c r="T49" s="37">
        <v>45472.052083333336</v>
      </c>
      <c r="U49" s="37">
        <v>45472.095833333333</v>
      </c>
      <c r="V49" s="37">
        <v>45472.116666666669</v>
      </c>
      <c r="W49" s="37">
        <v>45472.222222222219</v>
      </c>
      <c r="X49" s="37">
        <v>45472.291666666664</v>
      </c>
      <c r="Y49" s="37">
        <v>45472.324305555558</v>
      </c>
      <c r="Z49" s="37">
        <v>45474.395833333336</v>
      </c>
      <c r="AA49" s="37">
        <v>45474.395833333336</v>
      </c>
      <c r="AB49" s="37">
        <v>45474.4375</v>
      </c>
      <c r="AC49" s="37">
        <v>45474.576388888891</v>
      </c>
      <c r="AD49" s="37">
        <v>45474.586805555555</v>
      </c>
      <c r="AE49" s="38">
        <v>55400</v>
      </c>
      <c r="AF49" s="38">
        <v>0</v>
      </c>
      <c r="AG49" s="38">
        <f t="shared" si="1"/>
        <v>55400</v>
      </c>
      <c r="AH49" s="38">
        <v>0</v>
      </c>
      <c r="AI49" s="38">
        <v>0</v>
      </c>
      <c r="AJ49" s="38">
        <v>0</v>
      </c>
      <c r="AK49" s="38">
        <v>55400</v>
      </c>
      <c r="AL49" s="38">
        <f t="shared" si="22"/>
        <v>55400</v>
      </c>
      <c r="AM49" s="41">
        <f t="shared" si="23"/>
        <v>3.5534722222218988</v>
      </c>
      <c r="AN49" s="41">
        <f t="shared" si="24"/>
        <v>2.4597222222218988</v>
      </c>
      <c r="AO49" s="41">
        <f t="shared" si="25"/>
        <v>2.0715277777781012</v>
      </c>
      <c r="AP49" s="39">
        <v>0.06</v>
      </c>
      <c r="AQ49" s="39">
        <v>0</v>
      </c>
      <c r="AR49" s="39">
        <v>0</v>
      </c>
      <c r="AS49" s="39">
        <v>0</v>
      </c>
      <c r="AT49" s="39">
        <f t="shared" si="3"/>
        <v>0.06</v>
      </c>
      <c r="AU49" s="41">
        <f t="shared" si="4"/>
        <v>2.0115277777781011</v>
      </c>
      <c r="AV49" s="40">
        <f t="shared" si="26"/>
        <v>27541.255264788779</v>
      </c>
      <c r="AW49" s="40">
        <f t="shared" si="27"/>
        <v>570.48792235277949</v>
      </c>
    </row>
    <row r="50" spans="1:49" x14ac:dyDescent="0.25">
      <c r="A50" s="35">
        <v>42</v>
      </c>
      <c r="B50" s="27">
        <v>22</v>
      </c>
      <c r="C50" s="27" t="s">
        <v>60</v>
      </c>
      <c r="D50" s="42" t="s">
        <v>147</v>
      </c>
      <c r="E50" s="35" t="s">
        <v>323</v>
      </c>
      <c r="F50" s="35" t="s">
        <v>323</v>
      </c>
      <c r="G50" s="35" t="s">
        <v>54</v>
      </c>
      <c r="H50" s="36" t="s">
        <v>54</v>
      </c>
      <c r="I50" s="36" t="s">
        <v>95</v>
      </c>
      <c r="J50" s="36" t="s">
        <v>101</v>
      </c>
      <c r="K50" s="31">
        <v>77574.603000000003</v>
      </c>
      <c r="L50" s="31">
        <v>77574.603000000003</v>
      </c>
      <c r="M50" s="32">
        <f t="shared" si="0"/>
        <v>0</v>
      </c>
      <c r="N50" s="33">
        <v>5</v>
      </c>
      <c r="O50" s="34" t="s">
        <v>65</v>
      </c>
      <c r="P50" s="36" t="s">
        <v>73</v>
      </c>
      <c r="Q50" s="36" t="s">
        <v>59</v>
      </c>
      <c r="R50" s="37">
        <v>45475.695833333331</v>
      </c>
      <c r="S50" s="37">
        <v>45475.695833333331</v>
      </c>
      <c r="T50" s="37">
        <v>45475.695833333331</v>
      </c>
      <c r="U50" s="37">
        <v>45475.775000000001</v>
      </c>
      <c r="V50" s="37">
        <v>45475.791666666664</v>
      </c>
      <c r="W50" s="37">
        <v>45475.902777777781</v>
      </c>
      <c r="X50" s="37">
        <v>45475.986111111109</v>
      </c>
      <c r="Y50" s="37">
        <v>45475.986111111109</v>
      </c>
      <c r="Z50" s="37">
        <v>45478.708333333336</v>
      </c>
      <c r="AA50" s="37">
        <v>45478.708333333336</v>
      </c>
      <c r="AB50" s="37">
        <v>45478.770833333336</v>
      </c>
      <c r="AC50" s="37">
        <v>45478.788194444445</v>
      </c>
      <c r="AD50" s="37">
        <v>45478.8</v>
      </c>
      <c r="AE50" s="38">
        <v>77574.603000000003</v>
      </c>
      <c r="AF50" s="38">
        <v>0</v>
      </c>
      <c r="AG50" s="38">
        <f t="shared" si="1"/>
        <v>77574.603000000003</v>
      </c>
      <c r="AH50" s="38">
        <v>0</v>
      </c>
      <c r="AI50" s="38">
        <v>5024</v>
      </c>
      <c r="AJ50" s="38">
        <v>0</v>
      </c>
      <c r="AK50" s="38">
        <v>72550.603000000003</v>
      </c>
      <c r="AL50" s="38">
        <f t="shared" si="22"/>
        <v>77574.603000000003</v>
      </c>
      <c r="AM50" s="41">
        <f t="shared" si="23"/>
        <v>0</v>
      </c>
      <c r="AN50" s="41">
        <f t="shared" si="24"/>
        <v>2.9965277777810115</v>
      </c>
      <c r="AO50" s="41">
        <f t="shared" si="25"/>
        <v>2.7222222222262644</v>
      </c>
      <c r="AP50" s="39">
        <v>7.0000000000000007E-2</v>
      </c>
      <c r="AQ50" s="39">
        <v>0</v>
      </c>
      <c r="AR50" s="39">
        <v>0</v>
      </c>
      <c r="AS50" s="39">
        <v>0</v>
      </c>
      <c r="AT50" s="39">
        <f t="shared" si="3"/>
        <v>7.0000000000000007E-2</v>
      </c>
      <c r="AU50" s="41">
        <f t="shared" si="4"/>
        <v>2.6522222222262646</v>
      </c>
      <c r="AV50" s="40">
        <f t="shared" si="26"/>
        <v>29248.907708376035</v>
      </c>
      <c r="AW50" s="40">
        <f t="shared" si="27"/>
        <v>459.50315838392521</v>
      </c>
    </row>
    <row r="51" spans="1:49" x14ac:dyDescent="0.25">
      <c r="A51" s="35">
        <v>43</v>
      </c>
      <c r="B51" s="27">
        <v>23</v>
      </c>
      <c r="C51" s="27" t="s">
        <v>51</v>
      </c>
      <c r="D51" s="42" t="s">
        <v>148</v>
      </c>
      <c r="E51" s="35" t="s">
        <v>99</v>
      </c>
      <c r="F51" s="35" t="s">
        <v>53</v>
      </c>
      <c r="G51" s="35" t="s">
        <v>54</v>
      </c>
      <c r="H51" s="36" t="s">
        <v>54</v>
      </c>
      <c r="I51" s="36" t="s">
        <v>55</v>
      </c>
      <c r="J51" s="29" t="s">
        <v>56</v>
      </c>
      <c r="K51" s="31">
        <v>77535</v>
      </c>
      <c r="L51" s="31">
        <v>77535</v>
      </c>
      <c r="M51" s="32">
        <f t="shared" si="0"/>
        <v>0</v>
      </c>
      <c r="N51" s="33">
        <v>5</v>
      </c>
      <c r="O51" s="34" t="s">
        <v>57</v>
      </c>
      <c r="P51" s="36" t="s">
        <v>73</v>
      </c>
      <c r="Q51" s="36" t="s">
        <v>59</v>
      </c>
      <c r="R51" s="37">
        <v>45477.708333333336</v>
      </c>
      <c r="S51" s="37">
        <v>45477.708333333336</v>
      </c>
      <c r="T51" s="37">
        <v>45478.302777777775</v>
      </c>
      <c r="U51" s="37">
        <v>45478.370833333334</v>
      </c>
      <c r="V51" s="37">
        <v>45478.395833333336</v>
      </c>
      <c r="W51" s="37">
        <v>45478.423611111109</v>
      </c>
      <c r="X51" s="37">
        <v>45478.486111111109</v>
      </c>
      <c r="Y51" s="37">
        <v>45478.488194444442</v>
      </c>
      <c r="Z51" s="37">
        <v>45481.5</v>
      </c>
      <c r="AA51" s="37">
        <v>45481.5</v>
      </c>
      <c r="AB51" s="37">
        <v>45481.5625</v>
      </c>
      <c r="AC51" s="37">
        <v>45481.75</v>
      </c>
      <c r="AD51" s="37">
        <v>45481.763888888891</v>
      </c>
      <c r="AE51" s="38">
        <v>77535</v>
      </c>
      <c r="AF51" s="38">
        <v>0</v>
      </c>
      <c r="AG51" s="38">
        <f t="shared" si="1"/>
        <v>77535</v>
      </c>
      <c r="AH51" s="38">
        <v>0</v>
      </c>
      <c r="AI51" s="38">
        <v>0</v>
      </c>
      <c r="AJ51" s="38">
        <v>0</v>
      </c>
      <c r="AK51" s="38">
        <v>77535</v>
      </c>
      <c r="AL51" s="38">
        <f t="shared" si="22"/>
        <v>77535</v>
      </c>
      <c r="AM51" s="41">
        <f t="shared" si="23"/>
        <v>0.59444444443943212</v>
      </c>
      <c r="AN51" s="41">
        <f t="shared" si="24"/>
        <v>3.3541666666642413</v>
      </c>
      <c r="AO51" s="41">
        <f t="shared" si="25"/>
        <v>3.0118055555576575</v>
      </c>
      <c r="AP51" s="39">
        <v>0</v>
      </c>
      <c r="AQ51" s="39">
        <v>0</v>
      </c>
      <c r="AR51" s="39">
        <v>0</v>
      </c>
      <c r="AS51" s="39">
        <v>0</v>
      </c>
      <c r="AT51" s="39">
        <f t="shared" si="3"/>
        <v>0</v>
      </c>
      <c r="AU51" s="41">
        <f t="shared" si="4"/>
        <v>3.0118055555576575</v>
      </c>
      <c r="AV51" s="40">
        <f t="shared" si="26"/>
        <v>25743.693797537948</v>
      </c>
      <c r="AW51" s="40">
        <f t="shared" si="27"/>
        <v>356.14978737634283</v>
      </c>
    </row>
    <row r="52" spans="1:49" x14ac:dyDescent="0.25">
      <c r="A52" s="35">
        <v>44</v>
      </c>
      <c r="B52" s="27">
        <v>14</v>
      </c>
      <c r="C52" s="27" t="s">
        <v>60</v>
      </c>
      <c r="D52" s="42" t="s">
        <v>149</v>
      </c>
      <c r="E52" s="35" t="s">
        <v>320</v>
      </c>
      <c r="F52" s="35" t="s">
        <v>68</v>
      </c>
      <c r="G52" s="35" t="s">
        <v>304</v>
      </c>
      <c r="H52" s="36" t="s">
        <v>120</v>
      </c>
      <c r="I52" s="36" t="s">
        <v>120</v>
      </c>
      <c r="J52" s="36" t="s">
        <v>64</v>
      </c>
      <c r="K52" s="31">
        <v>46000</v>
      </c>
      <c r="L52" s="31">
        <v>46000</v>
      </c>
      <c r="M52" s="32">
        <f t="shared" si="0"/>
        <v>0</v>
      </c>
      <c r="N52" s="33">
        <v>6</v>
      </c>
      <c r="O52" s="34" t="s">
        <v>78</v>
      </c>
      <c r="P52" s="36" t="s">
        <v>58</v>
      </c>
      <c r="Q52" s="36" t="s">
        <v>134</v>
      </c>
      <c r="R52" s="37">
        <v>45479.245833333334</v>
      </c>
      <c r="S52" s="37">
        <v>45479.416666666664</v>
      </c>
      <c r="T52" s="37">
        <v>45479.362500000003</v>
      </c>
      <c r="U52" s="37">
        <v>45479.408333333333</v>
      </c>
      <c r="V52" s="37">
        <v>45479.429166666669</v>
      </c>
      <c r="W52" s="37">
        <v>45479.527777777781</v>
      </c>
      <c r="X52" s="37">
        <v>45479.611111111109</v>
      </c>
      <c r="Y52" s="37">
        <v>45479.674305555556</v>
      </c>
      <c r="Z52" s="37">
        <v>45482.625</v>
      </c>
      <c r="AA52" s="37">
        <v>45482.625</v>
      </c>
      <c r="AB52" s="37">
        <v>45482.6875</v>
      </c>
      <c r="AC52" s="37">
        <v>45482.708333333336</v>
      </c>
      <c r="AD52" s="37">
        <v>45482.720833333333</v>
      </c>
      <c r="AE52" s="38">
        <v>46000</v>
      </c>
      <c r="AF52" s="38">
        <v>0</v>
      </c>
      <c r="AG52" s="38">
        <f t="shared" si="1"/>
        <v>46000</v>
      </c>
      <c r="AH52" s="38">
        <v>0</v>
      </c>
      <c r="AI52" s="38">
        <v>0</v>
      </c>
      <c r="AJ52" s="38">
        <v>0</v>
      </c>
      <c r="AK52" s="38">
        <v>46000</v>
      </c>
      <c r="AL52" s="38">
        <f t="shared" si="22"/>
        <v>46000</v>
      </c>
      <c r="AM52" s="41">
        <f t="shared" si="23"/>
        <v>-5.4166666661330964E-2</v>
      </c>
      <c r="AN52" s="41">
        <f t="shared" si="24"/>
        <v>3.2791666666671517</v>
      </c>
      <c r="AO52" s="41">
        <f t="shared" si="25"/>
        <v>2.9506944444437977</v>
      </c>
      <c r="AP52" s="39">
        <v>1.1000000000000001</v>
      </c>
      <c r="AQ52" s="39">
        <v>0</v>
      </c>
      <c r="AR52" s="39">
        <v>0</v>
      </c>
      <c r="AS52" s="39">
        <v>0</v>
      </c>
      <c r="AT52" s="39">
        <f t="shared" si="3"/>
        <v>1.1000000000000001</v>
      </c>
      <c r="AU52" s="41">
        <f t="shared" si="4"/>
        <v>1.8506944444437976</v>
      </c>
      <c r="AV52" s="40">
        <f t="shared" si="26"/>
        <v>24855.534709201933</v>
      </c>
      <c r="AW52" s="40">
        <f t="shared" si="27"/>
        <v>559.59928050755627</v>
      </c>
    </row>
    <row r="53" spans="1:49" x14ac:dyDescent="0.25">
      <c r="A53" s="35">
        <v>45</v>
      </c>
      <c r="B53" s="27">
        <v>15</v>
      </c>
      <c r="C53" s="27" t="s">
        <v>60</v>
      </c>
      <c r="D53" s="42" t="s">
        <v>150</v>
      </c>
      <c r="E53" s="35" t="s">
        <v>320</v>
      </c>
      <c r="F53" s="35" t="s">
        <v>68</v>
      </c>
      <c r="G53" s="35" t="s">
        <v>304</v>
      </c>
      <c r="H53" s="36" t="s">
        <v>114</v>
      </c>
      <c r="I53" s="36" t="s">
        <v>114</v>
      </c>
      <c r="J53" s="36" t="s">
        <v>115</v>
      </c>
      <c r="K53" s="31">
        <v>32870</v>
      </c>
      <c r="L53" s="31">
        <v>32870</v>
      </c>
      <c r="M53" s="32">
        <f t="shared" si="0"/>
        <v>0</v>
      </c>
      <c r="N53" s="33">
        <v>6</v>
      </c>
      <c r="O53" s="34" t="s">
        <v>78</v>
      </c>
      <c r="P53" s="36" t="s">
        <v>73</v>
      </c>
      <c r="Q53" s="36" t="s">
        <v>59</v>
      </c>
      <c r="R53" s="37">
        <v>45481.958333333336</v>
      </c>
      <c r="S53" s="37">
        <v>45481.958333333336</v>
      </c>
      <c r="T53" s="37">
        <v>45482.970833333333</v>
      </c>
      <c r="U53" s="37">
        <v>45483.022222222222</v>
      </c>
      <c r="V53" s="37">
        <v>45483.052083333336</v>
      </c>
      <c r="W53" s="37">
        <v>45483.125</v>
      </c>
      <c r="X53" s="37">
        <v>45483.208333333336</v>
      </c>
      <c r="Y53" s="37">
        <v>45483.217361111114</v>
      </c>
      <c r="Z53" s="37">
        <v>45487.729166666664</v>
      </c>
      <c r="AA53" s="37">
        <v>45487.729166666664</v>
      </c>
      <c r="AB53" s="37">
        <v>45487.8125</v>
      </c>
      <c r="AC53" s="37">
        <v>45487.854166666664</v>
      </c>
      <c r="AD53" s="37">
        <v>45487.864583333336</v>
      </c>
      <c r="AE53" s="38">
        <v>32870</v>
      </c>
      <c r="AF53" s="38">
        <v>0</v>
      </c>
      <c r="AG53" s="38">
        <f t="shared" si="1"/>
        <v>32870</v>
      </c>
      <c r="AH53" s="38">
        <v>0</v>
      </c>
      <c r="AI53" s="38">
        <v>0</v>
      </c>
      <c r="AJ53" s="38">
        <v>0</v>
      </c>
      <c r="AK53" s="38">
        <v>32870</v>
      </c>
      <c r="AL53" s="38">
        <f t="shared" si="22"/>
        <v>32870</v>
      </c>
      <c r="AM53" s="41">
        <f t="shared" si="23"/>
        <v>1.0124999999970896</v>
      </c>
      <c r="AN53" s="41">
        <f t="shared" si="24"/>
        <v>4.8020833333284827</v>
      </c>
      <c r="AO53" s="41">
        <f t="shared" si="25"/>
        <v>4.5118055555503815</v>
      </c>
      <c r="AP53" s="39">
        <v>1.94</v>
      </c>
      <c r="AQ53" s="39">
        <v>0</v>
      </c>
      <c r="AR53" s="39">
        <v>0</v>
      </c>
      <c r="AS53" s="39">
        <v>0</v>
      </c>
      <c r="AT53" s="39">
        <f t="shared" si="3"/>
        <v>1.94</v>
      </c>
      <c r="AU53" s="41">
        <f t="shared" si="4"/>
        <v>2.5718055555503816</v>
      </c>
      <c r="AV53" s="40">
        <f>IFERROR((L53+L54)/AU53,0)</f>
        <v>23823.729545870687</v>
      </c>
      <c r="AW53" s="40">
        <f t="shared" si="27"/>
        <v>385.97606868151348</v>
      </c>
    </row>
    <row r="54" spans="1:49" x14ac:dyDescent="0.25">
      <c r="A54" s="35">
        <v>45</v>
      </c>
      <c r="B54" s="27">
        <v>15</v>
      </c>
      <c r="C54" s="27" t="s">
        <v>60</v>
      </c>
      <c r="D54" s="42" t="s">
        <v>150</v>
      </c>
      <c r="E54" s="35" t="s">
        <v>125</v>
      </c>
      <c r="F54" s="35" t="s">
        <v>68</v>
      </c>
      <c r="G54" s="35" t="s">
        <v>304</v>
      </c>
      <c r="H54" s="36" t="s">
        <v>114</v>
      </c>
      <c r="I54" s="36" t="s">
        <v>114</v>
      </c>
      <c r="J54" s="36" t="s">
        <v>115</v>
      </c>
      <c r="K54" s="31">
        <v>28400</v>
      </c>
      <c r="L54" s="31">
        <v>28400</v>
      </c>
      <c r="M54" s="32">
        <f t="shared" si="0"/>
        <v>0</v>
      </c>
      <c r="N54" s="33">
        <v>6</v>
      </c>
      <c r="O54" s="34" t="s">
        <v>78</v>
      </c>
      <c r="P54" s="36" t="s">
        <v>73</v>
      </c>
      <c r="Q54" s="36" t="s">
        <v>59</v>
      </c>
      <c r="R54" s="37">
        <v>45481.958333333336</v>
      </c>
      <c r="S54" s="37">
        <v>45481.958333333336</v>
      </c>
      <c r="T54" s="37">
        <v>45482.970833333333</v>
      </c>
      <c r="U54" s="37">
        <v>45483.022222222222</v>
      </c>
      <c r="V54" s="37">
        <v>45483.052083333336</v>
      </c>
      <c r="W54" s="37">
        <v>45483.125</v>
      </c>
      <c r="X54" s="37">
        <v>45483.208333333336</v>
      </c>
      <c r="Y54" s="37">
        <v>45483.217361111114</v>
      </c>
      <c r="Z54" s="37">
        <v>45487.729166666664</v>
      </c>
      <c r="AA54" s="37">
        <v>45487.729166666664</v>
      </c>
      <c r="AB54" s="37">
        <v>45487.8125</v>
      </c>
      <c r="AC54" s="37">
        <v>45487.854166666664</v>
      </c>
      <c r="AD54" s="37">
        <v>45487.864583333336</v>
      </c>
      <c r="AE54" s="38">
        <v>28400</v>
      </c>
      <c r="AF54" s="38">
        <v>0</v>
      </c>
      <c r="AG54" s="38">
        <f t="shared" si="1"/>
        <v>28400</v>
      </c>
      <c r="AH54" s="38">
        <v>0</v>
      </c>
      <c r="AI54" s="38">
        <v>0</v>
      </c>
      <c r="AJ54" s="38">
        <v>0</v>
      </c>
      <c r="AK54" s="38">
        <v>28400</v>
      </c>
      <c r="AL54" s="38">
        <f t="shared" si="22"/>
        <v>28400</v>
      </c>
      <c r="AM54" s="87"/>
      <c r="AN54" s="87"/>
      <c r="AO54" s="87"/>
      <c r="AP54" s="88"/>
      <c r="AQ54" s="88"/>
      <c r="AR54" s="88"/>
      <c r="AS54" s="88"/>
      <c r="AT54" s="88"/>
      <c r="AU54" s="87"/>
      <c r="AV54" s="89"/>
      <c r="AW54" s="89"/>
    </row>
    <row r="55" spans="1:49" x14ac:dyDescent="0.25">
      <c r="A55" s="35">
        <v>46</v>
      </c>
      <c r="B55" s="27">
        <v>24</v>
      </c>
      <c r="C55" s="27" t="s">
        <v>60</v>
      </c>
      <c r="D55" s="42" t="s">
        <v>151</v>
      </c>
      <c r="E55" s="35" t="s">
        <v>323</v>
      </c>
      <c r="F55" s="35" t="s">
        <v>323</v>
      </c>
      <c r="G55" s="35" t="s">
        <v>54</v>
      </c>
      <c r="H55" s="36" t="s">
        <v>54</v>
      </c>
      <c r="I55" s="36" t="s">
        <v>95</v>
      </c>
      <c r="J55" s="36" t="s">
        <v>101</v>
      </c>
      <c r="K55" s="31">
        <v>71957</v>
      </c>
      <c r="L55" s="31">
        <v>71957</v>
      </c>
      <c r="M55" s="32">
        <f t="shared" si="0"/>
        <v>0</v>
      </c>
      <c r="N55" s="33">
        <v>5</v>
      </c>
      <c r="O55" s="34" t="s">
        <v>65</v>
      </c>
      <c r="P55" s="36" t="s">
        <v>73</v>
      </c>
      <c r="Q55" s="36" t="s">
        <v>59</v>
      </c>
      <c r="R55" s="37">
        <v>45482.645833333336</v>
      </c>
      <c r="S55" s="37">
        <v>45482.645833333336</v>
      </c>
      <c r="T55" s="37">
        <v>45482.895833333336</v>
      </c>
      <c r="U55" s="37">
        <v>45482.958333333336</v>
      </c>
      <c r="V55" s="37">
        <v>45482.970833333333</v>
      </c>
      <c r="W55" s="37">
        <v>45483.055555555555</v>
      </c>
      <c r="X55" s="37">
        <v>45483.138888888891</v>
      </c>
      <c r="Y55" s="37">
        <v>45483.147916666669</v>
      </c>
      <c r="Z55" s="37">
        <v>45485.625</v>
      </c>
      <c r="AA55" s="37">
        <v>45485.625</v>
      </c>
      <c r="AB55" s="37">
        <v>45485.708333333336</v>
      </c>
      <c r="AC55" s="37">
        <v>45485.746527777781</v>
      </c>
      <c r="AD55" s="37">
        <v>45485.753472222219</v>
      </c>
      <c r="AE55" s="38">
        <v>71957</v>
      </c>
      <c r="AF55" s="38">
        <v>0</v>
      </c>
      <c r="AG55" s="38">
        <f t="shared" si="1"/>
        <v>71957</v>
      </c>
      <c r="AH55" s="38">
        <v>0</v>
      </c>
      <c r="AI55" s="38">
        <v>0</v>
      </c>
      <c r="AJ55" s="38">
        <v>0</v>
      </c>
      <c r="AK55" s="38">
        <v>71957</v>
      </c>
      <c r="AL55" s="38">
        <f t="shared" si="22"/>
        <v>71957</v>
      </c>
      <c r="AM55" s="41">
        <f t="shared" ref="AM55:AM86" si="28">T55-S55</f>
        <v>0.25</v>
      </c>
      <c r="AN55" s="41">
        <f t="shared" ref="AN55:AN86" si="29">IF((AC55-V55)&lt;0,"NA",AC55-V55)</f>
        <v>2.7756944444481633</v>
      </c>
      <c r="AO55" s="41">
        <f t="shared" ref="AO55:AO86" si="30">IF(Z55="","NA",Z55-Y55)</f>
        <v>2.4770833333313931</v>
      </c>
      <c r="AP55" s="39">
        <v>0.06</v>
      </c>
      <c r="AQ55" s="39">
        <v>0</v>
      </c>
      <c r="AR55" s="39">
        <v>0</v>
      </c>
      <c r="AS55" s="39">
        <v>0</v>
      </c>
      <c r="AT55" s="39">
        <f t="shared" si="3"/>
        <v>0.06</v>
      </c>
      <c r="AU55" s="41">
        <f t="shared" si="4"/>
        <v>2.417083333331393</v>
      </c>
      <c r="AV55" s="40">
        <f t="shared" ref="AV55:AV85" si="31">IFERROR(L55/AU55,0)</f>
        <v>29770.17755561776</v>
      </c>
      <c r="AW55" s="40">
        <f t="shared" ref="AW55:AW86" si="32">AV55/(AU55*24)</f>
        <v>513.19044226239714</v>
      </c>
    </row>
    <row r="56" spans="1:49" x14ac:dyDescent="0.25">
      <c r="A56" s="35">
        <v>47</v>
      </c>
      <c r="B56" s="27">
        <v>25</v>
      </c>
      <c r="C56" s="27" t="s">
        <v>51</v>
      </c>
      <c r="D56" s="42" t="s">
        <v>152</v>
      </c>
      <c r="E56" s="35" t="s">
        <v>322</v>
      </c>
      <c r="F56" s="35" t="s">
        <v>53</v>
      </c>
      <c r="G56" s="35" t="s">
        <v>54</v>
      </c>
      <c r="H56" s="36" t="s">
        <v>54</v>
      </c>
      <c r="I56" s="36" t="s">
        <v>55</v>
      </c>
      <c r="J56" s="29" t="s">
        <v>56</v>
      </c>
      <c r="K56" s="31">
        <v>55150</v>
      </c>
      <c r="L56" s="31">
        <v>55150</v>
      </c>
      <c r="M56" s="32">
        <f t="shared" si="0"/>
        <v>0</v>
      </c>
      <c r="N56" s="33">
        <v>5</v>
      </c>
      <c r="O56" s="34" t="s">
        <v>57</v>
      </c>
      <c r="P56" s="36" t="s">
        <v>58</v>
      </c>
      <c r="Q56" s="36" t="s">
        <v>134</v>
      </c>
      <c r="R56" s="37">
        <v>45487.9</v>
      </c>
      <c r="S56" s="37">
        <v>45487.9</v>
      </c>
      <c r="T56" s="37">
        <v>45488.083333333336</v>
      </c>
      <c r="U56" s="37">
        <v>45488.137499999997</v>
      </c>
      <c r="V56" s="37">
        <v>45488.162499999999</v>
      </c>
      <c r="W56" s="37">
        <v>45488.208333333336</v>
      </c>
      <c r="X56" s="37">
        <v>45488.270833333336</v>
      </c>
      <c r="Y56" s="37">
        <v>45488.270833333336</v>
      </c>
      <c r="Z56" s="37">
        <v>45490.572916666664</v>
      </c>
      <c r="AA56" s="37">
        <v>45490.572916666664</v>
      </c>
      <c r="AB56" s="37">
        <v>45490.614583333336</v>
      </c>
      <c r="AC56" s="37">
        <v>45490.666666666664</v>
      </c>
      <c r="AD56" s="37">
        <v>45490.679861111108</v>
      </c>
      <c r="AE56" s="38">
        <v>55150</v>
      </c>
      <c r="AF56" s="38">
        <v>0</v>
      </c>
      <c r="AG56" s="38">
        <f t="shared" si="1"/>
        <v>55150</v>
      </c>
      <c r="AH56" s="38">
        <v>0</v>
      </c>
      <c r="AI56" s="38">
        <v>3900</v>
      </c>
      <c r="AJ56" s="38">
        <v>0</v>
      </c>
      <c r="AK56" s="38">
        <v>51250</v>
      </c>
      <c r="AL56" s="38">
        <f t="shared" si="22"/>
        <v>55150</v>
      </c>
      <c r="AM56" s="41">
        <f t="shared" si="28"/>
        <v>0.18333333333430346</v>
      </c>
      <c r="AN56" s="41">
        <f t="shared" si="29"/>
        <v>2.5041666666656965</v>
      </c>
      <c r="AO56" s="41">
        <f t="shared" si="30"/>
        <v>2.3020833333284827</v>
      </c>
      <c r="AP56" s="39">
        <v>0.08</v>
      </c>
      <c r="AQ56" s="39">
        <v>0</v>
      </c>
      <c r="AR56" s="39">
        <v>0</v>
      </c>
      <c r="AS56" s="39">
        <v>0</v>
      </c>
      <c r="AT56" s="39">
        <f t="shared" si="3"/>
        <v>0.08</v>
      </c>
      <c r="AU56" s="41">
        <f t="shared" si="4"/>
        <v>2.2220833333284826</v>
      </c>
      <c r="AV56" s="40">
        <f t="shared" si="31"/>
        <v>24819.051190753598</v>
      </c>
      <c r="AW56" s="40">
        <f t="shared" si="32"/>
        <v>465.38629647117529</v>
      </c>
    </row>
    <row r="57" spans="1:49" x14ac:dyDescent="0.25">
      <c r="A57" s="35">
        <v>48</v>
      </c>
      <c r="B57" s="27">
        <v>16</v>
      </c>
      <c r="C57" s="27" t="s">
        <v>60</v>
      </c>
      <c r="D57" s="42" t="s">
        <v>153</v>
      </c>
      <c r="E57" s="35" t="s">
        <v>313</v>
      </c>
      <c r="F57" s="35" t="s">
        <v>154</v>
      </c>
      <c r="G57" s="35" t="s">
        <v>304</v>
      </c>
      <c r="H57" s="36" t="s">
        <v>108</v>
      </c>
      <c r="I57" s="36" t="s">
        <v>108</v>
      </c>
      <c r="J57" s="36" t="s">
        <v>109</v>
      </c>
      <c r="K57" s="31">
        <v>22500</v>
      </c>
      <c r="L57" s="31">
        <v>22500</v>
      </c>
      <c r="M57" s="32">
        <f t="shared" si="0"/>
        <v>0</v>
      </c>
      <c r="N57" s="33">
        <v>7</v>
      </c>
      <c r="O57" s="34" t="s">
        <v>57</v>
      </c>
      <c r="P57" s="36" t="s">
        <v>58</v>
      </c>
      <c r="Q57" s="36" t="s">
        <v>134</v>
      </c>
      <c r="R57" s="37">
        <v>45488.020833333336</v>
      </c>
      <c r="S57" s="37">
        <v>45488.020833333336</v>
      </c>
      <c r="T57" s="37">
        <v>45488.166666666664</v>
      </c>
      <c r="U57" s="37">
        <v>45488.216666666667</v>
      </c>
      <c r="V57" s="37">
        <v>45488.229166666664</v>
      </c>
      <c r="W57" s="37">
        <v>45488.305555555555</v>
      </c>
      <c r="X57" s="37">
        <v>45488.409722222219</v>
      </c>
      <c r="Y57" s="37">
        <v>45488.475694444445</v>
      </c>
      <c r="Z57" s="37">
        <v>45496.517361111109</v>
      </c>
      <c r="AA57" s="37">
        <v>45496.517361111109</v>
      </c>
      <c r="AB57" s="37">
        <v>45496.611111111109</v>
      </c>
      <c r="AC57" s="37">
        <v>45496.958333333336</v>
      </c>
      <c r="AD57" s="37">
        <v>45496.970138888886</v>
      </c>
      <c r="AE57" s="38">
        <v>17213.02</v>
      </c>
      <c r="AF57" s="38">
        <v>5286.98</v>
      </c>
      <c r="AG57" s="38">
        <f t="shared" si="1"/>
        <v>22500</v>
      </c>
      <c r="AH57" s="38">
        <v>5286.98</v>
      </c>
      <c r="AI57" s="38">
        <v>0</v>
      </c>
      <c r="AJ57" s="38">
        <v>0</v>
      </c>
      <c r="AK57" s="38">
        <v>17213.02</v>
      </c>
      <c r="AL57" s="38">
        <f t="shared" si="22"/>
        <v>22500</v>
      </c>
      <c r="AM57" s="41">
        <f t="shared" si="28"/>
        <v>0.14583333332848269</v>
      </c>
      <c r="AN57" s="41">
        <f t="shared" si="29"/>
        <v>8.7291666666715173</v>
      </c>
      <c r="AO57" s="41">
        <f t="shared" si="30"/>
        <v>8.0416666666642413</v>
      </c>
      <c r="AP57" s="39">
        <v>4.8499999999999996</v>
      </c>
      <c r="AQ57" s="39">
        <v>0</v>
      </c>
      <c r="AR57" s="39">
        <v>0</v>
      </c>
      <c r="AS57" s="39">
        <v>0</v>
      </c>
      <c r="AT57" s="39">
        <f t="shared" si="3"/>
        <v>4.8499999999999996</v>
      </c>
      <c r="AU57" s="41">
        <f t="shared" si="4"/>
        <v>3.1916666666642417</v>
      </c>
      <c r="AV57" s="40">
        <f t="shared" si="31"/>
        <v>7049.6083550967396</v>
      </c>
      <c r="AW57" s="40">
        <f t="shared" si="32"/>
        <v>92.031440667129189</v>
      </c>
    </row>
    <row r="58" spans="1:49" x14ac:dyDescent="0.25">
      <c r="A58" s="35">
        <v>49</v>
      </c>
      <c r="B58" s="27">
        <v>17</v>
      </c>
      <c r="C58" s="27" t="s">
        <v>60</v>
      </c>
      <c r="D58" s="42" t="s">
        <v>155</v>
      </c>
      <c r="E58" s="35" t="s">
        <v>119</v>
      </c>
      <c r="F58" s="35" t="s">
        <v>68</v>
      </c>
      <c r="G58" s="35" t="s">
        <v>304</v>
      </c>
      <c r="H58" s="36" t="s">
        <v>76</v>
      </c>
      <c r="I58" s="36" t="s">
        <v>156</v>
      </c>
      <c r="J58" s="36" t="s">
        <v>77</v>
      </c>
      <c r="K58" s="31">
        <v>55000</v>
      </c>
      <c r="L58" s="31">
        <v>55000</v>
      </c>
      <c r="M58" s="32">
        <f t="shared" si="0"/>
        <v>0</v>
      </c>
      <c r="N58" s="33">
        <v>6</v>
      </c>
      <c r="O58" s="34" t="s">
        <v>78</v>
      </c>
      <c r="P58" s="36" t="s">
        <v>58</v>
      </c>
      <c r="Q58" s="36" t="s">
        <v>134</v>
      </c>
      <c r="R58" s="37">
        <v>45488.833333333336</v>
      </c>
      <c r="S58" s="37">
        <v>45488.833333333336</v>
      </c>
      <c r="T58" s="37">
        <v>45488.859722222223</v>
      </c>
      <c r="U58" s="37">
        <v>45488.916666666664</v>
      </c>
      <c r="V58" s="37">
        <v>45488.9375</v>
      </c>
      <c r="W58" s="37">
        <v>45489.020833333336</v>
      </c>
      <c r="X58" s="37">
        <v>45489.104166666664</v>
      </c>
      <c r="Y58" s="37">
        <v>45489.160416666666</v>
      </c>
      <c r="Z58" s="37">
        <v>45496.75</v>
      </c>
      <c r="AA58" s="37">
        <v>45496.75</v>
      </c>
      <c r="AB58" s="37">
        <v>45496.8125</v>
      </c>
      <c r="AC58" s="37">
        <v>45496.958333333336</v>
      </c>
      <c r="AD58" s="37">
        <v>45496.969444444447</v>
      </c>
      <c r="AE58" s="38">
        <v>52987</v>
      </c>
      <c r="AF58" s="38">
        <v>2013</v>
      </c>
      <c r="AG58" s="38">
        <f t="shared" si="1"/>
        <v>55000</v>
      </c>
      <c r="AH58" s="38">
        <v>0</v>
      </c>
      <c r="AI58" s="38">
        <v>0</v>
      </c>
      <c r="AJ58" s="38">
        <v>2013</v>
      </c>
      <c r="AK58" s="38">
        <v>52987</v>
      </c>
      <c r="AL58" s="38">
        <f t="shared" si="22"/>
        <v>55000</v>
      </c>
      <c r="AM58" s="41">
        <f t="shared" si="28"/>
        <v>2.6388888887595385E-2</v>
      </c>
      <c r="AN58" s="41">
        <f t="shared" si="29"/>
        <v>8.0208333333357587</v>
      </c>
      <c r="AO58" s="41">
        <f t="shared" si="30"/>
        <v>7.5895833333343035</v>
      </c>
      <c r="AP58" s="39">
        <v>4.6399999999999997</v>
      </c>
      <c r="AQ58" s="39">
        <v>0</v>
      </c>
      <c r="AR58" s="39">
        <v>0</v>
      </c>
      <c r="AS58" s="39">
        <v>0</v>
      </c>
      <c r="AT58" s="39">
        <f t="shared" si="3"/>
        <v>4.6399999999999997</v>
      </c>
      <c r="AU58" s="41">
        <f t="shared" si="4"/>
        <v>2.9495833333343038</v>
      </c>
      <c r="AV58" s="40">
        <f t="shared" si="31"/>
        <v>18646.701511506792</v>
      </c>
      <c r="AW58" s="40">
        <f t="shared" si="32"/>
        <v>263.40869489335574</v>
      </c>
    </row>
    <row r="59" spans="1:49" x14ac:dyDescent="0.25">
      <c r="A59" s="35">
        <v>50</v>
      </c>
      <c r="B59" s="27">
        <v>26</v>
      </c>
      <c r="C59" s="27" t="s">
        <v>60</v>
      </c>
      <c r="D59" s="42" t="s">
        <v>157</v>
      </c>
      <c r="E59" s="35" t="s">
        <v>324</v>
      </c>
      <c r="F59" s="35" t="s">
        <v>324</v>
      </c>
      <c r="G59" s="35" t="s">
        <v>54</v>
      </c>
      <c r="H59" s="36" t="s">
        <v>63</v>
      </c>
      <c r="I59" s="36" t="s">
        <v>63</v>
      </c>
      <c r="J59" s="36" t="s">
        <v>64</v>
      </c>
      <c r="K59" s="31">
        <v>54999.790999999997</v>
      </c>
      <c r="L59" s="31">
        <v>54999.790999999997</v>
      </c>
      <c r="M59" s="32">
        <f t="shared" si="0"/>
        <v>0</v>
      </c>
      <c r="N59" s="33">
        <v>5</v>
      </c>
      <c r="O59" s="34" t="s">
        <v>65</v>
      </c>
      <c r="P59" s="36" t="s">
        <v>58</v>
      </c>
      <c r="Q59" s="36" t="s">
        <v>59</v>
      </c>
      <c r="R59" s="37">
        <v>45490.09375</v>
      </c>
      <c r="S59" s="37">
        <v>45490.09375</v>
      </c>
      <c r="T59" s="37">
        <v>45490.713888888888</v>
      </c>
      <c r="U59" s="37">
        <v>45490.765277777777</v>
      </c>
      <c r="V59" s="37">
        <v>45490.78125</v>
      </c>
      <c r="W59" s="37">
        <v>45490.875</v>
      </c>
      <c r="X59" s="37">
        <v>45490.958333333336</v>
      </c>
      <c r="Y59" s="37">
        <v>45490.961111111108</v>
      </c>
      <c r="Z59" s="37">
        <v>45493.395833333336</v>
      </c>
      <c r="AA59" s="37">
        <v>45493.395833333336</v>
      </c>
      <c r="AB59" s="37">
        <v>45493.479166666664</v>
      </c>
      <c r="AC59" s="37">
        <v>45493.534722222219</v>
      </c>
      <c r="AD59" s="37">
        <v>45493.546527777777</v>
      </c>
      <c r="AE59" s="38">
        <v>45841</v>
      </c>
      <c r="AF59" s="38">
        <v>9158.7909999999993</v>
      </c>
      <c r="AG59" s="38">
        <f t="shared" si="1"/>
        <v>54999.790999999997</v>
      </c>
      <c r="AH59" s="38">
        <v>0</v>
      </c>
      <c r="AI59" s="38">
        <v>0</v>
      </c>
      <c r="AJ59" s="38">
        <v>9158.7909999999993</v>
      </c>
      <c r="AK59" s="38">
        <v>45841</v>
      </c>
      <c r="AL59" s="38">
        <f t="shared" si="22"/>
        <v>54999.790999999997</v>
      </c>
      <c r="AM59" s="41">
        <f t="shared" si="28"/>
        <v>0.62013888888759539</v>
      </c>
      <c r="AN59" s="41">
        <f t="shared" si="29"/>
        <v>2.7534722222189885</v>
      </c>
      <c r="AO59" s="41">
        <f t="shared" si="30"/>
        <v>2.4347222222277196</v>
      </c>
      <c r="AP59" s="39">
        <v>0.31</v>
      </c>
      <c r="AQ59" s="39">
        <v>0</v>
      </c>
      <c r="AR59" s="39">
        <v>0</v>
      </c>
      <c r="AS59" s="39">
        <v>0</v>
      </c>
      <c r="AT59" s="39">
        <f t="shared" si="3"/>
        <v>0.31</v>
      </c>
      <c r="AU59" s="41">
        <f t="shared" si="4"/>
        <v>2.1247222222277196</v>
      </c>
      <c r="AV59" s="40">
        <f t="shared" si="31"/>
        <v>25885.638331741106</v>
      </c>
      <c r="AW59" s="40">
        <f t="shared" si="32"/>
        <v>507.62789250243424</v>
      </c>
    </row>
    <row r="60" spans="1:49" x14ac:dyDescent="0.25">
      <c r="A60" s="35">
        <v>51</v>
      </c>
      <c r="B60" s="27">
        <v>27</v>
      </c>
      <c r="C60" s="27" t="s">
        <v>51</v>
      </c>
      <c r="D60" s="42" t="s">
        <v>158</v>
      </c>
      <c r="E60" s="35" t="s">
        <v>322</v>
      </c>
      <c r="F60" s="35" t="s">
        <v>53</v>
      </c>
      <c r="G60" s="35" t="s">
        <v>54</v>
      </c>
      <c r="H60" s="36" t="s">
        <v>54</v>
      </c>
      <c r="I60" s="36" t="s">
        <v>55</v>
      </c>
      <c r="J60" s="29" t="s">
        <v>56</v>
      </c>
      <c r="K60" s="31">
        <v>55360</v>
      </c>
      <c r="L60" s="31">
        <v>55360</v>
      </c>
      <c r="M60" s="32">
        <f t="shared" si="0"/>
        <v>0</v>
      </c>
      <c r="N60" s="33">
        <v>5</v>
      </c>
      <c r="O60" s="34" t="s">
        <v>57</v>
      </c>
      <c r="P60" s="36" t="s">
        <v>58</v>
      </c>
      <c r="Q60" s="36" t="s">
        <v>59</v>
      </c>
      <c r="R60" s="37">
        <v>45495.947916666664</v>
      </c>
      <c r="S60" s="37">
        <v>45495.947916666664</v>
      </c>
      <c r="T60" s="37">
        <v>45496.335416666669</v>
      </c>
      <c r="U60" s="37">
        <v>45496.39166666667</v>
      </c>
      <c r="V60" s="37">
        <v>45496.408333333333</v>
      </c>
      <c r="W60" s="37">
        <v>45496.458333333336</v>
      </c>
      <c r="X60" s="37">
        <v>45496.520833333336</v>
      </c>
      <c r="Y60" s="37">
        <v>45496.522916666669</v>
      </c>
      <c r="Z60" s="37">
        <v>45498.6875</v>
      </c>
      <c r="AA60" s="37">
        <v>45498.6875</v>
      </c>
      <c r="AB60" s="37">
        <v>45498.729166666664</v>
      </c>
      <c r="AC60" s="37">
        <v>45498.798611111109</v>
      </c>
      <c r="AD60" s="37">
        <v>45498.811111111114</v>
      </c>
      <c r="AE60" s="38">
        <v>55360</v>
      </c>
      <c r="AF60" s="38">
        <v>0</v>
      </c>
      <c r="AG60" s="38">
        <f t="shared" si="1"/>
        <v>55360</v>
      </c>
      <c r="AH60" s="38">
        <v>0</v>
      </c>
      <c r="AI60" s="38">
        <v>0</v>
      </c>
      <c r="AJ60" s="38">
        <v>0</v>
      </c>
      <c r="AK60" s="38">
        <v>55360</v>
      </c>
      <c r="AL60" s="38">
        <f t="shared" si="22"/>
        <v>55360</v>
      </c>
      <c r="AM60" s="41">
        <f t="shared" si="28"/>
        <v>0.38750000000436557</v>
      </c>
      <c r="AN60" s="41">
        <f t="shared" si="29"/>
        <v>2.390277777776646</v>
      </c>
      <c r="AO60" s="41">
        <f t="shared" si="30"/>
        <v>2.1645833333313931</v>
      </c>
      <c r="AP60" s="39">
        <v>0</v>
      </c>
      <c r="AQ60" s="39">
        <v>0</v>
      </c>
      <c r="AR60" s="39">
        <v>0</v>
      </c>
      <c r="AS60" s="39">
        <v>0</v>
      </c>
      <c r="AT60" s="39">
        <f t="shared" si="3"/>
        <v>0</v>
      </c>
      <c r="AU60" s="41">
        <f t="shared" si="4"/>
        <v>2.1645833333313931</v>
      </c>
      <c r="AV60" s="40">
        <f t="shared" si="31"/>
        <v>25575.360923988275</v>
      </c>
      <c r="AW60" s="40">
        <f t="shared" si="32"/>
        <v>492.30723626585564</v>
      </c>
    </row>
    <row r="61" spans="1:49" x14ac:dyDescent="0.25">
      <c r="A61" s="35">
        <v>52</v>
      </c>
      <c r="B61" s="27">
        <v>18</v>
      </c>
      <c r="C61" s="27" t="s">
        <v>60</v>
      </c>
      <c r="D61" s="42" t="s">
        <v>159</v>
      </c>
      <c r="E61" s="35" t="s">
        <v>103</v>
      </c>
      <c r="F61" s="35" t="s">
        <v>68</v>
      </c>
      <c r="G61" s="35" t="s">
        <v>304</v>
      </c>
      <c r="H61" s="36" t="s">
        <v>69</v>
      </c>
      <c r="I61" s="36" t="s">
        <v>70</v>
      </c>
      <c r="J61" s="36" t="s">
        <v>71</v>
      </c>
      <c r="K61" s="31">
        <v>54998.315000000002</v>
      </c>
      <c r="L61" s="31">
        <v>54998.315000000002</v>
      </c>
      <c r="M61" s="32">
        <f t="shared" si="0"/>
        <v>0</v>
      </c>
      <c r="N61" s="33">
        <v>6</v>
      </c>
      <c r="O61" s="34" t="s">
        <v>78</v>
      </c>
      <c r="P61" s="36" t="s">
        <v>73</v>
      </c>
      <c r="Q61" s="36" t="s">
        <v>59</v>
      </c>
      <c r="R61" s="37">
        <v>45494.791666666664</v>
      </c>
      <c r="S61" s="37">
        <v>45494.791666666664</v>
      </c>
      <c r="T61" s="37">
        <v>45496.887499999997</v>
      </c>
      <c r="U61" s="37">
        <v>45496.95</v>
      </c>
      <c r="V61" s="37">
        <v>45496.966666666667</v>
      </c>
      <c r="W61" s="37">
        <v>45497.041666666664</v>
      </c>
      <c r="X61" s="37">
        <v>45497.104166666664</v>
      </c>
      <c r="Y61" s="37">
        <v>45497.119444444441</v>
      </c>
      <c r="Z61" s="37">
        <v>45501.645833333336</v>
      </c>
      <c r="AA61" s="37">
        <v>45501.645833333336</v>
      </c>
      <c r="AB61" s="37">
        <v>45501.708333333336</v>
      </c>
      <c r="AC61" s="37">
        <v>45501.746527777781</v>
      </c>
      <c r="AD61" s="37">
        <v>45501.757638888892</v>
      </c>
      <c r="AE61" s="38">
        <v>54998.315000000002</v>
      </c>
      <c r="AF61" s="38">
        <v>0</v>
      </c>
      <c r="AG61" s="38">
        <f t="shared" si="1"/>
        <v>54998.315000000002</v>
      </c>
      <c r="AH61" s="38">
        <v>0</v>
      </c>
      <c r="AI61" s="38">
        <v>0</v>
      </c>
      <c r="AJ61" s="38">
        <v>0</v>
      </c>
      <c r="AK61" s="38">
        <v>54998.315000000002</v>
      </c>
      <c r="AL61" s="38">
        <f t="shared" si="22"/>
        <v>54998.315000000002</v>
      </c>
      <c r="AM61" s="41">
        <f t="shared" si="28"/>
        <v>2.0958333333328483</v>
      </c>
      <c r="AN61" s="41">
        <f t="shared" si="29"/>
        <v>4.7798611111138598</v>
      </c>
      <c r="AO61" s="41">
        <f t="shared" si="30"/>
        <v>4.5263888888948713</v>
      </c>
      <c r="AP61" s="39">
        <v>0.72</v>
      </c>
      <c r="AQ61" s="39">
        <v>0</v>
      </c>
      <c r="AR61" s="39">
        <v>0</v>
      </c>
      <c r="AS61" s="39">
        <v>0</v>
      </c>
      <c r="AT61" s="39">
        <f t="shared" si="3"/>
        <v>0.72</v>
      </c>
      <c r="AU61" s="41">
        <f t="shared" si="4"/>
        <v>3.8063888888948716</v>
      </c>
      <c r="AV61" s="40">
        <f t="shared" si="31"/>
        <v>14448.947967575627</v>
      </c>
      <c r="AW61" s="40">
        <f t="shared" si="32"/>
        <v>158.16552544208841</v>
      </c>
    </row>
    <row r="62" spans="1:49" x14ac:dyDescent="0.25">
      <c r="A62" s="35">
        <v>53</v>
      </c>
      <c r="B62" s="27">
        <v>19</v>
      </c>
      <c r="C62" s="27" t="s">
        <v>60</v>
      </c>
      <c r="D62" s="42" t="s">
        <v>160</v>
      </c>
      <c r="E62" s="35" t="s">
        <v>313</v>
      </c>
      <c r="F62" s="35" t="s">
        <v>154</v>
      </c>
      <c r="G62" s="35" t="s">
        <v>304</v>
      </c>
      <c r="H62" s="36" t="s">
        <v>69</v>
      </c>
      <c r="I62" s="36" t="s">
        <v>161</v>
      </c>
      <c r="J62" s="36" t="s">
        <v>162</v>
      </c>
      <c r="K62" s="31">
        <v>9000</v>
      </c>
      <c r="L62" s="31">
        <v>9000</v>
      </c>
      <c r="M62" s="32">
        <f t="shared" si="0"/>
        <v>0</v>
      </c>
      <c r="N62" s="33">
        <v>4</v>
      </c>
      <c r="O62" s="34" t="s">
        <v>57</v>
      </c>
      <c r="P62" s="36" t="s">
        <v>58</v>
      </c>
      <c r="Q62" s="36" t="s">
        <v>134</v>
      </c>
      <c r="R62" s="37">
        <v>45497.875</v>
      </c>
      <c r="S62" s="37">
        <v>45497.902777777781</v>
      </c>
      <c r="T62" s="37">
        <v>45497.95</v>
      </c>
      <c r="U62" s="37">
        <v>45498</v>
      </c>
      <c r="V62" s="37">
        <v>45498.012499999997</v>
      </c>
      <c r="W62" s="37">
        <v>45498.114583333336</v>
      </c>
      <c r="X62" s="37">
        <v>45498.21875</v>
      </c>
      <c r="Y62" s="37">
        <v>45498.440972222219</v>
      </c>
      <c r="Z62" s="37">
        <v>45501.625</v>
      </c>
      <c r="AA62" s="37">
        <v>45501.625</v>
      </c>
      <c r="AB62" s="37">
        <v>45501.708333333336</v>
      </c>
      <c r="AC62" s="37">
        <v>45501.795138888891</v>
      </c>
      <c r="AD62" s="37">
        <v>45501.815972222219</v>
      </c>
      <c r="AE62" s="38">
        <v>721</v>
      </c>
      <c r="AF62" s="38">
        <v>8279</v>
      </c>
      <c r="AG62" s="38">
        <f t="shared" si="1"/>
        <v>9000</v>
      </c>
      <c r="AH62" s="38">
        <v>8279</v>
      </c>
      <c r="AI62" s="38">
        <v>0</v>
      </c>
      <c r="AJ62" s="38">
        <v>0</v>
      </c>
      <c r="AK62" s="38">
        <v>721</v>
      </c>
      <c r="AL62" s="38">
        <f t="shared" si="22"/>
        <v>9000</v>
      </c>
      <c r="AM62" s="41">
        <f t="shared" si="28"/>
        <v>4.722222221607808E-2</v>
      </c>
      <c r="AN62" s="41">
        <f t="shared" si="29"/>
        <v>3.7826388888934162</v>
      </c>
      <c r="AO62" s="41">
        <f t="shared" si="30"/>
        <v>3.1840277777810115</v>
      </c>
      <c r="AP62" s="39">
        <v>1.77</v>
      </c>
      <c r="AQ62" s="39">
        <v>0</v>
      </c>
      <c r="AR62" s="39">
        <v>0</v>
      </c>
      <c r="AS62" s="39">
        <v>0</v>
      </c>
      <c r="AT62" s="39">
        <f t="shared" si="3"/>
        <v>1.77</v>
      </c>
      <c r="AU62" s="41">
        <f t="shared" si="4"/>
        <v>1.4140277777810115</v>
      </c>
      <c r="AV62" s="40">
        <f t="shared" si="31"/>
        <v>6364.7971711867012</v>
      </c>
      <c r="AW62" s="40">
        <f t="shared" si="32"/>
        <v>187.54927328863999</v>
      </c>
    </row>
    <row r="63" spans="1:49" x14ac:dyDescent="0.25">
      <c r="A63" s="35">
        <v>54</v>
      </c>
      <c r="B63" s="27">
        <v>28</v>
      </c>
      <c r="C63" s="27" t="s">
        <v>51</v>
      </c>
      <c r="D63" s="42" t="s">
        <v>163</v>
      </c>
      <c r="E63" s="35" t="s">
        <v>99</v>
      </c>
      <c r="F63" s="35" t="s">
        <v>53</v>
      </c>
      <c r="G63" s="35" t="s">
        <v>54</v>
      </c>
      <c r="H63" s="36" t="s">
        <v>54</v>
      </c>
      <c r="I63" s="36" t="s">
        <v>55</v>
      </c>
      <c r="J63" s="29" t="s">
        <v>56</v>
      </c>
      <c r="K63" s="31">
        <v>64395</v>
      </c>
      <c r="L63" s="31">
        <v>64395</v>
      </c>
      <c r="M63" s="32">
        <f t="shared" si="0"/>
        <v>0</v>
      </c>
      <c r="N63" s="33">
        <v>5</v>
      </c>
      <c r="O63" s="34" t="s">
        <v>65</v>
      </c>
      <c r="P63" s="36" t="s">
        <v>58</v>
      </c>
      <c r="Q63" s="36" t="s">
        <v>59</v>
      </c>
      <c r="R63" s="37">
        <v>45497.258333333331</v>
      </c>
      <c r="S63" s="37">
        <v>45497.258333333331</v>
      </c>
      <c r="T63" s="37">
        <v>45498.925000000003</v>
      </c>
      <c r="U63" s="37">
        <v>45498.974999999999</v>
      </c>
      <c r="V63" s="37">
        <v>45498.991666666669</v>
      </c>
      <c r="W63" s="37">
        <v>45499.012499999997</v>
      </c>
      <c r="X63" s="37">
        <v>45499.054166666669</v>
      </c>
      <c r="Y63" s="37">
        <v>45499.065972222219</v>
      </c>
      <c r="Z63" s="37">
        <v>45501.770833333336</v>
      </c>
      <c r="AA63" s="37">
        <v>45501.770833333336</v>
      </c>
      <c r="AB63" s="37">
        <v>45501.8125</v>
      </c>
      <c r="AC63" s="37">
        <v>45501.895833333336</v>
      </c>
      <c r="AD63" s="37">
        <v>45501.905555555553</v>
      </c>
      <c r="AE63" s="38">
        <v>64395</v>
      </c>
      <c r="AF63" s="38">
        <v>0</v>
      </c>
      <c r="AG63" s="38">
        <f t="shared" si="1"/>
        <v>64395</v>
      </c>
      <c r="AH63" s="38">
        <v>0</v>
      </c>
      <c r="AI63" s="38">
        <v>140.66</v>
      </c>
      <c r="AJ63" s="38">
        <v>0</v>
      </c>
      <c r="AK63" s="38">
        <v>64254.34</v>
      </c>
      <c r="AL63" s="38">
        <f t="shared" si="22"/>
        <v>64395</v>
      </c>
      <c r="AM63" s="41">
        <f t="shared" si="28"/>
        <v>1.6666666666715173</v>
      </c>
      <c r="AN63" s="41">
        <f t="shared" si="29"/>
        <v>2.9041666666671517</v>
      </c>
      <c r="AO63" s="41">
        <f t="shared" si="30"/>
        <v>2.7048611111167702</v>
      </c>
      <c r="AP63" s="39">
        <v>0.24999999999999997</v>
      </c>
      <c r="AQ63" s="39">
        <v>0</v>
      </c>
      <c r="AR63" s="39">
        <v>0</v>
      </c>
      <c r="AS63" s="39">
        <v>0</v>
      </c>
      <c r="AT63" s="39">
        <f t="shared" si="3"/>
        <v>0.24999999999999997</v>
      </c>
      <c r="AU63" s="41">
        <f t="shared" si="4"/>
        <v>2.4548611111167702</v>
      </c>
      <c r="AV63" s="40">
        <f t="shared" si="31"/>
        <v>26231.626591170079</v>
      </c>
      <c r="AW63" s="40">
        <f t="shared" si="32"/>
        <v>445.2327002734304</v>
      </c>
    </row>
    <row r="64" spans="1:49" x14ac:dyDescent="0.25">
      <c r="A64" s="35">
        <v>55</v>
      </c>
      <c r="B64" s="27">
        <v>29</v>
      </c>
      <c r="C64" s="27" t="s">
        <v>51</v>
      </c>
      <c r="D64" s="42" t="s">
        <v>164</v>
      </c>
      <c r="E64" s="35" t="s">
        <v>322</v>
      </c>
      <c r="F64" s="35" t="s">
        <v>53</v>
      </c>
      <c r="G64" s="35" t="s">
        <v>54</v>
      </c>
      <c r="H64" s="36" t="s">
        <v>54</v>
      </c>
      <c r="I64" s="36" t="s">
        <v>55</v>
      </c>
      <c r="J64" s="29" t="s">
        <v>56</v>
      </c>
      <c r="K64" s="31">
        <v>74865</v>
      </c>
      <c r="L64" s="31">
        <v>74865</v>
      </c>
      <c r="M64" s="32">
        <f t="shared" si="0"/>
        <v>0</v>
      </c>
      <c r="N64" s="33">
        <v>5</v>
      </c>
      <c r="O64" s="34" t="s">
        <v>57</v>
      </c>
      <c r="P64" s="36" t="s">
        <v>58</v>
      </c>
      <c r="Q64" s="36" t="s">
        <v>59</v>
      </c>
      <c r="R64" s="37">
        <v>45498.75</v>
      </c>
      <c r="S64" s="37">
        <v>45498.75</v>
      </c>
      <c r="T64" s="37">
        <v>45502.041666666664</v>
      </c>
      <c r="U64" s="37">
        <v>45502.104166666664</v>
      </c>
      <c r="V64" s="37">
        <v>45502.118055555555</v>
      </c>
      <c r="W64" s="37">
        <v>45502.166666666664</v>
      </c>
      <c r="X64" s="37">
        <v>45502.229166666664</v>
      </c>
      <c r="Y64" s="37">
        <v>45502.242361111108</v>
      </c>
      <c r="Z64" s="37">
        <v>45504.979166666664</v>
      </c>
      <c r="AA64" s="37">
        <v>45504.979166666664</v>
      </c>
      <c r="AB64" s="37">
        <v>45505.020833333336</v>
      </c>
      <c r="AC64" s="37">
        <v>45505.152777777781</v>
      </c>
      <c r="AD64" s="37">
        <v>45505.175694444442</v>
      </c>
      <c r="AE64" s="38">
        <v>74865</v>
      </c>
      <c r="AF64" s="38">
        <v>0</v>
      </c>
      <c r="AG64" s="38">
        <f t="shared" si="1"/>
        <v>74865</v>
      </c>
      <c r="AH64" s="38">
        <v>0</v>
      </c>
      <c r="AI64" s="38">
        <v>3500</v>
      </c>
      <c r="AJ64" s="38">
        <v>0</v>
      </c>
      <c r="AK64" s="38">
        <v>71365</v>
      </c>
      <c r="AL64" s="38">
        <f t="shared" si="22"/>
        <v>74865</v>
      </c>
      <c r="AM64" s="41">
        <f t="shared" si="28"/>
        <v>3.2916666666642413</v>
      </c>
      <c r="AN64" s="41">
        <f t="shared" si="29"/>
        <v>3.0347222222262644</v>
      </c>
      <c r="AO64" s="41">
        <f t="shared" si="30"/>
        <v>2.7368055555562023</v>
      </c>
      <c r="AP64" s="39">
        <v>0.17</v>
      </c>
      <c r="AQ64" s="39">
        <v>0</v>
      </c>
      <c r="AR64" s="39">
        <v>0</v>
      </c>
      <c r="AS64" s="39">
        <v>0</v>
      </c>
      <c r="AT64" s="39">
        <f t="shared" si="3"/>
        <v>0.17</v>
      </c>
      <c r="AU64" s="41">
        <f t="shared" si="4"/>
        <v>2.5668055555562024</v>
      </c>
      <c r="AV64" s="40">
        <f t="shared" si="31"/>
        <v>29166.603538762196</v>
      </c>
      <c r="AW64" s="40">
        <f t="shared" si="32"/>
        <v>473.45820364842018</v>
      </c>
    </row>
    <row r="65" spans="1:49" x14ac:dyDescent="0.25">
      <c r="A65" s="35">
        <v>56</v>
      </c>
      <c r="B65" s="27">
        <v>20</v>
      </c>
      <c r="C65" s="27" t="s">
        <v>60</v>
      </c>
      <c r="D65" s="42" t="s">
        <v>165</v>
      </c>
      <c r="E65" s="35" t="s">
        <v>130</v>
      </c>
      <c r="F65" s="35" t="s">
        <v>68</v>
      </c>
      <c r="G65" s="35" t="s">
        <v>304</v>
      </c>
      <c r="H65" s="36" t="s">
        <v>114</v>
      </c>
      <c r="I65" s="36" t="s">
        <v>114</v>
      </c>
      <c r="J65" s="36" t="s">
        <v>115</v>
      </c>
      <c r="K65" s="31">
        <v>27000</v>
      </c>
      <c r="L65" s="31">
        <v>27000</v>
      </c>
      <c r="M65" s="32">
        <f t="shared" si="0"/>
        <v>0</v>
      </c>
      <c r="N65" s="33">
        <v>6</v>
      </c>
      <c r="O65" s="34" t="s">
        <v>78</v>
      </c>
      <c r="P65" s="36" t="s">
        <v>58</v>
      </c>
      <c r="Q65" s="36" t="s">
        <v>134</v>
      </c>
      <c r="R65" s="37">
        <v>45499.770833333336</v>
      </c>
      <c r="S65" s="37">
        <v>45499.770833333336</v>
      </c>
      <c r="T65" s="37">
        <v>45502.131944444445</v>
      </c>
      <c r="U65" s="37">
        <v>45502.195833333331</v>
      </c>
      <c r="V65" s="37">
        <v>45502.216666666667</v>
      </c>
      <c r="W65" s="37">
        <v>45502.291666666664</v>
      </c>
      <c r="X65" s="37">
        <v>45502.395833333336</v>
      </c>
      <c r="Y65" s="37">
        <v>45502.40625</v>
      </c>
      <c r="Z65" s="37">
        <v>45504.041666666664</v>
      </c>
      <c r="AA65" s="37">
        <v>45504.041666666664</v>
      </c>
      <c r="AB65" s="37">
        <v>45504.125</v>
      </c>
      <c r="AC65" s="37">
        <v>45504.177083333336</v>
      </c>
      <c r="AD65" s="37">
        <v>45504.1875</v>
      </c>
      <c r="AE65" s="38">
        <v>27000</v>
      </c>
      <c r="AF65" s="38">
        <v>0</v>
      </c>
      <c r="AG65" s="38">
        <f t="shared" si="1"/>
        <v>27000</v>
      </c>
      <c r="AH65" s="38">
        <v>0</v>
      </c>
      <c r="AI65" s="38">
        <v>0</v>
      </c>
      <c r="AJ65" s="38">
        <v>0</v>
      </c>
      <c r="AK65" s="38">
        <v>27000</v>
      </c>
      <c r="AL65" s="38">
        <f t="shared" si="22"/>
        <v>27000</v>
      </c>
      <c r="AM65" s="41">
        <f t="shared" si="28"/>
        <v>2.3611111111094942</v>
      </c>
      <c r="AN65" s="41">
        <f t="shared" si="29"/>
        <v>1.9604166666686069</v>
      </c>
      <c r="AO65" s="41">
        <f t="shared" si="30"/>
        <v>1.6354166666642413</v>
      </c>
      <c r="AP65" s="39">
        <v>0.33</v>
      </c>
      <c r="AQ65" s="39">
        <v>0</v>
      </c>
      <c r="AR65" s="39">
        <v>0</v>
      </c>
      <c r="AS65" s="39">
        <v>0</v>
      </c>
      <c r="AT65" s="39">
        <f t="shared" si="3"/>
        <v>0.33</v>
      </c>
      <c r="AU65" s="41">
        <f t="shared" si="4"/>
        <v>1.3054166666642413</v>
      </c>
      <c r="AV65" s="40">
        <f t="shared" si="31"/>
        <v>20683.051388484007</v>
      </c>
      <c r="AW65" s="40">
        <f t="shared" si="32"/>
        <v>660.16761533745409</v>
      </c>
    </row>
    <row r="66" spans="1:49" x14ac:dyDescent="0.25">
      <c r="A66" s="35">
        <v>57</v>
      </c>
      <c r="B66" s="27">
        <v>30</v>
      </c>
      <c r="C66" s="27" t="s">
        <v>60</v>
      </c>
      <c r="D66" s="42" t="s">
        <v>166</v>
      </c>
      <c r="E66" s="35" t="s">
        <v>167</v>
      </c>
      <c r="F66" s="35" t="s">
        <v>87</v>
      </c>
      <c r="G66" s="35" t="s">
        <v>54</v>
      </c>
      <c r="H66" s="36" t="s">
        <v>54</v>
      </c>
      <c r="I66" s="36" t="s">
        <v>310</v>
      </c>
      <c r="J66" s="36" t="s">
        <v>309</v>
      </c>
      <c r="K66" s="31">
        <f>44000+33000</f>
        <v>77000</v>
      </c>
      <c r="L66" s="31">
        <v>77000</v>
      </c>
      <c r="M66" s="32">
        <f t="shared" si="0"/>
        <v>0</v>
      </c>
      <c r="N66" s="33">
        <v>5</v>
      </c>
      <c r="O66" s="34" t="s">
        <v>65</v>
      </c>
      <c r="P66" s="36" t="s">
        <v>73</v>
      </c>
      <c r="Q66" s="36" t="s">
        <v>79</v>
      </c>
      <c r="R66" s="37">
        <v>45500.470138888886</v>
      </c>
      <c r="S66" s="37">
        <v>45500.470138888886</v>
      </c>
      <c r="T66" s="37">
        <v>45505.208333333336</v>
      </c>
      <c r="U66" s="37">
        <v>45505.277777777781</v>
      </c>
      <c r="V66" s="37">
        <v>45505.291666666664</v>
      </c>
      <c r="W66" s="37">
        <v>45505.385416666664</v>
      </c>
      <c r="X66" s="37">
        <v>45505.46875</v>
      </c>
      <c r="Y66" s="37">
        <v>45505.481944444444</v>
      </c>
      <c r="Z66" s="37">
        <v>45508.479166666664</v>
      </c>
      <c r="AA66" s="37">
        <v>45508.479166666664</v>
      </c>
      <c r="AB66" s="37">
        <v>45508.541666666664</v>
      </c>
      <c r="AC66" s="37">
        <v>45508.586805555555</v>
      </c>
      <c r="AD66" s="37">
        <v>45508.599305555559</v>
      </c>
      <c r="AE66" s="38">
        <v>77000</v>
      </c>
      <c r="AF66" s="38">
        <v>0</v>
      </c>
      <c r="AG66" s="38">
        <f t="shared" si="1"/>
        <v>77000</v>
      </c>
      <c r="AH66" s="38">
        <v>0</v>
      </c>
      <c r="AI66" s="38">
        <v>0</v>
      </c>
      <c r="AJ66" s="38">
        <v>0</v>
      </c>
      <c r="AK66" s="38">
        <v>77000</v>
      </c>
      <c r="AL66" s="38">
        <f t="shared" si="22"/>
        <v>77000</v>
      </c>
      <c r="AM66" s="41">
        <f t="shared" si="28"/>
        <v>4.7381944444496185</v>
      </c>
      <c r="AN66" s="41">
        <f t="shared" si="29"/>
        <v>3.2951388888905058</v>
      </c>
      <c r="AO66" s="41">
        <f t="shared" si="30"/>
        <v>2.9972222222204437</v>
      </c>
      <c r="AP66" s="39">
        <v>0.125</v>
      </c>
      <c r="AQ66" s="39">
        <v>4.1666666666666685E-2</v>
      </c>
      <c r="AR66" s="39">
        <v>0</v>
      </c>
      <c r="AS66" s="39">
        <v>0</v>
      </c>
      <c r="AT66" s="39">
        <f t="shared" si="3"/>
        <v>0.16666666666666669</v>
      </c>
      <c r="AU66" s="41">
        <f t="shared" si="4"/>
        <v>2.8305555555537771</v>
      </c>
      <c r="AV66" s="40">
        <f t="shared" si="31"/>
        <v>27203.140333677544</v>
      </c>
      <c r="AW66" s="40">
        <f t="shared" si="32"/>
        <v>400.43876840571102</v>
      </c>
    </row>
    <row r="67" spans="1:49" x14ac:dyDescent="0.25">
      <c r="A67" s="35">
        <v>58</v>
      </c>
      <c r="B67" s="27">
        <v>31</v>
      </c>
      <c r="C67" s="27" t="s">
        <v>60</v>
      </c>
      <c r="D67" s="42" t="s">
        <v>168</v>
      </c>
      <c r="E67" s="35" t="s">
        <v>324</v>
      </c>
      <c r="F67" s="35" t="s">
        <v>324</v>
      </c>
      <c r="G67" s="35" t="s">
        <v>54</v>
      </c>
      <c r="H67" s="36" t="s">
        <v>63</v>
      </c>
      <c r="I67" s="36" t="s">
        <v>63</v>
      </c>
      <c r="J67" s="36" t="s">
        <v>64</v>
      </c>
      <c r="K67" s="31">
        <v>28600</v>
      </c>
      <c r="L67" s="31">
        <v>28600</v>
      </c>
      <c r="M67" s="32">
        <f t="shared" si="0"/>
        <v>0</v>
      </c>
      <c r="N67" s="33">
        <v>5</v>
      </c>
      <c r="O67" s="34" t="s">
        <v>57</v>
      </c>
      <c r="P67" s="36" t="s">
        <v>58</v>
      </c>
      <c r="Q67" s="36" t="s">
        <v>59</v>
      </c>
      <c r="R67" s="37">
        <v>45509.625</v>
      </c>
      <c r="S67" s="37">
        <v>45509.625</v>
      </c>
      <c r="T67" s="37">
        <v>45509.625</v>
      </c>
      <c r="U67" s="37">
        <v>45509.69027777778</v>
      </c>
      <c r="V67" s="37">
        <v>45509.70416666667</v>
      </c>
      <c r="W67" s="37">
        <v>45509.791666666664</v>
      </c>
      <c r="X67" s="37">
        <v>45509.854166666664</v>
      </c>
      <c r="Y67" s="37">
        <v>45509.869444444441</v>
      </c>
      <c r="Z67" s="37">
        <v>45511.166666666664</v>
      </c>
      <c r="AA67" s="37">
        <v>45511.166666666664</v>
      </c>
      <c r="AB67" s="37">
        <v>45511.25</v>
      </c>
      <c r="AC67" s="37">
        <v>45511.28125</v>
      </c>
      <c r="AD67" s="37">
        <v>45511.288888888892</v>
      </c>
      <c r="AE67" s="38">
        <v>28600</v>
      </c>
      <c r="AF67" s="38">
        <v>0</v>
      </c>
      <c r="AG67" s="38">
        <f t="shared" si="1"/>
        <v>28600</v>
      </c>
      <c r="AH67" s="38">
        <v>0</v>
      </c>
      <c r="AI67" s="38">
        <v>0</v>
      </c>
      <c r="AJ67" s="38">
        <v>0</v>
      </c>
      <c r="AK67" s="38">
        <v>28600</v>
      </c>
      <c r="AL67" s="38">
        <f t="shared" si="22"/>
        <v>28600</v>
      </c>
      <c r="AM67" s="41">
        <f t="shared" si="28"/>
        <v>0</v>
      </c>
      <c r="AN67" s="41">
        <f t="shared" si="29"/>
        <v>1.5770833333299379</v>
      </c>
      <c r="AO67" s="41">
        <f t="shared" si="30"/>
        <v>1.297222222223354</v>
      </c>
      <c r="AP67" s="39">
        <v>0.14000000000000001</v>
      </c>
      <c r="AQ67" s="39">
        <v>0</v>
      </c>
      <c r="AR67" s="39">
        <v>0</v>
      </c>
      <c r="AS67" s="39"/>
      <c r="AT67" s="39">
        <f t="shared" si="3"/>
        <v>0.14000000000000001</v>
      </c>
      <c r="AU67" s="41">
        <f t="shared" si="4"/>
        <v>1.1572222222233539</v>
      </c>
      <c r="AV67" s="40">
        <f t="shared" si="31"/>
        <v>24714.354296663299</v>
      </c>
      <c r="AW67" s="40">
        <f t="shared" si="32"/>
        <v>889.85913214015113</v>
      </c>
    </row>
    <row r="68" spans="1:49" x14ac:dyDescent="0.25">
      <c r="A68" s="35">
        <v>59</v>
      </c>
      <c r="B68" s="27">
        <v>7</v>
      </c>
      <c r="C68" s="27" t="s">
        <v>80</v>
      </c>
      <c r="D68" s="42" t="s">
        <v>169</v>
      </c>
      <c r="E68" s="35" t="s">
        <v>82</v>
      </c>
      <c r="F68" s="35" t="s">
        <v>68</v>
      </c>
      <c r="G68" s="35" t="s">
        <v>83</v>
      </c>
      <c r="H68" s="36" t="s">
        <v>83</v>
      </c>
      <c r="I68" s="36" t="s">
        <v>83</v>
      </c>
      <c r="J68" s="29" t="s">
        <v>56</v>
      </c>
      <c r="K68" s="31">
        <v>19500</v>
      </c>
      <c r="L68" s="31">
        <v>19500</v>
      </c>
      <c r="M68" s="32">
        <f t="shared" si="0"/>
        <v>0</v>
      </c>
      <c r="N68" s="33">
        <v>4</v>
      </c>
      <c r="O68" s="34" t="s">
        <v>72</v>
      </c>
      <c r="P68" s="36" t="s">
        <v>58</v>
      </c>
      <c r="Q68" s="36" t="s">
        <v>59</v>
      </c>
      <c r="R68" s="37">
        <v>45509.470833333333</v>
      </c>
      <c r="S68" s="37">
        <v>45509.470833333333</v>
      </c>
      <c r="T68" s="37">
        <v>45509.520833333336</v>
      </c>
      <c r="U68" s="37">
        <v>45509.566666666666</v>
      </c>
      <c r="V68" s="37">
        <v>45509.591666666667</v>
      </c>
      <c r="W68" s="37">
        <v>45509.770833333336</v>
      </c>
      <c r="X68" s="37">
        <v>45509.875</v>
      </c>
      <c r="Y68" s="37">
        <v>45509.938888888886</v>
      </c>
      <c r="Z68" s="37">
        <v>45511.770833333336</v>
      </c>
      <c r="AA68" s="37">
        <v>45511.770833333336</v>
      </c>
      <c r="AB68" s="37">
        <v>45511.833333333336</v>
      </c>
      <c r="AC68" s="37">
        <v>45511.951388888891</v>
      </c>
      <c r="AD68" s="37">
        <v>45511.958333333336</v>
      </c>
      <c r="AE68" s="38">
        <v>0</v>
      </c>
      <c r="AF68" s="38">
        <v>19500</v>
      </c>
      <c r="AG68" s="38">
        <f t="shared" si="1"/>
        <v>19500</v>
      </c>
      <c r="AH68" s="38">
        <v>0</v>
      </c>
      <c r="AI68" s="38">
        <v>19500</v>
      </c>
      <c r="AJ68" s="38">
        <v>0</v>
      </c>
      <c r="AK68" s="38">
        <v>0</v>
      </c>
      <c r="AL68" s="38">
        <f t="shared" si="22"/>
        <v>19500</v>
      </c>
      <c r="AM68" s="41">
        <f t="shared" si="28"/>
        <v>5.0000000002910383E-2</v>
      </c>
      <c r="AN68" s="41">
        <f t="shared" si="29"/>
        <v>2.359722222223354</v>
      </c>
      <c r="AO68" s="41">
        <f t="shared" si="30"/>
        <v>1.8319444444496185</v>
      </c>
      <c r="AP68" s="39">
        <v>1</v>
      </c>
      <c r="AQ68" s="39">
        <v>0</v>
      </c>
      <c r="AR68" s="39">
        <v>0</v>
      </c>
      <c r="AS68" s="39">
        <v>0</v>
      </c>
      <c r="AT68" s="39">
        <f t="shared" si="3"/>
        <v>1</v>
      </c>
      <c r="AU68" s="41">
        <f t="shared" si="4"/>
        <v>0.83194444444961846</v>
      </c>
      <c r="AV68" s="40">
        <f t="shared" si="31"/>
        <v>23439.065108368417</v>
      </c>
      <c r="AW68" s="40">
        <f t="shared" si="32"/>
        <v>1173.9097716972944</v>
      </c>
    </row>
    <row r="69" spans="1:49" x14ac:dyDescent="0.25">
      <c r="A69" s="35">
        <v>60</v>
      </c>
      <c r="B69" s="27">
        <v>21</v>
      </c>
      <c r="C69" s="27" t="s">
        <v>60</v>
      </c>
      <c r="D69" s="42" t="s">
        <v>170</v>
      </c>
      <c r="E69" s="35" t="s">
        <v>320</v>
      </c>
      <c r="F69" s="35" t="s">
        <v>68</v>
      </c>
      <c r="G69" s="35" t="s">
        <v>304</v>
      </c>
      <c r="H69" s="36" t="s">
        <v>69</v>
      </c>
      <c r="I69" s="36" t="s">
        <v>70</v>
      </c>
      <c r="J69" s="36" t="s">
        <v>71</v>
      </c>
      <c r="K69" s="31">
        <v>49446</v>
      </c>
      <c r="L69" s="31">
        <v>49446</v>
      </c>
      <c r="M69" s="32">
        <f t="shared" si="0"/>
        <v>0</v>
      </c>
      <c r="N69" s="33">
        <v>6</v>
      </c>
      <c r="O69" s="34" t="s">
        <v>78</v>
      </c>
      <c r="P69" s="36" t="s">
        <v>58</v>
      </c>
      <c r="Q69" s="36" t="s">
        <v>59</v>
      </c>
      <c r="R69" s="37">
        <v>45510.618055555555</v>
      </c>
      <c r="S69" s="37">
        <v>45510.618055555555</v>
      </c>
      <c r="T69" s="37">
        <v>45510.681944444441</v>
      </c>
      <c r="U69" s="37">
        <v>45510.738194444442</v>
      </c>
      <c r="V69" s="37">
        <v>45510.753472222219</v>
      </c>
      <c r="W69" s="37">
        <v>45510.833333333336</v>
      </c>
      <c r="X69" s="37">
        <v>45510.916666666664</v>
      </c>
      <c r="Y69" s="37">
        <v>45511.211111111108</v>
      </c>
      <c r="Z69" s="37">
        <v>45514.083333333336</v>
      </c>
      <c r="AA69" s="37">
        <v>45514.083333333336</v>
      </c>
      <c r="AB69" s="37">
        <v>45514.166666666664</v>
      </c>
      <c r="AC69" s="37">
        <v>45514.190972222219</v>
      </c>
      <c r="AD69" s="37">
        <v>45514.208333333336</v>
      </c>
      <c r="AE69" s="38">
        <v>49446</v>
      </c>
      <c r="AF69" s="38">
        <v>0</v>
      </c>
      <c r="AG69" s="38">
        <f t="shared" si="1"/>
        <v>49446</v>
      </c>
      <c r="AH69" s="38">
        <v>0</v>
      </c>
      <c r="AI69" s="38">
        <v>0</v>
      </c>
      <c r="AJ69" s="38">
        <v>0</v>
      </c>
      <c r="AK69" s="31">
        <v>49446</v>
      </c>
      <c r="AL69" s="38">
        <f t="shared" si="22"/>
        <v>49446</v>
      </c>
      <c r="AM69" s="41">
        <f t="shared" si="28"/>
        <v>6.3888888886140194E-2</v>
      </c>
      <c r="AN69" s="41">
        <f t="shared" si="29"/>
        <v>3.4375</v>
      </c>
      <c r="AO69" s="41">
        <f t="shared" si="30"/>
        <v>2.8722222222277196</v>
      </c>
      <c r="AP69" s="39">
        <v>0.53</v>
      </c>
      <c r="AQ69" s="39">
        <v>0</v>
      </c>
      <c r="AR69" s="39">
        <v>0</v>
      </c>
      <c r="AS69" s="39"/>
      <c r="AT69" s="39">
        <f t="shared" si="3"/>
        <v>0.53</v>
      </c>
      <c r="AU69" s="41">
        <f t="shared" si="4"/>
        <v>2.3422222222277194</v>
      </c>
      <c r="AV69" s="40">
        <f t="shared" si="31"/>
        <v>21110.72106256905</v>
      </c>
      <c r="AW69" s="40">
        <f t="shared" si="32"/>
        <v>375.54650846512396</v>
      </c>
    </row>
    <row r="70" spans="1:49" x14ac:dyDescent="0.25">
      <c r="A70" s="35">
        <v>61</v>
      </c>
      <c r="B70" s="27">
        <v>32</v>
      </c>
      <c r="C70" s="27" t="s">
        <v>60</v>
      </c>
      <c r="D70" s="42" t="s">
        <v>171</v>
      </c>
      <c r="E70" s="35" t="s">
        <v>324</v>
      </c>
      <c r="F70" s="35" t="s">
        <v>324</v>
      </c>
      <c r="G70" s="35" t="s">
        <v>54</v>
      </c>
      <c r="H70" s="36" t="s">
        <v>54</v>
      </c>
      <c r="I70" s="36" t="s">
        <v>95</v>
      </c>
      <c r="J70" s="36" t="s">
        <v>101</v>
      </c>
      <c r="K70" s="31">
        <v>121133</v>
      </c>
      <c r="L70" s="31">
        <v>121133</v>
      </c>
      <c r="M70" s="32">
        <f t="shared" si="0"/>
        <v>0</v>
      </c>
      <c r="N70" s="33">
        <v>5</v>
      </c>
      <c r="O70" s="34" t="s">
        <v>65</v>
      </c>
      <c r="P70" s="36" t="s">
        <v>73</v>
      </c>
      <c r="Q70" s="36" t="s">
        <v>97</v>
      </c>
      <c r="R70" s="37">
        <v>45514.909722222219</v>
      </c>
      <c r="S70" s="37">
        <v>45514.909722222219</v>
      </c>
      <c r="T70" s="37">
        <v>45515.677777777775</v>
      </c>
      <c r="U70" s="37">
        <v>45515.746527777781</v>
      </c>
      <c r="V70" s="37">
        <v>45515.763888888891</v>
      </c>
      <c r="W70" s="37">
        <v>45515.833333333336</v>
      </c>
      <c r="X70" s="37">
        <v>45515.875</v>
      </c>
      <c r="Y70" s="37">
        <v>45515.879166666666</v>
      </c>
      <c r="Z70" s="37">
        <v>45519.125</v>
      </c>
      <c r="AA70" s="37">
        <v>45519.125</v>
      </c>
      <c r="AB70" s="37">
        <v>45519.1875</v>
      </c>
      <c r="AC70" s="37">
        <v>45519.25</v>
      </c>
      <c r="AD70" s="37">
        <v>45519.260416666664</v>
      </c>
      <c r="AE70" s="31">
        <v>121133</v>
      </c>
      <c r="AF70" s="38">
        <v>0</v>
      </c>
      <c r="AG70" s="38">
        <f t="shared" si="1"/>
        <v>121133</v>
      </c>
      <c r="AH70" s="38">
        <v>0</v>
      </c>
      <c r="AI70" s="38">
        <v>0</v>
      </c>
      <c r="AJ70" s="38">
        <v>0</v>
      </c>
      <c r="AK70" s="31">
        <v>121133</v>
      </c>
      <c r="AL70" s="38">
        <f t="shared" si="22"/>
        <v>121133</v>
      </c>
      <c r="AM70" s="41">
        <f t="shared" si="28"/>
        <v>0.76805555555620231</v>
      </c>
      <c r="AN70" s="41">
        <f t="shared" si="29"/>
        <v>3.4861111111094942</v>
      </c>
      <c r="AO70" s="41">
        <f t="shared" si="30"/>
        <v>3.2458333333343035</v>
      </c>
      <c r="AP70" s="39">
        <v>0</v>
      </c>
      <c r="AQ70" s="39">
        <v>0</v>
      </c>
      <c r="AR70" s="39">
        <v>0</v>
      </c>
      <c r="AS70" s="39">
        <v>0</v>
      </c>
      <c r="AT70" s="39">
        <f t="shared" si="3"/>
        <v>0</v>
      </c>
      <c r="AU70" s="41">
        <f t="shared" si="4"/>
        <v>3.2458333333343035</v>
      </c>
      <c r="AV70" s="40">
        <f t="shared" si="31"/>
        <v>37319.537869051746</v>
      </c>
      <c r="AW70" s="40">
        <f t="shared" si="32"/>
        <v>479.06980576432085</v>
      </c>
    </row>
    <row r="71" spans="1:49" x14ac:dyDescent="0.25">
      <c r="A71" s="35">
        <v>62</v>
      </c>
      <c r="B71" s="27">
        <v>22</v>
      </c>
      <c r="C71" s="27" t="s">
        <v>60</v>
      </c>
      <c r="D71" s="42" t="s">
        <v>172</v>
      </c>
      <c r="E71" s="35" t="s">
        <v>313</v>
      </c>
      <c r="F71" s="35" t="s">
        <v>154</v>
      </c>
      <c r="G71" s="35" t="s">
        <v>304</v>
      </c>
      <c r="H71" s="36" t="s">
        <v>108</v>
      </c>
      <c r="I71" s="36" t="s">
        <v>108</v>
      </c>
      <c r="J71" s="36" t="s">
        <v>109</v>
      </c>
      <c r="K71" s="31">
        <v>27300</v>
      </c>
      <c r="L71" s="31">
        <v>27300</v>
      </c>
      <c r="M71" s="32">
        <f t="shared" si="0"/>
        <v>0</v>
      </c>
      <c r="N71" s="33">
        <v>6</v>
      </c>
      <c r="O71" s="34" t="s">
        <v>57</v>
      </c>
      <c r="P71" s="36" t="s">
        <v>58</v>
      </c>
      <c r="Q71" s="36" t="s">
        <v>59</v>
      </c>
      <c r="R71" s="37">
        <v>45518.336805555555</v>
      </c>
      <c r="S71" s="37">
        <v>45518.395833333336</v>
      </c>
      <c r="T71" s="37">
        <v>45518.395833333336</v>
      </c>
      <c r="U71" s="37">
        <v>45518.429166666669</v>
      </c>
      <c r="V71" s="37">
        <v>45518.4375</v>
      </c>
      <c r="W71" s="37">
        <v>45518.513888888891</v>
      </c>
      <c r="X71" s="37">
        <v>45518.597222222219</v>
      </c>
      <c r="Y71" s="37">
        <v>45518.658333333333</v>
      </c>
      <c r="Z71" s="37">
        <v>45522.520833333336</v>
      </c>
      <c r="AA71" s="37">
        <v>45522.520833333336</v>
      </c>
      <c r="AB71" s="37">
        <v>45522.708333333336</v>
      </c>
      <c r="AC71" s="37">
        <v>45522.8125</v>
      </c>
      <c r="AD71" s="37">
        <v>45522.824999999997</v>
      </c>
      <c r="AE71" s="38">
        <v>6825</v>
      </c>
      <c r="AF71" s="38">
        <v>20475</v>
      </c>
      <c r="AG71" s="38">
        <f t="shared" si="1"/>
        <v>27300</v>
      </c>
      <c r="AH71" s="38">
        <v>20475</v>
      </c>
      <c r="AI71" s="38">
        <v>0</v>
      </c>
      <c r="AJ71" s="38">
        <v>0</v>
      </c>
      <c r="AK71" s="38">
        <v>6825</v>
      </c>
      <c r="AL71" s="38">
        <f t="shared" si="22"/>
        <v>27300</v>
      </c>
      <c r="AM71" s="41">
        <f t="shared" si="28"/>
        <v>0</v>
      </c>
      <c r="AN71" s="41">
        <f t="shared" si="29"/>
        <v>4.375</v>
      </c>
      <c r="AO71" s="41">
        <f t="shared" si="30"/>
        <v>3.8625000000029104</v>
      </c>
      <c r="AP71" s="39">
        <v>0.17</v>
      </c>
      <c r="AQ71" s="39">
        <v>0</v>
      </c>
      <c r="AR71" s="39">
        <v>0</v>
      </c>
      <c r="AS71" s="39">
        <v>0</v>
      </c>
      <c r="AT71" s="39">
        <f t="shared" si="3"/>
        <v>0.17</v>
      </c>
      <c r="AU71" s="41">
        <f t="shared" si="4"/>
        <v>3.6925000000029105</v>
      </c>
      <c r="AV71" s="40">
        <f t="shared" si="31"/>
        <v>7393.364928904125</v>
      </c>
      <c r="AW71" s="40">
        <f t="shared" si="32"/>
        <v>83.427724316162241</v>
      </c>
    </row>
    <row r="72" spans="1:49" x14ac:dyDescent="0.25">
      <c r="A72" s="35">
        <v>63</v>
      </c>
      <c r="B72" s="27">
        <v>33</v>
      </c>
      <c r="C72" s="27" t="s">
        <v>51</v>
      </c>
      <c r="D72" s="42" t="s">
        <v>173</v>
      </c>
      <c r="E72" s="35" t="s">
        <v>322</v>
      </c>
      <c r="F72" s="35" t="s">
        <v>53</v>
      </c>
      <c r="G72" s="35" t="s">
        <v>54</v>
      </c>
      <c r="H72" s="36" t="s">
        <v>54</v>
      </c>
      <c r="I72" s="36" t="s">
        <v>55</v>
      </c>
      <c r="J72" s="29" t="s">
        <v>56</v>
      </c>
      <c r="K72" s="31">
        <v>55174</v>
      </c>
      <c r="L72" s="31">
        <v>55174</v>
      </c>
      <c r="M72" s="32">
        <f t="shared" si="0"/>
        <v>0</v>
      </c>
      <c r="N72" s="33">
        <v>5</v>
      </c>
      <c r="O72" s="34" t="s">
        <v>57</v>
      </c>
      <c r="P72" s="36" t="s">
        <v>58</v>
      </c>
      <c r="Q72" s="36" t="s">
        <v>59</v>
      </c>
      <c r="R72" s="37">
        <v>45515.070833333331</v>
      </c>
      <c r="S72" s="37">
        <v>45515.070833333331</v>
      </c>
      <c r="T72" s="37">
        <v>45519.412499999999</v>
      </c>
      <c r="U72" s="37">
        <v>45519.458333333336</v>
      </c>
      <c r="V72" s="37">
        <v>45519.474999999999</v>
      </c>
      <c r="W72" s="37">
        <v>45519.5</v>
      </c>
      <c r="X72" s="37">
        <v>45519.5625</v>
      </c>
      <c r="Y72" s="37">
        <v>45519.570138888892</v>
      </c>
      <c r="Z72" s="37">
        <v>45521.6875</v>
      </c>
      <c r="AA72" s="37">
        <v>45521.6875</v>
      </c>
      <c r="AB72" s="37">
        <v>45521.729166666664</v>
      </c>
      <c r="AC72" s="37">
        <v>45521.916666666664</v>
      </c>
      <c r="AD72" s="37">
        <v>45521.929861111108</v>
      </c>
      <c r="AE72" s="38">
        <v>55174</v>
      </c>
      <c r="AF72" s="38">
        <v>0</v>
      </c>
      <c r="AG72" s="38">
        <f t="shared" si="1"/>
        <v>55174</v>
      </c>
      <c r="AH72" s="38">
        <v>0</v>
      </c>
      <c r="AI72" s="38">
        <v>0</v>
      </c>
      <c r="AJ72" s="38">
        <v>0</v>
      </c>
      <c r="AK72" s="38">
        <v>55174</v>
      </c>
      <c r="AL72" s="38">
        <f t="shared" si="22"/>
        <v>55174</v>
      </c>
      <c r="AM72" s="41">
        <f t="shared" si="28"/>
        <v>4.3416666666671517</v>
      </c>
      <c r="AN72" s="41">
        <f t="shared" si="29"/>
        <v>2.4416666666656965</v>
      </c>
      <c r="AO72" s="41">
        <f t="shared" si="30"/>
        <v>2.117361111108039</v>
      </c>
      <c r="AP72" s="39">
        <v>0</v>
      </c>
      <c r="AQ72" s="39">
        <v>0</v>
      </c>
      <c r="AR72" s="39">
        <v>0</v>
      </c>
      <c r="AS72" s="39">
        <v>0</v>
      </c>
      <c r="AT72" s="39">
        <f t="shared" si="3"/>
        <v>0</v>
      </c>
      <c r="AU72" s="41">
        <f t="shared" si="4"/>
        <v>2.117361111108039</v>
      </c>
      <c r="AV72" s="40">
        <f t="shared" si="31"/>
        <v>26057.907510697041</v>
      </c>
      <c r="AW72" s="40">
        <f t="shared" si="32"/>
        <v>512.7826994569009</v>
      </c>
    </row>
    <row r="73" spans="1:49" x14ac:dyDescent="0.25">
      <c r="A73" s="35">
        <v>64</v>
      </c>
      <c r="B73" s="27">
        <v>34</v>
      </c>
      <c r="C73" s="27" t="s">
        <v>51</v>
      </c>
      <c r="D73" s="42" t="s">
        <v>174</v>
      </c>
      <c r="E73" s="35" t="s">
        <v>322</v>
      </c>
      <c r="F73" s="35" t="s">
        <v>53</v>
      </c>
      <c r="G73" s="35" t="s">
        <v>54</v>
      </c>
      <c r="H73" s="36" t="s">
        <v>54</v>
      </c>
      <c r="I73" s="36" t="s">
        <v>55</v>
      </c>
      <c r="J73" s="29" t="s">
        <v>56</v>
      </c>
      <c r="K73" s="31">
        <v>79600</v>
      </c>
      <c r="L73" s="31">
        <v>79600</v>
      </c>
      <c r="M73" s="32">
        <f t="shared" si="0"/>
        <v>0</v>
      </c>
      <c r="N73" s="33">
        <v>5</v>
      </c>
      <c r="O73" s="34" t="s">
        <v>65</v>
      </c>
      <c r="P73" s="36" t="s">
        <v>73</v>
      </c>
      <c r="Q73" s="36" t="s">
        <v>59</v>
      </c>
      <c r="R73" s="37">
        <v>45521.055555555555</v>
      </c>
      <c r="S73" s="37">
        <v>45521.055555555555</v>
      </c>
      <c r="T73" s="37">
        <v>45522.26666666667</v>
      </c>
      <c r="U73" s="37">
        <v>45522.32916666667</v>
      </c>
      <c r="V73" s="37">
        <v>45522.345833333333</v>
      </c>
      <c r="W73" s="37">
        <v>45522.375</v>
      </c>
      <c r="X73" s="37">
        <v>45522.4375</v>
      </c>
      <c r="Y73" s="37">
        <v>45522.440972222219</v>
      </c>
      <c r="Z73" s="37">
        <v>45525.645833333336</v>
      </c>
      <c r="AA73" s="37">
        <v>45525.645833333336</v>
      </c>
      <c r="AB73" s="37">
        <v>45525.6875</v>
      </c>
      <c r="AC73" s="37">
        <v>45525.715277777781</v>
      </c>
      <c r="AD73" s="37">
        <v>45525.726388888892</v>
      </c>
      <c r="AE73" s="38">
        <v>79600</v>
      </c>
      <c r="AF73" s="38">
        <v>0</v>
      </c>
      <c r="AG73" s="38">
        <f t="shared" si="1"/>
        <v>79600</v>
      </c>
      <c r="AH73" s="38">
        <v>0</v>
      </c>
      <c r="AI73" s="38">
        <v>1008</v>
      </c>
      <c r="AJ73" s="38">
        <v>0</v>
      </c>
      <c r="AK73" s="38">
        <v>78592</v>
      </c>
      <c r="AL73" s="38">
        <f t="shared" si="22"/>
        <v>79600</v>
      </c>
      <c r="AM73" s="41">
        <f t="shared" si="28"/>
        <v>1.211111111115315</v>
      </c>
      <c r="AN73" s="41">
        <f t="shared" si="29"/>
        <v>3.3694444444481633</v>
      </c>
      <c r="AO73" s="41">
        <f t="shared" si="30"/>
        <v>3.2048611111167702</v>
      </c>
      <c r="AP73" s="39">
        <v>0</v>
      </c>
      <c r="AQ73" s="39">
        <v>0</v>
      </c>
      <c r="AR73" s="39">
        <v>0</v>
      </c>
      <c r="AS73" s="39">
        <v>0</v>
      </c>
      <c r="AT73" s="39">
        <f t="shared" si="3"/>
        <v>0</v>
      </c>
      <c r="AU73" s="41">
        <f t="shared" si="4"/>
        <v>3.2048611111167702</v>
      </c>
      <c r="AV73" s="40">
        <f t="shared" si="31"/>
        <v>24837.269772437183</v>
      </c>
      <c r="AW73" s="40">
        <f t="shared" si="32"/>
        <v>322.91141632580707</v>
      </c>
    </row>
    <row r="74" spans="1:49" x14ac:dyDescent="0.25">
      <c r="A74" s="35">
        <v>65</v>
      </c>
      <c r="B74" s="27">
        <v>23</v>
      </c>
      <c r="C74" s="27" t="s">
        <v>60</v>
      </c>
      <c r="D74" s="42" t="s">
        <v>175</v>
      </c>
      <c r="E74" s="35" t="s">
        <v>320</v>
      </c>
      <c r="F74" s="35" t="s">
        <v>68</v>
      </c>
      <c r="G74" s="35" t="s">
        <v>304</v>
      </c>
      <c r="H74" s="36" t="s">
        <v>69</v>
      </c>
      <c r="I74" s="36" t="s">
        <v>70</v>
      </c>
      <c r="J74" s="36" t="s">
        <v>71</v>
      </c>
      <c r="K74" s="31">
        <v>54710</v>
      </c>
      <c r="L74" s="31">
        <v>54710</v>
      </c>
      <c r="M74" s="32">
        <f t="shared" ref="M74:M107" si="33">+L74-K74</f>
        <v>0</v>
      </c>
      <c r="N74" s="33">
        <v>6</v>
      </c>
      <c r="O74" s="34" t="s">
        <v>78</v>
      </c>
      <c r="P74" s="36" t="s">
        <v>73</v>
      </c>
      <c r="Q74" s="36" t="s">
        <v>59</v>
      </c>
      <c r="R74" s="37">
        <v>45523.458333333336</v>
      </c>
      <c r="S74" s="37">
        <v>45523.5625</v>
      </c>
      <c r="T74" s="37">
        <v>45523.597222222219</v>
      </c>
      <c r="U74" s="37">
        <v>45523.648611111108</v>
      </c>
      <c r="V74" s="37">
        <v>45523.663888888892</v>
      </c>
      <c r="W74" s="37">
        <v>45523.777777777781</v>
      </c>
      <c r="X74" s="37">
        <v>45523.861111111109</v>
      </c>
      <c r="Y74" s="37">
        <v>45523.863194444442</v>
      </c>
      <c r="Z74" s="37">
        <v>45527.9375</v>
      </c>
      <c r="AA74" s="37">
        <v>45527.9375</v>
      </c>
      <c r="AB74" s="37">
        <v>45527.979166666664</v>
      </c>
      <c r="AC74" s="37">
        <v>45527.987500000003</v>
      </c>
      <c r="AD74" s="37">
        <v>45527.997916666667</v>
      </c>
      <c r="AE74" s="38">
        <v>54710</v>
      </c>
      <c r="AF74" s="38">
        <v>0</v>
      </c>
      <c r="AG74" s="38">
        <f t="shared" ref="AG74:AH110" si="34">AE74+AF74</f>
        <v>54710</v>
      </c>
      <c r="AH74" s="38">
        <v>0</v>
      </c>
      <c r="AI74" s="38">
        <v>0</v>
      </c>
      <c r="AJ74" s="38">
        <v>0</v>
      </c>
      <c r="AK74" s="38">
        <v>54710</v>
      </c>
      <c r="AL74" s="38">
        <f t="shared" ref="AL74:AL110" si="35">SUM(AH74:AK74)</f>
        <v>54710</v>
      </c>
      <c r="AM74" s="41">
        <f t="shared" si="28"/>
        <v>3.4722222218988463E-2</v>
      </c>
      <c r="AN74" s="41">
        <f t="shared" si="29"/>
        <v>4.3236111111109494</v>
      </c>
      <c r="AO74" s="41">
        <f t="shared" si="30"/>
        <v>4.0743055555576575</v>
      </c>
      <c r="AP74" s="39">
        <v>0.89</v>
      </c>
      <c r="AQ74" s="39">
        <v>0</v>
      </c>
      <c r="AR74" s="39">
        <v>0</v>
      </c>
      <c r="AS74" s="39">
        <v>0</v>
      </c>
      <c r="AT74" s="39">
        <f t="shared" ref="AT74:AT129" si="36">SUM(AP74:AS74)</f>
        <v>0.89</v>
      </c>
      <c r="AU74" s="41">
        <f t="shared" ref="AU74:AU148" si="37">IFERROR(+AO74-AT74,"NA")</f>
        <v>3.1843055555576574</v>
      </c>
      <c r="AV74" s="40">
        <f t="shared" si="31"/>
        <v>17181.140140434421</v>
      </c>
      <c r="AW74" s="40">
        <f t="shared" si="32"/>
        <v>224.81537236127377</v>
      </c>
    </row>
    <row r="75" spans="1:49" x14ac:dyDescent="0.25">
      <c r="A75" s="35">
        <v>66</v>
      </c>
      <c r="B75" s="27">
        <v>35</v>
      </c>
      <c r="C75" s="27" t="s">
        <v>60</v>
      </c>
      <c r="D75" s="42" t="s">
        <v>176</v>
      </c>
      <c r="E75" s="35" t="s">
        <v>177</v>
      </c>
      <c r="F75" s="35" t="s">
        <v>177</v>
      </c>
      <c r="G75" s="35" t="s">
        <v>54</v>
      </c>
      <c r="H75" s="36" t="s">
        <v>54</v>
      </c>
      <c r="I75" s="36" t="s">
        <v>95</v>
      </c>
      <c r="J75" s="36" t="s">
        <v>139</v>
      </c>
      <c r="K75" s="31">
        <v>60500</v>
      </c>
      <c r="L75" s="31">
        <v>60500</v>
      </c>
      <c r="M75" s="32">
        <f t="shared" si="33"/>
        <v>0</v>
      </c>
      <c r="N75" s="33">
        <v>5</v>
      </c>
      <c r="O75" s="34" t="s">
        <v>57</v>
      </c>
      <c r="P75" s="36" t="s">
        <v>58</v>
      </c>
      <c r="Q75" s="36" t="s">
        <v>59</v>
      </c>
      <c r="R75" s="37">
        <v>45521.833333333336</v>
      </c>
      <c r="S75" s="37">
        <v>45521.833333333336</v>
      </c>
      <c r="T75" s="37">
        <v>45525.854166666664</v>
      </c>
      <c r="U75" s="37">
        <v>45525.9</v>
      </c>
      <c r="V75" s="37">
        <v>45525.916666666664</v>
      </c>
      <c r="W75" s="37">
        <v>45526.000694444447</v>
      </c>
      <c r="X75" s="37">
        <v>45526.083333333336</v>
      </c>
      <c r="Y75" s="37">
        <v>45526.106944444444</v>
      </c>
      <c r="Z75" s="37">
        <v>45529.71875</v>
      </c>
      <c r="AA75" s="37">
        <v>45529.71875</v>
      </c>
      <c r="AB75" s="37">
        <v>45529.78125</v>
      </c>
      <c r="AC75" s="37">
        <v>45529.802083333336</v>
      </c>
      <c r="AD75" s="37">
        <v>45529.816666666666</v>
      </c>
      <c r="AE75" s="38">
        <v>58500</v>
      </c>
      <c r="AF75" s="38">
        <v>2000</v>
      </c>
      <c r="AG75" s="38">
        <f t="shared" si="34"/>
        <v>60500</v>
      </c>
      <c r="AH75" s="38">
        <v>0</v>
      </c>
      <c r="AI75" s="38">
        <v>0</v>
      </c>
      <c r="AJ75" s="38">
        <v>2000</v>
      </c>
      <c r="AK75" s="38">
        <v>58500</v>
      </c>
      <c r="AL75" s="38">
        <f t="shared" si="35"/>
        <v>60500</v>
      </c>
      <c r="AM75" s="41">
        <f t="shared" si="28"/>
        <v>4.0208333333284827</v>
      </c>
      <c r="AN75" s="41">
        <f t="shared" si="29"/>
        <v>3.8854166666715173</v>
      </c>
      <c r="AO75" s="41">
        <f t="shared" si="30"/>
        <v>3.6118055555562023</v>
      </c>
      <c r="AP75" s="39">
        <v>0.28999999999999998</v>
      </c>
      <c r="AQ75" s="39">
        <v>0</v>
      </c>
      <c r="AR75" s="39">
        <v>0</v>
      </c>
      <c r="AS75" s="39">
        <v>0</v>
      </c>
      <c r="AT75" s="39">
        <f t="shared" si="36"/>
        <v>0.28999999999999998</v>
      </c>
      <c r="AU75" s="41">
        <f t="shared" si="37"/>
        <v>3.3218055555562023</v>
      </c>
      <c r="AV75" s="40">
        <f t="shared" si="31"/>
        <v>18212.986578580723</v>
      </c>
      <c r="AW75" s="40">
        <f t="shared" si="32"/>
        <v>228.45239677104794</v>
      </c>
    </row>
    <row r="76" spans="1:49" x14ac:dyDescent="0.25">
      <c r="A76" s="35">
        <v>67</v>
      </c>
      <c r="B76" s="27">
        <v>24</v>
      </c>
      <c r="C76" s="27" t="s">
        <v>60</v>
      </c>
      <c r="D76" s="42" t="s">
        <v>178</v>
      </c>
      <c r="E76" s="35" t="s">
        <v>313</v>
      </c>
      <c r="F76" s="35" t="s">
        <v>154</v>
      </c>
      <c r="G76" s="35" t="s">
        <v>304</v>
      </c>
      <c r="H76" s="36" t="s">
        <v>76</v>
      </c>
      <c r="I76" s="36" t="s">
        <v>156</v>
      </c>
      <c r="J76" s="36" t="s">
        <v>77</v>
      </c>
      <c r="K76" s="31">
        <v>25000</v>
      </c>
      <c r="L76" s="31">
        <v>25000</v>
      </c>
      <c r="M76" s="32">
        <f t="shared" si="33"/>
        <v>0</v>
      </c>
      <c r="N76" s="33">
        <v>6</v>
      </c>
      <c r="O76" s="34" t="s">
        <v>57</v>
      </c>
      <c r="P76" s="36" t="s">
        <v>58</v>
      </c>
      <c r="Q76" s="36" t="s">
        <v>59</v>
      </c>
      <c r="R76" s="37">
        <v>45526.125</v>
      </c>
      <c r="S76" s="37">
        <v>45526.125</v>
      </c>
      <c r="T76" s="37">
        <v>45528.179166666669</v>
      </c>
      <c r="U76" s="37">
        <v>45528.229166666664</v>
      </c>
      <c r="V76" s="37">
        <v>45528.245833333334</v>
      </c>
      <c r="W76" s="37">
        <v>45528.368055555555</v>
      </c>
      <c r="X76" s="37">
        <v>45528.430555555555</v>
      </c>
      <c r="Y76" s="37">
        <v>45528.570138888892</v>
      </c>
      <c r="Z76" s="37">
        <v>45529.8125</v>
      </c>
      <c r="AA76" s="37">
        <v>45529.8125</v>
      </c>
      <c r="AB76" s="37">
        <v>45529.895833333336</v>
      </c>
      <c r="AC76" s="37">
        <v>45529.922222222223</v>
      </c>
      <c r="AD76" s="37">
        <v>45529.929861111108</v>
      </c>
      <c r="AE76" s="38">
        <v>25000</v>
      </c>
      <c r="AF76" s="38">
        <v>0</v>
      </c>
      <c r="AG76" s="38">
        <f t="shared" si="34"/>
        <v>25000</v>
      </c>
      <c r="AH76" s="38">
        <v>0</v>
      </c>
      <c r="AI76" s="38">
        <v>0</v>
      </c>
      <c r="AJ76" s="38">
        <v>0</v>
      </c>
      <c r="AK76" s="38">
        <v>25000</v>
      </c>
      <c r="AL76" s="38">
        <f t="shared" si="35"/>
        <v>25000</v>
      </c>
      <c r="AM76" s="41">
        <f t="shared" si="28"/>
        <v>2.0541666666686069</v>
      </c>
      <c r="AN76" s="41">
        <f t="shared" si="29"/>
        <v>1.6763888888890506</v>
      </c>
      <c r="AO76" s="41">
        <f t="shared" si="30"/>
        <v>1.242361111108039</v>
      </c>
      <c r="AP76" s="39">
        <v>0</v>
      </c>
      <c r="AQ76" s="39">
        <v>0</v>
      </c>
      <c r="AR76" s="39">
        <v>0</v>
      </c>
      <c r="AS76" s="39">
        <v>0</v>
      </c>
      <c r="AT76" s="39">
        <f t="shared" si="36"/>
        <v>0</v>
      </c>
      <c r="AU76" s="41">
        <f t="shared" si="37"/>
        <v>1.242361111108039</v>
      </c>
      <c r="AV76" s="40">
        <f t="shared" si="31"/>
        <v>20122.973728389614</v>
      </c>
      <c r="AW76" s="40">
        <f t="shared" si="32"/>
        <v>674.89011945576431</v>
      </c>
    </row>
    <row r="77" spans="1:49" x14ac:dyDescent="0.25">
      <c r="A77" s="35">
        <v>68</v>
      </c>
      <c r="B77" s="27">
        <v>36</v>
      </c>
      <c r="C77" s="27" t="s">
        <v>60</v>
      </c>
      <c r="D77" s="42" t="s">
        <v>179</v>
      </c>
      <c r="E77" s="35" t="s">
        <v>167</v>
      </c>
      <c r="F77" s="35" t="s">
        <v>87</v>
      </c>
      <c r="G77" s="35" t="s">
        <v>54</v>
      </c>
      <c r="H77" s="36" t="s">
        <v>54</v>
      </c>
      <c r="I77" s="36" t="s">
        <v>180</v>
      </c>
      <c r="J77" s="36" t="s">
        <v>89</v>
      </c>
      <c r="K77" s="31">
        <v>44000</v>
      </c>
      <c r="L77" s="31">
        <v>43796</v>
      </c>
      <c r="M77" s="32">
        <f t="shared" si="33"/>
        <v>-204</v>
      </c>
      <c r="N77" s="33">
        <v>5</v>
      </c>
      <c r="O77" s="34" t="s">
        <v>65</v>
      </c>
      <c r="P77" s="36" t="s">
        <v>73</v>
      </c>
      <c r="Q77" s="36" t="s">
        <v>59</v>
      </c>
      <c r="R77" s="37">
        <v>45529.638888888891</v>
      </c>
      <c r="S77" s="37">
        <v>45529.638888888891</v>
      </c>
      <c r="T77" s="37">
        <v>45529.970833333333</v>
      </c>
      <c r="U77" s="37">
        <v>45530.025000000001</v>
      </c>
      <c r="V77" s="37">
        <v>45530.041666666664</v>
      </c>
      <c r="W77" s="37">
        <v>45530.1875</v>
      </c>
      <c r="X77" s="37">
        <v>45530.270833333336</v>
      </c>
      <c r="Y77" s="37">
        <v>45530.283333333333</v>
      </c>
      <c r="Z77" s="37">
        <v>45532.145833333336</v>
      </c>
      <c r="AA77" s="37">
        <v>45532.145833333336</v>
      </c>
      <c r="AB77" s="37">
        <v>45532.229166666664</v>
      </c>
      <c r="AC77" s="37">
        <v>45532.295138888891</v>
      </c>
      <c r="AD77" s="37">
        <v>45532.310416666667</v>
      </c>
      <c r="AE77" s="31">
        <v>43796</v>
      </c>
      <c r="AF77" s="38">
        <v>0</v>
      </c>
      <c r="AG77" s="38">
        <f t="shared" si="34"/>
        <v>43796</v>
      </c>
      <c r="AH77" s="38">
        <v>0</v>
      </c>
      <c r="AI77" s="38">
        <v>0</v>
      </c>
      <c r="AJ77" s="38">
        <v>0</v>
      </c>
      <c r="AK77" s="31">
        <v>43796</v>
      </c>
      <c r="AL77" s="38">
        <f t="shared" si="35"/>
        <v>43796</v>
      </c>
      <c r="AM77" s="41">
        <f t="shared" si="28"/>
        <v>0.3319444444423425</v>
      </c>
      <c r="AN77" s="41">
        <f t="shared" si="29"/>
        <v>2.2534722222262644</v>
      </c>
      <c r="AO77" s="41">
        <f t="shared" si="30"/>
        <v>1.8625000000029104</v>
      </c>
      <c r="AP77" s="39">
        <v>0</v>
      </c>
      <c r="AQ77" s="39">
        <v>0</v>
      </c>
      <c r="AR77" s="39">
        <v>0</v>
      </c>
      <c r="AS77" s="39">
        <v>0</v>
      </c>
      <c r="AT77" s="39">
        <f t="shared" si="36"/>
        <v>0</v>
      </c>
      <c r="AU77" s="41">
        <f t="shared" si="37"/>
        <v>1.8625000000029104</v>
      </c>
      <c r="AV77" s="40">
        <f t="shared" si="31"/>
        <v>23514.630872446476</v>
      </c>
      <c r="AW77" s="40">
        <f t="shared" si="32"/>
        <v>526.05438193310363</v>
      </c>
    </row>
    <row r="78" spans="1:49" x14ac:dyDescent="0.25">
      <c r="A78" s="35">
        <v>69</v>
      </c>
      <c r="B78" s="27">
        <v>25</v>
      </c>
      <c r="C78" s="27" t="s">
        <v>60</v>
      </c>
      <c r="D78" s="42" t="s">
        <v>181</v>
      </c>
      <c r="E78" s="35" t="s">
        <v>320</v>
      </c>
      <c r="F78" s="35" t="s">
        <v>68</v>
      </c>
      <c r="G78" s="35" t="s">
        <v>304</v>
      </c>
      <c r="H78" s="36" t="s">
        <v>120</v>
      </c>
      <c r="I78" s="36" t="s">
        <v>120</v>
      </c>
      <c r="J78" s="36" t="s">
        <v>64</v>
      </c>
      <c r="K78" s="31">
        <v>31025.521000000001</v>
      </c>
      <c r="L78" s="31">
        <v>31025.521000000001</v>
      </c>
      <c r="M78" s="32">
        <f t="shared" si="33"/>
        <v>0</v>
      </c>
      <c r="N78" s="33">
        <v>6</v>
      </c>
      <c r="O78" s="34" t="s">
        <v>78</v>
      </c>
      <c r="P78" s="36" t="s">
        <v>58</v>
      </c>
      <c r="Q78" s="36" t="s">
        <v>59</v>
      </c>
      <c r="R78" s="37">
        <v>45527.385416666664</v>
      </c>
      <c r="S78" s="37">
        <v>45527.385416666664</v>
      </c>
      <c r="T78" s="37">
        <v>45530.054166666669</v>
      </c>
      <c r="U78" s="37">
        <v>45530.104166666664</v>
      </c>
      <c r="V78" s="37">
        <v>45530.125</v>
      </c>
      <c r="W78" s="37">
        <v>45530.270833333336</v>
      </c>
      <c r="X78" s="37">
        <v>45530.354166666664</v>
      </c>
      <c r="Y78" s="37">
        <v>45530.40625</v>
      </c>
      <c r="Z78" s="37">
        <v>45533.75</v>
      </c>
      <c r="AA78" s="37">
        <v>45533.75</v>
      </c>
      <c r="AB78" s="37">
        <v>45533.854166666664</v>
      </c>
      <c r="AC78" s="37">
        <v>45533.930555555555</v>
      </c>
      <c r="AD78" s="37">
        <v>45533.943055555559</v>
      </c>
      <c r="AE78" s="38">
        <v>31025.521000000001</v>
      </c>
      <c r="AF78" s="38">
        <v>0</v>
      </c>
      <c r="AG78" s="38">
        <f t="shared" si="34"/>
        <v>31025.521000000001</v>
      </c>
      <c r="AH78" s="38">
        <v>0</v>
      </c>
      <c r="AI78" s="38">
        <v>0</v>
      </c>
      <c r="AJ78" s="38">
        <v>0</v>
      </c>
      <c r="AK78" s="38">
        <v>31025.521000000001</v>
      </c>
      <c r="AL78" s="38">
        <f t="shared" si="35"/>
        <v>31025.521000000001</v>
      </c>
      <c r="AM78" s="41">
        <f t="shared" si="28"/>
        <v>2.6687500000043656</v>
      </c>
      <c r="AN78" s="41">
        <f t="shared" si="29"/>
        <v>3.8055555555547471</v>
      </c>
      <c r="AO78" s="41">
        <f t="shared" si="30"/>
        <v>3.34375</v>
      </c>
      <c r="AP78" s="39">
        <v>0.87</v>
      </c>
      <c r="AQ78" s="39">
        <v>0.1</v>
      </c>
      <c r="AR78" s="39">
        <v>0</v>
      </c>
      <c r="AS78" s="39">
        <v>0</v>
      </c>
      <c r="AT78" s="39">
        <f t="shared" si="36"/>
        <v>0.97</v>
      </c>
      <c r="AU78" s="41">
        <f t="shared" si="37"/>
        <v>2.3737500000000002</v>
      </c>
      <c r="AV78" s="40">
        <f t="shared" si="31"/>
        <v>13070.25634544497</v>
      </c>
      <c r="AW78" s="40">
        <f t="shared" si="32"/>
        <v>229.42349210891643</v>
      </c>
    </row>
    <row r="79" spans="1:49" x14ac:dyDescent="0.25">
      <c r="A79" s="35">
        <v>70</v>
      </c>
      <c r="B79" s="27">
        <v>37</v>
      </c>
      <c r="C79" s="27" t="s">
        <v>51</v>
      </c>
      <c r="D79" s="42" t="s">
        <v>182</v>
      </c>
      <c r="E79" s="35" t="s">
        <v>99</v>
      </c>
      <c r="F79" s="35" t="s">
        <v>53</v>
      </c>
      <c r="G79" s="35" t="s">
        <v>54</v>
      </c>
      <c r="H79" s="36" t="s">
        <v>54</v>
      </c>
      <c r="I79" s="36" t="s">
        <v>55</v>
      </c>
      <c r="J79" s="29" t="s">
        <v>56</v>
      </c>
      <c r="K79" s="31">
        <v>77164</v>
      </c>
      <c r="L79" s="31">
        <v>77164</v>
      </c>
      <c r="M79" s="32">
        <f t="shared" si="33"/>
        <v>0</v>
      </c>
      <c r="N79" s="33">
        <v>5</v>
      </c>
      <c r="O79" s="34" t="s">
        <v>57</v>
      </c>
      <c r="P79" s="36" t="s">
        <v>73</v>
      </c>
      <c r="Q79" s="36" t="s">
        <v>59</v>
      </c>
      <c r="R79" s="37">
        <v>45530.017361111109</v>
      </c>
      <c r="S79" s="37">
        <v>45530.017361111109</v>
      </c>
      <c r="T79" s="37">
        <v>45532.35</v>
      </c>
      <c r="U79" s="37">
        <v>45532.42083333333</v>
      </c>
      <c r="V79" s="37">
        <v>45532.434027777781</v>
      </c>
      <c r="W79" s="37">
        <v>45532.46875</v>
      </c>
      <c r="X79" s="37">
        <v>45532.53125</v>
      </c>
      <c r="Y79" s="37">
        <v>45532.545138888891</v>
      </c>
      <c r="Z79" s="37">
        <v>45536.354166666664</v>
      </c>
      <c r="AA79" s="37">
        <v>45536.354166666664</v>
      </c>
      <c r="AB79" s="37">
        <v>45536.416666666664</v>
      </c>
      <c r="AC79" s="37">
        <v>45536.600694444445</v>
      </c>
      <c r="AD79" s="37">
        <v>45536.609027777777</v>
      </c>
      <c r="AE79" s="38">
        <v>77164</v>
      </c>
      <c r="AF79" s="38">
        <v>0</v>
      </c>
      <c r="AG79" s="38">
        <f t="shared" si="34"/>
        <v>77164</v>
      </c>
      <c r="AH79" s="38">
        <v>0</v>
      </c>
      <c r="AI79" s="38">
        <v>0</v>
      </c>
      <c r="AJ79" s="38">
        <v>0</v>
      </c>
      <c r="AK79" s="38">
        <v>77164</v>
      </c>
      <c r="AL79" s="38">
        <f t="shared" si="35"/>
        <v>77164</v>
      </c>
      <c r="AM79" s="41">
        <f t="shared" si="28"/>
        <v>2.3326388888890506</v>
      </c>
      <c r="AN79" s="41">
        <f t="shared" si="29"/>
        <v>4.1666666666642413</v>
      </c>
      <c r="AO79" s="41">
        <f t="shared" si="30"/>
        <v>3.8090277777737356</v>
      </c>
      <c r="AP79" s="39">
        <v>1</v>
      </c>
      <c r="AQ79" s="39">
        <v>0</v>
      </c>
      <c r="AR79" s="39">
        <v>0</v>
      </c>
      <c r="AS79" s="39">
        <v>0</v>
      </c>
      <c r="AT79" s="39">
        <f t="shared" si="36"/>
        <v>1</v>
      </c>
      <c r="AU79" s="41">
        <f t="shared" si="37"/>
        <v>2.8090277777737356</v>
      </c>
      <c r="AV79" s="40">
        <f t="shared" si="31"/>
        <v>27470.002472227417</v>
      </c>
      <c r="AW79" s="40">
        <f t="shared" si="32"/>
        <v>407.46604408801403</v>
      </c>
    </row>
    <row r="80" spans="1:49" x14ac:dyDescent="0.25">
      <c r="A80" s="35">
        <v>71</v>
      </c>
      <c r="B80" s="27">
        <v>38</v>
      </c>
      <c r="C80" s="27" t="s">
        <v>51</v>
      </c>
      <c r="D80" s="42" t="s">
        <v>183</v>
      </c>
      <c r="E80" s="35" t="s">
        <v>322</v>
      </c>
      <c r="F80" s="35" t="s">
        <v>53</v>
      </c>
      <c r="G80" s="35" t="s">
        <v>54</v>
      </c>
      <c r="H80" s="36" t="s">
        <v>54</v>
      </c>
      <c r="I80" s="36" t="s">
        <v>55</v>
      </c>
      <c r="J80" s="29" t="s">
        <v>56</v>
      </c>
      <c r="K80" s="31">
        <v>79726</v>
      </c>
      <c r="L80" s="31">
        <v>79726</v>
      </c>
      <c r="M80" s="32">
        <f t="shared" si="33"/>
        <v>0</v>
      </c>
      <c r="N80" s="33">
        <v>5</v>
      </c>
      <c r="O80" s="34" t="s">
        <v>65</v>
      </c>
      <c r="P80" s="36" t="s">
        <v>73</v>
      </c>
      <c r="Q80" s="36" t="s">
        <v>59</v>
      </c>
      <c r="R80" s="37">
        <v>45530.34375</v>
      </c>
      <c r="S80" s="37">
        <v>45530.34375</v>
      </c>
      <c r="T80" s="37">
        <v>45536.754166666666</v>
      </c>
      <c r="U80" s="37">
        <v>45536.816666666666</v>
      </c>
      <c r="V80" s="37">
        <v>45536.824999999997</v>
      </c>
      <c r="W80" s="37">
        <v>45536.854166666664</v>
      </c>
      <c r="X80" s="37">
        <v>45536.895833333336</v>
      </c>
      <c r="Y80" s="37">
        <v>45536.904166666667</v>
      </c>
      <c r="Z80" s="37">
        <v>45540.25</v>
      </c>
      <c r="AA80" s="37">
        <v>45540.25</v>
      </c>
      <c r="AB80" s="37">
        <v>45540.3125</v>
      </c>
      <c r="AC80" s="37">
        <v>45540.416666666664</v>
      </c>
      <c r="AD80" s="37">
        <v>45540.427083333336</v>
      </c>
      <c r="AE80" s="38">
        <v>79726</v>
      </c>
      <c r="AF80" s="38">
        <v>0</v>
      </c>
      <c r="AG80" s="38">
        <f t="shared" si="34"/>
        <v>79726</v>
      </c>
      <c r="AH80" s="38">
        <v>0</v>
      </c>
      <c r="AI80" s="38">
        <v>11343</v>
      </c>
      <c r="AJ80" s="38">
        <v>0</v>
      </c>
      <c r="AK80" s="38">
        <v>68383</v>
      </c>
      <c r="AL80" s="38">
        <f t="shared" si="35"/>
        <v>79726</v>
      </c>
      <c r="AM80" s="41">
        <f t="shared" si="28"/>
        <v>6.4104166666656965</v>
      </c>
      <c r="AN80" s="41">
        <f t="shared" si="29"/>
        <v>3.5916666666671517</v>
      </c>
      <c r="AO80" s="41">
        <f t="shared" si="30"/>
        <v>3.3458333333328483</v>
      </c>
      <c r="AP80" s="39">
        <v>0.19</v>
      </c>
      <c r="AQ80" s="39">
        <v>0</v>
      </c>
      <c r="AR80" s="39">
        <v>0</v>
      </c>
      <c r="AS80" s="39">
        <v>0</v>
      </c>
      <c r="AT80" s="39">
        <f t="shared" si="36"/>
        <v>0.19</v>
      </c>
      <c r="AU80" s="41">
        <f t="shared" si="37"/>
        <v>3.1558333333328483</v>
      </c>
      <c r="AV80" s="40">
        <f t="shared" si="31"/>
        <v>25263.057829420308</v>
      </c>
      <c r="AW80" s="40">
        <f t="shared" si="32"/>
        <v>333.54974688967775</v>
      </c>
    </row>
    <row r="81" spans="1:49" x14ac:dyDescent="0.25">
      <c r="A81" s="35">
        <v>72</v>
      </c>
      <c r="B81" s="27">
        <v>26</v>
      </c>
      <c r="C81" s="27" t="s">
        <v>60</v>
      </c>
      <c r="D81" s="42" t="s">
        <v>184</v>
      </c>
      <c r="E81" s="35" t="s">
        <v>313</v>
      </c>
      <c r="F81" s="35" t="s">
        <v>154</v>
      </c>
      <c r="G81" s="35" t="s">
        <v>304</v>
      </c>
      <c r="H81" s="36" t="s">
        <v>108</v>
      </c>
      <c r="I81" s="36" t="s">
        <v>108</v>
      </c>
      <c r="J81" s="36" t="s">
        <v>109</v>
      </c>
      <c r="K81" s="31">
        <v>31500</v>
      </c>
      <c r="L81" s="31">
        <v>31280</v>
      </c>
      <c r="M81" s="32">
        <f t="shared" si="33"/>
        <v>-220</v>
      </c>
      <c r="N81" s="33">
        <v>7</v>
      </c>
      <c r="O81" s="34" t="s">
        <v>57</v>
      </c>
      <c r="P81" s="36" t="s">
        <v>58</v>
      </c>
      <c r="Q81" s="36" t="s">
        <v>134</v>
      </c>
      <c r="R81" s="37">
        <v>45545.25</v>
      </c>
      <c r="S81" s="37">
        <v>45545.25</v>
      </c>
      <c r="T81" s="37">
        <v>45545.288194444445</v>
      </c>
      <c r="U81" s="37">
        <v>45545.329861111109</v>
      </c>
      <c r="V81" s="37">
        <v>45545.34375</v>
      </c>
      <c r="W81" s="37">
        <v>45545.472222222219</v>
      </c>
      <c r="X81" s="37">
        <v>45545.555555555555</v>
      </c>
      <c r="Y81" s="37">
        <v>45545.576388888891</v>
      </c>
      <c r="Z81" s="37">
        <v>45548.958333333336</v>
      </c>
      <c r="AA81" s="37">
        <v>45548.958333333336</v>
      </c>
      <c r="AB81" s="37">
        <v>45549.083333333336</v>
      </c>
      <c r="AC81" s="37">
        <v>45549.284722222219</v>
      </c>
      <c r="AD81" s="37">
        <v>45550.590277777781</v>
      </c>
      <c r="AE81" s="38">
        <v>31280</v>
      </c>
      <c r="AF81" s="38">
        <v>0</v>
      </c>
      <c r="AG81" s="38">
        <f t="shared" si="34"/>
        <v>31280</v>
      </c>
      <c r="AH81" s="38">
        <v>31280</v>
      </c>
      <c r="AI81" s="38">
        <v>0</v>
      </c>
      <c r="AJ81" s="38">
        <v>0</v>
      </c>
      <c r="AK81" s="38">
        <v>0</v>
      </c>
      <c r="AL81" s="38">
        <f t="shared" si="35"/>
        <v>31280</v>
      </c>
      <c r="AM81" s="41">
        <f t="shared" si="28"/>
        <v>3.8194444445252884E-2</v>
      </c>
      <c r="AN81" s="41">
        <f t="shared" si="29"/>
        <v>3.9409722222189885</v>
      </c>
      <c r="AO81" s="41">
        <f t="shared" si="30"/>
        <v>3.3819444444452529</v>
      </c>
      <c r="AP81" s="39">
        <v>0.22</v>
      </c>
      <c r="AQ81" s="39">
        <v>0</v>
      </c>
      <c r="AR81" s="39">
        <v>0</v>
      </c>
      <c r="AS81" s="39">
        <v>0</v>
      </c>
      <c r="AT81" s="39">
        <f t="shared" si="36"/>
        <v>0.22</v>
      </c>
      <c r="AU81" s="41">
        <f t="shared" si="37"/>
        <v>3.1619444444452527</v>
      </c>
      <c r="AV81" s="40">
        <f t="shared" si="31"/>
        <v>9892.6469296293781</v>
      </c>
      <c r="AW81" s="40">
        <f t="shared" si="32"/>
        <v>130.36080465993388</v>
      </c>
    </row>
    <row r="82" spans="1:49" x14ac:dyDescent="0.25">
      <c r="A82" s="35">
        <v>73</v>
      </c>
      <c r="B82" s="27">
        <v>39</v>
      </c>
      <c r="C82" s="27" t="s">
        <v>60</v>
      </c>
      <c r="D82" s="42" t="s">
        <v>185</v>
      </c>
      <c r="E82" s="35" t="s">
        <v>186</v>
      </c>
      <c r="F82" s="35" t="s">
        <v>87</v>
      </c>
      <c r="G82" s="35" t="s">
        <v>54</v>
      </c>
      <c r="H82" s="36" t="s">
        <v>54</v>
      </c>
      <c r="I82" s="36" t="s">
        <v>187</v>
      </c>
      <c r="J82" s="36" t="s">
        <v>115</v>
      </c>
      <c r="K82" s="31">
        <v>30000</v>
      </c>
      <c r="L82" s="31">
        <v>30000</v>
      </c>
      <c r="M82" s="32">
        <f t="shared" si="33"/>
        <v>0</v>
      </c>
      <c r="N82" s="33">
        <v>5</v>
      </c>
      <c r="O82" s="34" t="s">
        <v>57</v>
      </c>
      <c r="P82" s="36" t="s">
        <v>73</v>
      </c>
      <c r="Q82" s="36" t="s">
        <v>59</v>
      </c>
      <c r="R82" s="37">
        <v>45549.9375</v>
      </c>
      <c r="S82" s="37">
        <v>45549.9375</v>
      </c>
      <c r="T82" s="37">
        <v>45550.033333333333</v>
      </c>
      <c r="U82" s="37">
        <v>45550.083333333336</v>
      </c>
      <c r="V82" s="37">
        <v>45550.111111111109</v>
      </c>
      <c r="W82" s="37">
        <v>45550.25</v>
      </c>
      <c r="X82" s="37">
        <v>45550.333333333336</v>
      </c>
      <c r="Y82" s="37">
        <v>45550.334027777775</v>
      </c>
      <c r="Z82" s="37">
        <v>45551.604166666664</v>
      </c>
      <c r="AA82" s="37">
        <v>45551.604166666664</v>
      </c>
      <c r="AB82" s="37">
        <v>45551.666666666664</v>
      </c>
      <c r="AC82" s="37">
        <v>45551.670138888891</v>
      </c>
      <c r="AD82" s="37">
        <v>45551.679861111108</v>
      </c>
      <c r="AE82" s="38">
        <v>30000</v>
      </c>
      <c r="AF82" s="38">
        <v>0</v>
      </c>
      <c r="AG82" s="38">
        <f t="shared" si="34"/>
        <v>30000</v>
      </c>
      <c r="AH82" s="38">
        <v>0</v>
      </c>
      <c r="AI82" s="38">
        <v>0</v>
      </c>
      <c r="AJ82" s="38">
        <v>0</v>
      </c>
      <c r="AK82" s="38">
        <v>30000</v>
      </c>
      <c r="AL82" s="38">
        <f t="shared" si="35"/>
        <v>30000</v>
      </c>
      <c r="AM82" s="41">
        <f t="shared" si="28"/>
        <v>9.5833333332848269E-2</v>
      </c>
      <c r="AN82" s="41">
        <f t="shared" si="29"/>
        <v>1.5590277777810115</v>
      </c>
      <c r="AO82" s="41">
        <f t="shared" si="30"/>
        <v>1.2701388888890506</v>
      </c>
      <c r="AP82" s="39">
        <v>0</v>
      </c>
      <c r="AQ82" s="39">
        <v>0</v>
      </c>
      <c r="AR82" s="39">
        <v>0</v>
      </c>
      <c r="AS82" s="39">
        <v>0</v>
      </c>
      <c r="AT82" s="39">
        <f t="shared" si="36"/>
        <v>0</v>
      </c>
      <c r="AU82" s="41">
        <f t="shared" si="37"/>
        <v>1.2701388888890506</v>
      </c>
      <c r="AV82" s="40">
        <f t="shared" si="31"/>
        <v>23619.464188077913</v>
      </c>
      <c r="AW82" s="40">
        <f t="shared" si="32"/>
        <v>774.8320674054097</v>
      </c>
    </row>
    <row r="83" spans="1:49" x14ac:dyDescent="0.25">
      <c r="A83" s="35">
        <v>74</v>
      </c>
      <c r="B83" s="27">
        <v>27</v>
      </c>
      <c r="C83" s="27" t="s">
        <v>60</v>
      </c>
      <c r="D83" s="42" t="s">
        <v>188</v>
      </c>
      <c r="E83" s="35" t="s">
        <v>67</v>
      </c>
      <c r="F83" s="35" t="s">
        <v>68</v>
      </c>
      <c r="G83" s="35" t="s">
        <v>304</v>
      </c>
      <c r="H83" s="36" t="s">
        <v>69</v>
      </c>
      <c r="I83" s="36" t="s">
        <v>70</v>
      </c>
      <c r="J83" s="36" t="s">
        <v>71</v>
      </c>
      <c r="K83" s="31">
        <v>54998.103000000003</v>
      </c>
      <c r="L83" s="31">
        <v>54998.103000000003</v>
      </c>
      <c r="M83" s="32">
        <f t="shared" si="33"/>
        <v>0</v>
      </c>
      <c r="N83" s="33">
        <v>6</v>
      </c>
      <c r="O83" s="34" t="s">
        <v>78</v>
      </c>
      <c r="P83" s="36" t="s">
        <v>73</v>
      </c>
      <c r="Q83" s="36" t="s">
        <v>59</v>
      </c>
      <c r="R83" s="37">
        <v>45552.800000000003</v>
      </c>
      <c r="S83" s="37">
        <v>45552.800000000003</v>
      </c>
      <c r="T83" s="37">
        <v>45552.866666666669</v>
      </c>
      <c r="U83" s="37">
        <v>45552.929166666669</v>
      </c>
      <c r="V83" s="37">
        <v>45552.942361111112</v>
      </c>
      <c r="W83" s="37">
        <v>45553.038194444445</v>
      </c>
      <c r="X83" s="37">
        <v>45553.100694444445</v>
      </c>
      <c r="Y83" s="37">
        <v>45553.113194444442</v>
      </c>
      <c r="Z83" s="37">
        <v>45556.958333333336</v>
      </c>
      <c r="AA83" s="37">
        <v>45556.958333333336</v>
      </c>
      <c r="AB83" s="37">
        <v>45557</v>
      </c>
      <c r="AC83" s="37">
        <v>45557.052083333336</v>
      </c>
      <c r="AD83" s="37">
        <v>45557.061111111114</v>
      </c>
      <c r="AE83" s="38">
        <v>54998.103000000003</v>
      </c>
      <c r="AF83" s="38">
        <v>0</v>
      </c>
      <c r="AG83" s="38">
        <f t="shared" si="34"/>
        <v>54998.103000000003</v>
      </c>
      <c r="AH83" s="38">
        <v>0</v>
      </c>
      <c r="AI83" s="38">
        <v>0</v>
      </c>
      <c r="AJ83" s="38">
        <v>0</v>
      </c>
      <c r="AK83" s="38">
        <v>54998.103000000003</v>
      </c>
      <c r="AL83" s="38">
        <f t="shared" si="35"/>
        <v>54998.103000000003</v>
      </c>
      <c r="AM83" s="41">
        <f t="shared" si="28"/>
        <v>6.6666666665696539E-2</v>
      </c>
      <c r="AN83" s="41">
        <f t="shared" si="29"/>
        <v>4.109722222223354</v>
      </c>
      <c r="AO83" s="41">
        <f t="shared" si="30"/>
        <v>3.8451388888934162</v>
      </c>
      <c r="AP83" s="39">
        <v>0</v>
      </c>
      <c r="AQ83" s="39">
        <v>0</v>
      </c>
      <c r="AR83" s="39">
        <v>0</v>
      </c>
      <c r="AS83" s="39">
        <v>0</v>
      </c>
      <c r="AT83" s="39">
        <f t="shared" si="36"/>
        <v>0</v>
      </c>
      <c r="AU83" s="41">
        <f t="shared" si="37"/>
        <v>3.8451388888934162</v>
      </c>
      <c r="AV83" s="40">
        <f t="shared" si="31"/>
        <v>14303.281256981534</v>
      </c>
      <c r="AW83" s="40">
        <f t="shared" si="32"/>
        <v>154.9931145779089</v>
      </c>
    </row>
    <row r="84" spans="1:49" x14ac:dyDescent="0.25">
      <c r="A84" s="35">
        <v>75</v>
      </c>
      <c r="B84" s="27">
        <v>40</v>
      </c>
      <c r="C84" s="27" t="s">
        <v>60</v>
      </c>
      <c r="D84" s="42" t="s">
        <v>189</v>
      </c>
      <c r="E84" s="35" t="s">
        <v>324</v>
      </c>
      <c r="F84" s="35" t="s">
        <v>324</v>
      </c>
      <c r="G84" s="35" t="s">
        <v>54</v>
      </c>
      <c r="H84" s="36" t="s">
        <v>54</v>
      </c>
      <c r="I84" s="36" t="s">
        <v>95</v>
      </c>
      <c r="J84" s="36" t="s">
        <v>101</v>
      </c>
      <c r="K84" s="31">
        <v>110137</v>
      </c>
      <c r="L84" s="31">
        <v>110137</v>
      </c>
      <c r="M84" s="32">
        <f t="shared" si="33"/>
        <v>0</v>
      </c>
      <c r="N84" s="33">
        <v>5</v>
      </c>
      <c r="O84" s="34" t="s">
        <v>65</v>
      </c>
      <c r="P84" s="36" t="s">
        <v>73</v>
      </c>
      <c r="Q84" s="36" t="s">
        <v>97</v>
      </c>
      <c r="R84" s="37">
        <v>45553.291666666664</v>
      </c>
      <c r="S84" s="37">
        <v>45553.291666666664</v>
      </c>
      <c r="T84" s="37">
        <v>45553.291666666664</v>
      </c>
      <c r="U84" s="37">
        <v>45553.385416666664</v>
      </c>
      <c r="V84" s="37">
        <v>45553.408333333333</v>
      </c>
      <c r="W84" s="37">
        <v>45553.583333333336</v>
      </c>
      <c r="X84" s="37">
        <v>45553.6875</v>
      </c>
      <c r="Y84" s="37">
        <v>45553.693055555559</v>
      </c>
      <c r="Z84" s="37">
        <v>45556.875</v>
      </c>
      <c r="AA84" s="37">
        <v>45556.875</v>
      </c>
      <c r="AB84" s="37">
        <v>45556.9375</v>
      </c>
      <c r="AC84" s="37">
        <v>45557.25</v>
      </c>
      <c r="AD84" s="37">
        <v>45557.261111111111</v>
      </c>
      <c r="AE84" s="38">
        <v>110137</v>
      </c>
      <c r="AF84" s="38">
        <v>0</v>
      </c>
      <c r="AG84" s="38">
        <f t="shared" si="34"/>
        <v>110137</v>
      </c>
      <c r="AH84" s="38">
        <v>0</v>
      </c>
      <c r="AI84" s="38">
        <v>0</v>
      </c>
      <c r="AJ84" s="38">
        <v>0</v>
      </c>
      <c r="AK84" s="38">
        <v>110137</v>
      </c>
      <c r="AL84" s="38">
        <f t="shared" si="35"/>
        <v>110137</v>
      </c>
      <c r="AM84" s="41">
        <f t="shared" si="28"/>
        <v>0</v>
      </c>
      <c r="AN84" s="41">
        <f t="shared" si="29"/>
        <v>3.8416666666671517</v>
      </c>
      <c r="AO84" s="41">
        <f t="shared" si="30"/>
        <v>3.1819444444408873</v>
      </c>
      <c r="AP84" s="39">
        <v>0</v>
      </c>
      <c r="AQ84" s="39">
        <v>0</v>
      </c>
      <c r="AR84" s="39">
        <v>0</v>
      </c>
      <c r="AS84" s="39">
        <v>0</v>
      </c>
      <c r="AT84" s="39">
        <f t="shared" si="36"/>
        <v>0</v>
      </c>
      <c r="AU84" s="41">
        <f t="shared" si="37"/>
        <v>3.1819444444408873</v>
      </c>
      <c r="AV84" s="40">
        <f t="shared" si="31"/>
        <v>34613.112178126867</v>
      </c>
      <c r="AW84" s="40">
        <f t="shared" si="32"/>
        <v>453.24895912045696</v>
      </c>
    </row>
    <row r="85" spans="1:49" x14ac:dyDescent="0.25">
      <c r="A85" s="35">
        <v>76</v>
      </c>
      <c r="B85" s="27">
        <v>28</v>
      </c>
      <c r="C85" s="27" t="s">
        <v>60</v>
      </c>
      <c r="D85" s="42" t="s">
        <v>190</v>
      </c>
      <c r="E85" s="35" t="s">
        <v>313</v>
      </c>
      <c r="F85" s="35" t="s">
        <v>154</v>
      </c>
      <c r="G85" s="35" t="s">
        <v>304</v>
      </c>
      <c r="H85" s="36" t="s">
        <v>69</v>
      </c>
      <c r="I85" s="36" t="s">
        <v>161</v>
      </c>
      <c r="J85" s="36" t="s">
        <v>162</v>
      </c>
      <c r="K85" s="31">
        <v>9000</v>
      </c>
      <c r="L85" s="31">
        <v>9000</v>
      </c>
      <c r="M85" s="32">
        <f t="shared" si="33"/>
        <v>0</v>
      </c>
      <c r="N85" s="33">
        <v>7</v>
      </c>
      <c r="O85" s="34" t="s">
        <v>57</v>
      </c>
      <c r="P85" s="36" t="s">
        <v>58</v>
      </c>
      <c r="Q85" s="36" t="s">
        <v>134</v>
      </c>
      <c r="R85" s="37">
        <v>45554.550694444442</v>
      </c>
      <c r="S85" s="37">
        <v>45554.550694444442</v>
      </c>
      <c r="T85" s="37">
        <v>45554.604166666664</v>
      </c>
      <c r="U85" s="37">
        <v>45554.654166666667</v>
      </c>
      <c r="V85" s="37">
        <v>45554.666666666664</v>
      </c>
      <c r="W85" s="37">
        <v>45554.819444444445</v>
      </c>
      <c r="X85" s="37">
        <v>45554.902777777781</v>
      </c>
      <c r="Y85" s="37">
        <v>45555.119444444441</v>
      </c>
      <c r="Z85" s="37">
        <v>45557.583333333336</v>
      </c>
      <c r="AA85" s="37">
        <v>45557.583333333336</v>
      </c>
      <c r="AB85" s="37">
        <v>45557.645833333336</v>
      </c>
      <c r="AC85" s="37">
        <v>45557.663194444445</v>
      </c>
      <c r="AD85" s="37">
        <v>45557.671527777777</v>
      </c>
      <c r="AE85" s="38">
        <v>0</v>
      </c>
      <c r="AF85" s="38">
        <v>9000</v>
      </c>
      <c r="AG85" s="38">
        <f t="shared" si="34"/>
        <v>9000</v>
      </c>
      <c r="AH85" s="38">
        <v>9000</v>
      </c>
      <c r="AI85" s="38">
        <v>0</v>
      </c>
      <c r="AJ85" s="38">
        <v>0</v>
      </c>
      <c r="AK85" s="38">
        <v>0</v>
      </c>
      <c r="AL85" s="38">
        <f t="shared" si="35"/>
        <v>9000</v>
      </c>
      <c r="AM85" s="41">
        <f t="shared" si="28"/>
        <v>5.3472222221898846E-2</v>
      </c>
      <c r="AN85" s="41">
        <f t="shared" si="29"/>
        <v>2.9965277777810115</v>
      </c>
      <c r="AO85" s="41">
        <f t="shared" si="30"/>
        <v>2.4638888888948713</v>
      </c>
      <c r="AP85" s="39">
        <v>0.2951388888888889</v>
      </c>
      <c r="AQ85" s="39">
        <v>0</v>
      </c>
      <c r="AR85" s="39">
        <v>0</v>
      </c>
      <c r="AS85" s="39">
        <v>0</v>
      </c>
      <c r="AT85" s="39">
        <f t="shared" si="36"/>
        <v>0.2951388888888889</v>
      </c>
      <c r="AU85" s="41">
        <f t="shared" si="37"/>
        <v>2.1687500000059825</v>
      </c>
      <c r="AV85" s="40">
        <f t="shared" si="31"/>
        <v>4149.8559077695327</v>
      </c>
      <c r="AW85" s="40">
        <f t="shared" si="32"/>
        <v>79.728259515044854</v>
      </c>
    </row>
    <row r="86" spans="1:49" x14ac:dyDescent="0.25">
      <c r="A86" s="35">
        <v>77</v>
      </c>
      <c r="B86" s="27">
        <v>29</v>
      </c>
      <c r="C86" s="27" t="s">
        <v>60</v>
      </c>
      <c r="D86" s="42" t="s">
        <v>191</v>
      </c>
      <c r="E86" s="35" t="s">
        <v>314</v>
      </c>
      <c r="F86" s="35" t="s">
        <v>68</v>
      </c>
      <c r="G86" s="35" t="s">
        <v>304</v>
      </c>
      <c r="H86" s="36" t="s">
        <v>76</v>
      </c>
      <c r="I86" s="36" t="s">
        <v>76</v>
      </c>
      <c r="J86" s="36" t="s">
        <v>77</v>
      </c>
      <c r="K86" s="31">
        <v>26079</v>
      </c>
      <c r="L86" s="31">
        <v>26079</v>
      </c>
      <c r="M86" s="32">
        <f t="shared" si="33"/>
        <v>0</v>
      </c>
      <c r="N86" s="33">
        <v>6</v>
      </c>
      <c r="O86" s="34" t="s">
        <v>57</v>
      </c>
      <c r="P86" s="36" t="s">
        <v>58</v>
      </c>
      <c r="Q86" s="36" t="s">
        <v>59</v>
      </c>
      <c r="R86" s="37">
        <v>45558.574999999997</v>
      </c>
      <c r="S86" s="37">
        <v>45558.574999999997</v>
      </c>
      <c r="T86" s="37">
        <v>45558.95416666667</v>
      </c>
      <c r="U86" s="37">
        <v>45559.01666666667</v>
      </c>
      <c r="V86" s="37">
        <v>45559.029166666667</v>
      </c>
      <c r="W86" s="37">
        <v>45559.184027777781</v>
      </c>
      <c r="X86" s="37">
        <v>45559.267361111109</v>
      </c>
      <c r="Y86" s="37">
        <v>45559.270833333336</v>
      </c>
      <c r="Z86" s="37">
        <v>45563.319444444445</v>
      </c>
      <c r="AA86" s="37">
        <v>45563.319444444445</v>
      </c>
      <c r="AB86" s="37">
        <v>45563.402777777781</v>
      </c>
      <c r="AC86" s="37">
        <v>45563.434027777781</v>
      </c>
      <c r="AD86" s="37">
        <v>45563.44027777778</v>
      </c>
      <c r="AE86" s="38">
        <v>26079</v>
      </c>
      <c r="AF86" s="38">
        <v>0</v>
      </c>
      <c r="AG86" s="38">
        <f t="shared" si="34"/>
        <v>26079</v>
      </c>
      <c r="AH86" s="38">
        <v>0</v>
      </c>
      <c r="AI86" s="38">
        <v>0</v>
      </c>
      <c r="AJ86" s="38">
        <v>0</v>
      </c>
      <c r="AK86" s="38">
        <v>26079</v>
      </c>
      <c r="AL86" s="38">
        <f t="shared" si="35"/>
        <v>26079</v>
      </c>
      <c r="AM86" s="41">
        <f t="shared" si="28"/>
        <v>0.3791666666729725</v>
      </c>
      <c r="AN86" s="41">
        <f t="shared" si="29"/>
        <v>4.4048611111138598</v>
      </c>
      <c r="AO86" s="41">
        <f t="shared" si="30"/>
        <v>4.0486111111094942</v>
      </c>
      <c r="AP86" s="39">
        <v>0.99652777777777768</v>
      </c>
      <c r="AQ86" s="39">
        <v>0</v>
      </c>
      <c r="AR86" s="39">
        <v>0</v>
      </c>
      <c r="AS86" s="39">
        <v>0</v>
      </c>
      <c r="AT86" s="39">
        <f t="shared" si="36"/>
        <v>0.99652777777777768</v>
      </c>
      <c r="AU86" s="41">
        <f t="shared" si="37"/>
        <v>3.0520833333317166</v>
      </c>
      <c r="AV86" s="40">
        <f>IFERROR((L86+L87+L88+L89)/AU86,0)</f>
        <v>25556.313993187599</v>
      </c>
      <c r="AW86" s="40">
        <f t="shared" si="32"/>
        <v>348.89165861025441</v>
      </c>
    </row>
    <row r="87" spans="1:49" x14ac:dyDescent="0.25">
      <c r="A87" s="35">
        <v>77</v>
      </c>
      <c r="B87" s="27">
        <v>29</v>
      </c>
      <c r="C87" s="27" t="s">
        <v>60</v>
      </c>
      <c r="D87" s="42" t="s">
        <v>191</v>
      </c>
      <c r="E87" s="35" t="s">
        <v>223</v>
      </c>
      <c r="F87" s="35" t="s">
        <v>68</v>
      </c>
      <c r="G87" s="35" t="s">
        <v>304</v>
      </c>
      <c r="H87" s="36" t="s">
        <v>76</v>
      </c>
      <c r="I87" s="36" t="s">
        <v>76</v>
      </c>
      <c r="J87" s="36" t="s">
        <v>77</v>
      </c>
      <c r="K87" s="31">
        <v>18990</v>
      </c>
      <c r="L87" s="31">
        <v>18990</v>
      </c>
      <c r="M87" s="32">
        <f t="shared" si="33"/>
        <v>0</v>
      </c>
      <c r="N87" s="33">
        <v>6</v>
      </c>
      <c r="O87" s="34" t="s">
        <v>57</v>
      </c>
      <c r="P87" s="36" t="s">
        <v>58</v>
      </c>
      <c r="Q87" s="36" t="s">
        <v>59</v>
      </c>
      <c r="R87" s="37">
        <v>45558.574999999997</v>
      </c>
      <c r="S87" s="37">
        <v>45558.574999999997</v>
      </c>
      <c r="T87" s="37">
        <v>45558.95416666667</v>
      </c>
      <c r="U87" s="37">
        <v>45559.01666666667</v>
      </c>
      <c r="V87" s="37">
        <v>45559.029166666667</v>
      </c>
      <c r="W87" s="37">
        <v>45559.184027777781</v>
      </c>
      <c r="X87" s="37">
        <v>45559.267361111109</v>
      </c>
      <c r="Y87" s="37">
        <v>45559.270833333336</v>
      </c>
      <c r="Z87" s="37">
        <v>45563.319444444445</v>
      </c>
      <c r="AA87" s="37">
        <v>45563.319444444445</v>
      </c>
      <c r="AB87" s="37">
        <v>45563.402777777781</v>
      </c>
      <c r="AC87" s="37">
        <v>45563.434027777781</v>
      </c>
      <c r="AD87" s="37">
        <v>45563.44027777778</v>
      </c>
      <c r="AE87" s="38">
        <v>18990</v>
      </c>
      <c r="AF87" s="38">
        <v>0</v>
      </c>
      <c r="AG87" s="38">
        <f t="shared" ref="AG87:AG89" si="38">AE87+AF87</f>
        <v>18990</v>
      </c>
      <c r="AH87" s="38">
        <v>0</v>
      </c>
      <c r="AI87" s="38">
        <v>0</v>
      </c>
      <c r="AJ87" s="38">
        <v>0</v>
      </c>
      <c r="AK87" s="38">
        <v>18990</v>
      </c>
      <c r="AL87" s="38">
        <f t="shared" si="35"/>
        <v>18990</v>
      </c>
      <c r="AM87" s="87"/>
      <c r="AN87" s="87"/>
      <c r="AO87" s="87"/>
      <c r="AP87" s="88"/>
      <c r="AQ87" s="88"/>
      <c r="AR87" s="88"/>
      <c r="AS87" s="88"/>
      <c r="AT87" s="88"/>
      <c r="AU87" s="87"/>
      <c r="AV87" s="89"/>
      <c r="AW87" s="89"/>
    </row>
    <row r="88" spans="1:49" x14ac:dyDescent="0.25">
      <c r="A88" s="35">
        <v>77</v>
      </c>
      <c r="B88" s="27">
        <v>29</v>
      </c>
      <c r="C88" s="27" t="s">
        <v>60</v>
      </c>
      <c r="D88" s="42" t="s">
        <v>191</v>
      </c>
      <c r="E88" s="35" t="s">
        <v>313</v>
      </c>
      <c r="F88" s="35" t="s">
        <v>154</v>
      </c>
      <c r="G88" s="35" t="s">
        <v>304</v>
      </c>
      <c r="H88" s="36" t="s">
        <v>76</v>
      </c>
      <c r="I88" s="36" t="s">
        <v>76</v>
      </c>
      <c r="J88" s="36" t="s">
        <v>77</v>
      </c>
      <c r="K88" s="31">
        <v>18976</v>
      </c>
      <c r="L88" s="31">
        <v>18976</v>
      </c>
      <c r="M88" s="32">
        <f t="shared" si="33"/>
        <v>0</v>
      </c>
      <c r="N88" s="33">
        <v>6</v>
      </c>
      <c r="O88" s="34" t="s">
        <v>57</v>
      </c>
      <c r="P88" s="36" t="s">
        <v>58</v>
      </c>
      <c r="Q88" s="36" t="s">
        <v>59</v>
      </c>
      <c r="R88" s="37">
        <v>45558.574999999997</v>
      </c>
      <c r="S88" s="37">
        <v>45558.574999999997</v>
      </c>
      <c r="T88" s="37">
        <v>45558.95416666667</v>
      </c>
      <c r="U88" s="37">
        <v>45559.01666666667</v>
      </c>
      <c r="V88" s="37">
        <v>45559.029166666667</v>
      </c>
      <c r="W88" s="37">
        <v>45559.184027777781</v>
      </c>
      <c r="X88" s="37">
        <v>45559.267361111109</v>
      </c>
      <c r="Y88" s="37">
        <v>45559.270833333336</v>
      </c>
      <c r="Z88" s="37">
        <v>45563.319444444445</v>
      </c>
      <c r="AA88" s="37">
        <v>45563.319444444445</v>
      </c>
      <c r="AB88" s="37">
        <v>45563.402777777781</v>
      </c>
      <c r="AC88" s="37">
        <v>45563.434027777781</v>
      </c>
      <c r="AD88" s="37">
        <v>45563.44027777778</v>
      </c>
      <c r="AE88" s="38">
        <v>18976</v>
      </c>
      <c r="AF88" s="38">
        <v>0</v>
      </c>
      <c r="AG88" s="38">
        <f t="shared" si="38"/>
        <v>18976</v>
      </c>
      <c r="AH88" s="38">
        <v>0</v>
      </c>
      <c r="AI88" s="38">
        <v>0</v>
      </c>
      <c r="AJ88" s="38">
        <v>0</v>
      </c>
      <c r="AK88" s="38">
        <v>18976</v>
      </c>
      <c r="AL88" s="38">
        <f t="shared" si="35"/>
        <v>18976</v>
      </c>
      <c r="AM88" s="87"/>
      <c r="AN88" s="87"/>
      <c r="AO88" s="87"/>
      <c r="AP88" s="88"/>
      <c r="AQ88" s="88"/>
      <c r="AR88" s="88"/>
      <c r="AS88" s="88"/>
      <c r="AT88" s="88"/>
      <c r="AU88" s="87"/>
      <c r="AV88" s="89"/>
      <c r="AW88" s="89"/>
    </row>
    <row r="89" spans="1:49" x14ac:dyDescent="0.25">
      <c r="A89" s="35">
        <v>77</v>
      </c>
      <c r="B89" s="27">
        <v>29</v>
      </c>
      <c r="C89" s="27" t="s">
        <v>60</v>
      </c>
      <c r="D89" s="42" t="s">
        <v>191</v>
      </c>
      <c r="E89" s="35" t="s">
        <v>113</v>
      </c>
      <c r="F89" s="35" t="s">
        <v>68</v>
      </c>
      <c r="G89" s="35" t="s">
        <v>304</v>
      </c>
      <c r="H89" s="36" t="s">
        <v>76</v>
      </c>
      <c r="I89" s="36" t="s">
        <v>76</v>
      </c>
      <c r="J89" s="36" t="s">
        <v>77</v>
      </c>
      <c r="K89" s="31">
        <v>13955</v>
      </c>
      <c r="L89" s="31">
        <v>13955</v>
      </c>
      <c r="M89" s="32">
        <f t="shared" si="33"/>
        <v>0</v>
      </c>
      <c r="N89" s="33">
        <v>6</v>
      </c>
      <c r="O89" s="34" t="s">
        <v>57</v>
      </c>
      <c r="P89" s="36" t="s">
        <v>58</v>
      </c>
      <c r="Q89" s="36" t="s">
        <v>59</v>
      </c>
      <c r="R89" s="37">
        <v>45558.574999999997</v>
      </c>
      <c r="S89" s="37">
        <v>45558.574999999997</v>
      </c>
      <c r="T89" s="37">
        <v>45558.95416666667</v>
      </c>
      <c r="U89" s="37">
        <v>45559.01666666667</v>
      </c>
      <c r="V89" s="37">
        <v>45559.029166666667</v>
      </c>
      <c r="W89" s="37">
        <v>45559.184027777781</v>
      </c>
      <c r="X89" s="37">
        <v>45559.267361111109</v>
      </c>
      <c r="Y89" s="37">
        <v>45559.270833333336</v>
      </c>
      <c r="Z89" s="37">
        <v>45563.319444444445</v>
      </c>
      <c r="AA89" s="37">
        <v>45563.319444444445</v>
      </c>
      <c r="AB89" s="37">
        <v>45563.402777777781</v>
      </c>
      <c r="AC89" s="37">
        <v>45563.434027777781</v>
      </c>
      <c r="AD89" s="37">
        <v>45563.44027777778</v>
      </c>
      <c r="AE89" s="38">
        <v>13955</v>
      </c>
      <c r="AF89" s="38">
        <v>0</v>
      </c>
      <c r="AG89" s="38">
        <f t="shared" si="38"/>
        <v>13955</v>
      </c>
      <c r="AH89" s="38">
        <v>0</v>
      </c>
      <c r="AI89" s="38">
        <v>0</v>
      </c>
      <c r="AJ89" s="38">
        <v>0</v>
      </c>
      <c r="AK89" s="38">
        <v>13955</v>
      </c>
      <c r="AL89" s="38">
        <f t="shared" si="35"/>
        <v>13955</v>
      </c>
      <c r="AM89" s="87"/>
      <c r="AN89" s="87"/>
      <c r="AO89" s="87"/>
      <c r="AP89" s="88"/>
      <c r="AQ89" s="88"/>
      <c r="AR89" s="88"/>
      <c r="AS89" s="88"/>
      <c r="AT89" s="88"/>
      <c r="AU89" s="87"/>
      <c r="AV89" s="89"/>
      <c r="AW89" s="89"/>
    </row>
    <row r="90" spans="1:49" x14ac:dyDescent="0.25">
      <c r="A90" s="35">
        <v>78</v>
      </c>
      <c r="B90" s="27">
        <v>30</v>
      </c>
      <c r="C90" s="27" t="s">
        <v>60</v>
      </c>
      <c r="D90" s="42" t="s">
        <v>192</v>
      </c>
      <c r="E90" s="35" t="s">
        <v>320</v>
      </c>
      <c r="F90" s="35" t="s">
        <v>68</v>
      </c>
      <c r="G90" s="35" t="s">
        <v>304</v>
      </c>
      <c r="H90" s="36" t="s">
        <v>120</v>
      </c>
      <c r="I90" s="36" t="s">
        <v>120</v>
      </c>
      <c r="J90" s="36" t="s">
        <v>109</v>
      </c>
      <c r="K90" s="31">
        <v>55750</v>
      </c>
      <c r="L90" s="31">
        <v>55750</v>
      </c>
      <c r="M90" s="32">
        <f t="shared" si="33"/>
        <v>0</v>
      </c>
      <c r="N90" s="33">
        <v>6</v>
      </c>
      <c r="O90" s="34" t="s">
        <v>78</v>
      </c>
      <c r="P90" s="36" t="s">
        <v>58</v>
      </c>
      <c r="Q90" s="36" t="s">
        <v>59</v>
      </c>
      <c r="R90" s="37">
        <v>45562.5</v>
      </c>
      <c r="S90" s="37">
        <v>45562.520833333336</v>
      </c>
      <c r="T90" s="37">
        <v>45563.46875</v>
      </c>
      <c r="U90" s="37">
        <v>45563.520833333336</v>
      </c>
      <c r="V90" s="37">
        <v>45563.534722222219</v>
      </c>
      <c r="W90" s="37">
        <v>45563.684027777781</v>
      </c>
      <c r="X90" s="37">
        <v>45563.767361111109</v>
      </c>
      <c r="Y90" s="37">
        <v>45563.815972222219</v>
      </c>
      <c r="Z90" s="37">
        <v>45566.229166666664</v>
      </c>
      <c r="AA90" s="37">
        <v>45566.229166666664</v>
      </c>
      <c r="AB90" s="37">
        <v>45566.3125</v>
      </c>
      <c r="AC90" s="37">
        <v>45566.364583333336</v>
      </c>
      <c r="AD90" s="37">
        <v>45566.375</v>
      </c>
      <c r="AE90" s="38">
        <v>55750</v>
      </c>
      <c r="AF90" s="38">
        <v>0</v>
      </c>
      <c r="AG90" s="38">
        <f t="shared" si="34"/>
        <v>55750</v>
      </c>
      <c r="AH90" s="38">
        <v>0</v>
      </c>
      <c r="AI90" s="38">
        <v>2022.04</v>
      </c>
      <c r="AJ90" s="38">
        <v>0</v>
      </c>
      <c r="AK90" s="45">
        <v>53727.96</v>
      </c>
      <c r="AL90" s="38">
        <f t="shared" si="35"/>
        <v>55750</v>
      </c>
      <c r="AM90" s="41">
        <f t="shared" ref="AM90:AM97" si="39">T90-S90</f>
        <v>0.94791666666424135</v>
      </c>
      <c r="AN90" s="41">
        <f t="shared" ref="AN90:AN97" si="40">IF((AC90-V90)&lt;0,"NA",AC90-V90)</f>
        <v>2.8298611111167702</v>
      </c>
      <c r="AO90" s="41">
        <f t="shared" ref="AO90:AO97" si="41">IF(Z90="","NA",Z90-Y90)</f>
        <v>2.4131944444452529</v>
      </c>
      <c r="AP90" s="39">
        <v>0</v>
      </c>
      <c r="AQ90" s="39">
        <v>0</v>
      </c>
      <c r="AR90" s="39">
        <v>0</v>
      </c>
      <c r="AS90" s="39">
        <v>0</v>
      </c>
      <c r="AT90" s="39">
        <f t="shared" si="36"/>
        <v>0</v>
      </c>
      <c r="AU90" s="41">
        <f t="shared" si="37"/>
        <v>2.4131944444452529</v>
      </c>
      <c r="AV90" s="40">
        <f t="shared" ref="AV90:AV96" si="42">IFERROR(L90/AU90,0)</f>
        <v>23102.158273373556</v>
      </c>
      <c r="AW90" s="40">
        <f t="shared" ref="AW90:AW97" si="43">AV90/(AU90*24)</f>
        <v>398.88618601494937</v>
      </c>
    </row>
    <row r="91" spans="1:49" x14ac:dyDescent="0.25">
      <c r="A91" s="35">
        <v>79</v>
      </c>
      <c r="B91" s="27">
        <v>31</v>
      </c>
      <c r="C91" s="27" t="s">
        <v>60</v>
      </c>
      <c r="D91" s="42" t="s">
        <v>193</v>
      </c>
      <c r="E91" s="35" t="s">
        <v>313</v>
      </c>
      <c r="F91" s="35" t="s">
        <v>154</v>
      </c>
      <c r="G91" s="35" t="s">
        <v>304</v>
      </c>
      <c r="H91" s="36" t="s">
        <v>108</v>
      </c>
      <c r="I91" s="36" t="s">
        <v>108</v>
      </c>
      <c r="J91" s="36" t="s">
        <v>109</v>
      </c>
      <c r="K91" s="31">
        <v>27500</v>
      </c>
      <c r="L91" s="31">
        <v>27500</v>
      </c>
      <c r="M91" s="32">
        <f t="shared" si="33"/>
        <v>0</v>
      </c>
      <c r="N91" s="33">
        <v>7</v>
      </c>
      <c r="O91" s="34" t="s">
        <v>57</v>
      </c>
      <c r="P91" s="36" t="s">
        <v>58</v>
      </c>
      <c r="Q91" s="36" t="s">
        <v>134</v>
      </c>
      <c r="R91" s="37">
        <v>45566.1875</v>
      </c>
      <c r="S91" s="37">
        <v>45566.1875</v>
      </c>
      <c r="T91" s="37">
        <v>45566.229166666664</v>
      </c>
      <c r="U91" s="37">
        <v>45566.291666666664</v>
      </c>
      <c r="V91" s="37">
        <v>45566.304166666669</v>
      </c>
      <c r="W91" s="37">
        <v>45566.416666666664</v>
      </c>
      <c r="X91" s="37">
        <v>45566.520833333336</v>
      </c>
      <c r="Y91" s="37">
        <v>45566.563888888886</v>
      </c>
      <c r="Z91" s="37">
        <v>45570.4375</v>
      </c>
      <c r="AA91" s="37">
        <v>45570.4375</v>
      </c>
      <c r="AB91" s="37">
        <v>45570.541666666664</v>
      </c>
      <c r="AC91" s="37">
        <v>45570.611111111109</v>
      </c>
      <c r="AD91" s="37">
        <v>45570.622916666667</v>
      </c>
      <c r="AE91" s="38">
        <v>22515</v>
      </c>
      <c r="AF91" s="38">
        <v>4985</v>
      </c>
      <c r="AG91" s="38">
        <f t="shared" si="34"/>
        <v>27500</v>
      </c>
      <c r="AH91" s="38">
        <v>27500</v>
      </c>
      <c r="AI91" s="38">
        <v>0</v>
      </c>
      <c r="AJ91" s="38">
        <v>0</v>
      </c>
      <c r="AK91" s="38">
        <v>0</v>
      </c>
      <c r="AL91" s="38">
        <f t="shared" si="35"/>
        <v>27500</v>
      </c>
      <c r="AM91" s="41">
        <f t="shared" si="39"/>
        <v>4.1666666664241347E-2</v>
      </c>
      <c r="AN91" s="41">
        <f t="shared" si="40"/>
        <v>4.3069444444408873</v>
      </c>
      <c r="AO91" s="41">
        <f t="shared" si="41"/>
        <v>3.8736111111138598</v>
      </c>
      <c r="AP91" s="39">
        <v>0.29166666666666657</v>
      </c>
      <c r="AQ91" s="39">
        <v>0</v>
      </c>
      <c r="AR91" s="39">
        <v>0</v>
      </c>
      <c r="AS91" s="39">
        <v>0</v>
      </c>
      <c r="AT91" s="39">
        <f t="shared" si="36"/>
        <v>0.29166666666666657</v>
      </c>
      <c r="AU91" s="41">
        <f t="shared" si="37"/>
        <v>3.5819444444471933</v>
      </c>
      <c r="AV91" s="40">
        <f t="shared" si="42"/>
        <v>7677.3943388851512</v>
      </c>
      <c r="AW91" s="40">
        <f t="shared" si="43"/>
        <v>89.306642173857227</v>
      </c>
    </row>
    <row r="92" spans="1:49" x14ac:dyDescent="0.25">
      <c r="A92" s="35">
        <v>80</v>
      </c>
      <c r="B92" s="27">
        <v>32</v>
      </c>
      <c r="C92" s="27" t="s">
        <v>60</v>
      </c>
      <c r="D92" s="42" t="s">
        <v>194</v>
      </c>
      <c r="E92" s="35" t="s">
        <v>320</v>
      </c>
      <c r="F92" s="35" t="s">
        <v>68</v>
      </c>
      <c r="G92" s="35" t="s">
        <v>304</v>
      </c>
      <c r="H92" s="36" t="s">
        <v>69</v>
      </c>
      <c r="I92" s="36" t="s">
        <v>70</v>
      </c>
      <c r="J92" s="36" t="s">
        <v>71</v>
      </c>
      <c r="K92" s="31">
        <v>45097</v>
      </c>
      <c r="L92" s="31">
        <v>45097</v>
      </c>
      <c r="M92" s="32">
        <f t="shared" si="33"/>
        <v>0</v>
      </c>
      <c r="N92" s="33">
        <v>6</v>
      </c>
      <c r="O92" s="34" t="s">
        <v>78</v>
      </c>
      <c r="P92" s="36" t="s">
        <v>58</v>
      </c>
      <c r="Q92" s="36" t="s">
        <v>134</v>
      </c>
      <c r="R92" s="37">
        <v>45574.125</v>
      </c>
      <c r="S92" s="37">
        <v>45574.125</v>
      </c>
      <c r="T92" s="37">
        <v>45574.166666666664</v>
      </c>
      <c r="U92" s="37">
        <v>45574.220833333333</v>
      </c>
      <c r="V92" s="37">
        <v>45574.239583333336</v>
      </c>
      <c r="W92" s="37">
        <v>45574.322916666664</v>
      </c>
      <c r="X92" s="37">
        <v>45574.40625</v>
      </c>
      <c r="Y92" s="37">
        <v>45574.481944444444</v>
      </c>
      <c r="Z92" s="37">
        <v>45576.583333333336</v>
      </c>
      <c r="AA92" s="37">
        <v>45576.583333333336</v>
      </c>
      <c r="AB92" s="37">
        <v>45576.645833333336</v>
      </c>
      <c r="AC92" s="37">
        <v>45576.725694444445</v>
      </c>
      <c r="AD92" s="37">
        <v>45576.734027777777</v>
      </c>
      <c r="AE92" s="38">
        <v>45097</v>
      </c>
      <c r="AF92" s="38">
        <v>0</v>
      </c>
      <c r="AG92" s="38">
        <f t="shared" si="34"/>
        <v>45097</v>
      </c>
      <c r="AH92" s="38">
        <v>0</v>
      </c>
      <c r="AI92" s="38">
        <v>0</v>
      </c>
      <c r="AJ92" s="38">
        <v>0</v>
      </c>
      <c r="AK92" s="38">
        <v>45097</v>
      </c>
      <c r="AL92" s="38">
        <f t="shared" si="35"/>
        <v>45097</v>
      </c>
      <c r="AM92" s="41">
        <f t="shared" si="39"/>
        <v>4.1666666664241347E-2</v>
      </c>
      <c r="AN92" s="41">
        <f t="shared" si="40"/>
        <v>2.4861111111094942</v>
      </c>
      <c r="AO92" s="41">
        <f t="shared" si="41"/>
        <v>2.101388888891961</v>
      </c>
      <c r="AP92" s="39">
        <v>0.34375</v>
      </c>
      <c r="AQ92" s="39">
        <v>0</v>
      </c>
      <c r="AR92" s="39">
        <v>0</v>
      </c>
      <c r="AS92" s="39">
        <v>0</v>
      </c>
      <c r="AT92" s="39">
        <f t="shared" si="36"/>
        <v>0.34375</v>
      </c>
      <c r="AU92" s="41">
        <f t="shared" si="37"/>
        <v>1.757638888891961</v>
      </c>
      <c r="AV92" s="40">
        <f t="shared" si="42"/>
        <v>25657.716317616159</v>
      </c>
      <c r="AW92" s="40">
        <f t="shared" si="43"/>
        <v>608.24297868600502</v>
      </c>
    </row>
    <row r="93" spans="1:49" x14ac:dyDescent="0.25">
      <c r="A93" s="35">
        <v>81</v>
      </c>
      <c r="B93" s="27">
        <v>33</v>
      </c>
      <c r="C93" s="27" t="s">
        <v>60</v>
      </c>
      <c r="D93" s="42" t="s">
        <v>195</v>
      </c>
      <c r="E93" s="35" t="s">
        <v>320</v>
      </c>
      <c r="F93" s="35" t="s">
        <v>68</v>
      </c>
      <c r="G93" s="35" t="s">
        <v>304</v>
      </c>
      <c r="H93" s="36" t="s">
        <v>69</v>
      </c>
      <c r="I93" s="36" t="s">
        <v>70</v>
      </c>
      <c r="J93" s="36" t="s">
        <v>64</v>
      </c>
      <c r="K93" s="31">
        <v>50630</v>
      </c>
      <c r="L93" s="31">
        <v>50630</v>
      </c>
      <c r="M93" s="32">
        <f t="shared" si="33"/>
        <v>0</v>
      </c>
      <c r="N93" s="33">
        <v>6</v>
      </c>
      <c r="O93" s="34" t="s">
        <v>78</v>
      </c>
      <c r="P93" s="36" t="s">
        <v>58</v>
      </c>
      <c r="Q93" s="36" t="s">
        <v>134</v>
      </c>
      <c r="R93" s="37">
        <v>45574.395833333336</v>
      </c>
      <c r="S93" s="37">
        <v>45574.444444444445</v>
      </c>
      <c r="T93" s="37">
        <v>45576.76666666667</v>
      </c>
      <c r="U93" s="37">
        <v>45576.833333333336</v>
      </c>
      <c r="V93" s="37">
        <v>45576.847222222219</v>
      </c>
      <c r="W93" s="37">
        <v>45576.9375</v>
      </c>
      <c r="X93" s="37">
        <v>45577</v>
      </c>
      <c r="Y93" s="37">
        <v>45577.053472222222</v>
      </c>
      <c r="Z93" s="37">
        <v>45580.583333333336</v>
      </c>
      <c r="AA93" s="37">
        <v>45580.583333333336</v>
      </c>
      <c r="AB93" s="37">
        <v>45580.645833333336</v>
      </c>
      <c r="AC93" s="37">
        <v>45580.711805555555</v>
      </c>
      <c r="AD93" s="37">
        <v>45580.72152777778</v>
      </c>
      <c r="AE93" s="38">
        <v>50630</v>
      </c>
      <c r="AF93" s="38">
        <v>0</v>
      </c>
      <c r="AG93" s="38">
        <f t="shared" si="34"/>
        <v>50630</v>
      </c>
      <c r="AH93" s="38">
        <v>0</v>
      </c>
      <c r="AI93" s="38">
        <v>0</v>
      </c>
      <c r="AJ93" s="38">
        <v>0</v>
      </c>
      <c r="AK93" s="38">
        <v>50630</v>
      </c>
      <c r="AL93" s="38">
        <f t="shared" si="35"/>
        <v>50630</v>
      </c>
      <c r="AM93" s="41">
        <f t="shared" si="39"/>
        <v>2.3222222222248092</v>
      </c>
      <c r="AN93" s="41">
        <f t="shared" si="40"/>
        <v>3.8645833333357587</v>
      </c>
      <c r="AO93" s="41">
        <f t="shared" si="41"/>
        <v>3.5298611111138598</v>
      </c>
      <c r="AP93" s="39">
        <v>1.5138888888888891</v>
      </c>
      <c r="AQ93" s="39">
        <v>0</v>
      </c>
      <c r="AR93" s="39">
        <v>0</v>
      </c>
      <c r="AS93" s="39">
        <v>0</v>
      </c>
      <c r="AT93" s="39">
        <f t="shared" si="36"/>
        <v>1.5138888888888891</v>
      </c>
      <c r="AU93" s="41">
        <f t="shared" si="37"/>
        <v>2.0159722222249705</v>
      </c>
      <c r="AV93" s="40">
        <f t="shared" si="42"/>
        <v>25114.433344781472</v>
      </c>
      <c r="AW93" s="40">
        <f t="shared" si="43"/>
        <v>519.07199472436582</v>
      </c>
    </row>
    <row r="94" spans="1:49" x14ac:dyDescent="0.25">
      <c r="A94" s="35">
        <v>82</v>
      </c>
      <c r="B94" s="27">
        <v>41</v>
      </c>
      <c r="C94" s="27" t="s">
        <v>60</v>
      </c>
      <c r="D94" s="42" t="s">
        <v>196</v>
      </c>
      <c r="E94" s="35" t="s">
        <v>323</v>
      </c>
      <c r="F94" s="35" t="s">
        <v>323</v>
      </c>
      <c r="G94" s="35" t="s">
        <v>54</v>
      </c>
      <c r="H94" s="36" t="s">
        <v>63</v>
      </c>
      <c r="I94" s="36" t="s">
        <v>63</v>
      </c>
      <c r="J94" s="36" t="s">
        <v>144</v>
      </c>
      <c r="K94" s="31">
        <v>61199.743999999999</v>
      </c>
      <c r="L94" s="31">
        <v>61199.743999999999</v>
      </c>
      <c r="M94" s="32">
        <f t="shared" si="33"/>
        <v>0</v>
      </c>
      <c r="N94" s="33">
        <v>5</v>
      </c>
      <c r="O94" s="34" t="s">
        <v>57</v>
      </c>
      <c r="P94" s="36" t="s">
        <v>58</v>
      </c>
      <c r="Q94" s="36" t="s">
        <v>134</v>
      </c>
      <c r="R94" s="37">
        <v>45577.147222222222</v>
      </c>
      <c r="S94" s="37">
        <v>45577.147222222222</v>
      </c>
      <c r="T94" s="37">
        <v>45577.362500000003</v>
      </c>
      <c r="U94" s="37">
        <v>45577.416666666664</v>
      </c>
      <c r="V94" s="37">
        <v>45577.425000000003</v>
      </c>
      <c r="W94" s="37">
        <v>45577.5</v>
      </c>
      <c r="X94" s="37">
        <v>45577.604166666664</v>
      </c>
      <c r="Y94" s="37">
        <v>45577.645833333336</v>
      </c>
      <c r="Z94" s="37">
        <v>45581.208333333336</v>
      </c>
      <c r="AA94" s="37">
        <v>45581.208333333336</v>
      </c>
      <c r="AB94" s="37">
        <v>45581.270833333336</v>
      </c>
      <c r="AC94" s="37">
        <v>45581.364583333336</v>
      </c>
      <c r="AD94" s="37">
        <v>45581.373611111114</v>
      </c>
      <c r="AE94" s="38">
        <v>46824.743999999999</v>
      </c>
      <c r="AF94" s="38">
        <v>14375</v>
      </c>
      <c r="AG94" s="38">
        <f t="shared" si="34"/>
        <v>61199.743999999999</v>
      </c>
      <c r="AH94" s="38">
        <v>0</v>
      </c>
      <c r="AI94" s="38">
        <v>0</v>
      </c>
      <c r="AJ94" s="38">
        <v>14375</v>
      </c>
      <c r="AK94" s="38">
        <v>46824.743999999999</v>
      </c>
      <c r="AL94" s="38">
        <f t="shared" si="35"/>
        <v>61199.743999999999</v>
      </c>
      <c r="AM94" s="41">
        <f t="shared" si="39"/>
        <v>0.21527777778101154</v>
      </c>
      <c r="AN94" s="41">
        <f t="shared" si="40"/>
        <v>3.9395833333328483</v>
      </c>
      <c r="AO94" s="41">
        <f t="shared" si="41"/>
        <v>3.5625</v>
      </c>
      <c r="AP94" s="39">
        <v>0.52083333333575865</v>
      </c>
      <c r="AQ94" s="39">
        <v>0</v>
      </c>
      <c r="AR94" s="39">
        <v>0</v>
      </c>
      <c r="AS94" s="39">
        <v>0</v>
      </c>
      <c r="AT94" s="39">
        <f t="shared" si="36"/>
        <v>0.52083333333575865</v>
      </c>
      <c r="AU94" s="41">
        <f t="shared" si="37"/>
        <v>3.0416666666642413</v>
      </c>
      <c r="AV94" s="40">
        <f t="shared" si="42"/>
        <v>20120.463780837959</v>
      </c>
      <c r="AW94" s="40">
        <f t="shared" si="43"/>
        <v>275.62279151854796</v>
      </c>
    </row>
    <row r="95" spans="1:49" x14ac:dyDescent="0.25">
      <c r="A95" s="35">
        <v>83</v>
      </c>
      <c r="B95" s="27">
        <v>34</v>
      </c>
      <c r="C95" s="27" t="s">
        <v>60</v>
      </c>
      <c r="D95" s="42" t="s">
        <v>197</v>
      </c>
      <c r="E95" s="35" t="s">
        <v>119</v>
      </c>
      <c r="F95" s="35" t="s">
        <v>68</v>
      </c>
      <c r="G95" s="35" t="s">
        <v>304</v>
      </c>
      <c r="H95" s="36" t="s">
        <v>120</v>
      </c>
      <c r="I95" s="36" t="s">
        <v>120</v>
      </c>
      <c r="J95" s="36" t="s">
        <v>109</v>
      </c>
      <c r="K95" s="31">
        <v>52845</v>
      </c>
      <c r="L95" s="31">
        <v>52845</v>
      </c>
      <c r="M95" s="32">
        <f t="shared" si="33"/>
        <v>0</v>
      </c>
      <c r="N95" s="34" t="s">
        <v>308</v>
      </c>
      <c r="O95" s="34" t="s">
        <v>78</v>
      </c>
      <c r="P95" s="36" t="s">
        <v>73</v>
      </c>
      <c r="Q95" s="36" t="s">
        <v>79</v>
      </c>
      <c r="R95" s="37">
        <v>45577.741666666669</v>
      </c>
      <c r="S95" s="37">
        <v>45577.741666666669</v>
      </c>
      <c r="T95" s="37">
        <v>45577.840277777781</v>
      </c>
      <c r="U95" s="37">
        <v>45577.970833333333</v>
      </c>
      <c r="V95" s="37">
        <v>45577.98333333333</v>
      </c>
      <c r="W95" s="37">
        <v>45578.041666666664</v>
      </c>
      <c r="X95" s="37">
        <v>45578.145833333336</v>
      </c>
      <c r="Y95" s="37">
        <v>45578.154166666667</v>
      </c>
      <c r="Z95" s="37">
        <v>45584.791666666664</v>
      </c>
      <c r="AA95" s="37">
        <v>45584.791666666664</v>
      </c>
      <c r="AB95" s="37">
        <v>45584.854166666664</v>
      </c>
      <c r="AC95" s="37">
        <v>45584.888888888891</v>
      </c>
      <c r="AD95" s="37">
        <v>45584.898611111108</v>
      </c>
      <c r="AE95" s="38">
        <v>52845</v>
      </c>
      <c r="AF95" s="38">
        <v>0</v>
      </c>
      <c r="AG95" s="38">
        <f t="shared" si="34"/>
        <v>52845</v>
      </c>
      <c r="AH95" s="38">
        <v>0</v>
      </c>
      <c r="AI95" s="38">
        <v>14878.44</v>
      </c>
      <c r="AJ95" s="38">
        <v>0</v>
      </c>
      <c r="AK95" s="38">
        <v>37966.559999999998</v>
      </c>
      <c r="AL95" s="38">
        <f t="shared" si="35"/>
        <v>52845</v>
      </c>
      <c r="AM95" s="41">
        <f t="shared" si="39"/>
        <v>9.8611111112404615E-2</v>
      </c>
      <c r="AN95" s="41">
        <f t="shared" si="40"/>
        <v>6.9055555555605679</v>
      </c>
      <c r="AO95" s="41">
        <f t="shared" si="41"/>
        <v>6.6374999999970896</v>
      </c>
      <c r="AP95" s="39">
        <v>3.8888888888888888</v>
      </c>
      <c r="AQ95" s="39">
        <v>0</v>
      </c>
      <c r="AR95" s="39">
        <v>0</v>
      </c>
      <c r="AS95" s="39">
        <v>0</v>
      </c>
      <c r="AT95" s="39">
        <f t="shared" si="36"/>
        <v>3.8888888888888888</v>
      </c>
      <c r="AU95" s="41">
        <f t="shared" si="37"/>
        <v>2.7486111111082008</v>
      </c>
      <c r="AV95" s="40">
        <f t="shared" si="42"/>
        <v>19226.073774654011</v>
      </c>
      <c r="AW95" s="40">
        <f t="shared" si="43"/>
        <v>291.4513457504957</v>
      </c>
    </row>
    <row r="96" spans="1:49" x14ac:dyDescent="0.25">
      <c r="A96" s="35">
        <v>84</v>
      </c>
      <c r="B96" s="27">
        <v>35</v>
      </c>
      <c r="C96" s="27" t="s">
        <v>60</v>
      </c>
      <c r="D96" s="42" t="s">
        <v>198</v>
      </c>
      <c r="E96" s="35" t="s">
        <v>199</v>
      </c>
      <c r="F96" s="35" t="s">
        <v>68</v>
      </c>
      <c r="G96" s="35" t="s">
        <v>304</v>
      </c>
      <c r="H96" s="36" t="s">
        <v>120</v>
      </c>
      <c r="I96" s="36" t="s">
        <v>120</v>
      </c>
      <c r="J96" s="36" t="s">
        <v>109</v>
      </c>
      <c r="K96" s="31">
        <v>48002</v>
      </c>
      <c r="L96" s="31">
        <v>47882</v>
      </c>
      <c r="M96" s="32">
        <f t="shared" si="33"/>
        <v>-120</v>
      </c>
      <c r="N96" s="46" t="s">
        <v>308</v>
      </c>
      <c r="O96" s="34" t="s">
        <v>78</v>
      </c>
      <c r="P96" s="36" t="s">
        <v>73</v>
      </c>
      <c r="Q96" s="36" t="s">
        <v>79</v>
      </c>
      <c r="R96" s="37">
        <v>45578.375</v>
      </c>
      <c r="S96" s="37">
        <v>45578.375</v>
      </c>
      <c r="T96" s="37">
        <v>45580.777777777781</v>
      </c>
      <c r="U96" s="47">
        <v>45580.816666666666</v>
      </c>
      <c r="V96" s="37">
        <v>45580.824999999997</v>
      </c>
      <c r="W96" s="37">
        <v>45580.930555555555</v>
      </c>
      <c r="X96" s="37">
        <v>45581.041666666664</v>
      </c>
      <c r="Y96" s="37">
        <v>45581.375</v>
      </c>
      <c r="Z96" s="37">
        <v>45586.9375</v>
      </c>
      <c r="AA96" s="37">
        <v>45586.9375</v>
      </c>
      <c r="AB96" s="37">
        <v>45587.166666666664</v>
      </c>
      <c r="AC96" s="37">
        <v>45587.319444444445</v>
      </c>
      <c r="AD96" s="37">
        <v>45587.335416666669</v>
      </c>
      <c r="AE96" s="38">
        <v>47882</v>
      </c>
      <c r="AF96" s="38">
        <v>0</v>
      </c>
      <c r="AG96" s="38">
        <f t="shared" si="34"/>
        <v>47882</v>
      </c>
      <c r="AH96" s="38">
        <v>0</v>
      </c>
      <c r="AI96" s="38">
        <v>15666.37</v>
      </c>
      <c r="AJ96" s="38">
        <v>0</v>
      </c>
      <c r="AK96" s="38">
        <v>32215.63</v>
      </c>
      <c r="AL96" s="38">
        <f t="shared" si="35"/>
        <v>47882</v>
      </c>
      <c r="AM96" s="41">
        <f t="shared" si="39"/>
        <v>2.4027777777810115</v>
      </c>
      <c r="AN96" s="41">
        <f t="shared" si="40"/>
        <v>6.4944444444481633</v>
      </c>
      <c r="AO96" s="41">
        <f t="shared" si="41"/>
        <v>5.5625</v>
      </c>
      <c r="AP96" s="39">
        <v>3.2187499999999996</v>
      </c>
      <c r="AQ96" s="39">
        <v>0</v>
      </c>
      <c r="AR96" s="39">
        <v>0</v>
      </c>
      <c r="AS96" s="39">
        <v>0</v>
      </c>
      <c r="AT96" s="39">
        <f t="shared" si="36"/>
        <v>3.2187499999999996</v>
      </c>
      <c r="AU96" s="41">
        <f t="shared" si="37"/>
        <v>2.3437500000000004</v>
      </c>
      <c r="AV96" s="40">
        <f t="shared" si="42"/>
        <v>20429.653333333328</v>
      </c>
      <c r="AW96" s="40">
        <f t="shared" si="43"/>
        <v>363.19383703703687</v>
      </c>
    </row>
    <row r="97" spans="1:49" x14ac:dyDescent="0.25">
      <c r="A97" s="35">
        <v>85</v>
      </c>
      <c r="B97" s="27">
        <v>36</v>
      </c>
      <c r="C97" s="27" t="s">
        <v>60</v>
      </c>
      <c r="D97" s="42" t="s">
        <v>200</v>
      </c>
      <c r="E97" s="35" t="s">
        <v>313</v>
      </c>
      <c r="F97" s="35" t="s">
        <v>154</v>
      </c>
      <c r="G97" s="35" t="s">
        <v>304</v>
      </c>
      <c r="H97" s="36" t="s">
        <v>76</v>
      </c>
      <c r="I97" s="36" t="s">
        <v>76</v>
      </c>
      <c r="J97" s="36" t="s">
        <v>77</v>
      </c>
      <c r="K97" s="31">
        <v>39336</v>
      </c>
      <c r="L97" s="31">
        <v>39336</v>
      </c>
      <c r="M97" s="32">
        <f t="shared" si="33"/>
        <v>0</v>
      </c>
      <c r="N97" s="46" t="s">
        <v>308</v>
      </c>
      <c r="O97" s="34" t="s">
        <v>57</v>
      </c>
      <c r="P97" s="36" t="s">
        <v>73</v>
      </c>
      <c r="Q97" s="36" t="s">
        <v>79</v>
      </c>
      <c r="R97" s="37">
        <v>45586.75</v>
      </c>
      <c r="S97" s="37">
        <v>45586.75</v>
      </c>
      <c r="T97" s="37">
        <v>45586.912499999999</v>
      </c>
      <c r="U97" s="47">
        <v>45586.970833333333</v>
      </c>
      <c r="V97" s="37">
        <v>45587.008333333331</v>
      </c>
      <c r="W97" s="37">
        <v>45587.076388888891</v>
      </c>
      <c r="X97" s="37">
        <v>45587.180555555555</v>
      </c>
      <c r="Y97" s="37">
        <v>45587.188888888886</v>
      </c>
      <c r="Z97" s="37">
        <v>45592.166666666664</v>
      </c>
      <c r="AA97" s="37">
        <v>45592.166666666664</v>
      </c>
      <c r="AB97" s="37">
        <v>45592.25</v>
      </c>
      <c r="AC97" s="37">
        <v>45592.263888888891</v>
      </c>
      <c r="AD97" s="37">
        <v>45592.275000000001</v>
      </c>
      <c r="AE97" s="38">
        <v>39336</v>
      </c>
      <c r="AF97" s="38">
        <v>0</v>
      </c>
      <c r="AG97" s="38">
        <f t="shared" si="34"/>
        <v>39336</v>
      </c>
      <c r="AH97" s="38">
        <v>0</v>
      </c>
      <c r="AI97" s="38">
        <v>35956.870000000003</v>
      </c>
      <c r="AJ97" s="38"/>
      <c r="AK97" s="38">
        <v>3379.13</v>
      </c>
      <c r="AL97" s="38">
        <f t="shared" si="35"/>
        <v>39336</v>
      </c>
      <c r="AM97" s="41">
        <f t="shared" si="39"/>
        <v>0.16249999999854481</v>
      </c>
      <c r="AN97" s="41">
        <f t="shared" si="40"/>
        <v>5.2555555555591127</v>
      </c>
      <c r="AO97" s="41">
        <f t="shared" si="41"/>
        <v>4.9777777777781012</v>
      </c>
      <c r="AP97" s="39">
        <v>0.25</v>
      </c>
      <c r="AQ97" s="39">
        <v>0</v>
      </c>
      <c r="AR97" s="39">
        <v>0</v>
      </c>
      <c r="AS97" s="39">
        <v>0</v>
      </c>
      <c r="AT97" s="39">
        <f t="shared" si="36"/>
        <v>0.25</v>
      </c>
      <c r="AU97" s="41">
        <f t="shared" si="37"/>
        <v>4.7277777777781012</v>
      </c>
      <c r="AV97" s="40">
        <f>IFERROR((L97+L98)/AU97,0)</f>
        <v>16640.376028200975</v>
      </c>
      <c r="AW97" s="40">
        <f t="shared" si="43"/>
        <v>146.65431282197272</v>
      </c>
    </row>
    <row r="98" spans="1:49" x14ac:dyDescent="0.25">
      <c r="A98" s="35">
        <v>85</v>
      </c>
      <c r="B98" s="27">
        <v>36</v>
      </c>
      <c r="C98" s="27" t="s">
        <v>60</v>
      </c>
      <c r="D98" s="42" t="s">
        <v>200</v>
      </c>
      <c r="E98" s="35" t="s">
        <v>223</v>
      </c>
      <c r="F98" s="35" t="s">
        <v>68</v>
      </c>
      <c r="G98" s="35" t="s">
        <v>304</v>
      </c>
      <c r="H98" s="36" t="s">
        <v>76</v>
      </c>
      <c r="I98" s="36" t="s">
        <v>76</v>
      </c>
      <c r="J98" s="36" t="s">
        <v>77</v>
      </c>
      <c r="K98" s="31">
        <v>39336</v>
      </c>
      <c r="L98" s="31">
        <v>39336</v>
      </c>
      <c r="M98" s="32">
        <f t="shared" si="33"/>
        <v>0</v>
      </c>
      <c r="N98" s="46" t="s">
        <v>308</v>
      </c>
      <c r="O98" s="34" t="s">
        <v>57</v>
      </c>
      <c r="P98" s="36" t="s">
        <v>73</v>
      </c>
      <c r="Q98" s="36" t="s">
        <v>79</v>
      </c>
      <c r="R98" s="37">
        <v>45586.75</v>
      </c>
      <c r="S98" s="37">
        <v>45586.75</v>
      </c>
      <c r="T98" s="37">
        <v>45586.912499999999</v>
      </c>
      <c r="U98" s="47">
        <v>45586.970833333333</v>
      </c>
      <c r="V98" s="37">
        <v>45587.008333333331</v>
      </c>
      <c r="W98" s="37">
        <v>45587.076388888891</v>
      </c>
      <c r="X98" s="37">
        <v>45587.180555555555</v>
      </c>
      <c r="Y98" s="37">
        <v>45587.188888888886</v>
      </c>
      <c r="Z98" s="37">
        <v>45592.166666666664</v>
      </c>
      <c r="AA98" s="37">
        <v>45592.166666666664</v>
      </c>
      <c r="AB98" s="37">
        <v>45592.25</v>
      </c>
      <c r="AC98" s="37">
        <v>45592.263888888891</v>
      </c>
      <c r="AD98" s="37">
        <v>45592.275000000001</v>
      </c>
      <c r="AE98" s="38">
        <v>39336</v>
      </c>
      <c r="AF98" s="38">
        <v>0</v>
      </c>
      <c r="AG98" s="38">
        <f t="shared" si="34"/>
        <v>39336</v>
      </c>
      <c r="AH98" s="38">
        <v>0</v>
      </c>
      <c r="AI98" s="38">
        <v>0</v>
      </c>
      <c r="AJ98" s="38">
        <v>0</v>
      </c>
      <c r="AK98" s="38">
        <v>39336</v>
      </c>
      <c r="AL98" s="38">
        <f t="shared" si="35"/>
        <v>39336</v>
      </c>
      <c r="AM98" s="87"/>
      <c r="AN98" s="87"/>
      <c r="AO98" s="87"/>
      <c r="AP98" s="88"/>
      <c r="AQ98" s="88"/>
      <c r="AR98" s="88"/>
      <c r="AS98" s="88"/>
      <c r="AT98" s="88"/>
      <c r="AU98" s="87"/>
      <c r="AV98" s="89"/>
      <c r="AW98" s="89"/>
    </row>
    <row r="99" spans="1:49" x14ac:dyDescent="0.25">
      <c r="A99" s="35">
        <v>86</v>
      </c>
      <c r="B99" s="27">
        <v>37</v>
      </c>
      <c r="C99" s="27" t="s">
        <v>60</v>
      </c>
      <c r="D99" s="42" t="s">
        <v>201</v>
      </c>
      <c r="E99" s="35" t="s">
        <v>320</v>
      </c>
      <c r="F99" s="35" t="s">
        <v>68</v>
      </c>
      <c r="G99" s="35" t="s">
        <v>304</v>
      </c>
      <c r="H99" s="36" t="s">
        <v>69</v>
      </c>
      <c r="I99" s="36" t="s">
        <v>70</v>
      </c>
      <c r="J99" s="36" t="s">
        <v>64</v>
      </c>
      <c r="K99" s="31">
        <v>48736</v>
      </c>
      <c r="L99" s="31">
        <v>48736</v>
      </c>
      <c r="M99" s="32">
        <f t="shared" si="33"/>
        <v>0</v>
      </c>
      <c r="N99" s="48">
        <v>6</v>
      </c>
      <c r="O99" s="34" t="s">
        <v>78</v>
      </c>
      <c r="P99" s="36" t="s">
        <v>58</v>
      </c>
      <c r="Q99" s="36" t="s">
        <v>134</v>
      </c>
      <c r="R99" s="37">
        <v>45583.416666666664</v>
      </c>
      <c r="S99" s="37">
        <v>45583.416666666664</v>
      </c>
      <c r="T99" s="37">
        <v>45587.375</v>
      </c>
      <c r="U99" s="47">
        <v>45587.431944444441</v>
      </c>
      <c r="V99" s="37">
        <v>45587.454861111109</v>
      </c>
      <c r="W99" s="37">
        <v>45587.520833333336</v>
      </c>
      <c r="X99" s="37">
        <v>45587.583333333336</v>
      </c>
      <c r="Y99" s="37">
        <v>45587.598611111112</v>
      </c>
      <c r="Z99" s="37">
        <v>45589.916666666664</v>
      </c>
      <c r="AA99" s="37">
        <v>45589.916666666664</v>
      </c>
      <c r="AB99" s="37">
        <v>45589.979166666664</v>
      </c>
      <c r="AC99" s="37">
        <v>45590.041666666664</v>
      </c>
      <c r="AD99" s="37">
        <v>45590.054861111108</v>
      </c>
      <c r="AE99" s="38">
        <v>48736</v>
      </c>
      <c r="AF99" s="38">
        <v>0</v>
      </c>
      <c r="AG99" s="38">
        <f t="shared" si="34"/>
        <v>48736</v>
      </c>
      <c r="AH99" s="38">
        <v>0</v>
      </c>
      <c r="AI99" s="38">
        <v>0</v>
      </c>
      <c r="AJ99" s="38">
        <v>0</v>
      </c>
      <c r="AK99" s="38">
        <v>48736</v>
      </c>
      <c r="AL99" s="38">
        <f t="shared" si="35"/>
        <v>48736</v>
      </c>
      <c r="AM99" s="41">
        <f t="shared" ref="AM99:AM106" si="44">T99-S99</f>
        <v>3.9583333333357587</v>
      </c>
      <c r="AN99" s="41">
        <f t="shared" ref="AN99:AN106" si="45">IF((AC99-V99)&lt;0,"NA",AC99-V99)</f>
        <v>2.5868055555547471</v>
      </c>
      <c r="AO99" s="41">
        <f t="shared" ref="AO99:AO106" si="46">IF(Z99="","NA",Z99-Y99)</f>
        <v>2.3180555555518367</v>
      </c>
      <c r="AP99" s="39">
        <v>0</v>
      </c>
      <c r="AQ99" s="39">
        <v>0</v>
      </c>
      <c r="AR99" s="39">
        <v>0</v>
      </c>
      <c r="AS99" s="39">
        <v>0</v>
      </c>
      <c r="AT99" s="39">
        <f t="shared" si="36"/>
        <v>0</v>
      </c>
      <c r="AU99" s="41">
        <f t="shared" si="37"/>
        <v>2.3180555555518367</v>
      </c>
      <c r="AV99" s="40">
        <f t="shared" ref="AV99:AV105" si="47">IFERROR(L99/AU99,0)</f>
        <v>21024.517675288374</v>
      </c>
      <c r="AW99" s="40">
        <f t="shared" ref="AW99:AW106" si="48">AV99/(AU99*24)</f>
        <v>377.91224101837213</v>
      </c>
    </row>
    <row r="100" spans="1:49" x14ac:dyDescent="0.25">
      <c r="A100" s="35">
        <v>87</v>
      </c>
      <c r="B100" s="27">
        <v>38</v>
      </c>
      <c r="C100" s="27" t="s">
        <v>60</v>
      </c>
      <c r="D100" s="42" t="s">
        <v>202</v>
      </c>
      <c r="E100" s="35" t="s">
        <v>199</v>
      </c>
      <c r="F100" s="35" t="s">
        <v>68</v>
      </c>
      <c r="G100" s="35" t="s">
        <v>304</v>
      </c>
      <c r="H100" s="36" t="s">
        <v>76</v>
      </c>
      <c r="I100" s="36" t="s">
        <v>76</v>
      </c>
      <c r="J100" s="36" t="s">
        <v>115</v>
      </c>
      <c r="K100" s="31">
        <v>27325</v>
      </c>
      <c r="L100" s="31">
        <v>27325</v>
      </c>
      <c r="M100" s="32">
        <f t="shared" si="33"/>
        <v>0</v>
      </c>
      <c r="N100" s="48">
        <v>7</v>
      </c>
      <c r="O100" s="34" t="s">
        <v>78</v>
      </c>
      <c r="P100" s="36" t="s">
        <v>58</v>
      </c>
      <c r="Q100" s="36" t="s">
        <v>134</v>
      </c>
      <c r="R100" s="37">
        <v>45588.354166666664</v>
      </c>
      <c r="S100" s="37">
        <v>45588.399305555555</v>
      </c>
      <c r="T100" s="37">
        <v>45588.399305555555</v>
      </c>
      <c r="U100" s="47">
        <v>45588.440972222219</v>
      </c>
      <c r="V100" s="37">
        <v>45588.458333333336</v>
      </c>
      <c r="W100" s="37">
        <v>45588.520833333336</v>
      </c>
      <c r="X100" s="37">
        <v>45588.604166666664</v>
      </c>
      <c r="Y100" s="37">
        <v>45588.627083333333</v>
      </c>
      <c r="Z100" s="37">
        <v>45591.833333333336</v>
      </c>
      <c r="AA100" s="37">
        <v>45591.833333333336</v>
      </c>
      <c r="AB100" s="37">
        <v>45591.9375</v>
      </c>
      <c r="AC100" s="37">
        <v>45591.979166666664</v>
      </c>
      <c r="AD100" s="37">
        <v>45591.990277777775</v>
      </c>
      <c r="AE100" s="38">
        <v>5165</v>
      </c>
      <c r="AF100" s="38">
        <v>22160</v>
      </c>
      <c r="AG100" s="38">
        <f t="shared" si="34"/>
        <v>27325</v>
      </c>
      <c r="AH100" s="38"/>
      <c r="AI100" s="38">
        <v>27286.07</v>
      </c>
      <c r="AJ100" s="38"/>
      <c r="AK100" s="38">
        <v>38.93</v>
      </c>
      <c r="AL100" s="38">
        <f t="shared" si="35"/>
        <v>27325</v>
      </c>
      <c r="AM100" s="41">
        <f t="shared" si="44"/>
        <v>0</v>
      </c>
      <c r="AN100" s="41">
        <f t="shared" si="45"/>
        <v>3.5208333333284827</v>
      </c>
      <c r="AO100" s="41">
        <f t="shared" si="46"/>
        <v>3.2062500000029104</v>
      </c>
      <c r="AP100" s="39">
        <v>0.46614583333333331</v>
      </c>
      <c r="AQ100" s="39">
        <v>0</v>
      </c>
      <c r="AR100" s="39">
        <v>0</v>
      </c>
      <c r="AS100" s="39">
        <v>0</v>
      </c>
      <c r="AT100" s="39">
        <f t="shared" si="36"/>
        <v>0.46614583333333331</v>
      </c>
      <c r="AU100" s="41">
        <f t="shared" si="37"/>
        <v>2.7401041666695769</v>
      </c>
      <c r="AV100" s="40">
        <f t="shared" si="47"/>
        <v>9972.248621924402</v>
      </c>
      <c r="AW100" s="40">
        <f t="shared" si="48"/>
        <v>151.64035159724477</v>
      </c>
    </row>
    <row r="101" spans="1:49" x14ac:dyDescent="0.25">
      <c r="A101" s="35">
        <v>88</v>
      </c>
      <c r="B101" s="27">
        <v>42</v>
      </c>
      <c r="C101" s="27" t="s">
        <v>51</v>
      </c>
      <c r="D101" s="42" t="s">
        <v>203</v>
      </c>
      <c r="E101" s="35" t="s">
        <v>322</v>
      </c>
      <c r="F101" s="35" t="s">
        <v>53</v>
      </c>
      <c r="G101" s="35" t="s">
        <v>54</v>
      </c>
      <c r="H101" s="36" t="s">
        <v>54</v>
      </c>
      <c r="I101" s="36" t="s">
        <v>55</v>
      </c>
      <c r="J101" s="29" t="s">
        <v>56</v>
      </c>
      <c r="K101" s="31">
        <v>55025</v>
      </c>
      <c r="L101" s="31">
        <v>55025</v>
      </c>
      <c r="M101" s="32">
        <f t="shared" si="33"/>
        <v>0</v>
      </c>
      <c r="N101" s="48">
        <v>5</v>
      </c>
      <c r="O101" s="34" t="s">
        <v>65</v>
      </c>
      <c r="P101" s="36" t="s">
        <v>58</v>
      </c>
      <c r="Q101" s="36" t="s">
        <v>134</v>
      </c>
      <c r="R101" s="37">
        <v>45589.336805555555</v>
      </c>
      <c r="S101" s="37">
        <v>45589.336805555555</v>
      </c>
      <c r="T101" s="37">
        <v>45589.508333333331</v>
      </c>
      <c r="U101" s="47">
        <v>45589.572916666664</v>
      </c>
      <c r="V101" s="37">
        <v>45589.595833333333</v>
      </c>
      <c r="W101" s="37">
        <v>45589.635416666664</v>
      </c>
      <c r="X101" s="37">
        <v>45589.677083333336</v>
      </c>
      <c r="Y101" s="37">
        <v>45589.680555555555</v>
      </c>
      <c r="Z101" s="37">
        <v>45592.395833333336</v>
      </c>
      <c r="AA101" s="37">
        <v>45592.395833333336</v>
      </c>
      <c r="AB101" s="37">
        <v>45592.4375</v>
      </c>
      <c r="AC101" s="37">
        <v>45592.548611111109</v>
      </c>
      <c r="AD101" s="37">
        <v>45592.568749999999</v>
      </c>
      <c r="AE101" s="38">
        <v>55025</v>
      </c>
      <c r="AF101" s="38">
        <v>0</v>
      </c>
      <c r="AG101" s="38">
        <f t="shared" si="34"/>
        <v>55025</v>
      </c>
      <c r="AH101" s="38">
        <v>0</v>
      </c>
      <c r="AI101" s="38">
        <v>0</v>
      </c>
      <c r="AJ101" s="38">
        <v>0</v>
      </c>
      <c r="AK101" s="38">
        <v>55025</v>
      </c>
      <c r="AL101" s="38">
        <f t="shared" si="35"/>
        <v>55025</v>
      </c>
      <c r="AM101" s="41">
        <f t="shared" si="44"/>
        <v>0.17152777777664596</v>
      </c>
      <c r="AN101" s="41">
        <f t="shared" si="45"/>
        <v>2.952777777776646</v>
      </c>
      <c r="AO101" s="41">
        <f t="shared" si="46"/>
        <v>2.7152777777810115</v>
      </c>
      <c r="AP101" s="39">
        <v>0</v>
      </c>
      <c r="AQ101" s="39">
        <v>0</v>
      </c>
      <c r="AR101" s="39">
        <v>0</v>
      </c>
      <c r="AS101" s="39">
        <v>0.10416666666606034</v>
      </c>
      <c r="AT101" s="39">
        <f t="shared" si="36"/>
        <v>0.10416666666606034</v>
      </c>
      <c r="AU101" s="41">
        <f t="shared" si="37"/>
        <v>2.6111111111149512</v>
      </c>
      <c r="AV101" s="40">
        <f t="shared" si="47"/>
        <v>21073.404255288158</v>
      </c>
      <c r="AW101" s="40">
        <f t="shared" si="48"/>
        <v>336.27772747750799</v>
      </c>
    </row>
    <row r="102" spans="1:49" x14ac:dyDescent="0.25">
      <c r="A102" s="35">
        <v>89</v>
      </c>
      <c r="B102" s="27">
        <v>39</v>
      </c>
      <c r="C102" s="27" t="s">
        <v>60</v>
      </c>
      <c r="D102" s="42" t="s">
        <v>204</v>
      </c>
      <c r="E102" s="35" t="s">
        <v>119</v>
      </c>
      <c r="F102" s="35" t="s">
        <v>68</v>
      </c>
      <c r="G102" s="35" t="s">
        <v>304</v>
      </c>
      <c r="H102" s="36" t="s">
        <v>76</v>
      </c>
      <c r="I102" s="36" t="s">
        <v>311</v>
      </c>
      <c r="J102" s="36" t="s">
        <v>115</v>
      </c>
      <c r="K102" s="31">
        <v>33000</v>
      </c>
      <c r="L102" s="31">
        <v>33000</v>
      </c>
      <c r="M102" s="32">
        <f t="shared" si="33"/>
        <v>0</v>
      </c>
      <c r="N102" s="48">
        <v>4</v>
      </c>
      <c r="O102" s="34" t="s">
        <v>78</v>
      </c>
      <c r="P102" s="36" t="s">
        <v>58</v>
      </c>
      <c r="Q102" s="36" t="s">
        <v>134</v>
      </c>
      <c r="R102" s="37">
        <v>45589.486111111109</v>
      </c>
      <c r="S102" s="37">
        <v>45589.486111111109</v>
      </c>
      <c r="T102" s="37">
        <v>45590.099305555559</v>
      </c>
      <c r="U102" s="47">
        <v>45590.140972222223</v>
      </c>
      <c r="V102" s="37">
        <v>45590.159722222219</v>
      </c>
      <c r="W102" s="37">
        <v>45590.25</v>
      </c>
      <c r="X102" s="37">
        <v>45590.333333333336</v>
      </c>
      <c r="Y102" s="37">
        <v>45590.395833333336</v>
      </c>
      <c r="Z102" s="37">
        <v>45593.541666666664</v>
      </c>
      <c r="AA102" s="37">
        <v>45593.541666666664</v>
      </c>
      <c r="AB102" s="37">
        <v>45593.645833333336</v>
      </c>
      <c r="AC102" s="37">
        <v>45593.708333333336</v>
      </c>
      <c r="AD102" s="37">
        <v>45593.716666666667</v>
      </c>
      <c r="AE102" s="38">
        <v>700</v>
      </c>
      <c r="AF102" s="38">
        <v>32300</v>
      </c>
      <c r="AG102" s="38">
        <f t="shared" si="34"/>
        <v>33000</v>
      </c>
      <c r="AH102" s="38">
        <v>0</v>
      </c>
      <c r="AI102" s="38">
        <v>33055.25</v>
      </c>
      <c r="AJ102" s="38">
        <v>0</v>
      </c>
      <c r="AK102" s="38">
        <v>0</v>
      </c>
      <c r="AL102" s="38">
        <f t="shared" si="35"/>
        <v>33055.25</v>
      </c>
      <c r="AM102" s="41">
        <f t="shared" si="44"/>
        <v>0.61319444444961846</v>
      </c>
      <c r="AN102" s="41">
        <f t="shared" si="45"/>
        <v>3.5486111111167702</v>
      </c>
      <c r="AO102" s="41">
        <f t="shared" si="46"/>
        <v>3.1458333333284827</v>
      </c>
      <c r="AP102" s="39">
        <v>0.16666666666666671</v>
      </c>
      <c r="AQ102" s="39">
        <v>0</v>
      </c>
      <c r="AR102" s="39">
        <v>0</v>
      </c>
      <c r="AS102" s="39">
        <v>0</v>
      </c>
      <c r="AT102" s="39">
        <f t="shared" si="36"/>
        <v>0.16666666666666671</v>
      </c>
      <c r="AU102" s="41">
        <f t="shared" si="37"/>
        <v>2.9791666666618162</v>
      </c>
      <c r="AV102" s="40">
        <f t="shared" si="47"/>
        <v>11076.923076941112</v>
      </c>
      <c r="AW102" s="40">
        <f t="shared" si="48"/>
        <v>154.92200107635171</v>
      </c>
    </row>
    <row r="103" spans="1:49" x14ac:dyDescent="0.25">
      <c r="A103" s="35">
        <v>90</v>
      </c>
      <c r="B103" s="27">
        <v>40</v>
      </c>
      <c r="C103" s="27" t="s">
        <v>60</v>
      </c>
      <c r="D103" s="42" t="s">
        <v>205</v>
      </c>
      <c r="E103" s="35" t="s">
        <v>313</v>
      </c>
      <c r="F103" s="35" t="s">
        <v>154</v>
      </c>
      <c r="G103" s="35" t="s">
        <v>304</v>
      </c>
      <c r="H103" s="36" t="s">
        <v>108</v>
      </c>
      <c r="I103" s="36" t="s">
        <v>108</v>
      </c>
      <c r="J103" s="36" t="s">
        <v>109</v>
      </c>
      <c r="K103" s="31">
        <v>27160</v>
      </c>
      <c r="L103" s="31">
        <v>26962.475999999999</v>
      </c>
      <c r="M103" s="32">
        <f t="shared" si="33"/>
        <v>-197.52400000000125</v>
      </c>
      <c r="N103" s="48">
        <v>7</v>
      </c>
      <c r="O103" s="34" t="s">
        <v>57</v>
      </c>
      <c r="P103" s="36" t="s">
        <v>58</v>
      </c>
      <c r="Q103" s="36" t="s">
        <v>134</v>
      </c>
      <c r="R103" s="37">
        <v>45591.25</v>
      </c>
      <c r="S103" s="37">
        <v>45591.25</v>
      </c>
      <c r="T103" s="37">
        <v>45592.025000000001</v>
      </c>
      <c r="U103" s="47">
        <v>45592.070833333331</v>
      </c>
      <c r="V103" s="37">
        <v>45592.083333333336</v>
      </c>
      <c r="W103" s="37">
        <v>45592.173611111109</v>
      </c>
      <c r="X103" s="37">
        <v>45592.298611111109</v>
      </c>
      <c r="Y103" s="37">
        <v>45592.330555555556</v>
      </c>
      <c r="Z103" s="37">
        <v>45595.770833333336</v>
      </c>
      <c r="AA103" s="37">
        <v>45595.770833333336</v>
      </c>
      <c r="AB103" s="37">
        <v>45595.895833333336</v>
      </c>
      <c r="AC103" s="37">
        <v>45597.458333333336</v>
      </c>
      <c r="AD103" s="37">
        <v>45597.854166666664</v>
      </c>
      <c r="AE103" s="49">
        <v>26962.475999999999</v>
      </c>
      <c r="AF103" s="38">
        <v>0</v>
      </c>
      <c r="AG103" s="38">
        <f t="shared" si="34"/>
        <v>26962.475999999999</v>
      </c>
      <c r="AH103" s="38">
        <f t="shared" si="34"/>
        <v>26962.475999999999</v>
      </c>
      <c r="AI103" s="38">
        <v>0</v>
      </c>
      <c r="AJ103" s="38">
        <v>0</v>
      </c>
      <c r="AK103" s="38">
        <v>0</v>
      </c>
      <c r="AL103" s="38">
        <f t="shared" si="35"/>
        <v>26962.475999999999</v>
      </c>
      <c r="AM103" s="41">
        <f t="shared" si="44"/>
        <v>0.77500000000145519</v>
      </c>
      <c r="AN103" s="41">
        <f t="shared" si="45"/>
        <v>5.375</v>
      </c>
      <c r="AO103" s="41">
        <f t="shared" si="46"/>
        <v>3.4402777777795563</v>
      </c>
      <c r="AP103" s="39">
        <v>0.25</v>
      </c>
      <c r="AQ103" s="39">
        <v>0</v>
      </c>
      <c r="AR103" s="39">
        <v>0</v>
      </c>
      <c r="AS103" s="39">
        <v>0</v>
      </c>
      <c r="AT103" s="39">
        <f t="shared" si="36"/>
        <v>0.25</v>
      </c>
      <c r="AU103" s="41">
        <f t="shared" si="37"/>
        <v>3.1902777777795563</v>
      </c>
      <c r="AV103" s="40">
        <f t="shared" si="47"/>
        <v>8451.4509011707341</v>
      </c>
      <c r="AW103" s="40">
        <f t="shared" si="48"/>
        <v>110.38029039398376</v>
      </c>
    </row>
    <row r="104" spans="1:49" x14ac:dyDescent="0.25">
      <c r="A104" s="35">
        <v>91</v>
      </c>
      <c r="B104" s="27">
        <v>41</v>
      </c>
      <c r="C104" s="27" t="s">
        <v>60</v>
      </c>
      <c r="D104" s="42" t="s">
        <v>206</v>
      </c>
      <c r="E104" s="35" t="s">
        <v>320</v>
      </c>
      <c r="F104" s="35" t="s">
        <v>68</v>
      </c>
      <c r="G104" s="35" t="s">
        <v>304</v>
      </c>
      <c r="H104" s="36" t="s">
        <v>69</v>
      </c>
      <c r="I104" s="36" t="s">
        <v>70</v>
      </c>
      <c r="J104" s="36" t="s">
        <v>162</v>
      </c>
      <c r="K104" s="31">
        <v>44999.998</v>
      </c>
      <c r="L104" s="31">
        <v>44999.998</v>
      </c>
      <c r="M104" s="32">
        <f t="shared" si="33"/>
        <v>0</v>
      </c>
      <c r="N104" s="48">
        <v>6</v>
      </c>
      <c r="O104" s="34" t="s">
        <v>78</v>
      </c>
      <c r="P104" s="36" t="s">
        <v>58</v>
      </c>
      <c r="Q104" s="36" t="s">
        <v>134</v>
      </c>
      <c r="R104" s="37">
        <v>45588.645833333336</v>
      </c>
      <c r="S104" s="37">
        <v>45588.645833333336</v>
      </c>
      <c r="T104" s="37">
        <v>45592.308333333334</v>
      </c>
      <c r="U104" s="47">
        <v>45592.362500000003</v>
      </c>
      <c r="V104" s="37">
        <v>45592.375</v>
      </c>
      <c r="W104" s="37">
        <v>45592.458333333336</v>
      </c>
      <c r="X104" s="37">
        <v>45592.541666666664</v>
      </c>
      <c r="Y104" s="37">
        <v>45592.557638888888</v>
      </c>
      <c r="Z104" s="37">
        <v>45595.8125</v>
      </c>
      <c r="AA104" s="37">
        <v>45595.8125</v>
      </c>
      <c r="AB104" s="37">
        <v>45595.875</v>
      </c>
      <c r="AC104" s="37">
        <v>45595.909722222219</v>
      </c>
      <c r="AD104" s="37">
        <v>45595.923611111109</v>
      </c>
      <c r="AE104" s="38">
        <v>44999.998</v>
      </c>
      <c r="AF104" s="38">
        <v>0</v>
      </c>
      <c r="AG104" s="38">
        <f t="shared" si="34"/>
        <v>44999.998</v>
      </c>
      <c r="AH104" s="38">
        <v>0</v>
      </c>
      <c r="AI104" s="38">
        <v>0</v>
      </c>
      <c r="AJ104" s="38">
        <v>0</v>
      </c>
      <c r="AK104" s="38">
        <v>44999.998</v>
      </c>
      <c r="AL104" s="38">
        <f t="shared" si="35"/>
        <v>44999.998</v>
      </c>
      <c r="AM104" s="41">
        <f t="shared" si="44"/>
        <v>3.6624999999985448</v>
      </c>
      <c r="AN104" s="41">
        <f t="shared" si="45"/>
        <v>3.5347222222189885</v>
      </c>
      <c r="AO104" s="41">
        <f t="shared" si="46"/>
        <v>3.2548611111124046</v>
      </c>
      <c r="AP104" s="39">
        <v>0.49652777777777785</v>
      </c>
      <c r="AQ104" s="39">
        <v>0</v>
      </c>
      <c r="AR104" s="39">
        <v>0</v>
      </c>
      <c r="AS104" s="39">
        <v>0</v>
      </c>
      <c r="AT104" s="39">
        <f t="shared" si="36"/>
        <v>0.49652777777777785</v>
      </c>
      <c r="AU104" s="41">
        <f t="shared" si="37"/>
        <v>2.7583333333346269</v>
      </c>
      <c r="AV104" s="40">
        <f t="shared" si="47"/>
        <v>16314.198670687212</v>
      </c>
      <c r="AW104" s="40">
        <f t="shared" si="48"/>
        <v>246.4380463848876</v>
      </c>
    </row>
    <row r="105" spans="1:49" x14ac:dyDescent="0.25">
      <c r="A105" s="35">
        <v>92</v>
      </c>
      <c r="B105" s="27">
        <v>43</v>
      </c>
      <c r="C105" s="27" t="s">
        <v>60</v>
      </c>
      <c r="D105" s="42" t="s">
        <v>207</v>
      </c>
      <c r="E105" s="35" t="s">
        <v>186</v>
      </c>
      <c r="F105" s="35" t="s">
        <v>87</v>
      </c>
      <c r="G105" s="35" t="s">
        <v>54</v>
      </c>
      <c r="H105" s="36" t="s">
        <v>54</v>
      </c>
      <c r="I105" s="36" t="s">
        <v>187</v>
      </c>
      <c r="J105" s="36" t="s">
        <v>115</v>
      </c>
      <c r="K105" s="31">
        <v>42000</v>
      </c>
      <c r="L105" s="31">
        <v>42000</v>
      </c>
      <c r="M105" s="32">
        <f t="shared" si="33"/>
        <v>0</v>
      </c>
      <c r="N105" s="48">
        <v>5</v>
      </c>
      <c r="O105" s="34" t="s">
        <v>57</v>
      </c>
      <c r="P105" s="36" t="s">
        <v>73</v>
      </c>
      <c r="Q105" s="36" t="s">
        <v>79</v>
      </c>
      <c r="R105" s="37">
        <v>45595.979166666664</v>
      </c>
      <c r="S105" s="37">
        <v>45595.979166666664</v>
      </c>
      <c r="T105" s="37">
        <v>45596.25</v>
      </c>
      <c r="U105" s="47">
        <v>45596.3125</v>
      </c>
      <c r="V105" s="37">
        <v>45596.324999999997</v>
      </c>
      <c r="W105" s="37">
        <v>45596.40625</v>
      </c>
      <c r="X105" s="37">
        <v>45596.489583333336</v>
      </c>
      <c r="Y105" s="37">
        <v>45596.504166666666</v>
      </c>
      <c r="Z105" s="37">
        <v>45597.958333333336</v>
      </c>
      <c r="AA105" s="37">
        <v>45597.958333333336</v>
      </c>
      <c r="AB105" s="37">
        <v>45598.041666666664</v>
      </c>
      <c r="AC105" s="37">
        <v>45598.118055555555</v>
      </c>
      <c r="AD105" s="37">
        <v>45598.127083333333</v>
      </c>
      <c r="AE105" s="38">
        <v>42000</v>
      </c>
      <c r="AF105" s="38">
        <v>0</v>
      </c>
      <c r="AG105" s="38">
        <f t="shared" si="34"/>
        <v>42000</v>
      </c>
      <c r="AH105" s="38">
        <v>0</v>
      </c>
      <c r="AI105" s="38">
        <v>0</v>
      </c>
      <c r="AJ105" s="38">
        <v>0</v>
      </c>
      <c r="AK105" s="44">
        <v>42000</v>
      </c>
      <c r="AL105" s="38">
        <f t="shared" si="35"/>
        <v>42000</v>
      </c>
      <c r="AM105" s="41">
        <f t="shared" si="44"/>
        <v>0.27083333333575865</v>
      </c>
      <c r="AN105" s="41">
        <f t="shared" si="45"/>
        <v>1.7930555555576575</v>
      </c>
      <c r="AO105" s="41">
        <f t="shared" si="46"/>
        <v>1.4541666666700621</v>
      </c>
      <c r="AP105" s="39">
        <v>0</v>
      </c>
      <c r="AQ105" s="39">
        <v>0</v>
      </c>
      <c r="AR105" s="39">
        <v>0</v>
      </c>
      <c r="AS105" s="39">
        <v>0</v>
      </c>
      <c r="AT105" s="39">
        <f t="shared" si="36"/>
        <v>0</v>
      </c>
      <c r="AU105" s="41">
        <f t="shared" si="37"/>
        <v>1.4541666666700621</v>
      </c>
      <c r="AV105" s="40">
        <f t="shared" si="47"/>
        <v>28882.521489903906</v>
      </c>
      <c r="AW105" s="40">
        <f t="shared" si="48"/>
        <v>827.57941231623113</v>
      </c>
    </row>
    <row r="106" spans="1:49" x14ac:dyDescent="0.25">
      <c r="A106" s="35">
        <v>93</v>
      </c>
      <c r="B106" s="27">
        <v>42</v>
      </c>
      <c r="C106" s="27" t="s">
        <v>60</v>
      </c>
      <c r="D106" s="42" t="s">
        <v>208</v>
      </c>
      <c r="E106" s="35" t="s">
        <v>113</v>
      </c>
      <c r="F106" s="35" t="s">
        <v>68</v>
      </c>
      <c r="G106" s="35" t="s">
        <v>304</v>
      </c>
      <c r="H106" s="36" t="s">
        <v>76</v>
      </c>
      <c r="I106" s="36" t="s">
        <v>76</v>
      </c>
      <c r="J106" s="36" t="s">
        <v>77</v>
      </c>
      <c r="K106" s="31">
        <v>26400</v>
      </c>
      <c r="L106" s="31">
        <v>26400</v>
      </c>
      <c r="M106" s="32">
        <f t="shared" si="33"/>
        <v>0</v>
      </c>
      <c r="N106" s="48">
        <v>6</v>
      </c>
      <c r="O106" s="34" t="s">
        <v>78</v>
      </c>
      <c r="P106" s="36" t="s">
        <v>73</v>
      </c>
      <c r="Q106" s="36" t="s">
        <v>79</v>
      </c>
      <c r="R106" s="37">
        <v>45596.9375</v>
      </c>
      <c r="S106" s="37">
        <v>45596.9375</v>
      </c>
      <c r="T106" s="37">
        <v>45597.270833333336</v>
      </c>
      <c r="U106" s="47">
        <v>45597.366666666669</v>
      </c>
      <c r="V106" s="37">
        <v>45597.383333333331</v>
      </c>
      <c r="W106" s="37">
        <v>45597.458333333336</v>
      </c>
      <c r="X106" s="37">
        <v>45597.541666666664</v>
      </c>
      <c r="Y106" s="37">
        <v>45597.551388888889</v>
      </c>
      <c r="Z106" s="37">
        <v>45600.1875</v>
      </c>
      <c r="AA106" s="37">
        <v>45600.1875</v>
      </c>
      <c r="AB106" s="37">
        <v>45600.25</v>
      </c>
      <c r="AC106" s="37">
        <v>45600.34375</v>
      </c>
      <c r="AD106" s="37">
        <v>45600.35</v>
      </c>
      <c r="AE106" s="38">
        <v>26400</v>
      </c>
      <c r="AF106" s="38">
        <v>0</v>
      </c>
      <c r="AG106" s="38">
        <f t="shared" si="34"/>
        <v>26400</v>
      </c>
      <c r="AH106" s="38">
        <v>0</v>
      </c>
      <c r="AI106" s="38">
        <v>0</v>
      </c>
      <c r="AJ106" s="38">
        <v>0</v>
      </c>
      <c r="AK106" s="38">
        <v>26400</v>
      </c>
      <c r="AL106" s="38">
        <f t="shared" si="35"/>
        <v>26400</v>
      </c>
      <c r="AM106" s="41">
        <f t="shared" si="44"/>
        <v>0.33333333333575865</v>
      </c>
      <c r="AN106" s="41">
        <f t="shared" si="45"/>
        <v>2.9604166666686069</v>
      </c>
      <c r="AO106" s="41">
        <f t="shared" si="46"/>
        <v>2.6361111111109494</v>
      </c>
      <c r="AP106" s="39">
        <v>8.3333333333333343E-2</v>
      </c>
      <c r="AQ106" s="39">
        <v>0</v>
      </c>
      <c r="AR106" s="39">
        <v>0</v>
      </c>
      <c r="AS106" s="39">
        <v>0.11805555555555552</v>
      </c>
      <c r="AT106" s="39">
        <f t="shared" si="36"/>
        <v>0.20138888888888887</v>
      </c>
      <c r="AU106" s="41">
        <f t="shared" si="37"/>
        <v>2.4347222222220606</v>
      </c>
      <c r="AV106" s="40">
        <f>IFERROR((L106+L107)/AU106,0)</f>
        <v>18310.918425557404</v>
      </c>
      <c r="AW106" s="40">
        <f t="shared" si="48"/>
        <v>313.36426284469968</v>
      </c>
    </row>
    <row r="107" spans="1:49" x14ac:dyDescent="0.25">
      <c r="A107" s="35">
        <v>93</v>
      </c>
      <c r="B107" s="27">
        <v>42</v>
      </c>
      <c r="C107" s="27" t="s">
        <v>60</v>
      </c>
      <c r="D107" s="42" t="s">
        <v>208</v>
      </c>
      <c r="E107" s="35" t="s">
        <v>314</v>
      </c>
      <c r="F107" s="35" t="s">
        <v>68</v>
      </c>
      <c r="G107" s="35" t="s">
        <v>304</v>
      </c>
      <c r="H107" s="36" t="s">
        <v>76</v>
      </c>
      <c r="I107" s="36" t="s">
        <v>76</v>
      </c>
      <c r="J107" s="36" t="s">
        <v>77</v>
      </c>
      <c r="K107" s="31">
        <v>18182</v>
      </c>
      <c r="L107" s="31">
        <v>18182</v>
      </c>
      <c r="M107" s="32">
        <f t="shared" si="33"/>
        <v>0</v>
      </c>
      <c r="N107" s="48">
        <v>6</v>
      </c>
      <c r="O107" s="34" t="s">
        <v>78</v>
      </c>
      <c r="P107" s="36" t="s">
        <v>73</v>
      </c>
      <c r="Q107" s="36" t="s">
        <v>79</v>
      </c>
      <c r="R107" s="37">
        <v>45596.9375</v>
      </c>
      <c r="S107" s="37">
        <v>45596.9375</v>
      </c>
      <c r="T107" s="37">
        <v>45597.270833333336</v>
      </c>
      <c r="U107" s="47">
        <v>45597.366666666669</v>
      </c>
      <c r="V107" s="37">
        <v>45597.383333333331</v>
      </c>
      <c r="W107" s="37">
        <v>45597.458333333336</v>
      </c>
      <c r="X107" s="37">
        <v>45597.541666666664</v>
      </c>
      <c r="Y107" s="37">
        <v>45597.551388888889</v>
      </c>
      <c r="Z107" s="37">
        <v>45600.1875</v>
      </c>
      <c r="AA107" s="37">
        <v>45600.1875</v>
      </c>
      <c r="AB107" s="37">
        <v>45600.25</v>
      </c>
      <c r="AC107" s="37">
        <v>45600.34375</v>
      </c>
      <c r="AD107" s="37">
        <v>45600.35</v>
      </c>
      <c r="AE107" s="38">
        <v>18182</v>
      </c>
      <c r="AF107" s="38">
        <v>0</v>
      </c>
      <c r="AG107" s="38">
        <f t="shared" si="34"/>
        <v>18182</v>
      </c>
      <c r="AH107" s="38">
        <v>0</v>
      </c>
      <c r="AI107" s="38">
        <v>0</v>
      </c>
      <c r="AJ107" s="38">
        <v>0</v>
      </c>
      <c r="AK107" s="38">
        <v>18182</v>
      </c>
      <c r="AL107" s="38">
        <f t="shared" si="35"/>
        <v>18182</v>
      </c>
      <c r="AM107" s="87"/>
      <c r="AN107" s="87"/>
      <c r="AO107" s="87"/>
      <c r="AP107" s="88"/>
      <c r="AQ107" s="88"/>
      <c r="AR107" s="88"/>
      <c r="AS107" s="88"/>
      <c r="AT107" s="88"/>
      <c r="AU107" s="87"/>
      <c r="AV107" s="89"/>
      <c r="AW107" s="89"/>
    </row>
    <row r="108" spans="1:49" x14ac:dyDescent="0.25">
      <c r="A108" s="35">
        <v>94</v>
      </c>
      <c r="B108" s="27">
        <v>44</v>
      </c>
      <c r="C108" s="27" t="s">
        <v>51</v>
      </c>
      <c r="D108" s="42" t="s">
        <v>209</v>
      </c>
      <c r="E108" s="35" t="s">
        <v>99</v>
      </c>
      <c r="F108" s="35" t="s">
        <v>53</v>
      </c>
      <c r="G108" s="35" t="s">
        <v>54</v>
      </c>
      <c r="H108" s="36" t="s">
        <v>54</v>
      </c>
      <c r="I108" s="36" t="s">
        <v>55</v>
      </c>
      <c r="J108" s="29" t="s">
        <v>56</v>
      </c>
      <c r="K108" s="31">
        <v>78010</v>
      </c>
      <c r="L108" s="31">
        <v>78010</v>
      </c>
      <c r="M108" s="32">
        <f t="shared" ref="M108:M147" si="49">+L108-K108</f>
        <v>0</v>
      </c>
      <c r="N108" s="48">
        <v>5</v>
      </c>
      <c r="O108" s="34" t="s">
        <v>65</v>
      </c>
      <c r="P108" s="36" t="s">
        <v>73</v>
      </c>
      <c r="Q108" s="36" t="s">
        <v>79</v>
      </c>
      <c r="R108" s="37">
        <v>45596.5</v>
      </c>
      <c r="S108" s="37">
        <v>45596.5</v>
      </c>
      <c r="T108" s="37">
        <v>45598.277777777781</v>
      </c>
      <c r="U108" s="47">
        <v>45598.352083333331</v>
      </c>
      <c r="V108" s="37">
        <v>45598.375</v>
      </c>
      <c r="W108" s="37">
        <v>45598.416666666664</v>
      </c>
      <c r="X108" s="37">
        <v>45598.479166666664</v>
      </c>
      <c r="Y108" s="37">
        <v>45598.494444444441</v>
      </c>
      <c r="Z108" s="37">
        <v>45601.5</v>
      </c>
      <c r="AA108" s="37">
        <v>45601.5</v>
      </c>
      <c r="AB108" s="37">
        <v>45601.541666666664</v>
      </c>
      <c r="AC108" s="37">
        <v>45601.618055555555</v>
      </c>
      <c r="AD108" s="37">
        <v>45601.629861111112</v>
      </c>
      <c r="AE108" s="38">
        <v>78010</v>
      </c>
      <c r="AF108" s="38">
        <v>0</v>
      </c>
      <c r="AG108" s="38">
        <f t="shared" si="34"/>
        <v>78010</v>
      </c>
      <c r="AH108" s="38">
        <v>0</v>
      </c>
      <c r="AI108" s="38">
        <v>0</v>
      </c>
      <c r="AJ108" s="38">
        <v>0</v>
      </c>
      <c r="AK108" s="38">
        <v>78010</v>
      </c>
      <c r="AL108" s="38">
        <f t="shared" si="35"/>
        <v>78010</v>
      </c>
      <c r="AM108" s="41">
        <f t="shared" ref="AM108:AM113" si="50">T108-S108</f>
        <v>1.7777777777810115</v>
      </c>
      <c r="AN108" s="41">
        <f t="shared" ref="AN108:AN113" si="51">IF((AC108-V108)&lt;0,"NA",AC108-V108)</f>
        <v>3.2430555555547471</v>
      </c>
      <c r="AO108" s="41">
        <f t="shared" ref="AO108:AO113" si="52">IF(Z108="","NA",Z108-Y108)</f>
        <v>3.0055555555591127</v>
      </c>
      <c r="AP108" s="39">
        <v>0.12499999999999997</v>
      </c>
      <c r="AQ108" s="39">
        <v>0</v>
      </c>
      <c r="AR108" s="39">
        <v>0</v>
      </c>
      <c r="AS108" s="39">
        <v>0</v>
      </c>
      <c r="AT108" s="39">
        <f t="shared" si="36"/>
        <v>0.12499999999999997</v>
      </c>
      <c r="AU108" s="41">
        <f t="shared" si="37"/>
        <v>2.8805555555591127</v>
      </c>
      <c r="AV108" s="40">
        <f>IFERROR(L108/AU108,0)</f>
        <v>27081.581485019597</v>
      </c>
      <c r="AW108" s="40">
        <f t="shared" ref="AW108:AW113" si="53">AV108/(AU108*24)</f>
        <v>391.72972254078331</v>
      </c>
    </row>
    <row r="109" spans="1:49" x14ac:dyDescent="0.25">
      <c r="A109" s="35">
        <v>95</v>
      </c>
      <c r="B109" s="27">
        <v>43</v>
      </c>
      <c r="C109" s="27" t="s">
        <v>60</v>
      </c>
      <c r="D109" s="42" t="s">
        <v>210</v>
      </c>
      <c r="E109" s="35" t="s">
        <v>211</v>
      </c>
      <c r="F109" s="35" t="s">
        <v>68</v>
      </c>
      <c r="G109" s="35" t="s">
        <v>304</v>
      </c>
      <c r="H109" s="36" t="s">
        <v>76</v>
      </c>
      <c r="I109" s="36" t="s">
        <v>311</v>
      </c>
      <c r="J109" s="36" t="s">
        <v>115</v>
      </c>
      <c r="K109" s="31">
        <v>30000</v>
      </c>
      <c r="L109" s="31">
        <v>30000</v>
      </c>
      <c r="M109" s="32">
        <f t="shared" si="49"/>
        <v>0</v>
      </c>
      <c r="N109" s="48">
        <v>4</v>
      </c>
      <c r="O109" s="34" t="s">
        <v>78</v>
      </c>
      <c r="P109" s="36" t="s">
        <v>58</v>
      </c>
      <c r="Q109" s="36" t="s">
        <v>79</v>
      </c>
      <c r="R109" s="37">
        <v>45597.913194444445</v>
      </c>
      <c r="S109" s="37">
        <v>45597.913194444445</v>
      </c>
      <c r="T109" s="37">
        <v>45597.972222222219</v>
      </c>
      <c r="U109" s="47">
        <v>45598.020833333336</v>
      </c>
      <c r="V109" s="37">
        <v>45598.033333333333</v>
      </c>
      <c r="W109" s="37">
        <v>45598.125</v>
      </c>
      <c r="X109" s="37">
        <v>45598.208333333336</v>
      </c>
      <c r="Y109" s="37">
        <v>45598.252083333333</v>
      </c>
      <c r="Z109" s="37">
        <v>45600.666666666664</v>
      </c>
      <c r="AA109" s="37">
        <v>45600.666666666664</v>
      </c>
      <c r="AB109" s="37">
        <v>45600.75</v>
      </c>
      <c r="AC109" s="37">
        <v>45600.779166666667</v>
      </c>
      <c r="AD109" s="37">
        <v>45600.790972222225</v>
      </c>
      <c r="AE109" s="38">
        <v>0</v>
      </c>
      <c r="AF109" s="38">
        <v>30000</v>
      </c>
      <c r="AG109" s="38">
        <f t="shared" si="34"/>
        <v>30000</v>
      </c>
      <c r="AH109" s="38">
        <v>0</v>
      </c>
      <c r="AI109" s="38">
        <v>30144.04</v>
      </c>
      <c r="AJ109" s="38">
        <v>0</v>
      </c>
      <c r="AK109" s="38">
        <v>0</v>
      </c>
      <c r="AL109" s="38">
        <f t="shared" si="35"/>
        <v>30144.04</v>
      </c>
      <c r="AM109" s="41">
        <f t="shared" si="50"/>
        <v>5.9027777773735579E-2</v>
      </c>
      <c r="AN109" s="41">
        <f t="shared" si="51"/>
        <v>2.7458333333343035</v>
      </c>
      <c r="AO109" s="41">
        <f t="shared" si="52"/>
        <v>2.4145833333313931</v>
      </c>
      <c r="AP109" s="39">
        <v>0.11111111111111108</v>
      </c>
      <c r="AQ109" s="39">
        <v>0</v>
      </c>
      <c r="AR109" s="39">
        <v>0</v>
      </c>
      <c r="AS109" s="39">
        <v>0</v>
      </c>
      <c r="AT109" s="39">
        <f t="shared" si="36"/>
        <v>0.11111111111111108</v>
      </c>
      <c r="AU109" s="41">
        <f t="shared" si="37"/>
        <v>2.3034722222202819</v>
      </c>
      <c r="AV109" s="40">
        <f>IFERROR(L109/AU109,0)</f>
        <v>13023.816701849981</v>
      </c>
      <c r="AW109" s="40">
        <f t="shared" si="53"/>
        <v>235.58305761581462</v>
      </c>
    </row>
    <row r="110" spans="1:49" x14ac:dyDescent="0.25">
      <c r="A110" s="35">
        <v>96</v>
      </c>
      <c r="B110" s="27">
        <v>45</v>
      </c>
      <c r="C110" s="27" t="s">
        <v>51</v>
      </c>
      <c r="D110" s="42" t="s">
        <v>212</v>
      </c>
      <c r="E110" s="35" t="s">
        <v>322</v>
      </c>
      <c r="F110" s="35" t="s">
        <v>53</v>
      </c>
      <c r="G110" s="35" t="s">
        <v>54</v>
      </c>
      <c r="H110" s="36" t="s">
        <v>54</v>
      </c>
      <c r="I110" s="36" t="s">
        <v>55</v>
      </c>
      <c r="J110" s="29" t="s">
        <v>56</v>
      </c>
      <c r="K110" s="31">
        <v>74756</v>
      </c>
      <c r="L110" s="31">
        <v>74756</v>
      </c>
      <c r="M110" s="32">
        <f t="shared" si="49"/>
        <v>0</v>
      </c>
      <c r="N110" s="48">
        <v>5</v>
      </c>
      <c r="O110" s="34" t="s">
        <v>57</v>
      </c>
      <c r="P110" s="36" t="s">
        <v>73</v>
      </c>
      <c r="Q110" s="36" t="s">
        <v>79</v>
      </c>
      <c r="R110" s="37">
        <v>45599.3125</v>
      </c>
      <c r="S110" s="37">
        <v>45599.3125</v>
      </c>
      <c r="T110" s="37">
        <v>45601.870833333334</v>
      </c>
      <c r="U110" s="47">
        <v>45601.908333333333</v>
      </c>
      <c r="V110" s="37">
        <v>45601.925000000003</v>
      </c>
      <c r="W110" s="37">
        <v>45601.947916666664</v>
      </c>
      <c r="X110" s="37">
        <v>45601.989583333336</v>
      </c>
      <c r="Y110" s="37">
        <v>45602.012499999997</v>
      </c>
      <c r="Z110" s="37">
        <v>45606.916666666664</v>
      </c>
      <c r="AA110" s="37">
        <v>45606.916666666664</v>
      </c>
      <c r="AB110" s="37">
        <v>45606.958333333336</v>
      </c>
      <c r="AC110" s="37">
        <v>45607.055555555555</v>
      </c>
      <c r="AD110" s="37">
        <v>45607.068749999999</v>
      </c>
      <c r="AE110" s="38">
        <v>74756</v>
      </c>
      <c r="AF110" s="38">
        <v>0</v>
      </c>
      <c r="AG110" s="38">
        <f t="shared" si="34"/>
        <v>74756</v>
      </c>
      <c r="AH110" s="38">
        <v>0</v>
      </c>
      <c r="AI110" s="38">
        <v>41161.769999999997</v>
      </c>
      <c r="AJ110" s="38">
        <v>0</v>
      </c>
      <c r="AK110" s="38">
        <v>33594.230000000003</v>
      </c>
      <c r="AL110" s="38">
        <f t="shared" si="35"/>
        <v>74756</v>
      </c>
      <c r="AM110" s="41">
        <f t="shared" si="50"/>
        <v>2.5583333333343035</v>
      </c>
      <c r="AN110" s="41">
        <f t="shared" si="51"/>
        <v>5.1305555555518367</v>
      </c>
      <c r="AO110" s="41">
        <f t="shared" si="52"/>
        <v>4.9041666666671517</v>
      </c>
      <c r="AP110" s="39">
        <v>0</v>
      </c>
      <c r="AQ110" s="39">
        <v>0</v>
      </c>
      <c r="AR110" s="39">
        <v>6.25E-2</v>
      </c>
      <c r="AS110" s="39">
        <v>0.2951388888888889</v>
      </c>
      <c r="AT110" s="39">
        <f t="shared" si="36"/>
        <v>0.3576388888888889</v>
      </c>
      <c r="AU110" s="41">
        <f t="shared" si="37"/>
        <v>4.5465277777782624</v>
      </c>
      <c r="AV110" s="40">
        <f>IFERROR(L110/AU110,0)</f>
        <v>16442.437757749889</v>
      </c>
      <c r="AW110" s="40">
        <f t="shared" si="53"/>
        <v>150.68676729263603</v>
      </c>
    </row>
    <row r="111" spans="1:49" x14ac:dyDescent="0.25">
      <c r="A111" s="35">
        <v>97</v>
      </c>
      <c r="B111" s="27">
        <v>44</v>
      </c>
      <c r="C111" s="27" t="s">
        <v>60</v>
      </c>
      <c r="D111" s="42" t="s">
        <v>213</v>
      </c>
      <c r="E111" s="35" t="s">
        <v>199</v>
      </c>
      <c r="F111" s="35" t="s">
        <v>68</v>
      </c>
      <c r="G111" s="35" t="s">
        <v>304</v>
      </c>
      <c r="H111" s="36" t="s">
        <v>214</v>
      </c>
      <c r="I111" s="36" t="s">
        <v>214</v>
      </c>
      <c r="J111" s="36" t="s">
        <v>109</v>
      </c>
      <c r="K111" s="31">
        <v>16500</v>
      </c>
      <c r="L111" s="31">
        <v>16500</v>
      </c>
      <c r="M111" s="32">
        <f t="shared" si="49"/>
        <v>0</v>
      </c>
      <c r="N111" s="48">
        <v>7</v>
      </c>
      <c r="O111" s="34" t="s">
        <v>78</v>
      </c>
      <c r="P111" s="36" t="s">
        <v>58</v>
      </c>
      <c r="Q111" s="36" t="s">
        <v>134</v>
      </c>
      <c r="R111" s="37">
        <v>45607.470833333333</v>
      </c>
      <c r="S111" s="37">
        <v>45607.470833333333</v>
      </c>
      <c r="T111" s="37">
        <v>45609.85</v>
      </c>
      <c r="U111" s="47">
        <v>45609.904166666667</v>
      </c>
      <c r="V111" s="37">
        <v>45609.92083333333</v>
      </c>
      <c r="W111" s="37">
        <v>45610.006944444445</v>
      </c>
      <c r="X111" s="37">
        <v>45610.090277777781</v>
      </c>
      <c r="Y111" s="37">
        <v>45610.094444444447</v>
      </c>
      <c r="Z111" s="37">
        <v>45612.517361111109</v>
      </c>
      <c r="AA111" s="37">
        <v>45612.517361111109</v>
      </c>
      <c r="AB111" s="37">
        <v>45612.583333333336</v>
      </c>
      <c r="AC111" s="37">
        <v>45612.612500000003</v>
      </c>
      <c r="AD111" s="37">
        <v>45612.616666666669</v>
      </c>
      <c r="AE111" s="38">
        <v>8100</v>
      </c>
      <c r="AF111" s="38">
        <v>8400</v>
      </c>
      <c r="AG111" s="38">
        <f t="shared" ref="AG111:AG129" si="54">AE111+AF111</f>
        <v>16500</v>
      </c>
      <c r="AH111" s="38">
        <v>0</v>
      </c>
      <c r="AI111" s="38">
        <v>13382.38</v>
      </c>
      <c r="AJ111" s="38">
        <v>0</v>
      </c>
      <c r="AK111" s="38">
        <v>3117.62</v>
      </c>
      <c r="AL111" s="38">
        <f t="shared" ref="AL111:AL130" si="55">SUM(AH111:AK111)</f>
        <v>16500</v>
      </c>
      <c r="AM111" s="41">
        <f t="shared" si="50"/>
        <v>2.3791666666656965</v>
      </c>
      <c r="AN111" s="41">
        <f t="shared" si="51"/>
        <v>2.6916666666729725</v>
      </c>
      <c r="AO111" s="41">
        <f t="shared" si="52"/>
        <v>2.4229166666627862</v>
      </c>
      <c r="AP111" s="39">
        <v>0.25347222222222221</v>
      </c>
      <c r="AQ111" s="39">
        <v>0</v>
      </c>
      <c r="AR111" s="39">
        <v>7.7083333333333337E-2</v>
      </c>
      <c r="AS111" s="39">
        <v>0.10069444444444442</v>
      </c>
      <c r="AT111" s="39">
        <f t="shared" si="36"/>
        <v>0.43124999999999997</v>
      </c>
      <c r="AU111" s="41">
        <f t="shared" si="37"/>
        <v>1.9916666666627862</v>
      </c>
      <c r="AV111" s="40">
        <f>IFERROR(L111/AU111,0)</f>
        <v>8284.5188284680244</v>
      </c>
      <c r="AW111" s="40">
        <f t="shared" si="53"/>
        <v>173.31629348293231</v>
      </c>
    </row>
    <row r="112" spans="1:49" x14ac:dyDescent="0.25">
      <c r="A112" s="35">
        <v>98</v>
      </c>
      <c r="B112" s="27">
        <v>46</v>
      </c>
      <c r="C112" s="27" t="s">
        <v>60</v>
      </c>
      <c r="D112" s="42" t="s">
        <v>215</v>
      </c>
      <c r="E112" s="35" t="s">
        <v>324</v>
      </c>
      <c r="F112" s="35" t="s">
        <v>324</v>
      </c>
      <c r="G112" s="35" t="s">
        <v>54</v>
      </c>
      <c r="H112" s="36" t="s">
        <v>63</v>
      </c>
      <c r="I112" s="36" t="s">
        <v>63</v>
      </c>
      <c r="J112" s="36" t="s">
        <v>64</v>
      </c>
      <c r="K112" s="31">
        <v>51930</v>
      </c>
      <c r="L112" s="31">
        <v>51930</v>
      </c>
      <c r="M112" s="32">
        <f t="shared" si="49"/>
        <v>0</v>
      </c>
      <c r="N112" s="48">
        <v>5</v>
      </c>
      <c r="O112" s="34" t="s">
        <v>65</v>
      </c>
      <c r="P112" s="36" t="s">
        <v>58</v>
      </c>
      <c r="Q112" s="36" t="s">
        <v>134</v>
      </c>
      <c r="R112" s="37">
        <v>45603.729166666664</v>
      </c>
      <c r="S112" s="37">
        <v>45603.743055555555</v>
      </c>
      <c r="T112" s="37">
        <v>45603.947916666664</v>
      </c>
      <c r="U112" s="47">
        <v>45603.999305555553</v>
      </c>
      <c r="V112" s="37">
        <v>45604.025000000001</v>
      </c>
      <c r="W112" s="37">
        <v>45604.083333333336</v>
      </c>
      <c r="X112" s="37">
        <v>45604.166666666664</v>
      </c>
      <c r="Y112" s="37">
        <v>45604.188888888886</v>
      </c>
      <c r="Z112" s="37">
        <v>45607.3125</v>
      </c>
      <c r="AA112" s="37">
        <v>45607.3125</v>
      </c>
      <c r="AB112" s="37">
        <v>45607.4375</v>
      </c>
      <c r="AC112" s="37">
        <v>45607.489583333336</v>
      </c>
      <c r="AD112" s="37">
        <v>45607.501388888886</v>
      </c>
      <c r="AE112" s="38">
        <v>43644</v>
      </c>
      <c r="AF112" s="38">
        <v>8286</v>
      </c>
      <c r="AG112" s="38">
        <f t="shared" si="54"/>
        <v>51930</v>
      </c>
      <c r="AH112" s="38">
        <v>0</v>
      </c>
      <c r="AI112" s="38">
        <v>0</v>
      </c>
      <c r="AJ112" s="38">
        <v>8286</v>
      </c>
      <c r="AK112" s="38">
        <v>43644</v>
      </c>
      <c r="AL112" s="38">
        <f t="shared" si="55"/>
        <v>51930</v>
      </c>
      <c r="AM112" s="41">
        <f t="shared" si="50"/>
        <v>0.20486111110949423</v>
      </c>
      <c r="AN112" s="41">
        <f t="shared" si="51"/>
        <v>3.4645833333343035</v>
      </c>
      <c r="AO112" s="41">
        <f t="shared" si="52"/>
        <v>3.1236111111138598</v>
      </c>
      <c r="AP112" s="39">
        <v>0</v>
      </c>
      <c r="AQ112" s="39">
        <v>0</v>
      </c>
      <c r="AR112" s="39">
        <v>0</v>
      </c>
      <c r="AS112" s="39">
        <v>0</v>
      </c>
      <c r="AT112" s="39">
        <f t="shared" si="36"/>
        <v>0</v>
      </c>
      <c r="AU112" s="41">
        <f t="shared" si="37"/>
        <v>3.1236111111138598</v>
      </c>
      <c r="AV112" s="40">
        <f>IFERROR(L112/AU112,0)</f>
        <v>16624.988883933791</v>
      </c>
      <c r="AW112" s="40">
        <f t="shared" si="53"/>
        <v>221.76508071034897</v>
      </c>
    </row>
    <row r="113" spans="1:49" x14ac:dyDescent="0.25">
      <c r="A113" s="35">
        <v>99</v>
      </c>
      <c r="B113" s="27">
        <v>45</v>
      </c>
      <c r="C113" s="27" t="s">
        <v>60</v>
      </c>
      <c r="D113" s="42" t="s">
        <v>216</v>
      </c>
      <c r="E113" s="35" t="s">
        <v>113</v>
      </c>
      <c r="F113" s="35" t="s">
        <v>68</v>
      </c>
      <c r="G113" s="35" t="s">
        <v>304</v>
      </c>
      <c r="H113" s="36" t="s">
        <v>76</v>
      </c>
      <c r="I113" s="36" t="s">
        <v>76</v>
      </c>
      <c r="J113" s="36" t="s">
        <v>77</v>
      </c>
      <c r="K113" s="31">
        <v>18497</v>
      </c>
      <c r="L113" s="31">
        <v>18497</v>
      </c>
      <c r="M113" s="32">
        <f t="shared" si="49"/>
        <v>0</v>
      </c>
      <c r="N113" s="48">
        <v>6</v>
      </c>
      <c r="O113" s="34" t="s">
        <v>57</v>
      </c>
      <c r="P113" s="36" t="s">
        <v>73</v>
      </c>
      <c r="Q113" s="36" t="s">
        <v>79</v>
      </c>
      <c r="R113" s="37">
        <v>45604.270833333336</v>
      </c>
      <c r="S113" s="37">
        <v>45604.270833333336</v>
      </c>
      <c r="T113" s="37">
        <v>45604.445833333331</v>
      </c>
      <c r="U113" s="47">
        <v>45604.5</v>
      </c>
      <c r="V113" s="37">
        <v>45604.513888888891</v>
      </c>
      <c r="W113" s="37">
        <v>45604.569444444445</v>
      </c>
      <c r="X113" s="37">
        <v>45604.652777777781</v>
      </c>
      <c r="Y113" s="37">
        <v>45604.674305555556</v>
      </c>
      <c r="Z113" s="37">
        <v>45607.625</v>
      </c>
      <c r="AA113" s="37">
        <v>45607.625</v>
      </c>
      <c r="AB113" s="37">
        <v>45607.708333333336</v>
      </c>
      <c r="AC113" s="37">
        <v>45607.753472222219</v>
      </c>
      <c r="AD113" s="37">
        <v>45607.763194444444</v>
      </c>
      <c r="AE113" s="38">
        <v>18497</v>
      </c>
      <c r="AF113" s="38">
        <v>0</v>
      </c>
      <c r="AG113" s="38">
        <f t="shared" si="54"/>
        <v>18497</v>
      </c>
      <c r="AH113" s="38">
        <v>0</v>
      </c>
      <c r="AI113" s="38">
        <v>0</v>
      </c>
      <c r="AJ113" s="38">
        <v>0</v>
      </c>
      <c r="AK113" s="38">
        <v>18497</v>
      </c>
      <c r="AL113" s="38">
        <f t="shared" si="55"/>
        <v>18497</v>
      </c>
      <c r="AM113" s="41">
        <f t="shared" si="50"/>
        <v>0.17499999999563443</v>
      </c>
      <c r="AN113" s="41">
        <f t="shared" si="51"/>
        <v>3.2395833333284827</v>
      </c>
      <c r="AO113" s="41">
        <f t="shared" si="52"/>
        <v>2.9506944444437977</v>
      </c>
      <c r="AP113" s="39">
        <v>0</v>
      </c>
      <c r="AQ113" s="39">
        <v>0</v>
      </c>
      <c r="AR113" s="39">
        <v>0</v>
      </c>
      <c r="AS113" s="39">
        <v>0</v>
      </c>
      <c r="AT113" s="39">
        <f t="shared" si="36"/>
        <v>0</v>
      </c>
      <c r="AU113" s="41">
        <f t="shared" si="37"/>
        <v>2.9506944444437977</v>
      </c>
      <c r="AV113" s="40">
        <f>IFERROR((L113+L114)/AU113,0)</f>
        <v>23209.451635684072</v>
      </c>
      <c r="AW113" s="40">
        <f t="shared" si="53"/>
        <v>327.73996190664855</v>
      </c>
    </row>
    <row r="114" spans="1:49" x14ac:dyDescent="0.25">
      <c r="A114" s="35">
        <v>99</v>
      </c>
      <c r="B114" s="27">
        <v>45</v>
      </c>
      <c r="C114" s="27" t="s">
        <v>60</v>
      </c>
      <c r="D114" s="42" t="s">
        <v>216</v>
      </c>
      <c r="E114" s="35" t="s">
        <v>313</v>
      </c>
      <c r="F114" s="35" t="s">
        <v>154</v>
      </c>
      <c r="G114" s="35" t="s">
        <v>304</v>
      </c>
      <c r="H114" s="36" t="s">
        <v>76</v>
      </c>
      <c r="I114" s="36" t="s">
        <v>76</v>
      </c>
      <c r="J114" s="36" t="s">
        <v>77</v>
      </c>
      <c r="K114" s="31">
        <v>49987</v>
      </c>
      <c r="L114" s="31">
        <v>49987</v>
      </c>
      <c r="M114" s="32"/>
      <c r="N114" s="48">
        <v>6</v>
      </c>
      <c r="O114" s="34" t="s">
        <v>57</v>
      </c>
      <c r="P114" s="36" t="s">
        <v>73</v>
      </c>
      <c r="Q114" s="36" t="s">
        <v>79</v>
      </c>
      <c r="R114" s="37">
        <v>45604.270833333336</v>
      </c>
      <c r="S114" s="37">
        <v>45604.270833333336</v>
      </c>
      <c r="T114" s="37">
        <v>45604.445833333331</v>
      </c>
      <c r="U114" s="47">
        <v>45604.5</v>
      </c>
      <c r="V114" s="37">
        <v>45604.513888888891</v>
      </c>
      <c r="W114" s="37">
        <v>45604.569444444445</v>
      </c>
      <c r="X114" s="37">
        <v>45604.652777777781</v>
      </c>
      <c r="Y114" s="37">
        <v>45604.674305555556</v>
      </c>
      <c r="Z114" s="37">
        <v>45607.625</v>
      </c>
      <c r="AA114" s="37">
        <v>45607.625</v>
      </c>
      <c r="AB114" s="37">
        <v>45607.708333333336</v>
      </c>
      <c r="AC114" s="37">
        <v>45607.753472222219</v>
      </c>
      <c r="AD114" s="37">
        <v>45607.763194444444</v>
      </c>
      <c r="AE114" s="38">
        <v>49987</v>
      </c>
      <c r="AF114" s="38">
        <v>0</v>
      </c>
      <c r="AG114" s="38">
        <f t="shared" si="54"/>
        <v>49987</v>
      </c>
      <c r="AH114" s="38">
        <v>0</v>
      </c>
      <c r="AI114" s="38">
        <v>17106.599999999999</v>
      </c>
      <c r="AJ114" s="38">
        <v>0</v>
      </c>
      <c r="AK114" s="38">
        <v>32880.400000000001</v>
      </c>
      <c r="AL114" s="38">
        <f t="shared" si="55"/>
        <v>49987</v>
      </c>
      <c r="AM114" s="87"/>
      <c r="AN114" s="87"/>
      <c r="AO114" s="87"/>
      <c r="AP114" s="88"/>
      <c r="AQ114" s="88"/>
      <c r="AR114" s="88"/>
      <c r="AS114" s="88"/>
      <c r="AT114" s="88"/>
      <c r="AU114" s="87"/>
      <c r="AV114" s="89"/>
      <c r="AW114" s="89"/>
    </row>
    <row r="115" spans="1:49" x14ac:dyDescent="0.25">
      <c r="A115" s="35">
        <v>100</v>
      </c>
      <c r="B115" s="27">
        <v>46</v>
      </c>
      <c r="C115" s="27" t="s">
        <v>60</v>
      </c>
      <c r="D115" s="42" t="s">
        <v>217</v>
      </c>
      <c r="E115" s="35" t="s">
        <v>130</v>
      </c>
      <c r="F115" s="35" t="s">
        <v>68</v>
      </c>
      <c r="G115" s="35" t="s">
        <v>304</v>
      </c>
      <c r="H115" s="36" t="s">
        <v>76</v>
      </c>
      <c r="I115" s="36" t="s">
        <v>218</v>
      </c>
      <c r="J115" s="36" t="s">
        <v>115</v>
      </c>
      <c r="K115" s="31">
        <v>25000</v>
      </c>
      <c r="L115" s="31">
        <v>25000</v>
      </c>
      <c r="M115" s="32">
        <f t="shared" si="49"/>
        <v>0</v>
      </c>
      <c r="N115" s="48">
        <v>6</v>
      </c>
      <c r="O115" s="34" t="s">
        <v>78</v>
      </c>
      <c r="P115" s="36" t="s">
        <v>58</v>
      </c>
      <c r="Q115" s="36" t="s">
        <v>134</v>
      </c>
      <c r="R115" s="37">
        <v>45606.260416666664</v>
      </c>
      <c r="S115" s="37">
        <v>45606.260416666664</v>
      </c>
      <c r="T115" s="37">
        <v>45607.109722222223</v>
      </c>
      <c r="U115" s="47">
        <v>45607.15625</v>
      </c>
      <c r="V115" s="37">
        <v>45607.180555555555</v>
      </c>
      <c r="W115" s="37">
        <v>45607.25</v>
      </c>
      <c r="X115" s="37">
        <v>45607.333333333336</v>
      </c>
      <c r="Y115" s="37">
        <v>45607.40625</v>
      </c>
      <c r="Z115" s="37">
        <v>45609.708333333336</v>
      </c>
      <c r="AA115" s="37">
        <v>45609.708333333336</v>
      </c>
      <c r="AB115" s="37">
        <v>45609.770833333336</v>
      </c>
      <c r="AC115" s="37">
        <v>45609.791666666664</v>
      </c>
      <c r="AD115" s="37">
        <v>45609.806250000001</v>
      </c>
      <c r="AE115" s="38">
        <v>11015</v>
      </c>
      <c r="AF115" s="38">
        <v>13985</v>
      </c>
      <c r="AG115" s="38">
        <f t="shared" si="54"/>
        <v>25000</v>
      </c>
      <c r="AH115" s="38"/>
      <c r="AI115" s="38">
        <v>16900.060000000001</v>
      </c>
      <c r="AJ115" s="38">
        <v>0</v>
      </c>
      <c r="AK115" s="38">
        <v>8099.94</v>
      </c>
      <c r="AL115" s="38">
        <f t="shared" si="55"/>
        <v>25000</v>
      </c>
      <c r="AM115" s="41">
        <f t="shared" ref="AM115:AM134" si="56">T115-S115</f>
        <v>0.84930555555911269</v>
      </c>
      <c r="AN115" s="41">
        <f t="shared" ref="AN115:AN134" si="57">IF((AC115-V115)&lt;0,"NA",AC115-V115)</f>
        <v>2.6111111111094942</v>
      </c>
      <c r="AO115" s="41">
        <f t="shared" ref="AO115:AO134" si="58">IF(Z115="","NA",Z115-Y115)</f>
        <v>2.3020833333357587</v>
      </c>
      <c r="AP115" s="39">
        <v>0.53</v>
      </c>
      <c r="AQ115" s="39">
        <v>0</v>
      </c>
      <c r="AR115" s="39">
        <v>0.1</v>
      </c>
      <c r="AS115" s="39">
        <v>0</v>
      </c>
      <c r="AT115" s="39">
        <f t="shared" si="36"/>
        <v>0.63</v>
      </c>
      <c r="AU115" s="41">
        <f t="shared" si="37"/>
        <v>1.6720833333357588</v>
      </c>
      <c r="AV115" s="40">
        <f t="shared" ref="AV115:AV133" si="59">IFERROR(L115/AU115,0)</f>
        <v>14951.407924224512</v>
      </c>
      <c r="AW115" s="40">
        <f t="shared" ref="AW115:AW134" si="60">AV115/(AU115*24)</f>
        <v>372.57433152760586</v>
      </c>
    </row>
    <row r="116" spans="1:49" x14ac:dyDescent="0.25">
      <c r="A116" s="35">
        <v>101</v>
      </c>
      <c r="B116" s="27">
        <v>47</v>
      </c>
      <c r="C116" s="27" t="s">
        <v>60</v>
      </c>
      <c r="D116" s="42" t="s">
        <v>219</v>
      </c>
      <c r="E116" s="35" t="s">
        <v>220</v>
      </c>
      <c r="F116" s="35" t="s">
        <v>62</v>
      </c>
      <c r="G116" s="35" t="s">
        <v>54</v>
      </c>
      <c r="H116" s="36" t="s">
        <v>63</v>
      </c>
      <c r="I116" s="36" t="s">
        <v>63</v>
      </c>
      <c r="J116" s="36" t="s">
        <v>101</v>
      </c>
      <c r="K116" s="31">
        <v>60499.39</v>
      </c>
      <c r="L116" s="31">
        <v>60499.39</v>
      </c>
      <c r="M116" s="32">
        <f t="shared" si="49"/>
        <v>0</v>
      </c>
      <c r="N116" s="48">
        <v>5</v>
      </c>
      <c r="O116" s="34" t="s">
        <v>57</v>
      </c>
      <c r="P116" s="36" t="s">
        <v>58</v>
      </c>
      <c r="Q116" s="36" t="s">
        <v>134</v>
      </c>
      <c r="R116" s="37">
        <v>45607.53125</v>
      </c>
      <c r="S116" s="37">
        <v>45607.53125</v>
      </c>
      <c r="T116" s="37">
        <v>45607.650694444441</v>
      </c>
      <c r="U116" s="47">
        <v>45607.7</v>
      </c>
      <c r="V116" s="37">
        <v>45607.720833333333</v>
      </c>
      <c r="W116" s="37">
        <v>45607.770833333336</v>
      </c>
      <c r="X116" s="37">
        <v>45607.854166666664</v>
      </c>
      <c r="Y116" s="37">
        <v>45607.856944444444</v>
      </c>
      <c r="Z116" s="37">
        <v>45611.166666666664</v>
      </c>
      <c r="AA116" s="37">
        <v>45611.166666666664</v>
      </c>
      <c r="AB116" s="37">
        <v>45611.229166666664</v>
      </c>
      <c r="AC116" s="37">
        <v>45611.232638888891</v>
      </c>
      <c r="AD116" s="37">
        <v>45611.259722222225</v>
      </c>
      <c r="AE116" s="38">
        <v>50765</v>
      </c>
      <c r="AF116" s="38">
        <v>9734.39</v>
      </c>
      <c r="AG116" s="38">
        <f t="shared" si="54"/>
        <v>60499.39</v>
      </c>
      <c r="AH116" s="38">
        <v>0</v>
      </c>
      <c r="AI116" s="38">
        <v>0</v>
      </c>
      <c r="AJ116" s="38">
        <v>9734.39</v>
      </c>
      <c r="AK116" s="38">
        <v>50765</v>
      </c>
      <c r="AL116" s="38">
        <f t="shared" si="55"/>
        <v>60499.39</v>
      </c>
      <c r="AM116" s="41">
        <f t="shared" si="56"/>
        <v>0.11944444444088731</v>
      </c>
      <c r="AN116" s="41">
        <f t="shared" si="57"/>
        <v>3.5118055555576575</v>
      </c>
      <c r="AO116" s="41">
        <f t="shared" si="58"/>
        <v>3.3097222222204437</v>
      </c>
      <c r="AP116" s="39">
        <v>0.17708333333333331</v>
      </c>
      <c r="AQ116" s="39">
        <v>0</v>
      </c>
      <c r="AR116" s="39">
        <v>0</v>
      </c>
      <c r="AS116" s="39">
        <v>0.11805555555555564</v>
      </c>
      <c r="AT116" s="39">
        <f t="shared" si="36"/>
        <v>0.29513888888888895</v>
      </c>
      <c r="AU116" s="41">
        <f t="shared" si="37"/>
        <v>3.0145833333315548</v>
      </c>
      <c r="AV116" s="40">
        <f t="shared" si="59"/>
        <v>20068.906150668372</v>
      </c>
      <c r="AW116" s="40">
        <f t="shared" si="60"/>
        <v>277.38640152978866</v>
      </c>
    </row>
    <row r="117" spans="1:49" x14ac:dyDescent="0.25">
      <c r="A117" s="35">
        <v>102</v>
      </c>
      <c r="B117" s="27">
        <v>48</v>
      </c>
      <c r="C117" s="27" t="s">
        <v>60</v>
      </c>
      <c r="D117" s="42" t="s">
        <v>221</v>
      </c>
      <c r="E117" s="35" t="s">
        <v>323</v>
      </c>
      <c r="F117" s="35" t="s">
        <v>323</v>
      </c>
      <c r="G117" s="35" t="s">
        <v>54</v>
      </c>
      <c r="H117" s="36" t="s">
        <v>63</v>
      </c>
      <c r="I117" s="36" t="s">
        <v>63</v>
      </c>
      <c r="J117" s="36" t="s">
        <v>144</v>
      </c>
      <c r="K117" s="31">
        <v>54982.637999999999</v>
      </c>
      <c r="L117" s="31">
        <v>54982.637999999999</v>
      </c>
      <c r="M117" s="32">
        <f t="shared" si="49"/>
        <v>0</v>
      </c>
      <c r="N117" s="48">
        <v>5</v>
      </c>
      <c r="O117" s="34" t="s">
        <v>65</v>
      </c>
      <c r="P117" s="36" t="s">
        <v>58</v>
      </c>
      <c r="Q117" s="36" t="s">
        <v>134</v>
      </c>
      <c r="R117" s="37">
        <v>45610.583333333336</v>
      </c>
      <c r="S117" s="37">
        <v>45610.583333333336</v>
      </c>
      <c r="T117" s="37">
        <v>45611.308333333334</v>
      </c>
      <c r="U117" s="47">
        <v>45611.348611111112</v>
      </c>
      <c r="V117" s="37">
        <v>45611.362500000003</v>
      </c>
      <c r="W117" s="37">
        <v>45611.493055555555</v>
      </c>
      <c r="X117" s="37">
        <v>45611.576388888891</v>
      </c>
      <c r="Y117" s="37">
        <v>45611.586111111108</v>
      </c>
      <c r="Z117" s="37">
        <v>45613.729166666664</v>
      </c>
      <c r="AA117" s="37">
        <v>45613.729166666664</v>
      </c>
      <c r="AB117" s="37">
        <v>45613.8125</v>
      </c>
      <c r="AC117" s="37">
        <v>45614.013888888891</v>
      </c>
      <c r="AD117" s="37">
        <v>45614.024305555555</v>
      </c>
      <c r="AE117" s="38">
        <v>46997.637999999999</v>
      </c>
      <c r="AF117" s="38">
        <v>7985</v>
      </c>
      <c r="AG117" s="38">
        <f t="shared" si="54"/>
        <v>54982.637999999999</v>
      </c>
      <c r="AH117" s="38">
        <v>0</v>
      </c>
      <c r="AI117" s="38">
        <v>0</v>
      </c>
      <c r="AJ117" s="38">
        <v>7985</v>
      </c>
      <c r="AK117" s="38">
        <v>46997.637999999999</v>
      </c>
      <c r="AL117" s="38">
        <f t="shared" si="55"/>
        <v>54982.637999999999</v>
      </c>
      <c r="AM117" s="41">
        <f t="shared" si="56"/>
        <v>0.72499999999854481</v>
      </c>
      <c r="AN117" s="41">
        <f t="shared" si="57"/>
        <v>2.6513888888875954</v>
      </c>
      <c r="AO117" s="41">
        <f t="shared" si="58"/>
        <v>2.1430555555562023</v>
      </c>
      <c r="AP117" s="39">
        <v>0</v>
      </c>
      <c r="AQ117" s="39">
        <v>0</v>
      </c>
      <c r="AR117" s="39">
        <v>0</v>
      </c>
      <c r="AS117" s="39">
        <v>0</v>
      </c>
      <c r="AT117" s="39">
        <f t="shared" si="36"/>
        <v>0</v>
      </c>
      <c r="AU117" s="41">
        <f t="shared" si="37"/>
        <v>2.1430555555562023</v>
      </c>
      <c r="AV117" s="40">
        <f t="shared" si="59"/>
        <v>25656.188826952723</v>
      </c>
      <c r="AW117" s="40">
        <f t="shared" si="60"/>
        <v>498.82415088033014</v>
      </c>
    </row>
    <row r="118" spans="1:49" x14ac:dyDescent="0.25">
      <c r="A118" s="35">
        <v>103</v>
      </c>
      <c r="B118" s="27">
        <v>47</v>
      </c>
      <c r="C118" s="27" t="s">
        <v>60</v>
      </c>
      <c r="D118" s="42" t="s">
        <v>222</v>
      </c>
      <c r="E118" s="35" t="s">
        <v>223</v>
      </c>
      <c r="F118" s="35" t="s">
        <v>68</v>
      </c>
      <c r="G118" s="35" t="s">
        <v>304</v>
      </c>
      <c r="H118" s="36" t="s">
        <v>76</v>
      </c>
      <c r="I118" s="36" t="s">
        <v>76</v>
      </c>
      <c r="J118" s="36" t="s">
        <v>77</v>
      </c>
      <c r="K118" s="31">
        <v>47324</v>
      </c>
      <c r="L118" s="31">
        <v>47324</v>
      </c>
      <c r="M118" s="32">
        <f t="shared" si="49"/>
        <v>0</v>
      </c>
      <c r="N118" s="48">
        <v>6</v>
      </c>
      <c r="O118" s="34" t="s">
        <v>78</v>
      </c>
      <c r="P118" s="36" t="s">
        <v>73</v>
      </c>
      <c r="Q118" s="36" t="s">
        <v>79</v>
      </c>
      <c r="R118" s="37">
        <v>45611.116666666669</v>
      </c>
      <c r="S118" s="37">
        <v>45611.116666666669</v>
      </c>
      <c r="T118" s="37">
        <v>45611.770833333336</v>
      </c>
      <c r="U118" s="47">
        <v>45611.82916666667</v>
      </c>
      <c r="V118" s="37">
        <v>45611.845833333333</v>
      </c>
      <c r="W118" s="37">
        <v>45611.927083333336</v>
      </c>
      <c r="X118" s="37">
        <v>45611.989583333336</v>
      </c>
      <c r="Y118" s="37">
        <v>45611.998611111114</v>
      </c>
      <c r="Z118" s="37">
        <v>45614.0625</v>
      </c>
      <c r="AA118" s="37">
        <v>45614.0625</v>
      </c>
      <c r="AB118" s="37">
        <v>45614.125</v>
      </c>
      <c r="AC118" s="37">
        <v>45614.145833333336</v>
      </c>
      <c r="AD118" s="37">
        <v>45614.157638888886</v>
      </c>
      <c r="AE118" s="38">
        <v>47324</v>
      </c>
      <c r="AF118" s="38">
        <v>0</v>
      </c>
      <c r="AG118" s="38">
        <f t="shared" si="54"/>
        <v>47324</v>
      </c>
      <c r="AH118" s="38">
        <v>0</v>
      </c>
      <c r="AI118" s="38">
        <v>0</v>
      </c>
      <c r="AJ118" s="38">
        <v>0</v>
      </c>
      <c r="AK118" s="38">
        <v>47324</v>
      </c>
      <c r="AL118" s="38">
        <f t="shared" si="55"/>
        <v>47324</v>
      </c>
      <c r="AM118" s="41">
        <f t="shared" si="56"/>
        <v>0.65416666666715173</v>
      </c>
      <c r="AN118" s="41">
        <f t="shared" si="57"/>
        <v>2.3000000000029104</v>
      </c>
      <c r="AO118" s="41">
        <f t="shared" si="58"/>
        <v>2.0638888888861402</v>
      </c>
      <c r="AP118" s="39">
        <v>0</v>
      </c>
      <c r="AQ118" s="39">
        <v>0</v>
      </c>
      <c r="AR118" s="39">
        <v>0</v>
      </c>
      <c r="AS118" s="39">
        <v>0</v>
      </c>
      <c r="AT118" s="39">
        <f t="shared" si="36"/>
        <v>0</v>
      </c>
      <c r="AU118" s="41">
        <f t="shared" si="37"/>
        <v>2.0638888888861402</v>
      </c>
      <c r="AV118" s="40">
        <f t="shared" si="59"/>
        <v>22929.528936773473</v>
      </c>
      <c r="AW118" s="40">
        <f t="shared" si="60"/>
        <v>462.91108216966376</v>
      </c>
    </row>
    <row r="119" spans="1:49" x14ac:dyDescent="0.25">
      <c r="A119" s="35">
        <v>104</v>
      </c>
      <c r="B119" s="27">
        <v>48</v>
      </c>
      <c r="C119" s="27" t="s">
        <v>60</v>
      </c>
      <c r="D119" s="42" t="s">
        <v>224</v>
      </c>
      <c r="E119" s="35" t="s">
        <v>320</v>
      </c>
      <c r="F119" s="35" t="s">
        <v>68</v>
      </c>
      <c r="G119" s="35" t="s">
        <v>304</v>
      </c>
      <c r="H119" s="36" t="s">
        <v>69</v>
      </c>
      <c r="I119" s="36" t="s">
        <v>70</v>
      </c>
      <c r="J119" s="36" t="s">
        <v>71</v>
      </c>
      <c r="K119" s="31">
        <v>49337</v>
      </c>
      <c r="L119" s="31">
        <v>49337</v>
      </c>
      <c r="M119" s="32">
        <f t="shared" si="49"/>
        <v>0</v>
      </c>
      <c r="N119" s="48">
        <v>6</v>
      </c>
      <c r="O119" s="34" t="s">
        <v>78</v>
      </c>
      <c r="P119" s="36" t="s">
        <v>58</v>
      </c>
      <c r="Q119" s="36" t="s">
        <v>134</v>
      </c>
      <c r="R119" s="37">
        <v>45612.5625</v>
      </c>
      <c r="S119" s="37">
        <v>45612.5625</v>
      </c>
      <c r="T119" s="47">
        <v>45614.2</v>
      </c>
      <c r="U119" s="47">
        <v>45614.245833333334</v>
      </c>
      <c r="V119" s="37">
        <v>45614.258333333331</v>
      </c>
      <c r="W119" s="37">
        <v>45614.333333333336</v>
      </c>
      <c r="X119" s="37">
        <v>45614.395833333336</v>
      </c>
      <c r="Y119" s="37">
        <v>45614.40625</v>
      </c>
      <c r="Z119" s="37">
        <v>45616.541666666664</v>
      </c>
      <c r="AA119" s="37">
        <v>45616.541666666664</v>
      </c>
      <c r="AB119" s="37">
        <v>45616.604166666664</v>
      </c>
      <c r="AC119" s="37">
        <v>45616.640972222223</v>
      </c>
      <c r="AD119" s="37">
        <v>45616.65</v>
      </c>
      <c r="AE119" s="38">
        <v>49337</v>
      </c>
      <c r="AF119" s="38">
        <v>0</v>
      </c>
      <c r="AG119" s="38">
        <f t="shared" si="54"/>
        <v>49337</v>
      </c>
      <c r="AH119" s="38">
        <v>0</v>
      </c>
      <c r="AI119" s="38">
        <v>0</v>
      </c>
      <c r="AJ119" s="38">
        <v>0</v>
      </c>
      <c r="AK119" s="38">
        <v>49337</v>
      </c>
      <c r="AL119" s="38">
        <f t="shared" si="55"/>
        <v>49337</v>
      </c>
      <c r="AM119" s="41">
        <f t="shared" si="56"/>
        <v>1.6374999999970896</v>
      </c>
      <c r="AN119" s="41">
        <f t="shared" si="57"/>
        <v>2.382638888891961</v>
      </c>
      <c r="AO119" s="41">
        <f t="shared" si="58"/>
        <v>2.1354166666642413</v>
      </c>
      <c r="AP119" s="39">
        <v>0.25000000000000011</v>
      </c>
      <c r="AQ119" s="39">
        <v>0</v>
      </c>
      <c r="AR119" s="39">
        <v>0</v>
      </c>
      <c r="AS119" s="39">
        <v>0</v>
      </c>
      <c r="AT119" s="39">
        <f t="shared" si="36"/>
        <v>0.25000000000000011</v>
      </c>
      <c r="AU119" s="41">
        <f t="shared" si="37"/>
        <v>1.8854166666642413</v>
      </c>
      <c r="AV119" s="40">
        <f t="shared" si="59"/>
        <v>26167.690607768469</v>
      </c>
      <c r="AW119" s="40">
        <f t="shared" si="60"/>
        <v>578.29150514479841</v>
      </c>
    </row>
    <row r="120" spans="1:49" x14ac:dyDescent="0.25">
      <c r="A120" s="35">
        <v>105</v>
      </c>
      <c r="B120" s="27">
        <v>49</v>
      </c>
      <c r="C120" s="27" t="s">
        <v>60</v>
      </c>
      <c r="D120" s="42" t="s">
        <v>225</v>
      </c>
      <c r="E120" s="35" t="s">
        <v>320</v>
      </c>
      <c r="F120" s="35" t="s">
        <v>68</v>
      </c>
      <c r="G120" s="35" t="s">
        <v>304</v>
      </c>
      <c r="H120" s="36" t="s">
        <v>69</v>
      </c>
      <c r="I120" s="36" t="s">
        <v>161</v>
      </c>
      <c r="J120" s="36" t="s">
        <v>115</v>
      </c>
      <c r="K120" s="31">
        <v>33250</v>
      </c>
      <c r="L120" s="31">
        <v>33250</v>
      </c>
      <c r="M120" s="32">
        <f t="shared" si="49"/>
        <v>0</v>
      </c>
      <c r="N120" s="48">
        <v>6</v>
      </c>
      <c r="O120" s="34" t="s">
        <v>78</v>
      </c>
      <c r="P120" s="36" t="s">
        <v>58</v>
      </c>
      <c r="Q120" s="36" t="s">
        <v>134</v>
      </c>
      <c r="R120" s="37">
        <v>45615.883333333331</v>
      </c>
      <c r="S120" s="37">
        <v>45615.883333333331</v>
      </c>
      <c r="T120" s="47">
        <v>45616.679166666669</v>
      </c>
      <c r="U120" s="47">
        <v>45616.724999999999</v>
      </c>
      <c r="V120" s="37">
        <v>45616.737500000003</v>
      </c>
      <c r="W120" s="37">
        <v>45616.854166666664</v>
      </c>
      <c r="X120" s="37">
        <v>45616.9375</v>
      </c>
      <c r="Y120" s="37">
        <v>45616.951388888891</v>
      </c>
      <c r="Z120" s="37">
        <v>45618.5625</v>
      </c>
      <c r="AA120" s="37">
        <v>45618.5625</v>
      </c>
      <c r="AB120" s="37">
        <v>45618.645833333336</v>
      </c>
      <c r="AC120" s="37">
        <v>45618.6875</v>
      </c>
      <c r="AD120" s="37">
        <v>45618.698611111111</v>
      </c>
      <c r="AE120" s="38">
        <v>33250</v>
      </c>
      <c r="AF120" s="38">
        <v>0</v>
      </c>
      <c r="AG120" s="38">
        <f t="shared" si="54"/>
        <v>33250</v>
      </c>
      <c r="AH120" s="38">
        <v>0</v>
      </c>
      <c r="AI120" s="38">
        <v>0</v>
      </c>
      <c r="AJ120" s="38">
        <v>0</v>
      </c>
      <c r="AK120" s="38">
        <v>33250</v>
      </c>
      <c r="AL120" s="38">
        <f t="shared" si="55"/>
        <v>33250</v>
      </c>
      <c r="AM120" s="41">
        <f t="shared" si="56"/>
        <v>0.79583333333721384</v>
      </c>
      <c r="AN120" s="41">
        <f t="shared" si="57"/>
        <v>1.9499999999970896</v>
      </c>
      <c r="AO120" s="41">
        <f t="shared" si="58"/>
        <v>1.6111111111094942</v>
      </c>
      <c r="AP120" s="39">
        <v>0</v>
      </c>
      <c r="AQ120" s="39">
        <v>0</v>
      </c>
      <c r="AR120" s="39">
        <v>0</v>
      </c>
      <c r="AS120" s="39">
        <v>0</v>
      </c>
      <c r="AT120" s="39">
        <f t="shared" si="36"/>
        <v>0</v>
      </c>
      <c r="AU120" s="41">
        <f t="shared" si="37"/>
        <v>1.6111111111094942</v>
      </c>
      <c r="AV120" s="40">
        <f t="shared" si="59"/>
        <v>20637.931034503472</v>
      </c>
      <c r="AW120" s="40">
        <f t="shared" si="60"/>
        <v>533.73959572045305</v>
      </c>
    </row>
    <row r="121" spans="1:49" x14ac:dyDescent="0.25">
      <c r="A121" s="35">
        <v>106</v>
      </c>
      <c r="B121" s="27">
        <v>50</v>
      </c>
      <c r="C121" s="27" t="s">
        <v>60</v>
      </c>
      <c r="D121" s="42" t="s">
        <v>226</v>
      </c>
      <c r="E121" s="35" t="s">
        <v>67</v>
      </c>
      <c r="F121" s="35" t="s">
        <v>68</v>
      </c>
      <c r="G121" s="35" t="s">
        <v>304</v>
      </c>
      <c r="H121" s="36" t="s">
        <v>120</v>
      </c>
      <c r="I121" s="36" t="s">
        <v>120</v>
      </c>
      <c r="J121" s="36" t="s">
        <v>109</v>
      </c>
      <c r="K121" s="31">
        <v>53069</v>
      </c>
      <c r="L121" s="31">
        <v>53069</v>
      </c>
      <c r="M121" s="32">
        <f t="shared" si="49"/>
        <v>0</v>
      </c>
      <c r="N121" s="48">
        <v>6</v>
      </c>
      <c r="O121" s="34" t="s">
        <v>78</v>
      </c>
      <c r="P121" s="36" t="s">
        <v>73</v>
      </c>
      <c r="Q121" s="36" t="s">
        <v>79</v>
      </c>
      <c r="R121" s="37">
        <v>45617.6875</v>
      </c>
      <c r="S121" s="37">
        <v>45617.6875</v>
      </c>
      <c r="T121" s="47">
        <v>45618.73333333333</v>
      </c>
      <c r="U121" s="47">
        <v>45618.784722222219</v>
      </c>
      <c r="V121" s="37">
        <v>45618.79583333333</v>
      </c>
      <c r="W121" s="37">
        <v>45618.895833333336</v>
      </c>
      <c r="X121" s="37">
        <v>45618.979166666664</v>
      </c>
      <c r="Y121" s="37">
        <v>45618.992361111108</v>
      </c>
      <c r="Z121" s="37">
        <v>45621.354166666664</v>
      </c>
      <c r="AA121" s="37">
        <v>45621.354166666664</v>
      </c>
      <c r="AB121" s="37">
        <v>45621.4375</v>
      </c>
      <c r="AC121" s="37">
        <v>45621.5</v>
      </c>
      <c r="AD121" s="37">
        <v>45621.506944444445</v>
      </c>
      <c r="AE121" s="38">
        <v>53069</v>
      </c>
      <c r="AF121" s="38">
        <v>0</v>
      </c>
      <c r="AG121" s="38">
        <f t="shared" si="54"/>
        <v>53069</v>
      </c>
      <c r="AH121" s="38">
        <v>0</v>
      </c>
      <c r="AI121" s="38">
        <v>0</v>
      </c>
      <c r="AJ121" s="38">
        <v>0</v>
      </c>
      <c r="AK121" s="38">
        <v>53069</v>
      </c>
      <c r="AL121" s="38">
        <f t="shared" si="55"/>
        <v>53069</v>
      </c>
      <c r="AM121" s="41">
        <f t="shared" si="56"/>
        <v>1.0458333333299379</v>
      </c>
      <c r="AN121" s="41">
        <f t="shared" si="57"/>
        <v>2.7041666666700621</v>
      </c>
      <c r="AO121" s="41">
        <f t="shared" si="58"/>
        <v>2.3618055555562023</v>
      </c>
      <c r="AP121" s="39">
        <v>0</v>
      </c>
      <c r="AQ121" s="39">
        <v>0</v>
      </c>
      <c r="AR121" s="39">
        <v>0</v>
      </c>
      <c r="AS121" s="39">
        <v>0</v>
      </c>
      <c r="AT121" s="39">
        <f t="shared" si="36"/>
        <v>0</v>
      </c>
      <c r="AU121" s="41">
        <f t="shared" si="37"/>
        <v>2.3618055555562023</v>
      </c>
      <c r="AV121" s="40">
        <f t="shared" si="59"/>
        <v>22469.67362539814</v>
      </c>
      <c r="AW121" s="40">
        <f t="shared" si="60"/>
        <v>396.40706190047609</v>
      </c>
    </row>
    <row r="122" spans="1:49" x14ac:dyDescent="0.25">
      <c r="A122" s="35">
        <v>107</v>
      </c>
      <c r="B122" s="27">
        <v>49</v>
      </c>
      <c r="C122" s="27" t="s">
        <v>51</v>
      </c>
      <c r="D122" s="42" t="s">
        <v>227</v>
      </c>
      <c r="E122" s="35" t="s">
        <v>322</v>
      </c>
      <c r="F122" s="35" t="s">
        <v>53</v>
      </c>
      <c r="G122" s="35" t="s">
        <v>54</v>
      </c>
      <c r="H122" s="36" t="s">
        <v>54</v>
      </c>
      <c r="I122" s="36" t="s">
        <v>55</v>
      </c>
      <c r="J122" s="29" t="s">
        <v>56</v>
      </c>
      <c r="K122" s="31">
        <v>55656</v>
      </c>
      <c r="L122" s="31">
        <v>55656</v>
      </c>
      <c r="M122" s="32">
        <f t="shared" si="49"/>
        <v>0</v>
      </c>
      <c r="N122" s="48">
        <v>5</v>
      </c>
      <c r="O122" s="34" t="s">
        <v>57</v>
      </c>
      <c r="P122" s="36" t="s">
        <v>58</v>
      </c>
      <c r="Q122" s="36" t="s">
        <v>134</v>
      </c>
      <c r="R122" s="37">
        <v>45622.837500000001</v>
      </c>
      <c r="S122" s="37">
        <v>45622.837500000001</v>
      </c>
      <c r="T122" s="47">
        <v>45623.715277777781</v>
      </c>
      <c r="U122" s="47">
        <v>45623.758333333331</v>
      </c>
      <c r="V122" s="37">
        <v>45623.791666666664</v>
      </c>
      <c r="W122" s="37">
        <v>45623.8125</v>
      </c>
      <c r="X122" s="37">
        <v>45623.875</v>
      </c>
      <c r="Y122" s="37">
        <v>45623.885416666664</v>
      </c>
      <c r="Z122" s="37">
        <v>45626.270833333336</v>
      </c>
      <c r="AA122" s="37">
        <v>45626.270833333336</v>
      </c>
      <c r="AB122" s="37">
        <v>45626.3125</v>
      </c>
      <c r="AC122" s="37">
        <v>45626.409722222219</v>
      </c>
      <c r="AD122" s="37">
        <v>45626.434027777781</v>
      </c>
      <c r="AE122" s="38">
        <v>55656</v>
      </c>
      <c r="AF122" s="38">
        <v>0</v>
      </c>
      <c r="AG122" s="38">
        <f t="shared" si="54"/>
        <v>55656</v>
      </c>
      <c r="AH122" s="38">
        <v>0</v>
      </c>
      <c r="AI122" s="38">
        <v>0</v>
      </c>
      <c r="AJ122" s="38">
        <v>0</v>
      </c>
      <c r="AK122" s="38">
        <v>55656</v>
      </c>
      <c r="AL122" s="38">
        <f t="shared" si="55"/>
        <v>55656</v>
      </c>
      <c r="AM122" s="41">
        <f t="shared" si="56"/>
        <v>0.87777777777955635</v>
      </c>
      <c r="AN122" s="41">
        <f t="shared" si="57"/>
        <v>2.6180555555547471</v>
      </c>
      <c r="AO122" s="41">
        <f t="shared" si="58"/>
        <v>2.3854166666715173</v>
      </c>
      <c r="AP122" s="39">
        <v>9.375E-2</v>
      </c>
      <c r="AQ122" s="39">
        <v>0</v>
      </c>
      <c r="AR122" s="39">
        <v>0</v>
      </c>
      <c r="AS122" s="39"/>
      <c r="AT122" s="39">
        <f t="shared" si="36"/>
        <v>9.375E-2</v>
      </c>
      <c r="AU122" s="41">
        <f t="shared" si="37"/>
        <v>2.2916666666715173</v>
      </c>
      <c r="AV122" s="40">
        <f t="shared" si="59"/>
        <v>24286.254545403139</v>
      </c>
      <c r="AW122" s="40">
        <f t="shared" si="60"/>
        <v>441.56826446094061</v>
      </c>
    </row>
    <row r="123" spans="1:49" x14ac:dyDescent="0.25">
      <c r="A123" s="35">
        <v>108</v>
      </c>
      <c r="B123" s="27">
        <v>51</v>
      </c>
      <c r="C123" s="27" t="s">
        <v>60</v>
      </c>
      <c r="D123" s="42" t="s">
        <v>228</v>
      </c>
      <c r="E123" s="35" t="s">
        <v>130</v>
      </c>
      <c r="F123" s="35" t="s">
        <v>68</v>
      </c>
      <c r="G123" s="35" t="s">
        <v>304</v>
      </c>
      <c r="H123" s="36" t="s">
        <v>76</v>
      </c>
      <c r="I123" s="36" t="s">
        <v>156</v>
      </c>
      <c r="J123" s="36" t="s">
        <v>229</v>
      </c>
      <c r="K123" s="31">
        <f>25369+11110</f>
        <v>36479</v>
      </c>
      <c r="L123" s="31">
        <v>36479</v>
      </c>
      <c r="M123" s="32">
        <f t="shared" si="49"/>
        <v>0</v>
      </c>
      <c r="N123" s="48">
        <v>6</v>
      </c>
      <c r="O123" s="34" t="s">
        <v>78</v>
      </c>
      <c r="P123" s="36" t="s">
        <v>58</v>
      </c>
      <c r="Q123" s="36" t="s">
        <v>134</v>
      </c>
      <c r="R123" s="37">
        <v>45620.541666666664</v>
      </c>
      <c r="S123" s="37">
        <v>45620.541666666664</v>
      </c>
      <c r="T123" s="47">
        <v>45621.55</v>
      </c>
      <c r="U123" s="47">
        <v>45621.595833333333</v>
      </c>
      <c r="V123" s="37">
        <v>45621.604166666664</v>
      </c>
      <c r="W123" s="37">
        <v>45621.715277777781</v>
      </c>
      <c r="X123" s="37">
        <v>45621.798611111109</v>
      </c>
      <c r="Y123" s="37">
        <v>45621.856944444444</v>
      </c>
      <c r="Z123" s="37">
        <v>45624.145833333336</v>
      </c>
      <c r="AA123" s="37">
        <v>45624.145833333336</v>
      </c>
      <c r="AB123" s="37">
        <v>45624.229166666664</v>
      </c>
      <c r="AC123" s="37">
        <v>45624.267361111109</v>
      </c>
      <c r="AD123" s="37">
        <v>45624.276388888888</v>
      </c>
      <c r="AE123" s="38">
        <v>36479</v>
      </c>
      <c r="AF123" s="38">
        <v>0</v>
      </c>
      <c r="AG123" s="38">
        <f t="shared" si="54"/>
        <v>36479</v>
      </c>
      <c r="AH123" s="38">
        <v>0</v>
      </c>
      <c r="AI123" s="38">
        <v>0</v>
      </c>
      <c r="AJ123" s="38">
        <v>0</v>
      </c>
      <c r="AK123" s="38">
        <v>36479</v>
      </c>
      <c r="AL123" s="38">
        <f t="shared" si="55"/>
        <v>36479</v>
      </c>
      <c r="AM123" s="41">
        <f t="shared" si="56"/>
        <v>1.008333333338669</v>
      </c>
      <c r="AN123" s="41">
        <f t="shared" si="57"/>
        <v>2.6631944444452529</v>
      </c>
      <c r="AO123" s="41">
        <f t="shared" si="58"/>
        <v>2.288888888891961</v>
      </c>
      <c r="AP123" s="39">
        <v>0</v>
      </c>
      <c r="AQ123" s="39">
        <v>0</v>
      </c>
      <c r="AR123" s="39">
        <v>0</v>
      </c>
      <c r="AS123" s="39">
        <v>0</v>
      </c>
      <c r="AT123" s="39">
        <f t="shared" si="36"/>
        <v>0</v>
      </c>
      <c r="AU123" s="41">
        <f t="shared" si="37"/>
        <v>2.288888888891961</v>
      </c>
      <c r="AV123" s="40">
        <f t="shared" si="59"/>
        <v>15937.427184444628</v>
      </c>
      <c r="AW123" s="40">
        <f t="shared" si="60"/>
        <v>290.12306767760748</v>
      </c>
    </row>
    <row r="124" spans="1:49" x14ac:dyDescent="0.25">
      <c r="A124" s="35">
        <v>109</v>
      </c>
      <c r="B124" s="27">
        <v>52</v>
      </c>
      <c r="C124" s="27" t="s">
        <v>60</v>
      </c>
      <c r="D124" s="42" t="s">
        <v>230</v>
      </c>
      <c r="E124" s="35" t="s">
        <v>199</v>
      </c>
      <c r="F124" s="35" t="s">
        <v>68</v>
      </c>
      <c r="G124" s="35" t="s">
        <v>304</v>
      </c>
      <c r="H124" s="35" t="s">
        <v>120</v>
      </c>
      <c r="I124" s="36" t="s">
        <v>120</v>
      </c>
      <c r="J124" s="36" t="s">
        <v>109</v>
      </c>
      <c r="K124" s="31">
        <v>51000</v>
      </c>
      <c r="L124" s="31">
        <v>50757.966999999997</v>
      </c>
      <c r="M124" s="32">
        <f t="shared" si="49"/>
        <v>-242.03300000000309</v>
      </c>
      <c r="N124" s="48">
        <v>6</v>
      </c>
      <c r="O124" s="34" t="s">
        <v>78</v>
      </c>
      <c r="P124" s="36" t="s">
        <v>73</v>
      </c>
      <c r="Q124" s="36" t="s">
        <v>79</v>
      </c>
      <c r="R124" s="37">
        <v>45623.224999999999</v>
      </c>
      <c r="S124" s="37">
        <v>45623.320833333331</v>
      </c>
      <c r="T124" s="47">
        <v>45624.316666666666</v>
      </c>
      <c r="U124" s="47">
        <v>45624.35833333333</v>
      </c>
      <c r="V124" s="37">
        <v>45624.379166666666</v>
      </c>
      <c r="W124" s="37">
        <v>45624.493055555555</v>
      </c>
      <c r="X124" s="37">
        <v>45624.576388888891</v>
      </c>
      <c r="Y124" s="37">
        <v>45624.734027777777</v>
      </c>
      <c r="Z124" s="37">
        <v>45630.041666666664</v>
      </c>
      <c r="AA124" s="37">
        <v>45630.041666666664</v>
      </c>
      <c r="AB124" s="37">
        <v>45630.125</v>
      </c>
      <c r="AC124" s="37">
        <v>45630.229166666664</v>
      </c>
      <c r="AD124" s="37">
        <v>45630.236111111109</v>
      </c>
      <c r="AE124" s="38">
        <v>50757.966999999997</v>
      </c>
      <c r="AF124" s="38">
        <v>0</v>
      </c>
      <c r="AG124" s="38">
        <f t="shared" si="54"/>
        <v>50757.966999999997</v>
      </c>
      <c r="AH124" s="38">
        <v>0</v>
      </c>
      <c r="AI124" s="38">
        <v>0</v>
      </c>
      <c r="AJ124" s="38">
        <v>0</v>
      </c>
      <c r="AK124" s="38">
        <v>50757.966999999997</v>
      </c>
      <c r="AL124" s="38">
        <f t="shared" si="55"/>
        <v>50757.966999999997</v>
      </c>
      <c r="AM124" s="41">
        <f t="shared" si="56"/>
        <v>0.99583333333430346</v>
      </c>
      <c r="AN124" s="41">
        <f t="shared" si="57"/>
        <v>5.8499999999985448</v>
      </c>
      <c r="AO124" s="41">
        <f t="shared" si="58"/>
        <v>5.3076388888875954</v>
      </c>
      <c r="AP124" s="39">
        <v>2.5590277777777781</v>
      </c>
      <c r="AQ124" s="39">
        <v>0</v>
      </c>
      <c r="AR124" s="39">
        <v>0</v>
      </c>
      <c r="AS124" s="39">
        <v>0</v>
      </c>
      <c r="AT124" s="39">
        <f t="shared" si="36"/>
        <v>2.5590277777777781</v>
      </c>
      <c r="AU124" s="41">
        <f t="shared" si="37"/>
        <v>2.7486111111098173</v>
      </c>
      <c r="AV124" s="40">
        <f t="shared" si="59"/>
        <v>18466.769196572612</v>
      </c>
      <c r="AW124" s="40">
        <f t="shared" si="60"/>
        <v>279.94091758334469</v>
      </c>
    </row>
    <row r="125" spans="1:49" x14ac:dyDescent="0.25">
      <c r="A125" s="35">
        <v>110</v>
      </c>
      <c r="B125" s="27">
        <v>53</v>
      </c>
      <c r="C125" s="27" t="s">
        <v>60</v>
      </c>
      <c r="D125" s="42" t="s">
        <v>231</v>
      </c>
      <c r="E125" s="35" t="s">
        <v>313</v>
      </c>
      <c r="F125" s="35" t="s">
        <v>154</v>
      </c>
      <c r="G125" s="35" t="s">
        <v>304</v>
      </c>
      <c r="H125" s="35" t="s">
        <v>69</v>
      </c>
      <c r="I125" s="36" t="s">
        <v>161</v>
      </c>
      <c r="J125" s="36" t="s">
        <v>162</v>
      </c>
      <c r="K125" s="31">
        <v>5000</v>
      </c>
      <c r="L125" s="31">
        <v>5000</v>
      </c>
      <c r="M125" s="32">
        <f t="shared" si="49"/>
        <v>0</v>
      </c>
      <c r="N125" s="48">
        <v>7</v>
      </c>
      <c r="O125" s="34" t="s">
        <v>57</v>
      </c>
      <c r="P125" s="36" t="s">
        <v>58</v>
      </c>
      <c r="Q125" s="36" t="s">
        <v>134</v>
      </c>
      <c r="R125" s="37">
        <v>45624.25</v>
      </c>
      <c r="S125" s="37">
        <v>45624.3125</v>
      </c>
      <c r="T125" s="47">
        <v>45624.370833333334</v>
      </c>
      <c r="U125" s="47">
        <v>45624.416666666664</v>
      </c>
      <c r="V125" s="37">
        <v>45624.433333333334</v>
      </c>
      <c r="W125" s="37">
        <v>45624.520833333336</v>
      </c>
      <c r="X125" s="37">
        <v>45624.604166666664</v>
      </c>
      <c r="Y125" s="37">
        <v>45624.627083333333</v>
      </c>
      <c r="Z125" s="37">
        <v>45626.65625</v>
      </c>
      <c r="AA125" s="37">
        <v>45626.65625</v>
      </c>
      <c r="AB125" s="37">
        <v>45599.71875</v>
      </c>
      <c r="AC125" s="37">
        <v>45626.8125</v>
      </c>
      <c r="AD125" s="37">
        <v>45626.823611111111</v>
      </c>
      <c r="AE125" s="38">
        <v>0</v>
      </c>
      <c r="AF125" s="38">
        <v>5000</v>
      </c>
      <c r="AG125" s="38">
        <f t="shared" si="54"/>
        <v>5000</v>
      </c>
      <c r="AH125" s="38">
        <v>0</v>
      </c>
      <c r="AI125" s="38">
        <v>5077.46</v>
      </c>
      <c r="AJ125" s="38">
        <v>0</v>
      </c>
      <c r="AK125" s="38">
        <v>0</v>
      </c>
      <c r="AL125" s="38">
        <f t="shared" si="55"/>
        <v>5077.46</v>
      </c>
      <c r="AM125" s="41">
        <f t="shared" si="56"/>
        <v>5.8333333334303461E-2</v>
      </c>
      <c r="AN125" s="41">
        <f t="shared" si="57"/>
        <v>2.3791666666656965</v>
      </c>
      <c r="AO125" s="41">
        <f t="shared" si="58"/>
        <v>2.0291666666671517</v>
      </c>
      <c r="AP125" s="39">
        <v>0.97916666666666674</v>
      </c>
      <c r="AQ125" s="39">
        <v>0</v>
      </c>
      <c r="AR125" s="39">
        <v>0</v>
      </c>
      <c r="AS125" s="39">
        <v>0</v>
      </c>
      <c r="AT125" s="39">
        <f t="shared" si="36"/>
        <v>0.97916666666666674</v>
      </c>
      <c r="AU125" s="41">
        <f t="shared" si="37"/>
        <v>1.050000000000485</v>
      </c>
      <c r="AV125" s="40">
        <f t="shared" si="59"/>
        <v>4761.9047619025623</v>
      </c>
      <c r="AW125" s="40">
        <f t="shared" si="60"/>
        <v>188.96447467858582</v>
      </c>
    </row>
    <row r="126" spans="1:49" x14ac:dyDescent="0.25">
      <c r="A126" s="35">
        <v>111</v>
      </c>
      <c r="B126" s="27">
        <v>50</v>
      </c>
      <c r="C126" s="27" t="s">
        <v>51</v>
      </c>
      <c r="D126" s="42" t="s">
        <v>232</v>
      </c>
      <c r="E126" s="35" t="s">
        <v>322</v>
      </c>
      <c r="F126" s="35" t="s">
        <v>53</v>
      </c>
      <c r="G126" s="35" t="s">
        <v>54</v>
      </c>
      <c r="H126" s="36" t="s">
        <v>54</v>
      </c>
      <c r="I126" s="36" t="s">
        <v>55</v>
      </c>
      <c r="J126" s="29" t="s">
        <v>56</v>
      </c>
      <c r="K126" s="31">
        <v>55015</v>
      </c>
      <c r="L126" s="31">
        <v>55015</v>
      </c>
      <c r="M126" s="32">
        <f t="shared" si="49"/>
        <v>0</v>
      </c>
      <c r="N126" s="48">
        <v>5</v>
      </c>
      <c r="O126" s="34" t="s">
        <v>65</v>
      </c>
      <c r="P126" s="36" t="s">
        <v>73</v>
      </c>
      <c r="Q126" s="36" t="s">
        <v>79</v>
      </c>
      <c r="R126" s="37">
        <v>45625.347222222219</v>
      </c>
      <c r="S126" s="37">
        <v>45625.347222222219</v>
      </c>
      <c r="T126" s="47">
        <v>45627.533333333333</v>
      </c>
      <c r="U126" s="47">
        <v>45627.566666666666</v>
      </c>
      <c r="V126" s="37">
        <v>45627.583333333336</v>
      </c>
      <c r="W126" s="37">
        <v>45627.604166666664</v>
      </c>
      <c r="X126" s="37">
        <v>45627.666666666664</v>
      </c>
      <c r="Y126" s="37">
        <v>45627.680555555555</v>
      </c>
      <c r="Z126" s="37">
        <v>45629.729166666664</v>
      </c>
      <c r="AA126" s="37">
        <v>45629.729166666664</v>
      </c>
      <c r="AB126" s="37">
        <v>45629.770833333336</v>
      </c>
      <c r="AC126" s="37">
        <v>45629.805555555555</v>
      </c>
      <c r="AD126" s="37">
        <v>45629.815972222219</v>
      </c>
      <c r="AE126" s="38">
        <v>55015</v>
      </c>
      <c r="AF126" s="38">
        <v>0</v>
      </c>
      <c r="AG126" s="38">
        <f t="shared" si="54"/>
        <v>55015</v>
      </c>
      <c r="AH126" s="38">
        <v>0</v>
      </c>
      <c r="AI126" s="38">
        <v>0</v>
      </c>
      <c r="AJ126" s="38">
        <v>0</v>
      </c>
      <c r="AK126" s="38">
        <v>55015</v>
      </c>
      <c r="AL126" s="38">
        <f t="shared" si="55"/>
        <v>55015</v>
      </c>
      <c r="AM126" s="41">
        <f t="shared" si="56"/>
        <v>2.1861111111138598</v>
      </c>
      <c r="AN126" s="41">
        <f t="shared" si="57"/>
        <v>2.2222222222189885</v>
      </c>
      <c r="AO126" s="41">
        <f t="shared" si="58"/>
        <v>2.0486111111094942</v>
      </c>
      <c r="AP126" s="39">
        <v>8.333333333333337E-2</v>
      </c>
      <c r="AQ126" s="39">
        <v>0</v>
      </c>
      <c r="AR126" s="39">
        <v>0</v>
      </c>
      <c r="AS126" s="39">
        <v>0</v>
      </c>
      <c r="AT126" s="39">
        <f t="shared" si="36"/>
        <v>8.333333333333337E-2</v>
      </c>
      <c r="AU126" s="41">
        <f t="shared" si="37"/>
        <v>1.9652777777761608</v>
      </c>
      <c r="AV126" s="40">
        <f t="shared" si="59"/>
        <v>27993.498233238581</v>
      </c>
      <c r="AW126" s="40">
        <f t="shared" si="60"/>
        <v>593.50172932710132</v>
      </c>
    </row>
    <row r="127" spans="1:49" x14ac:dyDescent="0.25">
      <c r="A127" s="35">
        <v>112</v>
      </c>
      <c r="B127" s="27">
        <v>51</v>
      </c>
      <c r="C127" s="27" t="s">
        <v>60</v>
      </c>
      <c r="D127" s="42" t="s">
        <v>233</v>
      </c>
      <c r="E127" s="35" t="s">
        <v>167</v>
      </c>
      <c r="F127" s="35" t="s">
        <v>87</v>
      </c>
      <c r="G127" s="35" t="s">
        <v>54</v>
      </c>
      <c r="H127" s="35" t="s">
        <v>54</v>
      </c>
      <c r="I127" s="36" t="s">
        <v>253</v>
      </c>
      <c r="J127" s="36" t="s">
        <v>309</v>
      </c>
      <c r="K127" s="31">
        <f>34873+44000</f>
        <v>78873</v>
      </c>
      <c r="L127" s="31">
        <v>78873</v>
      </c>
      <c r="M127" s="32">
        <f t="shared" si="49"/>
        <v>0</v>
      </c>
      <c r="N127" s="48">
        <v>5</v>
      </c>
      <c r="O127" s="34" t="s">
        <v>57</v>
      </c>
      <c r="P127" s="36" t="s">
        <v>73</v>
      </c>
      <c r="Q127" s="36" t="s">
        <v>79</v>
      </c>
      <c r="R127" s="37">
        <v>45628.675000000003</v>
      </c>
      <c r="S127" s="37">
        <v>45628.675000000003</v>
      </c>
      <c r="T127" s="47">
        <v>45629.85833333333</v>
      </c>
      <c r="U127" s="47">
        <v>45629.912499999999</v>
      </c>
      <c r="V127" s="37">
        <v>45629.929166666669</v>
      </c>
      <c r="W127" s="37">
        <v>45630.020833333336</v>
      </c>
      <c r="X127" s="37">
        <v>45630.104166666664</v>
      </c>
      <c r="Y127" s="37">
        <v>45630.129166666666</v>
      </c>
      <c r="Z127" s="37">
        <v>45633.736111111109</v>
      </c>
      <c r="AA127" s="37">
        <v>45633.736111111109</v>
      </c>
      <c r="AB127" s="37">
        <v>45633.819444444445</v>
      </c>
      <c r="AC127" s="37">
        <v>45633.875</v>
      </c>
      <c r="AD127" s="37">
        <v>45633.883333333331</v>
      </c>
      <c r="AE127" s="38">
        <v>78873</v>
      </c>
      <c r="AF127" s="38">
        <v>0</v>
      </c>
      <c r="AG127" s="38">
        <f t="shared" si="54"/>
        <v>78873</v>
      </c>
      <c r="AH127" s="38">
        <v>0</v>
      </c>
      <c r="AI127" s="38">
        <v>0</v>
      </c>
      <c r="AJ127" s="38">
        <v>0</v>
      </c>
      <c r="AK127" s="38">
        <v>78873</v>
      </c>
      <c r="AL127" s="38">
        <f t="shared" si="55"/>
        <v>78873</v>
      </c>
      <c r="AM127" s="41">
        <f t="shared" si="56"/>
        <v>1.1833333333270275</v>
      </c>
      <c r="AN127" s="41">
        <f t="shared" si="57"/>
        <v>3.9458333333313931</v>
      </c>
      <c r="AO127" s="41">
        <f t="shared" si="58"/>
        <v>3.6069444444437977</v>
      </c>
      <c r="AP127" s="39">
        <v>0.125</v>
      </c>
      <c r="AQ127" s="39">
        <v>4.1666666664241347E-2</v>
      </c>
      <c r="AR127" s="39">
        <v>0</v>
      </c>
      <c r="AS127" s="39">
        <v>0</v>
      </c>
      <c r="AT127" s="39">
        <f t="shared" si="36"/>
        <v>0.16666666666424135</v>
      </c>
      <c r="AU127" s="41">
        <f t="shared" si="37"/>
        <v>3.4402777777795563</v>
      </c>
      <c r="AV127" s="40">
        <f t="shared" si="59"/>
        <v>22926.346386746322</v>
      </c>
      <c r="AW127" s="40">
        <f t="shared" si="60"/>
        <v>277.67072733227053</v>
      </c>
    </row>
    <row r="128" spans="1:49" x14ac:dyDescent="0.25">
      <c r="A128" s="35">
        <v>113</v>
      </c>
      <c r="B128" s="27">
        <v>54</v>
      </c>
      <c r="C128" s="27" t="s">
        <v>60</v>
      </c>
      <c r="D128" s="42" t="s">
        <v>234</v>
      </c>
      <c r="E128" s="35" t="s">
        <v>320</v>
      </c>
      <c r="F128" s="35" t="s">
        <v>68</v>
      </c>
      <c r="G128" s="35" t="s">
        <v>304</v>
      </c>
      <c r="H128" s="36" t="s">
        <v>69</v>
      </c>
      <c r="I128" s="36" t="s">
        <v>70</v>
      </c>
      <c r="J128" s="36" t="s">
        <v>109</v>
      </c>
      <c r="K128" s="31">
        <v>52500</v>
      </c>
      <c r="L128" s="31">
        <v>52500</v>
      </c>
      <c r="M128" s="32">
        <f t="shared" si="49"/>
        <v>0</v>
      </c>
      <c r="N128" s="48">
        <v>6</v>
      </c>
      <c r="O128" s="34" t="s">
        <v>78</v>
      </c>
      <c r="P128" s="36" t="s">
        <v>58</v>
      </c>
      <c r="Q128" s="36" t="s">
        <v>134</v>
      </c>
      <c r="R128" s="37">
        <v>45628.183333333334</v>
      </c>
      <c r="S128" s="37">
        <v>45628.183333333334</v>
      </c>
      <c r="T128" s="47">
        <v>45630.275000000001</v>
      </c>
      <c r="U128" s="47">
        <v>45630.316666666666</v>
      </c>
      <c r="V128" s="37">
        <v>45630.333333333336</v>
      </c>
      <c r="W128" s="37">
        <v>45630.434027777781</v>
      </c>
      <c r="X128" s="37">
        <v>45630.517361111109</v>
      </c>
      <c r="Y128" s="37">
        <v>45630.522916666669</v>
      </c>
      <c r="Z128" s="37">
        <v>45635.333333333336</v>
      </c>
      <c r="AA128" s="37">
        <v>45635.333333333336</v>
      </c>
      <c r="AB128" s="37">
        <v>45635.416666666664</v>
      </c>
      <c r="AC128" s="37">
        <v>45635.45416666667</v>
      </c>
      <c r="AD128" s="37">
        <v>45635.464583333334</v>
      </c>
      <c r="AE128" s="38">
        <v>52500</v>
      </c>
      <c r="AF128" s="38">
        <v>0</v>
      </c>
      <c r="AG128" s="38">
        <f t="shared" si="54"/>
        <v>52500</v>
      </c>
      <c r="AH128" s="38">
        <v>0</v>
      </c>
      <c r="AI128" s="38">
        <v>0</v>
      </c>
      <c r="AJ128" s="38">
        <v>0</v>
      </c>
      <c r="AK128" s="38">
        <v>52500</v>
      </c>
      <c r="AL128" s="38">
        <f t="shared" si="55"/>
        <v>52500</v>
      </c>
      <c r="AM128" s="41">
        <f t="shared" si="56"/>
        <v>2.0916666666671517</v>
      </c>
      <c r="AN128" s="41">
        <f t="shared" si="57"/>
        <v>5.1208333333343035</v>
      </c>
      <c r="AO128" s="41">
        <f t="shared" si="58"/>
        <v>4.8104166666671517</v>
      </c>
      <c r="AP128" s="39">
        <v>0.3263888888888889</v>
      </c>
      <c r="AQ128" s="39">
        <v>0</v>
      </c>
      <c r="AR128" s="39">
        <v>0</v>
      </c>
      <c r="AS128" s="39">
        <v>0</v>
      </c>
      <c r="AT128" s="39">
        <f t="shared" si="36"/>
        <v>0.3263888888888889</v>
      </c>
      <c r="AU128" s="41">
        <f t="shared" si="37"/>
        <v>4.4840277777782624</v>
      </c>
      <c r="AV128" s="40">
        <f t="shared" si="59"/>
        <v>11708.223633264957</v>
      </c>
      <c r="AW128" s="40">
        <f t="shared" si="60"/>
        <v>108.79563543376514</v>
      </c>
    </row>
    <row r="129" spans="1:49" x14ac:dyDescent="0.25">
      <c r="A129" s="35">
        <v>114</v>
      </c>
      <c r="B129" s="27">
        <v>52</v>
      </c>
      <c r="C129" s="27" t="s">
        <v>51</v>
      </c>
      <c r="D129" s="42" t="s">
        <v>235</v>
      </c>
      <c r="E129" s="35" t="s">
        <v>99</v>
      </c>
      <c r="F129" s="35" t="s">
        <v>53</v>
      </c>
      <c r="G129" s="35" t="s">
        <v>54</v>
      </c>
      <c r="H129" s="36" t="s">
        <v>54</v>
      </c>
      <c r="I129" s="36" t="s">
        <v>55</v>
      </c>
      <c r="J129" s="29" t="s">
        <v>56</v>
      </c>
      <c r="K129" s="31">
        <v>84482</v>
      </c>
      <c r="L129" s="31">
        <v>84482</v>
      </c>
      <c r="M129" s="32">
        <f t="shared" si="49"/>
        <v>0</v>
      </c>
      <c r="N129" s="48">
        <v>5</v>
      </c>
      <c r="O129" s="34" t="s">
        <v>65</v>
      </c>
      <c r="P129" s="36" t="s">
        <v>73</v>
      </c>
      <c r="Q129" s="36" t="s">
        <v>79</v>
      </c>
      <c r="R129" s="37">
        <v>45634.559027777781</v>
      </c>
      <c r="S129" s="37">
        <v>45634.559027777781</v>
      </c>
      <c r="T129" s="47">
        <v>45635.012499999997</v>
      </c>
      <c r="U129" s="47">
        <v>45635.070833333331</v>
      </c>
      <c r="V129" s="37">
        <v>45635.083333333336</v>
      </c>
      <c r="W129" s="37">
        <v>45635.114583333336</v>
      </c>
      <c r="X129" s="37">
        <v>45635.197916666664</v>
      </c>
      <c r="Y129" s="37">
        <v>45635.211111111108</v>
      </c>
      <c r="Z129" s="37">
        <v>45638.451388888891</v>
      </c>
      <c r="AA129" s="37">
        <v>45638.451388888891</v>
      </c>
      <c r="AB129" s="37">
        <v>45638.493055555555</v>
      </c>
      <c r="AC129" s="37">
        <v>45638.642361111109</v>
      </c>
      <c r="AD129" s="37">
        <v>45638.652083333334</v>
      </c>
      <c r="AE129" s="38">
        <v>84482</v>
      </c>
      <c r="AF129" s="38">
        <v>0</v>
      </c>
      <c r="AG129" s="38">
        <f t="shared" si="54"/>
        <v>84482</v>
      </c>
      <c r="AH129" s="38">
        <v>0</v>
      </c>
      <c r="AI129" s="38">
        <v>0</v>
      </c>
      <c r="AJ129" s="38">
        <v>0</v>
      </c>
      <c r="AK129" s="38">
        <v>84482</v>
      </c>
      <c r="AL129" s="38">
        <f t="shared" si="55"/>
        <v>84482</v>
      </c>
      <c r="AM129" s="41">
        <f t="shared" si="56"/>
        <v>0.45347222221607808</v>
      </c>
      <c r="AN129" s="41">
        <f t="shared" si="57"/>
        <v>3.5590277777737356</v>
      </c>
      <c r="AO129" s="41">
        <f t="shared" si="58"/>
        <v>3.2402777777824667</v>
      </c>
      <c r="AP129" s="39">
        <v>0</v>
      </c>
      <c r="AQ129" s="39">
        <v>0</v>
      </c>
      <c r="AR129" s="39">
        <v>0</v>
      </c>
      <c r="AS129" s="39">
        <v>0</v>
      </c>
      <c r="AT129" s="39">
        <f t="shared" si="36"/>
        <v>0</v>
      </c>
      <c r="AU129" s="41">
        <f t="shared" si="37"/>
        <v>3.2402777777824667</v>
      </c>
      <c r="AV129" s="40">
        <f t="shared" si="59"/>
        <v>26072.456065114435</v>
      </c>
      <c r="AW129" s="40">
        <f t="shared" si="60"/>
        <v>335.26518729202792</v>
      </c>
    </row>
    <row r="130" spans="1:49" x14ac:dyDescent="0.25">
      <c r="A130" s="35">
        <v>115</v>
      </c>
      <c r="B130" s="27">
        <v>55</v>
      </c>
      <c r="C130" s="27" t="s">
        <v>60</v>
      </c>
      <c r="D130" s="42" t="s">
        <v>236</v>
      </c>
      <c r="E130" s="35" t="s">
        <v>199</v>
      </c>
      <c r="F130" s="35" t="s">
        <v>68</v>
      </c>
      <c r="G130" s="35" t="s">
        <v>304</v>
      </c>
      <c r="H130" s="35" t="s">
        <v>120</v>
      </c>
      <c r="I130" s="36" t="s">
        <v>120</v>
      </c>
      <c r="J130" s="36" t="s">
        <v>109</v>
      </c>
      <c r="K130" s="31">
        <v>54800</v>
      </c>
      <c r="L130" s="31">
        <v>54540</v>
      </c>
      <c r="M130" s="32">
        <f>+L130-K130</f>
        <v>-260</v>
      </c>
      <c r="N130" s="48">
        <v>6</v>
      </c>
      <c r="O130" s="34" t="s">
        <v>78</v>
      </c>
      <c r="P130" s="36" t="s">
        <v>73</v>
      </c>
      <c r="Q130" s="36" t="s">
        <v>79</v>
      </c>
      <c r="R130" s="37">
        <v>45633.904166666667</v>
      </c>
      <c r="S130" s="37">
        <v>45633.904166666667</v>
      </c>
      <c r="T130" s="47">
        <v>45635.387499999997</v>
      </c>
      <c r="U130" s="47">
        <v>45635.429166666669</v>
      </c>
      <c r="V130" s="37">
        <v>45635.445833333331</v>
      </c>
      <c r="W130" s="37">
        <v>45635.541666666664</v>
      </c>
      <c r="X130" s="37">
        <v>45635.625</v>
      </c>
      <c r="Y130" s="37">
        <v>45635.645833333336</v>
      </c>
      <c r="Z130" s="37">
        <v>45641.75</v>
      </c>
      <c r="AA130" s="37">
        <v>45641.75</v>
      </c>
      <c r="AB130" s="37">
        <v>45641.833333333336</v>
      </c>
      <c r="AC130" s="37">
        <v>45642.009722222225</v>
      </c>
      <c r="AD130" s="37">
        <v>45642.916666666664</v>
      </c>
      <c r="AE130" s="38">
        <v>54540</v>
      </c>
      <c r="AF130" s="38">
        <v>0</v>
      </c>
      <c r="AG130" s="38">
        <f t="shared" ref="AG130:AG139" si="61">AE130+AF130</f>
        <v>54540</v>
      </c>
      <c r="AH130" s="38">
        <v>0</v>
      </c>
      <c r="AI130" s="38">
        <v>36925.050000000003</v>
      </c>
      <c r="AJ130" s="38">
        <v>0</v>
      </c>
      <c r="AK130" s="38">
        <v>17614.95</v>
      </c>
      <c r="AL130" s="38">
        <f t="shared" si="55"/>
        <v>54540</v>
      </c>
      <c r="AM130" s="41">
        <f t="shared" si="56"/>
        <v>1.4833333333299379</v>
      </c>
      <c r="AN130" s="41">
        <f t="shared" si="57"/>
        <v>6.5638888888934162</v>
      </c>
      <c r="AO130" s="41">
        <f t="shared" si="58"/>
        <v>6.1041666666642413</v>
      </c>
      <c r="AP130" s="39">
        <v>0.60416666666666663</v>
      </c>
      <c r="AQ130" s="39">
        <v>0</v>
      </c>
      <c r="AR130" s="39">
        <v>7.291666666666663E-2</v>
      </c>
      <c r="AS130" s="39">
        <v>0</v>
      </c>
      <c r="AT130" s="39">
        <f t="shared" ref="AT130:AT146" si="62">SUM(AP130:AS130)</f>
        <v>0.67708333333333326</v>
      </c>
      <c r="AU130" s="41">
        <f t="shared" si="37"/>
        <v>5.4270833333309083</v>
      </c>
      <c r="AV130" s="40">
        <f t="shared" si="59"/>
        <v>10049.596928987216</v>
      </c>
      <c r="AW130" s="40">
        <f t="shared" si="60"/>
        <v>77.15621442603998</v>
      </c>
    </row>
    <row r="131" spans="1:49" x14ac:dyDescent="0.25">
      <c r="A131" s="35">
        <v>116</v>
      </c>
      <c r="B131" s="27">
        <v>56</v>
      </c>
      <c r="C131" s="27" t="s">
        <v>60</v>
      </c>
      <c r="D131" s="42" t="s">
        <v>237</v>
      </c>
      <c r="E131" s="35" t="s">
        <v>67</v>
      </c>
      <c r="F131" s="35" t="s">
        <v>68</v>
      </c>
      <c r="G131" s="35" t="s">
        <v>304</v>
      </c>
      <c r="H131" s="35" t="s">
        <v>120</v>
      </c>
      <c r="I131" s="35" t="s">
        <v>120</v>
      </c>
      <c r="J131" s="36" t="s">
        <v>115</v>
      </c>
      <c r="K131" s="31">
        <f>33000+32953.1</f>
        <v>65953.100000000006</v>
      </c>
      <c r="L131" s="31">
        <v>65953.100000000006</v>
      </c>
      <c r="M131" s="32">
        <f t="shared" si="49"/>
        <v>0</v>
      </c>
      <c r="N131" s="48">
        <v>6</v>
      </c>
      <c r="O131" s="34" t="s">
        <v>78</v>
      </c>
      <c r="P131" s="36" t="s">
        <v>73</v>
      </c>
      <c r="Q131" s="36" t="s">
        <v>79</v>
      </c>
      <c r="R131" s="37">
        <v>45631.190972222219</v>
      </c>
      <c r="S131" s="37">
        <v>45631.190972222219</v>
      </c>
      <c r="T131" s="47">
        <v>45635.552083333336</v>
      </c>
      <c r="U131" s="47">
        <v>45635.620833333334</v>
      </c>
      <c r="V131" s="37">
        <v>45635.631944444445</v>
      </c>
      <c r="W131" s="37">
        <v>45635.71875</v>
      </c>
      <c r="X131" s="37">
        <v>45635.802083333336</v>
      </c>
      <c r="Y131" s="37">
        <v>45635.815972222219</v>
      </c>
      <c r="Z131" s="37">
        <v>45640.416666666664</v>
      </c>
      <c r="AA131" s="37">
        <v>45640.416666666664</v>
      </c>
      <c r="AB131" s="37">
        <v>45640.5</v>
      </c>
      <c r="AC131" s="37">
        <v>45640.529166666667</v>
      </c>
      <c r="AD131" s="37">
        <v>45640.540972222225</v>
      </c>
      <c r="AE131" s="38">
        <v>65953.100000000006</v>
      </c>
      <c r="AF131" s="38">
        <v>0</v>
      </c>
      <c r="AG131" s="38">
        <f t="shared" si="61"/>
        <v>65953.100000000006</v>
      </c>
      <c r="AH131" s="38">
        <v>0</v>
      </c>
      <c r="AI131" s="38">
        <v>0</v>
      </c>
      <c r="AJ131" s="38">
        <v>0</v>
      </c>
      <c r="AK131" s="38">
        <v>65953.100000000006</v>
      </c>
      <c r="AL131" s="38">
        <f t="shared" ref="AL131:AL146" si="63">SUM(AH131:AK131)</f>
        <v>65953.100000000006</v>
      </c>
      <c r="AM131" s="41">
        <f t="shared" si="56"/>
        <v>4.3611111111167702</v>
      </c>
      <c r="AN131" s="41">
        <f t="shared" si="57"/>
        <v>4.8972222222218988</v>
      </c>
      <c r="AO131" s="41">
        <f t="shared" si="58"/>
        <v>4.6006944444452529</v>
      </c>
      <c r="AP131" s="39">
        <v>0.54166666666666663</v>
      </c>
      <c r="AQ131" s="39">
        <v>0</v>
      </c>
      <c r="AR131" s="39">
        <v>0</v>
      </c>
      <c r="AS131" s="39">
        <v>0</v>
      </c>
      <c r="AT131" s="39">
        <f t="shared" si="62"/>
        <v>0.54166666666666663</v>
      </c>
      <c r="AU131" s="41">
        <f t="shared" si="37"/>
        <v>4.0590277777785859</v>
      </c>
      <c r="AV131" s="40">
        <f t="shared" si="59"/>
        <v>16248.496834898391</v>
      </c>
      <c r="AW131" s="40">
        <f t="shared" si="60"/>
        <v>166.79380839926591</v>
      </c>
    </row>
    <row r="132" spans="1:49" x14ac:dyDescent="0.25">
      <c r="A132" s="35">
        <v>117</v>
      </c>
      <c r="B132" s="27">
        <v>57</v>
      </c>
      <c r="C132" s="27" t="s">
        <v>60</v>
      </c>
      <c r="D132" s="42" t="s">
        <v>238</v>
      </c>
      <c r="E132" s="35" t="s">
        <v>239</v>
      </c>
      <c r="F132" s="35" t="s">
        <v>68</v>
      </c>
      <c r="G132" s="35" t="s">
        <v>304</v>
      </c>
      <c r="H132" s="35" t="s">
        <v>76</v>
      </c>
      <c r="I132" s="36" t="s">
        <v>76</v>
      </c>
      <c r="J132" s="36" t="s">
        <v>115</v>
      </c>
      <c r="K132" s="31">
        <v>16275</v>
      </c>
      <c r="L132" s="31">
        <v>16275</v>
      </c>
      <c r="M132" s="32">
        <f t="shared" si="49"/>
        <v>0</v>
      </c>
      <c r="N132" s="48" t="s">
        <v>240</v>
      </c>
      <c r="O132" s="34" t="s">
        <v>78</v>
      </c>
      <c r="P132" s="36" t="s">
        <v>58</v>
      </c>
      <c r="Q132" s="36" t="s">
        <v>134</v>
      </c>
      <c r="R132" s="37">
        <v>45637.087500000001</v>
      </c>
      <c r="S132" s="37">
        <v>45637.125</v>
      </c>
      <c r="T132" s="47">
        <v>45637.788194444445</v>
      </c>
      <c r="U132" s="47">
        <v>45637.819444444445</v>
      </c>
      <c r="V132" s="37">
        <v>45637.847222222219</v>
      </c>
      <c r="W132" s="37">
        <v>45637.923611111109</v>
      </c>
      <c r="X132" s="37">
        <v>45638.006944444445</v>
      </c>
      <c r="Y132" s="37">
        <v>45638.088194444441</v>
      </c>
      <c r="Z132" s="37">
        <v>45640.645833333336</v>
      </c>
      <c r="AA132" s="37">
        <v>45640.645833333336</v>
      </c>
      <c r="AB132" s="37">
        <v>45640.708333333336</v>
      </c>
      <c r="AC132" s="37">
        <v>45641.003472222219</v>
      </c>
      <c r="AD132" s="37">
        <v>45641.013194444444</v>
      </c>
      <c r="AE132" s="38">
        <v>0</v>
      </c>
      <c r="AF132" s="38">
        <v>16275</v>
      </c>
      <c r="AG132" s="38">
        <f t="shared" si="61"/>
        <v>16275</v>
      </c>
      <c r="AH132" s="38">
        <v>0</v>
      </c>
      <c r="AI132" s="38">
        <v>16314.78</v>
      </c>
      <c r="AJ132" s="38">
        <v>0</v>
      </c>
      <c r="AK132" s="38">
        <v>0</v>
      </c>
      <c r="AL132" s="38">
        <f t="shared" si="63"/>
        <v>16314.78</v>
      </c>
      <c r="AM132" s="41">
        <f t="shared" si="56"/>
        <v>0.66319444444525288</v>
      </c>
      <c r="AN132" s="41">
        <f t="shared" si="57"/>
        <v>3.15625</v>
      </c>
      <c r="AO132" s="41">
        <f t="shared" si="58"/>
        <v>2.5576388888948713</v>
      </c>
      <c r="AP132" s="39">
        <v>0</v>
      </c>
      <c r="AQ132" s="39">
        <v>0</v>
      </c>
      <c r="AR132" s="39">
        <v>0</v>
      </c>
      <c r="AS132" s="39">
        <v>0</v>
      </c>
      <c r="AT132" s="39">
        <f t="shared" si="62"/>
        <v>0</v>
      </c>
      <c r="AU132" s="41">
        <f t="shared" si="37"/>
        <v>2.5576388888948713</v>
      </c>
      <c r="AV132" s="40">
        <f t="shared" si="59"/>
        <v>6363.2907955322244</v>
      </c>
      <c r="AW132" s="40">
        <f t="shared" si="60"/>
        <v>103.66479710318774</v>
      </c>
    </row>
    <row r="133" spans="1:49" x14ac:dyDescent="0.25">
      <c r="A133" s="35">
        <v>118</v>
      </c>
      <c r="B133" s="27">
        <v>53</v>
      </c>
      <c r="C133" s="27" t="s">
        <v>60</v>
      </c>
      <c r="D133" s="42" t="s">
        <v>241</v>
      </c>
      <c r="E133" s="35" t="s">
        <v>324</v>
      </c>
      <c r="F133" s="35" t="s">
        <v>324</v>
      </c>
      <c r="G133" s="35" t="s">
        <v>54</v>
      </c>
      <c r="H133" s="35" t="s">
        <v>63</v>
      </c>
      <c r="I133" s="36" t="s">
        <v>63</v>
      </c>
      <c r="J133" s="36" t="s">
        <v>101</v>
      </c>
      <c r="K133" s="31">
        <v>51765.129000000001</v>
      </c>
      <c r="L133" s="31">
        <v>51765.129000000001</v>
      </c>
      <c r="M133" s="32">
        <f t="shared" si="49"/>
        <v>0</v>
      </c>
      <c r="N133" s="48">
        <v>5</v>
      </c>
      <c r="O133" s="34" t="s">
        <v>57</v>
      </c>
      <c r="P133" s="36" t="s">
        <v>58</v>
      </c>
      <c r="Q133" s="36" t="s">
        <v>134</v>
      </c>
      <c r="R133" s="37">
        <v>45638.48333333333</v>
      </c>
      <c r="S133" s="37">
        <v>45638.48333333333</v>
      </c>
      <c r="T133" s="47">
        <v>45638.695833333331</v>
      </c>
      <c r="U133" s="47">
        <v>45638.741666666669</v>
      </c>
      <c r="V133" s="37">
        <v>45638.758333333331</v>
      </c>
      <c r="W133" s="37">
        <v>45638.854166666664</v>
      </c>
      <c r="X133" s="37">
        <v>45638.9375</v>
      </c>
      <c r="Y133" s="37">
        <v>45638.938888888886</v>
      </c>
      <c r="Z133" s="37">
        <v>45641.395833333336</v>
      </c>
      <c r="AA133" s="37">
        <v>45641.395833333336</v>
      </c>
      <c r="AB133" s="37">
        <v>45641.458333333336</v>
      </c>
      <c r="AC133" s="37">
        <v>45641.520833333336</v>
      </c>
      <c r="AD133" s="37">
        <v>45641.520833333336</v>
      </c>
      <c r="AE133" s="38">
        <v>43070</v>
      </c>
      <c r="AF133" s="38">
        <v>8695.1290000000008</v>
      </c>
      <c r="AG133" s="38">
        <f t="shared" si="61"/>
        <v>51765.129000000001</v>
      </c>
      <c r="AH133" s="38">
        <v>0</v>
      </c>
      <c r="AI133" s="38">
        <v>0</v>
      </c>
      <c r="AJ133" s="38">
        <v>8695.1290000000008</v>
      </c>
      <c r="AK133" s="38">
        <v>43070</v>
      </c>
      <c r="AL133" s="38">
        <f t="shared" si="63"/>
        <v>51765.129000000001</v>
      </c>
      <c r="AM133" s="41">
        <f t="shared" si="56"/>
        <v>0.21250000000145519</v>
      </c>
      <c r="AN133" s="41">
        <f t="shared" si="57"/>
        <v>2.7625000000043656</v>
      </c>
      <c r="AO133" s="41">
        <f t="shared" si="58"/>
        <v>2.4569444444496185</v>
      </c>
      <c r="AP133" s="39">
        <v>0.16666666666666666</v>
      </c>
      <c r="AQ133" s="39">
        <v>0</v>
      </c>
      <c r="AR133" s="39">
        <v>0</v>
      </c>
      <c r="AS133" s="39">
        <v>0</v>
      </c>
      <c r="AT133" s="39">
        <f t="shared" si="62"/>
        <v>0.16666666666666666</v>
      </c>
      <c r="AU133" s="41">
        <f t="shared" si="37"/>
        <v>2.2902777777829519</v>
      </c>
      <c r="AV133" s="40">
        <f t="shared" si="59"/>
        <v>22602.118180664522</v>
      </c>
      <c r="AW133" s="40">
        <f t="shared" si="60"/>
        <v>411.19681347386529</v>
      </c>
    </row>
    <row r="134" spans="1:49" x14ac:dyDescent="0.25">
      <c r="A134" s="35">
        <v>119</v>
      </c>
      <c r="B134" s="27">
        <v>58</v>
      </c>
      <c r="C134" s="27" t="s">
        <v>60</v>
      </c>
      <c r="D134" s="42" t="s">
        <v>242</v>
      </c>
      <c r="E134" s="35" t="s">
        <v>321</v>
      </c>
      <c r="F134" s="35" t="s">
        <v>68</v>
      </c>
      <c r="G134" s="35" t="s">
        <v>304</v>
      </c>
      <c r="H134" s="35" t="s">
        <v>120</v>
      </c>
      <c r="I134" s="35" t="s">
        <v>120</v>
      </c>
      <c r="J134" s="35" t="s">
        <v>120</v>
      </c>
      <c r="K134" s="31">
        <f>13500</f>
        <v>13500</v>
      </c>
      <c r="L134" s="31">
        <v>13442.666999999999</v>
      </c>
      <c r="M134" s="32">
        <f>+L134-K134</f>
        <v>-57.333000000000538</v>
      </c>
      <c r="N134" s="48">
        <v>7</v>
      </c>
      <c r="O134" s="34" t="s">
        <v>78</v>
      </c>
      <c r="P134" s="36" t="s">
        <v>58</v>
      </c>
      <c r="Q134" s="36" t="s">
        <v>134</v>
      </c>
      <c r="R134" s="37">
        <v>45634.833333333336</v>
      </c>
      <c r="S134" s="37">
        <v>45634.833333333336</v>
      </c>
      <c r="T134" s="47">
        <v>45640.354166666664</v>
      </c>
      <c r="U134" s="47">
        <v>45640.429166666669</v>
      </c>
      <c r="V134" s="37">
        <v>45640.445833333331</v>
      </c>
      <c r="W134" s="37">
        <v>45640.541666666664</v>
      </c>
      <c r="X134" s="37">
        <v>45640.625</v>
      </c>
      <c r="Y134" s="37">
        <v>45640.693055555559</v>
      </c>
      <c r="Z134" s="37">
        <v>45646.4375</v>
      </c>
      <c r="AA134" s="37">
        <v>45646.4375</v>
      </c>
      <c r="AB134" s="37">
        <v>45646.5625</v>
      </c>
      <c r="AC134" s="37">
        <v>45653.473611111112</v>
      </c>
      <c r="AD134" s="37">
        <v>45653.484722222223</v>
      </c>
      <c r="AE134" s="38">
        <v>0</v>
      </c>
      <c r="AF134" s="38">
        <v>13442.666999999999</v>
      </c>
      <c r="AG134" s="38">
        <f t="shared" si="61"/>
        <v>13442.666999999999</v>
      </c>
      <c r="AH134" s="38">
        <v>0</v>
      </c>
      <c r="AI134" s="38">
        <v>13442.666999999999</v>
      </c>
      <c r="AJ134" s="38">
        <v>0</v>
      </c>
      <c r="AK134" s="38">
        <v>0</v>
      </c>
      <c r="AL134" s="38">
        <f t="shared" si="63"/>
        <v>13442.666999999999</v>
      </c>
      <c r="AM134" s="41">
        <f t="shared" si="56"/>
        <v>5.5208333333284827</v>
      </c>
      <c r="AN134" s="41">
        <f t="shared" si="57"/>
        <v>13.027777777781012</v>
      </c>
      <c r="AO134" s="41">
        <f t="shared" si="58"/>
        <v>5.7444444444408873</v>
      </c>
      <c r="AP134" s="39">
        <v>2.2361111111070699</v>
      </c>
      <c r="AQ134" s="39">
        <v>0</v>
      </c>
      <c r="AR134" s="39">
        <v>0</v>
      </c>
      <c r="AS134" s="39">
        <v>0</v>
      </c>
      <c r="AT134" s="39">
        <f t="shared" si="62"/>
        <v>2.2361111111070699</v>
      </c>
      <c r="AU134" s="41">
        <f t="shared" si="37"/>
        <v>3.5083333333338174</v>
      </c>
      <c r="AV134" s="40">
        <f>IFERROR((L134+L135+L136+L137+L138)/AU134,0)</f>
        <v>9366.2288836091575</v>
      </c>
      <c r="AW134" s="40">
        <f t="shared" si="60"/>
        <v>111.23787272693427</v>
      </c>
    </row>
    <row r="135" spans="1:49" x14ac:dyDescent="0.25">
      <c r="A135" s="35">
        <v>119</v>
      </c>
      <c r="B135" s="27">
        <v>58</v>
      </c>
      <c r="C135" s="27" t="s">
        <v>60</v>
      </c>
      <c r="D135" s="42" t="s">
        <v>242</v>
      </c>
      <c r="E135" s="35" t="s">
        <v>315</v>
      </c>
      <c r="F135" s="35" t="s">
        <v>68</v>
      </c>
      <c r="G135" s="35" t="s">
        <v>304</v>
      </c>
      <c r="H135" s="35" t="s">
        <v>120</v>
      </c>
      <c r="I135" s="35" t="s">
        <v>120</v>
      </c>
      <c r="J135" s="35" t="s">
        <v>120</v>
      </c>
      <c r="K135" s="31">
        <v>25</v>
      </c>
      <c r="L135" s="31">
        <v>24.893999999999998</v>
      </c>
      <c r="M135" s="32">
        <f>+L135-K135</f>
        <v>-0.10600000000000165</v>
      </c>
      <c r="N135" s="48">
        <v>7</v>
      </c>
      <c r="O135" s="34" t="s">
        <v>78</v>
      </c>
      <c r="P135" s="36" t="s">
        <v>58</v>
      </c>
      <c r="Q135" s="36" t="s">
        <v>134</v>
      </c>
      <c r="R135" s="37">
        <v>45634.833333333336</v>
      </c>
      <c r="S135" s="37">
        <v>45634.833333333336</v>
      </c>
      <c r="T135" s="47">
        <v>45640.354166666664</v>
      </c>
      <c r="U135" s="47">
        <v>45640.429166666669</v>
      </c>
      <c r="V135" s="37">
        <v>45640.445833333331</v>
      </c>
      <c r="W135" s="37">
        <v>45640.541666666664</v>
      </c>
      <c r="X135" s="37">
        <v>45640.625</v>
      </c>
      <c r="Y135" s="37">
        <v>45640.693055555559</v>
      </c>
      <c r="Z135" s="37">
        <v>45646.4375</v>
      </c>
      <c r="AA135" s="37">
        <v>45646.4375</v>
      </c>
      <c r="AB135" s="37">
        <v>45646.5625</v>
      </c>
      <c r="AC135" s="37">
        <v>45653.473611111112</v>
      </c>
      <c r="AD135" s="37">
        <v>45653.484722222223</v>
      </c>
      <c r="AE135" s="38">
        <v>0</v>
      </c>
      <c r="AF135" s="38">
        <v>24.893999999999998</v>
      </c>
      <c r="AG135" s="38">
        <f t="shared" si="61"/>
        <v>24.893999999999998</v>
      </c>
      <c r="AH135" s="38">
        <v>0</v>
      </c>
      <c r="AI135" s="38">
        <v>24.893999999999998</v>
      </c>
      <c r="AJ135" s="38">
        <v>0</v>
      </c>
      <c r="AK135" s="38">
        <v>0</v>
      </c>
      <c r="AL135" s="38">
        <f t="shared" si="63"/>
        <v>24.893999999999998</v>
      </c>
      <c r="AM135" s="87"/>
      <c r="AN135" s="87"/>
      <c r="AO135" s="87"/>
      <c r="AP135" s="88"/>
      <c r="AQ135" s="88"/>
      <c r="AR135" s="88"/>
      <c r="AS135" s="88"/>
      <c r="AT135" s="88"/>
      <c r="AU135" s="87"/>
      <c r="AV135" s="89"/>
      <c r="AW135" s="89"/>
    </row>
    <row r="136" spans="1:49" x14ac:dyDescent="0.25">
      <c r="A136" s="35">
        <v>119</v>
      </c>
      <c r="B136" s="27">
        <v>58</v>
      </c>
      <c r="C136" s="27" t="s">
        <v>60</v>
      </c>
      <c r="D136" s="42" t="s">
        <v>242</v>
      </c>
      <c r="E136" s="35" t="s">
        <v>316</v>
      </c>
      <c r="F136" s="35" t="s">
        <v>68</v>
      </c>
      <c r="G136" s="35" t="s">
        <v>304</v>
      </c>
      <c r="H136" s="35" t="s">
        <v>120</v>
      </c>
      <c r="I136" s="35" t="s">
        <v>120</v>
      </c>
      <c r="J136" s="35" t="s">
        <v>120</v>
      </c>
      <c r="K136" s="31">
        <v>9000</v>
      </c>
      <c r="L136" s="31">
        <v>8961.7780000000002</v>
      </c>
      <c r="M136" s="32">
        <f t="shared" si="49"/>
        <v>-38.221999999999753</v>
      </c>
      <c r="N136" s="48">
        <v>7</v>
      </c>
      <c r="O136" s="34" t="s">
        <v>78</v>
      </c>
      <c r="P136" s="36" t="s">
        <v>58</v>
      </c>
      <c r="Q136" s="36" t="s">
        <v>134</v>
      </c>
      <c r="R136" s="37">
        <v>45634.833333333336</v>
      </c>
      <c r="S136" s="37">
        <v>45634.833333333336</v>
      </c>
      <c r="T136" s="47">
        <v>45640.354166666664</v>
      </c>
      <c r="U136" s="47">
        <v>45640.429166666669</v>
      </c>
      <c r="V136" s="37">
        <v>45640.445833333331</v>
      </c>
      <c r="W136" s="37">
        <v>45640.541666666664</v>
      </c>
      <c r="X136" s="37">
        <v>45640.625</v>
      </c>
      <c r="Y136" s="37">
        <v>45640.693055555559</v>
      </c>
      <c r="Z136" s="37">
        <v>45646.4375</v>
      </c>
      <c r="AA136" s="37">
        <v>45646.4375</v>
      </c>
      <c r="AB136" s="37">
        <v>45646.5625</v>
      </c>
      <c r="AC136" s="37">
        <v>45653.473611111112</v>
      </c>
      <c r="AD136" s="37">
        <v>45653.484722222223</v>
      </c>
      <c r="AE136" s="38">
        <v>0</v>
      </c>
      <c r="AF136" s="38">
        <v>8961.7780000000002</v>
      </c>
      <c r="AG136" s="38">
        <f t="shared" si="61"/>
        <v>8961.7780000000002</v>
      </c>
      <c r="AH136" s="38">
        <v>0</v>
      </c>
      <c r="AI136" s="38">
        <v>8961.7780000000002</v>
      </c>
      <c r="AJ136" s="38">
        <v>0</v>
      </c>
      <c r="AK136" s="38">
        <v>0</v>
      </c>
      <c r="AL136" s="38">
        <f t="shared" si="63"/>
        <v>8961.7780000000002</v>
      </c>
      <c r="AM136" s="87"/>
      <c r="AN136" s="87"/>
      <c r="AO136" s="87"/>
      <c r="AP136" s="88"/>
      <c r="AQ136" s="88"/>
      <c r="AR136" s="88"/>
      <c r="AS136" s="88"/>
      <c r="AT136" s="88"/>
      <c r="AU136" s="87"/>
      <c r="AV136" s="89"/>
      <c r="AW136" s="89"/>
    </row>
    <row r="137" spans="1:49" x14ac:dyDescent="0.25">
      <c r="A137" s="35">
        <v>119</v>
      </c>
      <c r="B137" s="27">
        <v>58</v>
      </c>
      <c r="C137" s="27" t="s">
        <v>60</v>
      </c>
      <c r="D137" s="42" t="s">
        <v>242</v>
      </c>
      <c r="E137" s="35" t="s">
        <v>211</v>
      </c>
      <c r="F137" s="35" t="s">
        <v>68</v>
      </c>
      <c r="G137" s="35" t="s">
        <v>304</v>
      </c>
      <c r="H137" s="35" t="s">
        <v>120</v>
      </c>
      <c r="I137" s="35" t="s">
        <v>120</v>
      </c>
      <c r="J137" s="35" t="s">
        <v>120</v>
      </c>
      <c r="K137" s="31">
        <v>9000</v>
      </c>
      <c r="L137" s="31">
        <v>8961.7780000000002</v>
      </c>
      <c r="M137" s="32">
        <f t="shared" si="49"/>
        <v>-38.221999999999753</v>
      </c>
      <c r="N137" s="48">
        <v>7</v>
      </c>
      <c r="O137" s="34" t="s">
        <v>78</v>
      </c>
      <c r="P137" s="36" t="s">
        <v>58</v>
      </c>
      <c r="Q137" s="36" t="s">
        <v>134</v>
      </c>
      <c r="R137" s="37">
        <v>45634.833333333336</v>
      </c>
      <c r="S137" s="37">
        <v>45634.833333333336</v>
      </c>
      <c r="T137" s="47">
        <v>45640.354166666664</v>
      </c>
      <c r="U137" s="47">
        <v>45640.429166666669</v>
      </c>
      <c r="V137" s="37">
        <v>45640.445833333331</v>
      </c>
      <c r="W137" s="37">
        <v>45640.541666666664</v>
      </c>
      <c r="X137" s="37">
        <v>45640.625</v>
      </c>
      <c r="Y137" s="37">
        <v>45640.693055555559</v>
      </c>
      <c r="Z137" s="37">
        <v>45646.4375</v>
      </c>
      <c r="AA137" s="37">
        <v>45646.4375</v>
      </c>
      <c r="AB137" s="37">
        <v>45646.5625</v>
      </c>
      <c r="AC137" s="37">
        <v>45653.473611111112</v>
      </c>
      <c r="AD137" s="37">
        <v>45653.484722222223</v>
      </c>
      <c r="AE137" s="38">
        <v>0</v>
      </c>
      <c r="AF137" s="38">
        <v>8961.7780000000002</v>
      </c>
      <c r="AG137" s="38">
        <f t="shared" si="61"/>
        <v>8961.7780000000002</v>
      </c>
      <c r="AH137" s="38">
        <v>0</v>
      </c>
      <c r="AI137" s="38">
        <v>8961.7780000000002</v>
      </c>
      <c r="AJ137" s="38">
        <v>0</v>
      </c>
      <c r="AK137" s="38">
        <v>0</v>
      </c>
      <c r="AL137" s="38">
        <f t="shared" si="63"/>
        <v>8961.7780000000002</v>
      </c>
      <c r="AM137" s="87"/>
      <c r="AN137" s="87"/>
      <c r="AO137" s="87"/>
      <c r="AP137" s="88"/>
      <c r="AQ137" s="88"/>
      <c r="AR137" s="88"/>
      <c r="AS137" s="88"/>
      <c r="AT137" s="88"/>
      <c r="AU137" s="87"/>
      <c r="AV137" s="89"/>
      <c r="AW137" s="89"/>
    </row>
    <row r="138" spans="1:49" x14ac:dyDescent="0.25">
      <c r="A138" s="35">
        <v>119</v>
      </c>
      <c r="B138" s="27">
        <v>58</v>
      </c>
      <c r="C138" s="27" t="s">
        <v>60</v>
      </c>
      <c r="D138" s="42" t="s">
        <v>242</v>
      </c>
      <c r="E138" s="35" t="s">
        <v>317</v>
      </c>
      <c r="F138" s="35" t="s">
        <v>68</v>
      </c>
      <c r="G138" s="35" t="s">
        <v>304</v>
      </c>
      <c r="H138" s="35" t="s">
        <v>120</v>
      </c>
      <c r="I138" s="35" t="s">
        <v>120</v>
      </c>
      <c r="J138" s="35" t="s">
        <v>120</v>
      </c>
      <c r="K138" s="31">
        <v>1475</v>
      </c>
      <c r="L138" s="31">
        <v>1468.7360000000001</v>
      </c>
      <c r="M138" s="32">
        <f t="shared" si="49"/>
        <v>-6.2639999999998963</v>
      </c>
      <c r="N138" s="48">
        <v>7</v>
      </c>
      <c r="O138" s="34" t="s">
        <v>78</v>
      </c>
      <c r="P138" s="36" t="s">
        <v>58</v>
      </c>
      <c r="Q138" s="36" t="s">
        <v>134</v>
      </c>
      <c r="R138" s="37">
        <v>45634.833333333336</v>
      </c>
      <c r="S138" s="37">
        <v>45634.833333333336</v>
      </c>
      <c r="T138" s="47">
        <v>45640.354166666664</v>
      </c>
      <c r="U138" s="47">
        <v>45640.429166666669</v>
      </c>
      <c r="V138" s="37">
        <v>45640.445833333331</v>
      </c>
      <c r="W138" s="37">
        <v>45640.541666666664</v>
      </c>
      <c r="X138" s="37">
        <v>45640.625</v>
      </c>
      <c r="Y138" s="37">
        <v>45640.693055555559</v>
      </c>
      <c r="Z138" s="37">
        <v>45646.4375</v>
      </c>
      <c r="AA138" s="37">
        <v>45646.4375</v>
      </c>
      <c r="AB138" s="37">
        <v>45646.5625</v>
      </c>
      <c r="AC138" s="37">
        <v>45653.473611111112</v>
      </c>
      <c r="AD138" s="37">
        <v>45653.484722222223</v>
      </c>
      <c r="AE138" s="38">
        <v>0</v>
      </c>
      <c r="AF138" s="38">
        <v>1468.7360000000001</v>
      </c>
      <c r="AG138" s="38">
        <f t="shared" si="61"/>
        <v>1468.7360000000001</v>
      </c>
      <c r="AH138" s="38">
        <v>0</v>
      </c>
      <c r="AI138" s="38">
        <v>1468.7360000000001</v>
      </c>
      <c r="AJ138" s="38">
        <v>0</v>
      </c>
      <c r="AK138" s="38">
        <v>0</v>
      </c>
      <c r="AL138" s="38">
        <f t="shared" si="63"/>
        <v>1468.7360000000001</v>
      </c>
      <c r="AM138" s="87"/>
      <c r="AN138" s="87"/>
      <c r="AO138" s="87"/>
      <c r="AP138" s="88"/>
      <c r="AQ138" s="88"/>
      <c r="AR138" s="88"/>
      <c r="AS138" s="88"/>
      <c r="AT138" s="88"/>
      <c r="AU138" s="87"/>
      <c r="AV138" s="89"/>
      <c r="AW138" s="89"/>
    </row>
    <row r="139" spans="1:49" x14ac:dyDescent="0.25">
      <c r="A139" s="35">
        <v>119</v>
      </c>
      <c r="B139" s="27">
        <v>58</v>
      </c>
      <c r="C139" s="27" t="s">
        <v>60</v>
      </c>
      <c r="D139" s="42" t="s">
        <v>242</v>
      </c>
      <c r="E139" s="35" t="s">
        <v>313</v>
      </c>
      <c r="F139" s="35" t="s">
        <v>154</v>
      </c>
      <c r="G139" s="35" t="s">
        <v>304</v>
      </c>
      <c r="H139" s="35" t="s">
        <v>108</v>
      </c>
      <c r="I139" s="35" t="s">
        <v>108</v>
      </c>
      <c r="J139" s="35" t="s">
        <v>108</v>
      </c>
      <c r="K139" s="31">
        <v>17000</v>
      </c>
      <c r="L139" s="31">
        <v>16919.151999999998</v>
      </c>
      <c r="M139" s="32">
        <f t="shared" si="49"/>
        <v>-80.848000000001775</v>
      </c>
      <c r="N139" s="48">
        <v>7</v>
      </c>
      <c r="O139" s="34" t="s">
        <v>78</v>
      </c>
      <c r="P139" s="36" t="s">
        <v>58</v>
      </c>
      <c r="Q139" s="36" t="s">
        <v>134</v>
      </c>
      <c r="R139" s="37">
        <v>45634.833333333336</v>
      </c>
      <c r="S139" s="37">
        <v>45634.833333333336</v>
      </c>
      <c r="T139" s="47">
        <v>45640.354166666664</v>
      </c>
      <c r="U139" s="47">
        <v>45640.429166666669</v>
      </c>
      <c r="V139" s="37">
        <v>45640.445833333331</v>
      </c>
      <c r="W139" s="37">
        <v>45640.541666666664</v>
      </c>
      <c r="X139" s="37">
        <v>45640.625</v>
      </c>
      <c r="Y139" s="37">
        <v>45647.529166666667</v>
      </c>
      <c r="Z139" s="37">
        <v>45653.208333333336</v>
      </c>
      <c r="AA139" s="37">
        <v>45653.208333333336</v>
      </c>
      <c r="AB139" s="37">
        <v>45653.375</v>
      </c>
      <c r="AC139" s="37">
        <v>45653.473611111112</v>
      </c>
      <c r="AD139" s="37">
        <v>45653.484722222223</v>
      </c>
      <c r="AE139" s="38">
        <v>0</v>
      </c>
      <c r="AF139" s="38">
        <v>16919.151999999998</v>
      </c>
      <c r="AG139" s="38">
        <f t="shared" si="61"/>
        <v>16919.151999999998</v>
      </c>
      <c r="AH139" s="38">
        <v>16919.151999999998</v>
      </c>
      <c r="AI139" s="38">
        <v>0</v>
      </c>
      <c r="AJ139" s="38">
        <v>0</v>
      </c>
      <c r="AK139" s="38">
        <v>0</v>
      </c>
      <c r="AL139" s="38">
        <f t="shared" si="63"/>
        <v>16919.151999999998</v>
      </c>
      <c r="AM139" s="41">
        <f t="shared" ref="AM139:AM149" si="64">T139-S139</f>
        <v>5.5208333333284827</v>
      </c>
      <c r="AN139" s="41">
        <f t="shared" ref="AN139" si="65">IF((AC139-V139)&lt;0,"NA",AC139-V139)</f>
        <v>13.027777777781012</v>
      </c>
      <c r="AO139" s="41">
        <f t="shared" ref="AO139:AO149" si="66">IF(Z139="","NA",Z139-Y139)</f>
        <v>5.6791666666686069</v>
      </c>
      <c r="AP139" s="39">
        <v>3.0034722222262644</v>
      </c>
      <c r="AQ139" s="39">
        <v>0</v>
      </c>
      <c r="AR139" s="39">
        <v>0</v>
      </c>
      <c r="AS139" s="39">
        <v>0</v>
      </c>
      <c r="AT139" s="39">
        <f t="shared" ref="AT139" si="67">SUM(AP139:AS139)</f>
        <v>3.0034722222262644</v>
      </c>
      <c r="AU139" s="41">
        <f t="shared" ref="AU139" si="68">IFERROR(+AO139-AT139,"NA")</f>
        <v>2.6756944444423425</v>
      </c>
      <c r="AV139" s="40">
        <f t="shared" ref="AV139" si="69">IFERROR(L139/AU139,0)</f>
        <v>6323.2750791640638</v>
      </c>
      <c r="AW139" s="40">
        <f t="shared" ref="AW139" si="70">AV139/(AU139*24)</f>
        <v>98.467818518074708</v>
      </c>
    </row>
    <row r="140" spans="1:49" x14ac:dyDescent="0.25">
      <c r="A140" s="35">
        <v>120</v>
      </c>
      <c r="B140" s="27">
        <v>2</v>
      </c>
      <c r="C140" s="27" t="s">
        <v>60</v>
      </c>
      <c r="D140" s="42" t="s">
        <v>243</v>
      </c>
      <c r="E140" s="35" t="s">
        <v>132</v>
      </c>
      <c r="F140" s="35" t="s">
        <v>132</v>
      </c>
      <c r="G140" s="35" t="s">
        <v>305</v>
      </c>
      <c r="H140" s="35" t="s">
        <v>305</v>
      </c>
      <c r="I140" s="36" t="s">
        <v>305</v>
      </c>
      <c r="J140" s="29" t="s">
        <v>56</v>
      </c>
      <c r="K140" s="31">
        <v>55000</v>
      </c>
      <c r="L140" s="31">
        <v>55000</v>
      </c>
      <c r="M140" s="32">
        <f t="shared" si="49"/>
        <v>0</v>
      </c>
      <c r="N140" s="48">
        <v>4</v>
      </c>
      <c r="O140" s="34" t="s">
        <v>72</v>
      </c>
      <c r="P140" s="36" t="s">
        <v>58</v>
      </c>
      <c r="Q140" s="36" t="s">
        <v>134</v>
      </c>
      <c r="R140" s="37">
        <v>45639.070833333331</v>
      </c>
      <c r="S140" s="37">
        <v>45639.070833333331</v>
      </c>
      <c r="T140" s="47">
        <v>45640.866666666669</v>
      </c>
      <c r="U140" s="47">
        <v>45640.916666666664</v>
      </c>
      <c r="V140" s="37">
        <v>45640.933333333334</v>
      </c>
      <c r="W140" s="37">
        <v>45640.965277777781</v>
      </c>
      <c r="X140" s="37">
        <v>45641.048611111109</v>
      </c>
      <c r="Y140" s="37">
        <v>45641.072222222225</v>
      </c>
      <c r="Z140" s="37">
        <v>45645.989583333336</v>
      </c>
      <c r="AA140" s="37">
        <v>45645.989583333336</v>
      </c>
      <c r="AB140" s="37">
        <v>45646.114583333336</v>
      </c>
      <c r="AC140" s="37">
        <v>45646.541666666664</v>
      </c>
      <c r="AD140" s="37">
        <v>45646.550694444442</v>
      </c>
      <c r="AE140" s="38">
        <v>0</v>
      </c>
      <c r="AF140" s="38">
        <v>55000</v>
      </c>
      <c r="AG140" s="38">
        <f t="shared" ref="AG140:AG188" si="71">AE140+AF140</f>
        <v>55000</v>
      </c>
      <c r="AH140" s="38">
        <v>0</v>
      </c>
      <c r="AI140" s="38">
        <v>54415.62</v>
      </c>
      <c r="AJ140" s="38">
        <v>0</v>
      </c>
      <c r="AK140" s="38">
        <v>0</v>
      </c>
      <c r="AL140" s="38">
        <f t="shared" si="63"/>
        <v>54415.62</v>
      </c>
      <c r="AM140" s="41">
        <f t="shared" si="64"/>
        <v>1.7958333333372138</v>
      </c>
      <c r="AN140" s="41">
        <f t="shared" ref="AN140:AN149" si="72">IF((AC140-V140)&lt;0,"NA",AC140-V140)</f>
        <v>5.6083333333299379</v>
      </c>
      <c r="AO140" s="41">
        <f t="shared" si="66"/>
        <v>4.9173611111109494</v>
      </c>
      <c r="AP140" s="39">
        <v>0.8125</v>
      </c>
      <c r="AQ140" s="39">
        <v>0</v>
      </c>
      <c r="AR140" s="39">
        <v>0</v>
      </c>
      <c r="AS140" s="39">
        <v>0</v>
      </c>
      <c r="AT140" s="39">
        <f t="shared" si="62"/>
        <v>0.8125</v>
      </c>
      <c r="AU140" s="41">
        <f t="shared" si="37"/>
        <v>4.1048611111109494</v>
      </c>
      <c r="AV140" s="40">
        <f t="shared" ref="AV140:AV148" si="73">IFERROR(L140/AU140,0)</f>
        <v>13398.748096769265</v>
      </c>
      <c r="AW140" s="40">
        <f t="shared" ref="AW140:AW149" si="74">AV140/(AU140*24)</f>
        <v>136.00488678839241</v>
      </c>
    </row>
    <row r="141" spans="1:49" x14ac:dyDescent="0.25">
      <c r="A141" s="35">
        <v>121</v>
      </c>
      <c r="B141" s="27">
        <v>54</v>
      </c>
      <c r="C141" s="27" t="s">
        <v>51</v>
      </c>
      <c r="D141" s="42" t="s">
        <v>244</v>
      </c>
      <c r="E141" s="35" t="s">
        <v>322</v>
      </c>
      <c r="F141" s="35" t="s">
        <v>53</v>
      </c>
      <c r="G141" s="35" t="s">
        <v>54</v>
      </c>
      <c r="H141" s="35" t="s">
        <v>54</v>
      </c>
      <c r="I141" s="35" t="s">
        <v>55</v>
      </c>
      <c r="J141" s="29" t="s">
        <v>56</v>
      </c>
      <c r="K141" s="31">
        <v>71132</v>
      </c>
      <c r="L141" s="31">
        <v>71132</v>
      </c>
      <c r="M141" s="32">
        <f t="shared" si="49"/>
        <v>0</v>
      </c>
      <c r="N141" s="48">
        <v>5</v>
      </c>
      <c r="O141" s="34" t="s">
        <v>65</v>
      </c>
      <c r="P141" s="36" t="s">
        <v>73</v>
      </c>
      <c r="Q141" s="36" t="s">
        <v>79</v>
      </c>
      <c r="R141" s="37">
        <v>45640.087500000001</v>
      </c>
      <c r="S141" s="37">
        <v>45640.087500000001</v>
      </c>
      <c r="T141" s="47">
        <v>45641.777777777781</v>
      </c>
      <c r="U141" s="47">
        <v>45641.833333333336</v>
      </c>
      <c r="V141" s="37">
        <v>45641.854166666664</v>
      </c>
      <c r="W141" s="37">
        <v>45641.875</v>
      </c>
      <c r="X141" s="37">
        <v>45641.916666666664</v>
      </c>
      <c r="Y141" s="37">
        <v>45641.920138888891</v>
      </c>
      <c r="Z141" s="37">
        <v>45645.729166666664</v>
      </c>
      <c r="AA141" s="37">
        <v>45645.729166666664</v>
      </c>
      <c r="AB141" s="37">
        <v>45645.770833333336</v>
      </c>
      <c r="AC141" s="37">
        <v>45646.423611111109</v>
      </c>
      <c r="AD141" s="37">
        <v>45646.439583333333</v>
      </c>
      <c r="AE141" s="38">
        <v>71132</v>
      </c>
      <c r="AF141" s="38">
        <v>0</v>
      </c>
      <c r="AG141" s="38">
        <f t="shared" si="71"/>
        <v>71132</v>
      </c>
      <c r="AH141" s="38">
        <v>0</v>
      </c>
      <c r="AI141" s="38">
        <v>0</v>
      </c>
      <c r="AJ141" s="38">
        <v>0</v>
      </c>
      <c r="AK141" s="38">
        <v>71132</v>
      </c>
      <c r="AL141" s="38">
        <f t="shared" si="63"/>
        <v>71132</v>
      </c>
      <c r="AM141" s="41">
        <f t="shared" si="64"/>
        <v>1.6902777777795563</v>
      </c>
      <c r="AN141" s="41">
        <f t="shared" si="72"/>
        <v>4.5694444444452529</v>
      </c>
      <c r="AO141" s="41">
        <f t="shared" si="66"/>
        <v>3.8090277777737356</v>
      </c>
      <c r="AP141" s="39">
        <v>0.10416666666666663</v>
      </c>
      <c r="AQ141" s="39">
        <v>0</v>
      </c>
      <c r="AR141" s="39">
        <v>0</v>
      </c>
      <c r="AS141" s="39">
        <v>0</v>
      </c>
      <c r="AT141" s="39">
        <f t="shared" si="62"/>
        <v>0.10416666666666663</v>
      </c>
      <c r="AU141" s="41">
        <f t="shared" si="37"/>
        <v>3.7048611111070691</v>
      </c>
      <c r="AV141" s="40">
        <f t="shared" si="73"/>
        <v>19199.640112485802</v>
      </c>
      <c r="AW141" s="40">
        <f t="shared" si="74"/>
        <v>215.9284736176954</v>
      </c>
    </row>
    <row r="142" spans="1:49" x14ac:dyDescent="0.25">
      <c r="A142" s="35">
        <v>122</v>
      </c>
      <c r="B142" s="27">
        <v>59</v>
      </c>
      <c r="C142" s="27" t="s">
        <v>60</v>
      </c>
      <c r="D142" s="42" t="s">
        <v>245</v>
      </c>
      <c r="E142" s="35" t="s">
        <v>103</v>
      </c>
      <c r="F142" s="35" t="s">
        <v>68</v>
      </c>
      <c r="G142" s="35" t="s">
        <v>304</v>
      </c>
      <c r="H142" s="35" t="s">
        <v>69</v>
      </c>
      <c r="I142" s="35" t="s">
        <v>70</v>
      </c>
      <c r="J142" s="36" t="s">
        <v>71</v>
      </c>
      <c r="K142" s="31">
        <v>54998.067999999999</v>
      </c>
      <c r="L142" s="31">
        <v>54998.067999999999</v>
      </c>
      <c r="M142" s="32">
        <f t="shared" si="49"/>
        <v>0</v>
      </c>
      <c r="N142" s="48">
        <v>6</v>
      </c>
      <c r="O142" s="34" t="s">
        <v>78</v>
      </c>
      <c r="P142" s="36" t="s">
        <v>73</v>
      </c>
      <c r="Q142" s="36" t="s">
        <v>79</v>
      </c>
      <c r="R142" s="37">
        <v>45640.408333333333</v>
      </c>
      <c r="S142" s="37">
        <v>45640.408333333333</v>
      </c>
      <c r="T142" s="47">
        <v>45642.04583333333</v>
      </c>
      <c r="U142" s="47">
        <v>45642.095833333333</v>
      </c>
      <c r="V142" s="37">
        <v>45642.125</v>
      </c>
      <c r="W142" s="37">
        <v>45642.208333333336</v>
      </c>
      <c r="X142" s="37">
        <v>45642.270833333336</v>
      </c>
      <c r="Y142" s="37">
        <v>45642.4375</v>
      </c>
      <c r="Z142" s="37">
        <v>45648.520833333336</v>
      </c>
      <c r="AA142" s="37">
        <v>45648.520833333336</v>
      </c>
      <c r="AB142" s="37">
        <v>45648.583333333336</v>
      </c>
      <c r="AC142" s="37">
        <v>45648.666666666664</v>
      </c>
      <c r="AD142" s="37">
        <v>45648.675000000003</v>
      </c>
      <c r="AE142" s="38">
        <v>54998.067999999999</v>
      </c>
      <c r="AF142" s="38">
        <v>0</v>
      </c>
      <c r="AG142" s="38">
        <f t="shared" si="71"/>
        <v>54998.067999999999</v>
      </c>
      <c r="AH142" s="38">
        <v>0</v>
      </c>
      <c r="AI142" s="38">
        <v>0</v>
      </c>
      <c r="AJ142" s="38">
        <v>0</v>
      </c>
      <c r="AK142" s="38">
        <v>54998.067999999999</v>
      </c>
      <c r="AL142" s="38">
        <f t="shared" si="63"/>
        <v>54998.067999999999</v>
      </c>
      <c r="AM142" s="41">
        <f t="shared" si="64"/>
        <v>1.6374999999970896</v>
      </c>
      <c r="AN142" s="41">
        <f t="shared" si="72"/>
        <v>6.5416666666642413</v>
      </c>
      <c r="AO142" s="41">
        <f t="shared" si="66"/>
        <v>6.0833333333357587</v>
      </c>
      <c r="AP142" s="39">
        <v>2.4062500000000004</v>
      </c>
      <c r="AQ142" s="39">
        <v>0</v>
      </c>
      <c r="AR142" s="39">
        <v>9.375E-2</v>
      </c>
      <c r="AS142" s="39">
        <v>0</v>
      </c>
      <c r="AT142" s="39">
        <f t="shared" si="62"/>
        <v>2.5000000000000004</v>
      </c>
      <c r="AU142" s="41">
        <f t="shared" si="37"/>
        <v>3.5833333333357582</v>
      </c>
      <c r="AV142" s="40">
        <f t="shared" si="73"/>
        <v>15348.298046501241</v>
      </c>
      <c r="AW142" s="40">
        <f t="shared" si="74"/>
        <v>178.46858193594016</v>
      </c>
    </row>
    <row r="143" spans="1:49" x14ac:dyDescent="0.25">
      <c r="A143" s="35">
        <v>123</v>
      </c>
      <c r="B143" s="27">
        <v>60</v>
      </c>
      <c r="C143" s="27" t="s">
        <v>60</v>
      </c>
      <c r="D143" s="42" t="s">
        <v>246</v>
      </c>
      <c r="E143" s="35" t="s">
        <v>313</v>
      </c>
      <c r="F143" s="35" t="s">
        <v>154</v>
      </c>
      <c r="G143" s="35" t="s">
        <v>304</v>
      </c>
      <c r="H143" s="35" t="s">
        <v>76</v>
      </c>
      <c r="I143" s="35" t="s">
        <v>76</v>
      </c>
      <c r="J143" s="36" t="s">
        <v>77</v>
      </c>
      <c r="K143" s="31">
        <v>57191</v>
      </c>
      <c r="L143" s="31">
        <v>57412.112999999998</v>
      </c>
      <c r="M143" s="32">
        <f t="shared" si="49"/>
        <v>221.11299999999756</v>
      </c>
      <c r="N143" s="48">
        <v>6</v>
      </c>
      <c r="O143" s="34" t="s">
        <v>57</v>
      </c>
      <c r="P143" s="36" t="s">
        <v>58</v>
      </c>
      <c r="Q143" s="36" t="s">
        <v>134</v>
      </c>
      <c r="R143" s="37">
        <v>45645.864583333336</v>
      </c>
      <c r="S143" s="37">
        <v>45645.864583333336</v>
      </c>
      <c r="T143" s="47">
        <v>45646.48333333333</v>
      </c>
      <c r="U143" s="47">
        <v>45646.529166666667</v>
      </c>
      <c r="V143" s="37">
        <v>45646.555555555555</v>
      </c>
      <c r="W143" s="37">
        <v>45646.631944444445</v>
      </c>
      <c r="X143" s="37">
        <v>45646.736111111109</v>
      </c>
      <c r="Y143" s="37">
        <v>45646.756944444445</v>
      </c>
      <c r="Z143" s="37">
        <v>45650.6875</v>
      </c>
      <c r="AA143" s="37">
        <v>45650.6875</v>
      </c>
      <c r="AB143" s="37">
        <v>45650.770833333336</v>
      </c>
      <c r="AC143" s="37">
        <v>45650.982638888891</v>
      </c>
      <c r="AD143" s="37">
        <v>45650.988194444442</v>
      </c>
      <c r="AE143" s="38">
        <v>57412.112999999998</v>
      </c>
      <c r="AF143" s="38">
        <v>0</v>
      </c>
      <c r="AG143" s="38">
        <f t="shared" si="71"/>
        <v>57412.112999999998</v>
      </c>
      <c r="AH143" s="38">
        <v>0</v>
      </c>
      <c r="AI143" s="38">
        <v>28326.36</v>
      </c>
      <c r="AJ143" s="38">
        <v>0</v>
      </c>
      <c r="AK143" s="38">
        <v>29085.753000000001</v>
      </c>
      <c r="AL143" s="38">
        <f t="shared" si="63"/>
        <v>57412.112999999998</v>
      </c>
      <c r="AM143" s="41">
        <f t="shared" si="64"/>
        <v>0.61874999999417923</v>
      </c>
      <c r="AN143" s="41">
        <f t="shared" si="72"/>
        <v>4.4270833333357587</v>
      </c>
      <c r="AO143" s="41">
        <f t="shared" si="66"/>
        <v>3.9305555555547471</v>
      </c>
      <c r="AP143" s="39">
        <v>0.46388888888888891</v>
      </c>
      <c r="AQ143" s="39">
        <v>0</v>
      </c>
      <c r="AR143" s="39">
        <v>7.638888888888884E-2</v>
      </c>
      <c r="AS143" s="39">
        <v>0</v>
      </c>
      <c r="AT143" s="39">
        <f t="shared" si="62"/>
        <v>0.54027777777777775</v>
      </c>
      <c r="AU143" s="41">
        <f t="shared" si="37"/>
        <v>3.3902777777769693</v>
      </c>
      <c r="AV143" s="40">
        <f t="shared" si="73"/>
        <v>16934.338943060164</v>
      </c>
      <c r="AW143" s="40">
        <f t="shared" si="74"/>
        <v>208.12378873081772</v>
      </c>
    </row>
    <row r="144" spans="1:49" x14ac:dyDescent="0.25">
      <c r="A144" s="35">
        <v>124</v>
      </c>
      <c r="B144" s="27">
        <v>55</v>
      </c>
      <c r="C144" s="27" t="s">
        <v>60</v>
      </c>
      <c r="D144" s="42" t="s">
        <v>247</v>
      </c>
      <c r="E144" s="35" t="s">
        <v>248</v>
      </c>
      <c r="F144" s="35" t="s">
        <v>68</v>
      </c>
      <c r="G144" s="35" t="s">
        <v>54</v>
      </c>
      <c r="H144" s="35" t="s">
        <v>54</v>
      </c>
      <c r="I144" s="35" t="s">
        <v>95</v>
      </c>
      <c r="J144" s="36" t="s">
        <v>139</v>
      </c>
      <c r="K144" s="31">
        <v>60500</v>
      </c>
      <c r="L144" s="31">
        <v>60500</v>
      </c>
      <c r="M144" s="32">
        <f t="shared" si="49"/>
        <v>0</v>
      </c>
      <c r="N144" s="48">
        <v>5</v>
      </c>
      <c r="O144" s="34" t="s">
        <v>57</v>
      </c>
      <c r="P144" s="36" t="s">
        <v>58</v>
      </c>
      <c r="Q144" s="36" t="s">
        <v>134</v>
      </c>
      <c r="R144" s="37">
        <v>45653.166666666664</v>
      </c>
      <c r="S144" s="37">
        <v>45653.166666666664</v>
      </c>
      <c r="T144" s="47">
        <v>45653.743055555555</v>
      </c>
      <c r="U144" s="47">
        <v>45653.791666666664</v>
      </c>
      <c r="V144" s="37">
        <v>45653.808333333334</v>
      </c>
      <c r="W144" s="37">
        <v>45653.90625</v>
      </c>
      <c r="X144" s="37">
        <v>45653.989583333336</v>
      </c>
      <c r="Y144" s="37">
        <v>45654.006249999999</v>
      </c>
      <c r="Z144" s="37">
        <v>45656.5</v>
      </c>
      <c r="AA144" s="37">
        <v>45656.5</v>
      </c>
      <c r="AB144" s="37">
        <v>45656.5625</v>
      </c>
      <c r="AC144" s="37">
        <v>45656.572916666664</v>
      </c>
      <c r="AD144" s="37">
        <v>45656.584027777775</v>
      </c>
      <c r="AE144" s="38">
        <v>60500</v>
      </c>
      <c r="AF144" s="38"/>
      <c r="AG144" s="38">
        <f t="shared" si="71"/>
        <v>60500</v>
      </c>
      <c r="AH144" s="38">
        <v>0</v>
      </c>
      <c r="AI144" s="38">
        <v>0</v>
      </c>
      <c r="AJ144" s="38">
        <v>0</v>
      </c>
      <c r="AK144" s="38">
        <v>60500</v>
      </c>
      <c r="AL144" s="38">
        <f t="shared" si="63"/>
        <v>60500</v>
      </c>
      <c r="AM144" s="41">
        <f t="shared" si="64"/>
        <v>0.57638888889050577</v>
      </c>
      <c r="AN144" s="41">
        <f t="shared" si="72"/>
        <v>2.7645833333299379</v>
      </c>
      <c r="AO144" s="41">
        <f t="shared" si="66"/>
        <v>2.4937500000014552</v>
      </c>
      <c r="AP144" s="39">
        <v>6.25E-2</v>
      </c>
      <c r="AQ144" s="39">
        <v>0</v>
      </c>
      <c r="AR144" s="39">
        <v>0</v>
      </c>
      <c r="AS144" s="39">
        <v>0</v>
      </c>
      <c r="AT144" s="39">
        <f t="shared" si="62"/>
        <v>6.25E-2</v>
      </c>
      <c r="AU144" s="41">
        <f t="shared" si="37"/>
        <v>2.4312500000014552</v>
      </c>
      <c r="AV144" s="40">
        <f t="shared" si="73"/>
        <v>24884.318766051943</v>
      </c>
      <c r="AW144" s="40">
        <f t="shared" si="74"/>
        <v>426.46647413945243</v>
      </c>
    </row>
    <row r="145" spans="1:49" x14ac:dyDescent="0.25">
      <c r="A145" s="35">
        <v>125</v>
      </c>
      <c r="B145" s="27">
        <v>61</v>
      </c>
      <c r="C145" s="27" t="s">
        <v>60</v>
      </c>
      <c r="D145" s="42" t="s">
        <v>249</v>
      </c>
      <c r="E145" s="35" t="s">
        <v>320</v>
      </c>
      <c r="F145" s="35" t="s">
        <v>68</v>
      </c>
      <c r="G145" s="35" t="s">
        <v>304</v>
      </c>
      <c r="H145" s="35" t="s">
        <v>69</v>
      </c>
      <c r="I145" s="35" t="s">
        <v>161</v>
      </c>
      <c r="J145" s="36" t="s">
        <v>115</v>
      </c>
      <c r="K145" s="31">
        <v>50804</v>
      </c>
      <c r="L145" s="31">
        <v>50804</v>
      </c>
      <c r="M145" s="32">
        <f t="shared" si="49"/>
        <v>0</v>
      </c>
      <c r="N145" s="48">
        <v>6</v>
      </c>
      <c r="O145" s="34" t="s">
        <v>78</v>
      </c>
      <c r="P145" s="36" t="s">
        <v>58</v>
      </c>
      <c r="Q145" s="36" t="s">
        <v>134</v>
      </c>
      <c r="R145" s="37">
        <v>45654.1875</v>
      </c>
      <c r="S145" s="37">
        <v>45654.1875</v>
      </c>
      <c r="T145" s="47">
        <v>45654.20416666667</v>
      </c>
      <c r="U145" s="47">
        <v>45654.245833333334</v>
      </c>
      <c r="V145" s="37">
        <v>45654.262499999997</v>
      </c>
      <c r="W145" s="37">
        <v>45654.375</v>
      </c>
      <c r="X145" s="37">
        <v>45654.458333333336</v>
      </c>
      <c r="Y145" s="37">
        <v>45654.488194444442</v>
      </c>
      <c r="Z145" s="37">
        <v>45657.1875</v>
      </c>
      <c r="AA145" s="37">
        <v>45657.1875</v>
      </c>
      <c r="AB145" s="37">
        <v>45657.270833333336</v>
      </c>
      <c r="AC145" s="37">
        <v>45657.315972222219</v>
      </c>
      <c r="AD145" s="37">
        <v>45657.32708333333</v>
      </c>
      <c r="AE145" s="38">
        <v>50804</v>
      </c>
      <c r="AF145" s="38">
        <v>0</v>
      </c>
      <c r="AG145" s="38">
        <f t="shared" si="71"/>
        <v>50804</v>
      </c>
      <c r="AH145" s="38">
        <v>0</v>
      </c>
      <c r="AI145" s="38">
        <v>0</v>
      </c>
      <c r="AJ145" s="38">
        <v>0</v>
      </c>
      <c r="AK145" s="38">
        <v>50804</v>
      </c>
      <c r="AL145" s="38">
        <f t="shared" si="63"/>
        <v>50804</v>
      </c>
      <c r="AM145" s="41">
        <f t="shared" si="64"/>
        <v>1.6666666670062114E-2</v>
      </c>
      <c r="AN145" s="41">
        <f t="shared" si="72"/>
        <v>3.0534722222218988</v>
      </c>
      <c r="AO145" s="41">
        <f t="shared" si="66"/>
        <v>2.6993055555576575</v>
      </c>
      <c r="AP145" s="39">
        <v>8.3333333333333343E-2</v>
      </c>
      <c r="AQ145" s="39">
        <v>0</v>
      </c>
      <c r="AR145" s="39">
        <v>0</v>
      </c>
      <c r="AS145" s="39">
        <v>0</v>
      </c>
      <c r="AT145" s="39">
        <f t="shared" si="62"/>
        <v>8.3333333333333343E-2</v>
      </c>
      <c r="AU145" s="41">
        <f t="shared" si="37"/>
        <v>2.615972222224324</v>
      </c>
      <c r="AV145" s="40">
        <f t="shared" si="73"/>
        <v>19420.695513655752</v>
      </c>
      <c r="AW145" s="40">
        <f t="shared" si="74"/>
        <v>309.32883748829539</v>
      </c>
    </row>
    <row r="146" spans="1:49" x14ac:dyDescent="0.25">
      <c r="A146" s="35">
        <v>126</v>
      </c>
      <c r="B146" s="27">
        <v>56</v>
      </c>
      <c r="C146" s="27" t="s">
        <v>51</v>
      </c>
      <c r="D146" s="42" t="s">
        <v>250</v>
      </c>
      <c r="E146" s="35" t="s">
        <v>322</v>
      </c>
      <c r="F146" s="35" t="s">
        <v>53</v>
      </c>
      <c r="G146" s="35" t="s">
        <v>54</v>
      </c>
      <c r="H146" s="35" t="s">
        <v>54</v>
      </c>
      <c r="I146" s="35" t="s">
        <v>55</v>
      </c>
      <c r="J146" s="29" t="s">
        <v>56</v>
      </c>
      <c r="K146" s="31">
        <v>76390</v>
      </c>
      <c r="L146" s="31">
        <v>76390</v>
      </c>
      <c r="M146" s="32">
        <f t="shared" si="49"/>
        <v>0</v>
      </c>
      <c r="N146" s="48">
        <v>5</v>
      </c>
      <c r="O146" s="34" t="s">
        <v>65</v>
      </c>
      <c r="P146" s="36" t="s">
        <v>73</v>
      </c>
      <c r="Q146" s="36" t="s">
        <v>79</v>
      </c>
      <c r="R146" s="37">
        <v>45657.929166666669</v>
      </c>
      <c r="S146" s="37">
        <v>45657.929166666669</v>
      </c>
      <c r="T146" s="47">
        <v>45658.316666666666</v>
      </c>
      <c r="U146" s="47">
        <v>45658.377083333333</v>
      </c>
      <c r="V146" s="37">
        <v>45658.39166666667</v>
      </c>
      <c r="W146" s="37">
        <v>45658.416666666664</v>
      </c>
      <c r="X146" s="37">
        <v>45658.458333333336</v>
      </c>
      <c r="Y146" s="37">
        <v>45658.463194444441</v>
      </c>
      <c r="Z146" s="37">
        <v>45660.989583333336</v>
      </c>
      <c r="AA146" s="37">
        <v>45660.989583333336</v>
      </c>
      <c r="AB146" s="37">
        <v>45661.03125</v>
      </c>
      <c r="AC146" s="37">
        <v>45661.076388888891</v>
      </c>
      <c r="AD146" s="37">
        <v>45661.092361111114</v>
      </c>
      <c r="AE146" s="38">
        <v>76390</v>
      </c>
      <c r="AF146" s="38">
        <v>0</v>
      </c>
      <c r="AG146" s="38">
        <f t="shared" si="71"/>
        <v>76390</v>
      </c>
      <c r="AH146" s="38">
        <v>0</v>
      </c>
      <c r="AI146" s="38">
        <v>0</v>
      </c>
      <c r="AJ146" s="38">
        <v>0</v>
      </c>
      <c r="AK146" s="38">
        <v>76390</v>
      </c>
      <c r="AL146" s="38">
        <f t="shared" si="63"/>
        <v>76390</v>
      </c>
      <c r="AM146" s="41">
        <f t="shared" si="64"/>
        <v>0.38749999999708962</v>
      </c>
      <c r="AN146" s="41">
        <f t="shared" si="72"/>
        <v>2.6847222222204437</v>
      </c>
      <c r="AO146" s="41">
        <f t="shared" si="66"/>
        <v>2.5263888888948713</v>
      </c>
      <c r="AP146" s="39">
        <v>0</v>
      </c>
      <c r="AQ146" s="39">
        <v>0</v>
      </c>
      <c r="AR146" s="39">
        <v>0</v>
      </c>
      <c r="AS146" s="39">
        <v>0</v>
      </c>
      <c r="AT146" s="39">
        <f t="shared" si="62"/>
        <v>0</v>
      </c>
      <c r="AU146" s="41">
        <f t="shared" si="37"/>
        <v>2.5263888888948713</v>
      </c>
      <c r="AV146" s="40">
        <f t="shared" si="73"/>
        <v>30236.833424887169</v>
      </c>
      <c r="AW146" s="40">
        <f t="shared" si="74"/>
        <v>498.68334400465477</v>
      </c>
    </row>
    <row r="147" spans="1:49" x14ac:dyDescent="0.25">
      <c r="A147" s="35">
        <v>127</v>
      </c>
      <c r="B147" s="27">
        <v>57</v>
      </c>
      <c r="C147" s="27" t="s">
        <v>51</v>
      </c>
      <c r="D147" s="42" t="s">
        <v>251</v>
      </c>
      <c r="E147" s="35" t="s">
        <v>99</v>
      </c>
      <c r="F147" s="35" t="s">
        <v>53</v>
      </c>
      <c r="G147" s="35" t="s">
        <v>54</v>
      </c>
      <c r="H147" s="35" t="s">
        <v>54</v>
      </c>
      <c r="I147" s="35" t="s">
        <v>55</v>
      </c>
      <c r="J147" s="29" t="s">
        <v>56</v>
      </c>
      <c r="K147" s="31">
        <v>75403</v>
      </c>
      <c r="L147" s="31">
        <v>75403</v>
      </c>
      <c r="M147" s="32">
        <f t="shared" si="49"/>
        <v>0</v>
      </c>
      <c r="N147" s="48">
        <v>5</v>
      </c>
      <c r="O147" s="34" t="s">
        <v>57</v>
      </c>
      <c r="P147" s="36" t="s">
        <v>73</v>
      </c>
      <c r="Q147" s="36" t="s">
        <v>79</v>
      </c>
      <c r="R147" s="37">
        <v>45659.39166666667</v>
      </c>
      <c r="S147" s="37">
        <v>45659.39166666667</v>
      </c>
      <c r="T147" s="47">
        <v>45661.408333333333</v>
      </c>
      <c r="U147" s="47">
        <v>45661.470833333333</v>
      </c>
      <c r="V147" s="37">
        <v>45661.487500000003</v>
      </c>
      <c r="W147" s="37">
        <v>45661.487500000003</v>
      </c>
      <c r="X147" s="37">
        <v>45661.548611111109</v>
      </c>
      <c r="Y147" s="37">
        <v>45661.548611111109</v>
      </c>
      <c r="Z147" s="37">
        <v>45663.916666666664</v>
      </c>
      <c r="AA147" s="37">
        <v>45663.916666666664</v>
      </c>
      <c r="AB147" s="37">
        <v>45663.958333333336</v>
      </c>
      <c r="AC147" s="37">
        <v>45663.954861111109</v>
      </c>
      <c r="AD147" s="37">
        <v>45663.96875</v>
      </c>
      <c r="AE147" s="38">
        <v>75403</v>
      </c>
      <c r="AF147" s="38">
        <v>0</v>
      </c>
      <c r="AG147" s="38">
        <f t="shared" si="71"/>
        <v>75403</v>
      </c>
      <c r="AH147" s="38">
        <v>0</v>
      </c>
      <c r="AI147" s="38">
        <v>0</v>
      </c>
      <c r="AJ147" s="38">
        <v>0</v>
      </c>
      <c r="AK147" s="38">
        <v>75403</v>
      </c>
      <c r="AL147" s="38">
        <f t="shared" ref="AL147:AL186" si="75">SUM(AH147:AK147)</f>
        <v>75403</v>
      </c>
      <c r="AM147" s="41">
        <f t="shared" si="64"/>
        <v>2.0166666666627862</v>
      </c>
      <c r="AN147" s="41">
        <f t="shared" si="72"/>
        <v>2.4673611111065838</v>
      </c>
      <c r="AO147" s="41">
        <f t="shared" si="66"/>
        <v>2.3680555555547471</v>
      </c>
      <c r="AP147" s="39">
        <v>0</v>
      </c>
      <c r="AQ147" s="39">
        <v>0</v>
      </c>
      <c r="AR147" s="39">
        <v>0</v>
      </c>
      <c r="AS147" s="39">
        <v>0</v>
      </c>
      <c r="AT147" s="39">
        <f t="shared" ref="AT147:AT178" si="76">SUM(AP147:AS147)</f>
        <v>0</v>
      </c>
      <c r="AU147" s="41">
        <f t="shared" si="37"/>
        <v>2.3680555555547471</v>
      </c>
      <c r="AV147" s="40">
        <f t="shared" si="73"/>
        <v>31841.736070392104</v>
      </c>
      <c r="AW147" s="40">
        <f t="shared" si="74"/>
        <v>560.26515079887929</v>
      </c>
    </row>
    <row r="148" spans="1:49" x14ac:dyDescent="0.25">
      <c r="A148" s="35">
        <v>128</v>
      </c>
      <c r="B148" s="27">
        <v>58</v>
      </c>
      <c r="C148" s="27" t="s">
        <v>60</v>
      </c>
      <c r="D148" s="42" t="s">
        <v>252</v>
      </c>
      <c r="E148" s="35" t="s">
        <v>167</v>
      </c>
      <c r="F148" s="35" t="s">
        <v>87</v>
      </c>
      <c r="G148" s="35" t="s">
        <v>54</v>
      </c>
      <c r="H148" s="35" t="s">
        <v>54</v>
      </c>
      <c r="I148" s="35" t="s">
        <v>253</v>
      </c>
      <c r="J148" s="36" t="s">
        <v>89</v>
      </c>
      <c r="K148" s="31">
        <v>38000</v>
      </c>
      <c r="L148" s="31">
        <v>38000</v>
      </c>
      <c r="M148" s="32">
        <f>+L148-K148</f>
        <v>0</v>
      </c>
      <c r="N148" s="48">
        <v>5</v>
      </c>
      <c r="O148" s="34" t="s">
        <v>65</v>
      </c>
      <c r="P148" s="36" t="s">
        <v>73</v>
      </c>
      <c r="Q148" s="36" t="s">
        <v>79</v>
      </c>
      <c r="R148" s="37">
        <v>45662.590277777781</v>
      </c>
      <c r="S148" s="37">
        <v>45662.590277777781</v>
      </c>
      <c r="T148" s="37">
        <v>45663.998611111114</v>
      </c>
      <c r="U148" s="47">
        <v>45664.0625</v>
      </c>
      <c r="V148" s="47">
        <v>45664.087500000001</v>
      </c>
      <c r="W148" s="37">
        <v>45664.197916666664</v>
      </c>
      <c r="X148" s="37">
        <v>45664.28125</v>
      </c>
      <c r="Y148" s="37">
        <v>45664.293055555558</v>
      </c>
      <c r="Z148" s="37">
        <v>45665.9375</v>
      </c>
      <c r="AA148" s="37">
        <v>45665.9375</v>
      </c>
      <c r="AB148" s="37">
        <v>45665.979166666664</v>
      </c>
      <c r="AC148" s="37">
        <v>45666.013888888891</v>
      </c>
      <c r="AD148" s="37">
        <v>45666.020833333336</v>
      </c>
      <c r="AE148" s="38">
        <v>38000</v>
      </c>
      <c r="AF148" s="38">
        <v>0</v>
      </c>
      <c r="AG148" s="38">
        <f t="shared" si="71"/>
        <v>38000</v>
      </c>
      <c r="AH148" s="38">
        <v>0</v>
      </c>
      <c r="AI148" s="38">
        <v>0</v>
      </c>
      <c r="AJ148" s="38">
        <v>0</v>
      </c>
      <c r="AK148" s="38">
        <v>38000</v>
      </c>
      <c r="AL148" s="38">
        <f t="shared" si="75"/>
        <v>38000</v>
      </c>
      <c r="AM148" s="41">
        <f t="shared" si="64"/>
        <v>1.4083333333328483</v>
      </c>
      <c r="AN148" s="41">
        <f t="shared" si="72"/>
        <v>1.9263888888890506</v>
      </c>
      <c r="AO148" s="41">
        <f t="shared" si="66"/>
        <v>1.6444444444423425</v>
      </c>
      <c r="AP148" s="39">
        <v>0</v>
      </c>
      <c r="AQ148" s="39">
        <v>0</v>
      </c>
      <c r="AR148" s="39">
        <v>0</v>
      </c>
      <c r="AS148" s="39">
        <v>0</v>
      </c>
      <c r="AT148" s="39">
        <f t="shared" si="76"/>
        <v>0</v>
      </c>
      <c r="AU148" s="41">
        <f t="shared" si="37"/>
        <v>1.6444444444423425</v>
      </c>
      <c r="AV148" s="40">
        <f t="shared" si="73"/>
        <v>23108.108108137643</v>
      </c>
      <c r="AW148" s="40">
        <f t="shared" si="74"/>
        <v>585.50949598396573</v>
      </c>
    </row>
    <row r="149" spans="1:49" x14ac:dyDescent="0.25">
      <c r="A149" s="35">
        <v>129</v>
      </c>
      <c r="B149" s="27">
        <v>62</v>
      </c>
      <c r="C149" s="27" t="s">
        <v>60</v>
      </c>
      <c r="D149" s="42" t="s">
        <v>254</v>
      </c>
      <c r="E149" s="35" t="s">
        <v>314</v>
      </c>
      <c r="F149" s="35" t="s">
        <v>68</v>
      </c>
      <c r="G149" s="35" t="s">
        <v>304</v>
      </c>
      <c r="H149" s="35" t="s">
        <v>76</v>
      </c>
      <c r="I149" s="35" t="s">
        <v>76</v>
      </c>
      <c r="J149" s="36" t="s">
        <v>77</v>
      </c>
      <c r="K149" s="31">
        <v>10000</v>
      </c>
      <c r="L149" s="31">
        <v>10000</v>
      </c>
      <c r="M149" s="32">
        <f>+L149-K149</f>
        <v>0</v>
      </c>
      <c r="N149" s="48">
        <v>6</v>
      </c>
      <c r="O149" s="34" t="s">
        <v>78</v>
      </c>
      <c r="P149" s="36" t="s">
        <v>58</v>
      </c>
      <c r="Q149" s="36" t="s">
        <v>134</v>
      </c>
      <c r="R149" s="37">
        <v>45664.48333333333</v>
      </c>
      <c r="S149" s="37">
        <v>45664.48333333333</v>
      </c>
      <c r="T149" s="47">
        <v>45664.537499999999</v>
      </c>
      <c r="U149" s="47">
        <v>45664.612500000003</v>
      </c>
      <c r="V149" s="37">
        <v>45664.638888888891</v>
      </c>
      <c r="W149" s="37">
        <v>45664.75</v>
      </c>
      <c r="X149" s="37">
        <v>45664.854166666664</v>
      </c>
      <c r="Y149" s="37">
        <v>45664.857638888891</v>
      </c>
      <c r="Z149" s="37">
        <v>45667.291666666664</v>
      </c>
      <c r="AA149" s="37">
        <v>45667.291666666664</v>
      </c>
      <c r="AB149" s="37">
        <v>45667.375</v>
      </c>
      <c r="AC149" s="37">
        <v>45667.416666666664</v>
      </c>
      <c r="AD149" s="37">
        <v>45667.427777777775</v>
      </c>
      <c r="AE149" s="38">
        <v>10000</v>
      </c>
      <c r="AF149" s="38">
        <v>0</v>
      </c>
      <c r="AG149" s="38">
        <f t="shared" si="71"/>
        <v>10000</v>
      </c>
      <c r="AH149" s="38">
        <v>0</v>
      </c>
      <c r="AI149" s="38">
        <v>0</v>
      </c>
      <c r="AJ149" s="38">
        <v>0</v>
      </c>
      <c r="AK149" s="38">
        <v>10000</v>
      </c>
      <c r="AL149" s="38">
        <f t="shared" si="75"/>
        <v>10000</v>
      </c>
      <c r="AM149" s="41">
        <f t="shared" si="64"/>
        <v>5.4166666668606922E-2</v>
      </c>
      <c r="AN149" s="41">
        <f t="shared" si="72"/>
        <v>2.7777777777737356</v>
      </c>
      <c r="AO149" s="41">
        <f t="shared" si="66"/>
        <v>2.4340277777737356</v>
      </c>
      <c r="AP149" s="39">
        <v>0</v>
      </c>
      <c r="AQ149" s="39">
        <v>0</v>
      </c>
      <c r="AR149" s="39">
        <v>0</v>
      </c>
      <c r="AS149" s="39">
        <v>0</v>
      </c>
      <c r="AT149" s="39">
        <f t="shared" si="76"/>
        <v>0</v>
      </c>
      <c r="AU149" s="41">
        <f t="shared" ref="AU149:AU186" si="77">IFERROR(+AO149-AT149,"NA")</f>
        <v>2.4340277777737356</v>
      </c>
      <c r="AV149" s="40">
        <f>IFERROR((L149+L150+L151+L152)/AU149,0)</f>
        <v>20467.720399463378</v>
      </c>
      <c r="AW149" s="40">
        <f t="shared" si="74"/>
        <v>350.37467160337866</v>
      </c>
    </row>
    <row r="150" spans="1:49" x14ac:dyDescent="0.25">
      <c r="A150" s="35">
        <v>129</v>
      </c>
      <c r="B150" s="27">
        <v>62</v>
      </c>
      <c r="C150" s="27" t="s">
        <v>60</v>
      </c>
      <c r="D150" s="42" t="s">
        <v>254</v>
      </c>
      <c r="E150" s="35" t="s">
        <v>113</v>
      </c>
      <c r="F150" s="35" t="s">
        <v>68</v>
      </c>
      <c r="G150" s="35" t="s">
        <v>304</v>
      </c>
      <c r="H150" s="35" t="s">
        <v>76</v>
      </c>
      <c r="I150" s="35" t="s">
        <v>76</v>
      </c>
      <c r="J150" s="36" t="s">
        <v>77</v>
      </c>
      <c r="K150" s="31">
        <v>9919</v>
      </c>
      <c r="L150" s="31">
        <v>9919</v>
      </c>
      <c r="M150" s="32">
        <f t="shared" ref="M150:M153" si="78">+L150-K150</f>
        <v>0</v>
      </c>
      <c r="N150" s="48">
        <v>6</v>
      </c>
      <c r="O150" s="34" t="s">
        <v>78</v>
      </c>
      <c r="P150" s="36" t="s">
        <v>58</v>
      </c>
      <c r="Q150" s="36" t="s">
        <v>134</v>
      </c>
      <c r="R150" s="37">
        <v>45664.48333333333</v>
      </c>
      <c r="S150" s="37">
        <v>45664.48333333333</v>
      </c>
      <c r="T150" s="47">
        <v>45664.537499999999</v>
      </c>
      <c r="U150" s="47">
        <v>45664.612500000003</v>
      </c>
      <c r="V150" s="37">
        <v>45664.638888888891</v>
      </c>
      <c r="W150" s="37">
        <v>45664.75</v>
      </c>
      <c r="X150" s="37">
        <v>45664.854166666664</v>
      </c>
      <c r="Y150" s="37">
        <v>45664.857638888891</v>
      </c>
      <c r="Z150" s="37">
        <v>45667.291666666664</v>
      </c>
      <c r="AA150" s="37">
        <v>45667.291666666664</v>
      </c>
      <c r="AB150" s="37">
        <v>45667.375</v>
      </c>
      <c r="AC150" s="37">
        <v>45667.416666666664</v>
      </c>
      <c r="AD150" s="37">
        <v>45667.427777777775</v>
      </c>
      <c r="AE150" s="38">
        <v>9919</v>
      </c>
      <c r="AF150" s="38">
        <v>0</v>
      </c>
      <c r="AG150" s="38">
        <f t="shared" si="71"/>
        <v>9919</v>
      </c>
      <c r="AH150" s="38">
        <v>0</v>
      </c>
      <c r="AI150" s="38">
        <v>0</v>
      </c>
      <c r="AJ150" s="38">
        <v>0</v>
      </c>
      <c r="AK150" s="38">
        <v>9919</v>
      </c>
      <c r="AL150" s="38">
        <f t="shared" si="75"/>
        <v>9919</v>
      </c>
      <c r="AM150" s="87"/>
      <c r="AN150" s="87"/>
      <c r="AO150" s="87"/>
      <c r="AP150" s="88"/>
      <c r="AQ150" s="88"/>
      <c r="AR150" s="88"/>
      <c r="AS150" s="88"/>
      <c r="AT150" s="88"/>
      <c r="AU150" s="87"/>
      <c r="AV150" s="89"/>
      <c r="AW150" s="89"/>
    </row>
    <row r="151" spans="1:49" x14ac:dyDescent="0.25">
      <c r="A151" s="35">
        <v>129</v>
      </c>
      <c r="B151" s="27">
        <v>62</v>
      </c>
      <c r="C151" s="27" t="s">
        <v>60</v>
      </c>
      <c r="D151" s="42" t="s">
        <v>254</v>
      </c>
      <c r="E151" s="35" t="s">
        <v>223</v>
      </c>
      <c r="F151" s="35" t="s">
        <v>68</v>
      </c>
      <c r="G151" s="35" t="s">
        <v>304</v>
      </c>
      <c r="H151" s="35" t="s">
        <v>76</v>
      </c>
      <c r="I151" s="35" t="s">
        <v>76</v>
      </c>
      <c r="J151" s="36" t="s">
        <v>77</v>
      </c>
      <c r="K151" s="31">
        <v>20000</v>
      </c>
      <c r="L151" s="31">
        <v>20000</v>
      </c>
      <c r="M151" s="32">
        <f t="shared" si="78"/>
        <v>0</v>
      </c>
      <c r="N151" s="48">
        <v>6</v>
      </c>
      <c r="O151" s="34" t="s">
        <v>78</v>
      </c>
      <c r="P151" s="36" t="s">
        <v>58</v>
      </c>
      <c r="Q151" s="36" t="s">
        <v>134</v>
      </c>
      <c r="R151" s="37">
        <v>45664.48333333333</v>
      </c>
      <c r="S151" s="37">
        <v>45664.48333333333</v>
      </c>
      <c r="T151" s="47">
        <v>45664.537499999999</v>
      </c>
      <c r="U151" s="47">
        <v>45664.612500000003</v>
      </c>
      <c r="V151" s="37">
        <v>45664.638888888891</v>
      </c>
      <c r="W151" s="37">
        <v>45664.75</v>
      </c>
      <c r="X151" s="37">
        <v>45664.854166666664</v>
      </c>
      <c r="Y151" s="37">
        <v>45664.857638888891</v>
      </c>
      <c r="Z151" s="37">
        <v>45667.291666666664</v>
      </c>
      <c r="AA151" s="37">
        <v>45667.291666666664</v>
      </c>
      <c r="AB151" s="37">
        <v>45667.375</v>
      </c>
      <c r="AC151" s="37">
        <v>45667.416666666664</v>
      </c>
      <c r="AD151" s="37">
        <v>45667.427777777775</v>
      </c>
      <c r="AE151" s="38">
        <v>20000</v>
      </c>
      <c r="AF151" s="38">
        <v>0</v>
      </c>
      <c r="AG151" s="38">
        <f t="shared" si="71"/>
        <v>20000</v>
      </c>
      <c r="AH151" s="38">
        <v>0</v>
      </c>
      <c r="AI151" s="38">
        <v>0</v>
      </c>
      <c r="AJ151" s="38">
        <v>0</v>
      </c>
      <c r="AK151" s="38">
        <v>20000</v>
      </c>
      <c r="AL151" s="38">
        <f t="shared" si="75"/>
        <v>20000</v>
      </c>
      <c r="AM151" s="87"/>
      <c r="AN151" s="87"/>
      <c r="AO151" s="87"/>
      <c r="AP151" s="88"/>
      <c r="AQ151" s="88"/>
      <c r="AR151" s="88"/>
      <c r="AS151" s="88"/>
      <c r="AT151" s="88"/>
      <c r="AU151" s="87"/>
      <c r="AV151" s="89"/>
      <c r="AW151" s="89"/>
    </row>
    <row r="152" spans="1:49" x14ac:dyDescent="0.25">
      <c r="A152" s="35">
        <v>129</v>
      </c>
      <c r="B152" s="27">
        <v>62</v>
      </c>
      <c r="C152" s="27" t="s">
        <v>60</v>
      </c>
      <c r="D152" s="42" t="s">
        <v>254</v>
      </c>
      <c r="E152" s="35" t="s">
        <v>313</v>
      </c>
      <c r="F152" s="35" t="s">
        <v>154</v>
      </c>
      <c r="G152" s="35" t="s">
        <v>304</v>
      </c>
      <c r="H152" s="35" t="s">
        <v>76</v>
      </c>
      <c r="I152" s="35" t="s">
        <v>76</v>
      </c>
      <c r="J152" s="36" t="s">
        <v>77</v>
      </c>
      <c r="K152" s="31">
        <v>9900</v>
      </c>
      <c r="L152" s="31">
        <v>9900</v>
      </c>
      <c r="M152" s="32">
        <f t="shared" si="78"/>
        <v>0</v>
      </c>
      <c r="N152" s="48">
        <v>6</v>
      </c>
      <c r="O152" s="34" t="s">
        <v>78</v>
      </c>
      <c r="P152" s="36" t="s">
        <v>58</v>
      </c>
      <c r="Q152" s="36" t="s">
        <v>134</v>
      </c>
      <c r="R152" s="37">
        <v>45664.48333333333</v>
      </c>
      <c r="S152" s="37">
        <v>45664.48333333333</v>
      </c>
      <c r="T152" s="47">
        <v>45664.537499999999</v>
      </c>
      <c r="U152" s="47">
        <v>45664.612500000003</v>
      </c>
      <c r="V152" s="37">
        <v>45664.638888888891</v>
      </c>
      <c r="W152" s="37">
        <v>45664.75</v>
      </c>
      <c r="X152" s="37">
        <v>45664.854166666664</v>
      </c>
      <c r="Y152" s="37">
        <v>45664.857638888891</v>
      </c>
      <c r="Z152" s="37">
        <v>45667.291666666664</v>
      </c>
      <c r="AA152" s="37">
        <v>45667.291666666664</v>
      </c>
      <c r="AB152" s="37">
        <v>45667.375</v>
      </c>
      <c r="AC152" s="37">
        <v>45667.416666666664</v>
      </c>
      <c r="AD152" s="37">
        <v>45667.427777777775</v>
      </c>
      <c r="AE152" s="38">
        <v>9900</v>
      </c>
      <c r="AF152" s="38">
        <v>0</v>
      </c>
      <c r="AG152" s="38">
        <f t="shared" si="71"/>
        <v>9900</v>
      </c>
      <c r="AH152" s="38">
        <v>0</v>
      </c>
      <c r="AI152" s="38">
        <v>0</v>
      </c>
      <c r="AJ152" s="38">
        <v>0</v>
      </c>
      <c r="AK152" s="38">
        <v>9900</v>
      </c>
      <c r="AL152" s="38">
        <f t="shared" si="75"/>
        <v>9900</v>
      </c>
      <c r="AM152" s="87"/>
      <c r="AN152" s="87"/>
      <c r="AO152" s="87"/>
      <c r="AP152" s="88"/>
      <c r="AQ152" s="88"/>
      <c r="AR152" s="88"/>
      <c r="AS152" s="88"/>
      <c r="AT152" s="88"/>
      <c r="AU152" s="87"/>
      <c r="AV152" s="89"/>
      <c r="AW152" s="89"/>
    </row>
    <row r="153" spans="1:49" x14ac:dyDescent="0.25">
      <c r="A153" s="35">
        <v>130</v>
      </c>
      <c r="B153" s="27">
        <v>59</v>
      </c>
      <c r="C153" s="27" t="s">
        <v>51</v>
      </c>
      <c r="D153" s="42" t="s">
        <v>255</v>
      </c>
      <c r="E153" s="35" t="s">
        <v>322</v>
      </c>
      <c r="F153" s="35" t="s">
        <v>53</v>
      </c>
      <c r="G153" s="35" t="s">
        <v>54</v>
      </c>
      <c r="H153" s="35" t="s">
        <v>54</v>
      </c>
      <c r="I153" s="35" t="s">
        <v>55</v>
      </c>
      <c r="J153" s="29" t="s">
        <v>56</v>
      </c>
      <c r="K153" s="31">
        <v>75845</v>
      </c>
      <c r="L153" s="31">
        <v>75845</v>
      </c>
      <c r="M153" s="32">
        <f t="shared" si="78"/>
        <v>0</v>
      </c>
      <c r="N153" s="48">
        <v>5</v>
      </c>
      <c r="O153" s="34" t="s">
        <v>57</v>
      </c>
      <c r="P153" s="36" t="s">
        <v>73</v>
      </c>
      <c r="Q153" s="36" t="s">
        <v>79</v>
      </c>
      <c r="R153" s="37">
        <v>45665.35833333333</v>
      </c>
      <c r="S153" s="37">
        <v>45665.35833333333</v>
      </c>
      <c r="T153" s="47">
        <v>45666.083333333336</v>
      </c>
      <c r="U153" s="47">
        <v>45666.145833333336</v>
      </c>
      <c r="V153" s="37">
        <v>45666.158333333333</v>
      </c>
      <c r="W153" s="37">
        <v>45666.1875</v>
      </c>
      <c r="X153" s="37">
        <v>45666.229166666664</v>
      </c>
      <c r="Y153" s="37">
        <v>45666.252083333333</v>
      </c>
      <c r="Z153" s="37">
        <v>45668.895833333336</v>
      </c>
      <c r="AA153" s="37">
        <v>45668.895833333336</v>
      </c>
      <c r="AB153" s="37">
        <v>45668.9375</v>
      </c>
      <c r="AC153" s="37">
        <v>45669.055555555555</v>
      </c>
      <c r="AD153" s="37">
        <v>45669.068055555559</v>
      </c>
      <c r="AE153" s="38">
        <v>75845</v>
      </c>
      <c r="AF153" s="38">
        <v>0</v>
      </c>
      <c r="AG153" s="38">
        <f t="shared" si="71"/>
        <v>75845</v>
      </c>
      <c r="AH153" s="38">
        <v>0</v>
      </c>
      <c r="AI153" s="38">
        <v>0</v>
      </c>
      <c r="AJ153" s="38">
        <v>0</v>
      </c>
      <c r="AK153" s="38">
        <v>75845</v>
      </c>
      <c r="AL153" s="38">
        <f t="shared" si="75"/>
        <v>75845</v>
      </c>
      <c r="AM153" s="41">
        <f t="shared" ref="AM153:AM164" si="79">T153-S153</f>
        <v>0.72500000000582077</v>
      </c>
      <c r="AN153" s="41">
        <f t="shared" ref="AN153:AN164" si="80">IF((AC153-V153)&lt;0,"NA",AC153-V153)</f>
        <v>2.8972222222218988</v>
      </c>
      <c r="AO153" s="41">
        <f t="shared" ref="AO153:AO164" si="81">IF(Z153="","NA",Z153-Y153)</f>
        <v>2.6437500000029104</v>
      </c>
      <c r="AP153" s="39">
        <v>0</v>
      </c>
      <c r="AQ153" s="39">
        <v>0</v>
      </c>
      <c r="AR153" s="39">
        <v>0</v>
      </c>
      <c r="AS153" s="39">
        <v>0</v>
      </c>
      <c r="AT153" s="39">
        <f t="shared" si="76"/>
        <v>0</v>
      </c>
      <c r="AU153" s="41">
        <f t="shared" si="77"/>
        <v>2.6437500000029104</v>
      </c>
      <c r="AV153" s="40">
        <f t="shared" ref="AV153:AV163" si="82">IFERROR(L153/AU153,0)</f>
        <v>28688.416075618537</v>
      </c>
      <c r="AW153" s="40">
        <f t="shared" ref="AW153:AW164" si="83">AV153/(AU153*24)</f>
        <v>452.14209732997568</v>
      </c>
    </row>
    <row r="154" spans="1:49" x14ac:dyDescent="0.25">
      <c r="A154" s="35">
        <v>131</v>
      </c>
      <c r="B154" s="27">
        <v>63</v>
      </c>
      <c r="C154" s="27" t="s">
        <v>60</v>
      </c>
      <c r="D154" s="42" t="s">
        <v>256</v>
      </c>
      <c r="E154" s="35" t="s">
        <v>313</v>
      </c>
      <c r="F154" s="35" t="s">
        <v>154</v>
      </c>
      <c r="G154" s="35" t="s">
        <v>304</v>
      </c>
      <c r="H154" s="35" t="s">
        <v>108</v>
      </c>
      <c r="I154" s="35" t="s">
        <v>108</v>
      </c>
      <c r="J154" s="36" t="s">
        <v>109</v>
      </c>
      <c r="K154" s="31">
        <v>27500</v>
      </c>
      <c r="L154" s="31">
        <v>27266.359</v>
      </c>
      <c r="M154" s="32">
        <f>+L154-K154</f>
        <v>-233.64099999999962</v>
      </c>
      <c r="N154" s="48">
        <v>7</v>
      </c>
      <c r="O154" s="34" t="s">
        <v>57</v>
      </c>
      <c r="P154" s="36" t="s">
        <v>58</v>
      </c>
      <c r="Q154" s="36" t="s">
        <v>134</v>
      </c>
      <c r="R154" s="37">
        <v>45670.208333333336</v>
      </c>
      <c r="S154" s="37">
        <v>45670.208333333336</v>
      </c>
      <c r="T154" s="47">
        <v>45670.302083333336</v>
      </c>
      <c r="U154" s="47">
        <v>45670.345138888886</v>
      </c>
      <c r="V154" s="47">
        <v>45670.357638888891</v>
      </c>
      <c r="W154" s="47">
        <v>45670.479166666664</v>
      </c>
      <c r="X154" s="47">
        <v>45670.625</v>
      </c>
      <c r="Y154" s="37">
        <v>45670.78125</v>
      </c>
      <c r="Z154" s="37">
        <v>45674.96875</v>
      </c>
      <c r="AA154" s="37">
        <v>45674.96875</v>
      </c>
      <c r="AB154" s="37">
        <v>45675.052083333336</v>
      </c>
      <c r="AC154" s="37">
        <v>45675.1875</v>
      </c>
      <c r="AD154" s="37">
        <v>45675.20416666667</v>
      </c>
      <c r="AE154" s="38">
        <v>12000</v>
      </c>
      <c r="AF154" s="38">
        <v>15267</v>
      </c>
      <c r="AG154" s="38">
        <f t="shared" si="71"/>
        <v>27267</v>
      </c>
      <c r="AH154" s="38">
        <v>0</v>
      </c>
      <c r="AI154" s="38">
        <v>27283.4</v>
      </c>
      <c r="AJ154" s="38">
        <v>0</v>
      </c>
      <c r="AK154" s="38">
        <v>0</v>
      </c>
      <c r="AL154" s="38">
        <f t="shared" si="75"/>
        <v>27283.4</v>
      </c>
      <c r="AM154" s="41">
        <f t="shared" si="79"/>
        <v>9.375E-2</v>
      </c>
      <c r="AN154" s="41">
        <f t="shared" si="80"/>
        <v>4.8298611111094942</v>
      </c>
      <c r="AO154" s="41">
        <f t="shared" si="81"/>
        <v>4.1875</v>
      </c>
      <c r="AP154" s="39">
        <v>0</v>
      </c>
      <c r="AQ154" s="39">
        <v>0</v>
      </c>
      <c r="AR154" s="39">
        <v>0</v>
      </c>
      <c r="AS154" s="39">
        <v>0</v>
      </c>
      <c r="AT154" s="39">
        <f t="shared" si="76"/>
        <v>0</v>
      </c>
      <c r="AU154" s="41">
        <f t="shared" si="77"/>
        <v>4.1875</v>
      </c>
      <c r="AV154" s="40">
        <f t="shared" si="82"/>
        <v>6511.369313432836</v>
      </c>
      <c r="AW154" s="40">
        <f t="shared" si="83"/>
        <v>64.789744412267027</v>
      </c>
    </row>
    <row r="155" spans="1:49" x14ac:dyDescent="0.25">
      <c r="A155" s="35">
        <v>132</v>
      </c>
      <c r="B155" s="27">
        <v>64</v>
      </c>
      <c r="C155" s="27" t="s">
        <v>60</v>
      </c>
      <c r="D155" s="42" t="s">
        <v>257</v>
      </c>
      <c r="E155" s="35" t="s">
        <v>119</v>
      </c>
      <c r="F155" s="35" t="s">
        <v>68</v>
      </c>
      <c r="G155" s="35" t="s">
        <v>304</v>
      </c>
      <c r="H155" s="35" t="s">
        <v>76</v>
      </c>
      <c r="I155" s="35" t="s">
        <v>76</v>
      </c>
      <c r="J155" s="36" t="s">
        <v>115</v>
      </c>
      <c r="K155" s="31">
        <v>33000</v>
      </c>
      <c r="L155" s="31">
        <v>33000</v>
      </c>
      <c r="M155" s="32">
        <f t="shared" ref="M155:M184" si="84">+L155-K155</f>
        <v>0</v>
      </c>
      <c r="N155" s="48">
        <v>6</v>
      </c>
      <c r="O155" s="34" t="s">
        <v>78</v>
      </c>
      <c r="P155" s="36" t="s">
        <v>58</v>
      </c>
      <c r="Q155" s="36" t="s">
        <v>134</v>
      </c>
      <c r="R155" s="37">
        <v>45674.1</v>
      </c>
      <c r="S155" s="37">
        <v>45674.15625</v>
      </c>
      <c r="T155" s="47">
        <v>45674.224999999999</v>
      </c>
      <c r="U155" s="47">
        <v>45674.275000000001</v>
      </c>
      <c r="V155" s="47">
        <v>45674.291666666664</v>
      </c>
      <c r="W155" s="47">
        <v>45674.375</v>
      </c>
      <c r="X155" s="47">
        <v>45674.479166666664</v>
      </c>
      <c r="Y155" s="37">
        <v>45674.488194444442</v>
      </c>
      <c r="Z155" s="37">
        <v>45677.041666666664</v>
      </c>
      <c r="AA155" s="37">
        <v>45677.041666666664</v>
      </c>
      <c r="AB155" s="37">
        <v>45677.125</v>
      </c>
      <c r="AC155" s="37">
        <v>45677.166666666664</v>
      </c>
      <c r="AD155" s="37">
        <v>45677.179166666669</v>
      </c>
      <c r="AE155" s="38">
        <v>19678</v>
      </c>
      <c r="AF155" s="38">
        <v>13322</v>
      </c>
      <c r="AG155" s="38">
        <f t="shared" si="71"/>
        <v>33000</v>
      </c>
      <c r="AH155" s="38">
        <v>0</v>
      </c>
      <c r="AI155" s="38">
        <v>16843.95</v>
      </c>
      <c r="AJ155" s="38">
        <v>0</v>
      </c>
      <c r="AK155" s="38">
        <v>16156.05</v>
      </c>
      <c r="AL155" s="38">
        <f t="shared" si="75"/>
        <v>33000</v>
      </c>
      <c r="AM155" s="41">
        <f t="shared" si="79"/>
        <v>6.8749999998544808E-2</v>
      </c>
      <c r="AN155" s="41">
        <f t="shared" si="80"/>
        <v>2.875</v>
      </c>
      <c r="AO155" s="41">
        <f t="shared" si="81"/>
        <v>2.5534722222218988</v>
      </c>
      <c r="AP155" s="39">
        <v>0.125</v>
      </c>
      <c r="AQ155" s="39">
        <v>0</v>
      </c>
      <c r="AR155" s="39">
        <v>8.3333333333333315E-2</v>
      </c>
      <c r="AS155" s="39">
        <v>0</v>
      </c>
      <c r="AT155" s="39">
        <f t="shared" si="76"/>
        <v>0.20833333333333331</v>
      </c>
      <c r="AU155" s="41">
        <f t="shared" si="77"/>
        <v>2.3451388888885654</v>
      </c>
      <c r="AV155" s="40">
        <f t="shared" si="82"/>
        <v>14071.661237786957</v>
      </c>
      <c r="AW155" s="40">
        <f t="shared" si="83"/>
        <v>250.01470958464134</v>
      </c>
    </row>
    <row r="156" spans="1:49" x14ac:dyDescent="0.25">
      <c r="A156" s="35">
        <v>133</v>
      </c>
      <c r="B156" s="27">
        <v>60</v>
      </c>
      <c r="C156" s="27" t="s">
        <v>51</v>
      </c>
      <c r="D156" s="42" t="s">
        <v>258</v>
      </c>
      <c r="E156" s="35" t="s">
        <v>322</v>
      </c>
      <c r="F156" s="35" t="s">
        <v>53</v>
      </c>
      <c r="G156" s="35" t="s">
        <v>54</v>
      </c>
      <c r="H156" s="35" t="s">
        <v>54</v>
      </c>
      <c r="I156" s="35" t="s">
        <v>55</v>
      </c>
      <c r="J156" s="29" t="s">
        <v>56</v>
      </c>
      <c r="K156" s="31">
        <v>60000</v>
      </c>
      <c r="L156" s="31">
        <v>60000</v>
      </c>
      <c r="M156" s="32">
        <f t="shared" si="84"/>
        <v>0</v>
      </c>
      <c r="N156" s="48">
        <v>5</v>
      </c>
      <c r="O156" s="34" t="s">
        <v>65</v>
      </c>
      <c r="P156" s="36" t="s">
        <v>73</v>
      </c>
      <c r="Q156" s="36" t="s">
        <v>79</v>
      </c>
      <c r="R156" s="37">
        <v>45674.304166666669</v>
      </c>
      <c r="S156" s="37">
        <v>45674.304166666669</v>
      </c>
      <c r="T156" s="47">
        <v>45674.429166666669</v>
      </c>
      <c r="U156" s="47">
        <v>45674.472222222219</v>
      </c>
      <c r="V156" s="47">
        <v>45674.487500000003</v>
      </c>
      <c r="W156" s="47">
        <v>45674.513888888891</v>
      </c>
      <c r="X156" s="47">
        <v>45674.555555555555</v>
      </c>
      <c r="Y156" s="37">
        <v>45674.570138888892</v>
      </c>
      <c r="Z156" s="37">
        <v>45677.166666666664</v>
      </c>
      <c r="AA156" s="37">
        <v>45677.166666666664</v>
      </c>
      <c r="AB156" s="37">
        <v>45677.208333333336</v>
      </c>
      <c r="AC156" s="37">
        <v>45677.277777777781</v>
      </c>
      <c r="AD156" s="37">
        <v>45677.288888888892</v>
      </c>
      <c r="AE156" s="38">
        <v>60000</v>
      </c>
      <c r="AF156" s="38">
        <v>0</v>
      </c>
      <c r="AG156" s="38">
        <f t="shared" si="71"/>
        <v>60000</v>
      </c>
      <c r="AH156" s="38">
        <v>0</v>
      </c>
      <c r="AI156" s="38">
        <v>0</v>
      </c>
      <c r="AJ156" s="38">
        <v>0</v>
      </c>
      <c r="AK156" s="38">
        <v>60000</v>
      </c>
      <c r="AL156" s="38">
        <f t="shared" si="75"/>
        <v>60000</v>
      </c>
      <c r="AM156" s="41">
        <f t="shared" si="79"/>
        <v>0.125</v>
      </c>
      <c r="AN156" s="41">
        <f t="shared" si="80"/>
        <v>2.7902777777781012</v>
      </c>
      <c r="AO156" s="41">
        <f t="shared" si="81"/>
        <v>2.5965277777722804</v>
      </c>
      <c r="AP156" s="39">
        <v>0</v>
      </c>
      <c r="AQ156" s="39">
        <v>0</v>
      </c>
      <c r="AR156" s="39">
        <v>0</v>
      </c>
      <c r="AS156" s="39">
        <v>0</v>
      </c>
      <c r="AT156" s="39">
        <f t="shared" si="76"/>
        <v>0</v>
      </c>
      <c r="AU156" s="41">
        <f t="shared" si="77"/>
        <v>2.5965277777722804</v>
      </c>
      <c r="AV156" s="40">
        <f t="shared" si="82"/>
        <v>23107.782829682517</v>
      </c>
      <c r="AW156" s="40">
        <f t="shared" si="83"/>
        <v>370.81224118317368</v>
      </c>
    </row>
    <row r="157" spans="1:49" x14ac:dyDescent="0.25">
      <c r="A157" s="35">
        <v>134</v>
      </c>
      <c r="B157" s="27">
        <v>65</v>
      </c>
      <c r="C157" s="27" t="s">
        <v>60</v>
      </c>
      <c r="D157" s="42" t="s">
        <v>259</v>
      </c>
      <c r="E157" s="35" t="s">
        <v>67</v>
      </c>
      <c r="F157" s="35" t="s">
        <v>68</v>
      </c>
      <c r="G157" s="35" t="s">
        <v>304</v>
      </c>
      <c r="H157" s="35" t="s">
        <v>69</v>
      </c>
      <c r="I157" s="35" t="s">
        <v>69</v>
      </c>
      <c r="J157" s="36" t="s">
        <v>71</v>
      </c>
      <c r="K157" s="31">
        <v>54998.421000000002</v>
      </c>
      <c r="L157" s="31">
        <v>54998.421000000002</v>
      </c>
      <c r="M157" s="32">
        <f t="shared" si="84"/>
        <v>0</v>
      </c>
      <c r="N157" s="48">
        <v>6</v>
      </c>
      <c r="O157" s="34" t="s">
        <v>78</v>
      </c>
      <c r="P157" s="36" t="s">
        <v>73</v>
      </c>
      <c r="Q157" s="36" t="s">
        <v>79</v>
      </c>
      <c r="R157" s="37">
        <v>45674.808333333334</v>
      </c>
      <c r="S157" s="37">
        <v>45674.808333333334</v>
      </c>
      <c r="T157" s="47">
        <v>45675.3125</v>
      </c>
      <c r="U157" s="47">
        <v>45675.354166666664</v>
      </c>
      <c r="V157" s="47">
        <v>45675.375</v>
      </c>
      <c r="W157" s="47">
        <v>45675.46875</v>
      </c>
      <c r="X157" s="47">
        <v>45675.53125</v>
      </c>
      <c r="Y157" s="37">
        <v>45675.533333333333</v>
      </c>
      <c r="Z157" s="37">
        <v>45678.604166666664</v>
      </c>
      <c r="AA157" s="37">
        <v>45678.604166666664</v>
      </c>
      <c r="AB157" s="37">
        <v>45678.1875</v>
      </c>
      <c r="AC157" s="37">
        <v>45678.743055555555</v>
      </c>
      <c r="AD157" s="37">
        <v>45678.755555555559</v>
      </c>
      <c r="AE157" s="38">
        <v>54998.421000000002</v>
      </c>
      <c r="AF157" s="38">
        <v>0</v>
      </c>
      <c r="AG157" s="38">
        <f t="shared" si="71"/>
        <v>54998.421000000002</v>
      </c>
      <c r="AH157" s="38">
        <v>0</v>
      </c>
      <c r="AI157" s="38">
        <v>0</v>
      </c>
      <c r="AJ157" s="38">
        <v>0</v>
      </c>
      <c r="AK157" s="38">
        <v>54998.421000000002</v>
      </c>
      <c r="AL157" s="38">
        <f t="shared" si="75"/>
        <v>54998.421000000002</v>
      </c>
      <c r="AM157" s="41">
        <f t="shared" si="79"/>
        <v>0.50416666666569654</v>
      </c>
      <c r="AN157" s="41">
        <f t="shared" si="80"/>
        <v>3.3680555555547471</v>
      </c>
      <c r="AO157" s="41">
        <f t="shared" si="81"/>
        <v>3.0708333333313931</v>
      </c>
      <c r="AP157" s="39">
        <v>0</v>
      </c>
      <c r="AQ157" s="39">
        <v>0</v>
      </c>
      <c r="AR157" s="39">
        <v>5.2083333333333315E-2</v>
      </c>
      <c r="AS157" s="39">
        <v>0</v>
      </c>
      <c r="AT157" s="39">
        <f t="shared" si="76"/>
        <v>5.2083333333333315E-2</v>
      </c>
      <c r="AU157" s="41">
        <f t="shared" si="77"/>
        <v>3.0187499999980596</v>
      </c>
      <c r="AV157" s="40">
        <f t="shared" si="82"/>
        <v>18218.938633552083</v>
      </c>
      <c r="AW157" s="40">
        <f t="shared" si="83"/>
        <v>251.46913227831323</v>
      </c>
    </row>
    <row r="158" spans="1:49" x14ac:dyDescent="0.25">
      <c r="A158" s="35">
        <v>135</v>
      </c>
      <c r="B158" s="27">
        <v>66</v>
      </c>
      <c r="C158" s="27" t="s">
        <v>60</v>
      </c>
      <c r="D158" s="42" t="s">
        <v>260</v>
      </c>
      <c r="E158" s="35" t="s">
        <v>320</v>
      </c>
      <c r="F158" s="35" t="s">
        <v>68</v>
      </c>
      <c r="G158" s="35" t="s">
        <v>304</v>
      </c>
      <c r="H158" s="35" t="s">
        <v>120</v>
      </c>
      <c r="I158" s="35" t="s">
        <v>120</v>
      </c>
      <c r="J158" s="36" t="s">
        <v>261</v>
      </c>
      <c r="K158" s="31">
        <v>52500</v>
      </c>
      <c r="L158" s="31">
        <v>52500</v>
      </c>
      <c r="M158" s="32">
        <f t="shared" si="84"/>
        <v>0</v>
      </c>
      <c r="N158" s="48">
        <v>7</v>
      </c>
      <c r="O158" s="34" t="s">
        <v>78</v>
      </c>
      <c r="P158" s="36" t="s">
        <v>58</v>
      </c>
      <c r="Q158" s="36" t="s">
        <v>134</v>
      </c>
      <c r="R158" s="37">
        <v>45676.1875</v>
      </c>
      <c r="S158" s="37">
        <v>45676.25</v>
      </c>
      <c r="T158" s="47">
        <v>45676.929166666669</v>
      </c>
      <c r="U158" s="47">
        <v>45676.975694444445</v>
      </c>
      <c r="V158" s="47">
        <v>45676.993055555555</v>
      </c>
      <c r="W158" s="47">
        <v>45677.125</v>
      </c>
      <c r="X158" s="47">
        <v>45677.208333333336</v>
      </c>
      <c r="Y158" s="37">
        <v>45677.258333333331</v>
      </c>
      <c r="Z158" s="37">
        <v>45683.541666666664</v>
      </c>
      <c r="AA158" s="37">
        <v>45683.541666666664</v>
      </c>
      <c r="AB158" s="37">
        <v>45683.625</v>
      </c>
      <c r="AC158" s="37">
        <v>45683.701388888891</v>
      </c>
      <c r="AD158" s="37">
        <v>45683.715277777781</v>
      </c>
      <c r="AE158" s="38">
        <v>7121</v>
      </c>
      <c r="AF158" s="38">
        <v>45379</v>
      </c>
      <c r="AG158" s="38">
        <f t="shared" si="71"/>
        <v>52500</v>
      </c>
      <c r="AH158" s="38">
        <v>0</v>
      </c>
      <c r="AI158" s="38">
        <v>44996.66</v>
      </c>
      <c r="AJ158" s="38">
        <v>0</v>
      </c>
      <c r="AK158" s="38">
        <v>7503.34</v>
      </c>
      <c r="AL158" s="38">
        <f t="shared" si="75"/>
        <v>52500</v>
      </c>
      <c r="AM158" s="41">
        <f t="shared" si="79"/>
        <v>0.67916666666860692</v>
      </c>
      <c r="AN158" s="41">
        <f t="shared" si="80"/>
        <v>6.7083333333357587</v>
      </c>
      <c r="AO158" s="41">
        <f t="shared" si="81"/>
        <v>6.2833333333328483</v>
      </c>
      <c r="AP158" s="39">
        <v>0.39583333333333337</v>
      </c>
      <c r="AQ158" s="39">
        <v>0</v>
      </c>
      <c r="AR158" s="39">
        <v>0.14236111111111113</v>
      </c>
      <c r="AS158" s="39">
        <v>0</v>
      </c>
      <c r="AT158" s="39">
        <f t="shared" si="76"/>
        <v>0.53819444444444453</v>
      </c>
      <c r="AU158" s="41">
        <f t="shared" si="77"/>
        <v>5.7451388888884036</v>
      </c>
      <c r="AV158" s="40">
        <f t="shared" si="82"/>
        <v>9138.1602804310878</v>
      </c>
      <c r="AW158" s="40">
        <f t="shared" si="83"/>
        <v>66.274581992736813</v>
      </c>
    </row>
    <row r="159" spans="1:49" x14ac:dyDescent="0.25">
      <c r="A159" s="35">
        <v>136</v>
      </c>
      <c r="B159" s="27">
        <v>61</v>
      </c>
      <c r="C159" s="27" t="s">
        <v>51</v>
      </c>
      <c r="D159" s="42" t="s">
        <v>262</v>
      </c>
      <c r="E159" s="35" t="s">
        <v>99</v>
      </c>
      <c r="F159" s="35" t="s">
        <v>53</v>
      </c>
      <c r="G159" s="35" t="s">
        <v>54</v>
      </c>
      <c r="H159" s="35" t="s">
        <v>54</v>
      </c>
      <c r="I159" s="35" t="s">
        <v>55</v>
      </c>
      <c r="J159" s="29" t="s">
        <v>56</v>
      </c>
      <c r="K159" s="31">
        <v>73128</v>
      </c>
      <c r="L159" s="31">
        <v>73128</v>
      </c>
      <c r="M159" s="32">
        <f t="shared" si="84"/>
        <v>0</v>
      </c>
      <c r="N159" s="48">
        <v>5</v>
      </c>
      <c r="O159" s="34" t="s">
        <v>57</v>
      </c>
      <c r="P159" s="36" t="s">
        <v>73</v>
      </c>
      <c r="Q159" s="36" t="s">
        <v>79</v>
      </c>
      <c r="R159" s="37">
        <v>45677.741666666669</v>
      </c>
      <c r="S159" s="37">
        <v>45677.741666666669</v>
      </c>
      <c r="T159" s="47">
        <v>45677.947916666664</v>
      </c>
      <c r="U159" s="47">
        <v>45678.01666666667</v>
      </c>
      <c r="V159" s="47">
        <v>45678.029166666667</v>
      </c>
      <c r="W159" s="47">
        <v>45678.052083333336</v>
      </c>
      <c r="X159" s="47">
        <v>45678.09375</v>
      </c>
      <c r="Y159" s="37">
        <v>45678.106944444444</v>
      </c>
      <c r="Z159" s="37">
        <v>45681.75</v>
      </c>
      <c r="AA159" s="37">
        <v>45681.75</v>
      </c>
      <c r="AB159" s="37">
        <v>45681.791666666664</v>
      </c>
      <c r="AC159" s="37">
        <v>45681.911805555559</v>
      </c>
      <c r="AD159" s="37">
        <v>45681.922222222223</v>
      </c>
      <c r="AE159" s="38">
        <v>73128</v>
      </c>
      <c r="AF159" s="38">
        <v>0</v>
      </c>
      <c r="AG159" s="38">
        <f t="shared" si="71"/>
        <v>73128</v>
      </c>
      <c r="AH159" s="38">
        <v>0</v>
      </c>
      <c r="AI159" s="38">
        <v>0</v>
      </c>
      <c r="AJ159" s="38">
        <v>0</v>
      </c>
      <c r="AK159" s="38">
        <v>73128</v>
      </c>
      <c r="AL159" s="38">
        <f t="shared" si="75"/>
        <v>73128</v>
      </c>
      <c r="AM159" s="41">
        <f t="shared" si="79"/>
        <v>0.20624999999563443</v>
      </c>
      <c r="AN159" s="41">
        <f t="shared" si="80"/>
        <v>3.882638888891961</v>
      </c>
      <c r="AO159" s="41">
        <f t="shared" si="81"/>
        <v>3.6430555555562023</v>
      </c>
      <c r="AP159" s="39">
        <v>0</v>
      </c>
      <c r="AQ159" s="39">
        <v>0</v>
      </c>
      <c r="AR159" s="39">
        <v>0</v>
      </c>
      <c r="AS159" s="39">
        <v>0</v>
      </c>
      <c r="AT159" s="39">
        <f t="shared" si="76"/>
        <v>0</v>
      </c>
      <c r="AU159" s="41">
        <f t="shared" si="77"/>
        <v>3.6430555555562023</v>
      </c>
      <c r="AV159" s="40">
        <f t="shared" si="82"/>
        <v>20073.259626378443</v>
      </c>
      <c r="AW159" s="40">
        <f t="shared" si="83"/>
        <v>229.58360228411985</v>
      </c>
    </row>
    <row r="160" spans="1:49" x14ac:dyDescent="0.25">
      <c r="A160" s="35">
        <v>137</v>
      </c>
      <c r="B160" s="27">
        <v>67</v>
      </c>
      <c r="C160" s="27" t="s">
        <v>60</v>
      </c>
      <c r="D160" s="42" t="s">
        <v>263</v>
      </c>
      <c r="E160" s="35" t="s">
        <v>223</v>
      </c>
      <c r="F160" s="35" t="s">
        <v>68</v>
      </c>
      <c r="G160" s="35" t="s">
        <v>304</v>
      </c>
      <c r="H160" s="35" t="s">
        <v>114</v>
      </c>
      <c r="I160" s="35" t="s">
        <v>114</v>
      </c>
      <c r="J160" s="36" t="s">
        <v>115</v>
      </c>
      <c r="K160" s="31">
        <v>65985.2</v>
      </c>
      <c r="L160" s="31">
        <v>65985.2</v>
      </c>
      <c r="M160" s="32">
        <f t="shared" si="84"/>
        <v>0</v>
      </c>
      <c r="N160" s="48">
        <v>6</v>
      </c>
      <c r="O160" s="34" t="s">
        <v>78</v>
      </c>
      <c r="P160" s="36" t="s">
        <v>73</v>
      </c>
      <c r="Q160" s="36" t="s">
        <v>79</v>
      </c>
      <c r="R160" s="37">
        <v>45675.375</v>
      </c>
      <c r="S160" s="37">
        <v>45675.375</v>
      </c>
      <c r="T160" s="47">
        <v>45678.96875</v>
      </c>
      <c r="U160" s="47">
        <v>45679.01666666667</v>
      </c>
      <c r="V160" s="47">
        <v>45679.041666666664</v>
      </c>
      <c r="W160" s="47">
        <v>45679.166666666664</v>
      </c>
      <c r="X160" s="47">
        <v>45679.25</v>
      </c>
      <c r="Y160" s="37">
        <v>45679.26458333333</v>
      </c>
      <c r="Z160" s="37">
        <v>45682.833333333336</v>
      </c>
      <c r="AA160" s="37">
        <v>45682.833333333336</v>
      </c>
      <c r="AB160" s="37">
        <v>45682.916666666664</v>
      </c>
      <c r="AC160" s="37">
        <v>45682.954861111109</v>
      </c>
      <c r="AD160" s="37">
        <v>45682.974305555559</v>
      </c>
      <c r="AE160" s="38">
        <v>65985.2</v>
      </c>
      <c r="AF160" s="38">
        <v>0</v>
      </c>
      <c r="AG160" s="38">
        <f t="shared" si="71"/>
        <v>65985.2</v>
      </c>
      <c r="AH160" s="38">
        <v>0</v>
      </c>
      <c r="AI160" s="38">
        <v>0</v>
      </c>
      <c r="AJ160" s="38">
        <v>0</v>
      </c>
      <c r="AK160" s="38">
        <v>65985.2</v>
      </c>
      <c r="AL160" s="38">
        <f t="shared" si="75"/>
        <v>65985.2</v>
      </c>
      <c r="AM160" s="41">
        <f t="shared" si="79"/>
        <v>3.59375</v>
      </c>
      <c r="AN160" s="41">
        <f t="shared" si="80"/>
        <v>3.9131944444452529</v>
      </c>
      <c r="AO160" s="41">
        <f t="shared" si="81"/>
        <v>3.5687500000058208</v>
      </c>
      <c r="AP160" s="39">
        <v>0.3125</v>
      </c>
      <c r="AQ160" s="39">
        <v>0</v>
      </c>
      <c r="AR160" s="39">
        <v>0</v>
      </c>
      <c r="AS160" s="39">
        <v>0</v>
      </c>
      <c r="AT160" s="39">
        <f t="shared" si="76"/>
        <v>0.3125</v>
      </c>
      <c r="AU160" s="41">
        <f t="shared" si="77"/>
        <v>3.2562500000058208</v>
      </c>
      <c r="AV160" s="40">
        <f t="shared" si="82"/>
        <v>20264.16890591387</v>
      </c>
      <c r="AW160" s="40">
        <f t="shared" si="83"/>
        <v>259.29838651155018</v>
      </c>
    </row>
    <row r="161" spans="1:49" x14ac:dyDescent="0.25">
      <c r="A161" s="35">
        <v>138</v>
      </c>
      <c r="B161" s="27">
        <v>62</v>
      </c>
      <c r="C161" s="27" t="s">
        <v>60</v>
      </c>
      <c r="D161" s="42" t="s">
        <v>264</v>
      </c>
      <c r="E161" s="35" t="s">
        <v>167</v>
      </c>
      <c r="F161" s="35" t="s">
        <v>87</v>
      </c>
      <c r="G161" s="35" t="s">
        <v>54</v>
      </c>
      <c r="H161" s="35" t="s">
        <v>54</v>
      </c>
      <c r="I161" s="36" t="s">
        <v>265</v>
      </c>
      <c r="J161" s="36" t="s">
        <v>89</v>
      </c>
      <c r="K161" s="31">
        <f>15000+38500</f>
        <v>53500</v>
      </c>
      <c r="L161" s="31">
        <f>15000+38500</f>
        <v>53500</v>
      </c>
      <c r="M161" s="32">
        <f t="shared" si="84"/>
        <v>0</v>
      </c>
      <c r="N161" s="48">
        <v>5</v>
      </c>
      <c r="O161" s="34" t="s">
        <v>65</v>
      </c>
      <c r="P161" s="36" t="s">
        <v>73</v>
      </c>
      <c r="Q161" s="36" t="s">
        <v>79</v>
      </c>
      <c r="R161" s="37">
        <v>45683.637499999997</v>
      </c>
      <c r="S161" s="37">
        <v>45683.637499999997</v>
      </c>
      <c r="T161" s="47">
        <v>45683.767361111109</v>
      </c>
      <c r="U161" s="47">
        <v>45683.833333333336</v>
      </c>
      <c r="V161" s="47">
        <v>45683.854166666664</v>
      </c>
      <c r="W161" s="47">
        <v>45683.958333333336</v>
      </c>
      <c r="X161" s="47">
        <v>45684.041666666664</v>
      </c>
      <c r="Y161" s="37">
        <v>45684.053472222222</v>
      </c>
      <c r="Z161" s="37">
        <v>45686.166666666664</v>
      </c>
      <c r="AA161" s="37">
        <v>45686.166666666664</v>
      </c>
      <c r="AB161" s="37">
        <v>45686.25</v>
      </c>
      <c r="AC161" s="37">
        <v>45686.267361111109</v>
      </c>
      <c r="AD161" s="37">
        <v>45686.276388888888</v>
      </c>
      <c r="AE161" s="38">
        <v>53500</v>
      </c>
      <c r="AF161" s="38">
        <v>0</v>
      </c>
      <c r="AG161" s="38">
        <f t="shared" si="71"/>
        <v>53500</v>
      </c>
      <c r="AH161" s="38">
        <v>0</v>
      </c>
      <c r="AI161" s="38">
        <v>0</v>
      </c>
      <c r="AJ161" s="38">
        <v>0</v>
      </c>
      <c r="AK161" s="38">
        <v>53500</v>
      </c>
      <c r="AL161" s="38">
        <f t="shared" si="75"/>
        <v>53500</v>
      </c>
      <c r="AM161" s="41">
        <f t="shared" si="79"/>
        <v>0.12986111111240461</v>
      </c>
      <c r="AN161" s="41">
        <f t="shared" si="80"/>
        <v>2.4131944444452529</v>
      </c>
      <c r="AO161" s="41">
        <f t="shared" si="81"/>
        <v>2.1131944444423425</v>
      </c>
      <c r="AP161" s="39">
        <v>0</v>
      </c>
      <c r="AQ161" s="39">
        <v>0</v>
      </c>
      <c r="AR161" s="39">
        <v>0</v>
      </c>
      <c r="AS161" s="39">
        <v>0</v>
      </c>
      <c r="AT161" s="39">
        <f t="shared" si="76"/>
        <v>0</v>
      </c>
      <c r="AU161" s="41">
        <f t="shared" si="77"/>
        <v>2.1131944444423425</v>
      </c>
      <c r="AV161" s="40">
        <f t="shared" si="82"/>
        <v>25317.121261937769</v>
      </c>
      <c r="AW161" s="40">
        <f t="shared" si="83"/>
        <v>499.1874057567457</v>
      </c>
    </row>
    <row r="162" spans="1:49" x14ac:dyDescent="0.25">
      <c r="A162" s="35">
        <v>139</v>
      </c>
      <c r="B162" s="27">
        <v>63</v>
      </c>
      <c r="C162" s="27" t="s">
        <v>51</v>
      </c>
      <c r="D162" s="42" t="s">
        <v>266</v>
      </c>
      <c r="E162" s="35" t="s">
        <v>322</v>
      </c>
      <c r="F162" s="35" t="s">
        <v>53</v>
      </c>
      <c r="G162" s="35" t="s">
        <v>54</v>
      </c>
      <c r="H162" s="35" t="s">
        <v>54</v>
      </c>
      <c r="I162" s="35" t="s">
        <v>55</v>
      </c>
      <c r="J162" s="29" t="s">
        <v>56</v>
      </c>
      <c r="K162" s="31">
        <v>79255</v>
      </c>
      <c r="L162" s="31">
        <v>79255</v>
      </c>
      <c r="M162" s="32">
        <f t="shared" si="84"/>
        <v>0</v>
      </c>
      <c r="N162" s="48">
        <v>5</v>
      </c>
      <c r="O162" s="34" t="s">
        <v>57</v>
      </c>
      <c r="P162" s="36" t="s">
        <v>73</v>
      </c>
      <c r="Q162" s="36" t="s">
        <v>79</v>
      </c>
      <c r="R162" s="37">
        <v>45689.166666666664</v>
      </c>
      <c r="S162" s="37">
        <v>45689.166666666664</v>
      </c>
      <c r="T162" s="47">
        <v>45689.375</v>
      </c>
      <c r="U162" s="47">
        <v>45689.4375</v>
      </c>
      <c r="V162" s="47">
        <v>45689.458333333336</v>
      </c>
      <c r="W162" s="47">
        <v>45689.489583333336</v>
      </c>
      <c r="X162" s="47">
        <v>45689.53125</v>
      </c>
      <c r="Y162" s="37">
        <v>45689.545138888891</v>
      </c>
      <c r="Z162" s="37">
        <v>45692.375</v>
      </c>
      <c r="AA162" s="37">
        <v>45692.375</v>
      </c>
      <c r="AB162" s="37">
        <v>45692.416666666664</v>
      </c>
      <c r="AC162" s="37">
        <v>45692.53125</v>
      </c>
      <c r="AD162" s="37">
        <v>45692.545138888891</v>
      </c>
      <c r="AE162" s="38">
        <v>79255</v>
      </c>
      <c r="AF162" s="38">
        <v>0</v>
      </c>
      <c r="AG162" s="38">
        <f t="shared" si="71"/>
        <v>79255</v>
      </c>
      <c r="AH162" s="38">
        <v>0</v>
      </c>
      <c r="AI162" s="38">
        <v>0</v>
      </c>
      <c r="AJ162" s="38">
        <v>0</v>
      </c>
      <c r="AK162" s="38">
        <v>79255</v>
      </c>
      <c r="AL162" s="38">
        <f t="shared" si="75"/>
        <v>79255</v>
      </c>
      <c r="AM162" s="41">
        <f t="shared" si="79"/>
        <v>0.20833333333575865</v>
      </c>
      <c r="AN162" s="41">
        <f t="shared" si="80"/>
        <v>3.0729166666642413</v>
      </c>
      <c r="AO162" s="41">
        <f t="shared" si="81"/>
        <v>2.8298611111094942</v>
      </c>
      <c r="AP162" s="39">
        <v>0.125</v>
      </c>
      <c r="AQ162" s="39">
        <v>0</v>
      </c>
      <c r="AR162" s="39">
        <v>0</v>
      </c>
      <c r="AS162" s="39">
        <v>0</v>
      </c>
      <c r="AT162" s="39">
        <f t="shared" si="76"/>
        <v>0.125</v>
      </c>
      <c r="AU162" s="41">
        <f t="shared" si="77"/>
        <v>2.7048611111094942</v>
      </c>
      <c r="AV162" s="40">
        <f t="shared" si="82"/>
        <v>29300.949935832661</v>
      </c>
      <c r="AW162" s="40">
        <f t="shared" si="83"/>
        <v>451.36251505802585</v>
      </c>
    </row>
    <row r="163" spans="1:49" x14ac:dyDescent="0.25">
      <c r="A163" s="35">
        <v>140</v>
      </c>
      <c r="B163" s="27">
        <v>68</v>
      </c>
      <c r="C163" s="27" t="s">
        <v>60</v>
      </c>
      <c r="D163" s="42" t="s">
        <v>267</v>
      </c>
      <c r="E163" s="35" t="s">
        <v>313</v>
      </c>
      <c r="F163" s="35" t="s">
        <v>154</v>
      </c>
      <c r="G163" s="35" t="s">
        <v>304</v>
      </c>
      <c r="H163" s="35" t="s">
        <v>108</v>
      </c>
      <c r="I163" s="35" t="s">
        <v>108</v>
      </c>
      <c r="J163" s="36" t="s">
        <v>109</v>
      </c>
      <c r="K163" s="31">
        <v>31500</v>
      </c>
      <c r="L163" s="31">
        <v>31421.753000000001</v>
      </c>
      <c r="M163" s="32">
        <f t="shared" si="84"/>
        <v>-78.246999999999389</v>
      </c>
      <c r="N163" s="48">
        <v>7</v>
      </c>
      <c r="O163" s="34" t="s">
        <v>57</v>
      </c>
      <c r="P163" s="36" t="s">
        <v>58</v>
      </c>
      <c r="Q163" s="36" t="s">
        <v>134</v>
      </c>
      <c r="R163" s="37">
        <v>45691.54791666667</v>
      </c>
      <c r="S163" s="37">
        <v>45691.54791666667</v>
      </c>
      <c r="T163" s="37">
        <v>45691.54791666667</v>
      </c>
      <c r="U163" s="37">
        <v>45691.60833333333</v>
      </c>
      <c r="V163" s="47">
        <v>45691.625</v>
      </c>
      <c r="W163" s="47">
        <v>45691.722222222219</v>
      </c>
      <c r="X163" s="47">
        <v>45691.805555555555</v>
      </c>
      <c r="Y163" s="37">
        <v>45691.863194444442</v>
      </c>
      <c r="Z163" s="37">
        <v>45696.458333333336</v>
      </c>
      <c r="AA163" s="37">
        <v>45696.458333333336</v>
      </c>
      <c r="AB163" s="37">
        <v>45696.541666666664</v>
      </c>
      <c r="AC163" s="37">
        <v>45697.0625</v>
      </c>
      <c r="AD163" s="37">
        <v>45697.068055555559</v>
      </c>
      <c r="AE163" s="38">
        <f>13017</f>
        <v>13017</v>
      </c>
      <c r="AF163" s="38">
        <v>18404.753000000001</v>
      </c>
      <c r="AG163" s="38">
        <f t="shared" si="71"/>
        <v>31421.753000000001</v>
      </c>
      <c r="AH163" s="38">
        <v>0</v>
      </c>
      <c r="AI163" s="38">
        <v>31243.9</v>
      </c>
      <c r="AJ163" s="38">
        <v>177.85300000000001</v>
      </c>
      <c r="AK163" s="38">
        <v>0</v>
      </c>
      <c r="AL163" s="38">
        <f t="shared" si="75"/>
        <v>31421.753000000001</v>
      </c>
      <c r="AM163" s="41">
        <f t="shared" si="79"/>
        <v>0</v>
      </c>
      <c r="AN163" s="41">
        <f t="shared" si="80"/>
        <v>5.4375</v>
      </c>
      <c r="AO163" s="41">
        <f t="shared" si="81"/>
        <v>4.5951388888934162</v>
      </c>
      <c r="AP163" s="39">
        <v>0.33333333333333337</v>
      </c>
      <c r="AQ163" s="39">
        <v>0</v>
      </c>
      <c r="AR163" s="39">
        <v>0</v>
      </c>
      <c r="AS163" s="39">
        <v>0</v>
      </c>
      <c r="AT163" s="39">
        <f t="shared" si="76"/>
        <v>0.33333333333333337</v>
      </c>
      <c r="AU163" s="41">
        <f t="shared" si="77"/>
        <v>4.2618055555600831</v>
      </c>
      <c r="AV163" s="40">
        <f t="shared" si="82"/>
        <v>7372.8734430425175</v>
      </c>
      <c r="AW163" s="40">
        <f t="shared" si="83"/>
        <v>72.082842851895251</v>
      </c>
    </row>
    <row r="164" spans="1:49" x14ac:dyDescent="0.25">
      <c r="A164" s="35">
        <v>141</v>
      </c>
      <c r="B164" s="27">
        <v>69</v>
      </c>
      <c r="C164" s="27" t="s">
        <v>60</v>
      </c>
      <c r="D164" s="42" t="s">
        <v>268</v>
      </c>
      <c r="E164" s="35" t="s">
        <v>314</v>
      </c>
      <c r="F164" s="35" t="s">
        <v>68</v>
      </c>
      <c r="G164" s="35" t="s">
        <v>304</v>
      </c>
      <c r="H164" s="35" t="s">
        <v>76</v>
      </c>
      <c r="I164" s="35" t="s">
        <v>76</v>
      </c>
      <c r="J164" s="36" t="s">
        <v>77</v>
      </c>
      <c r="K164" s="31">
        <v>12500</v>
      </c>
      <c r="L164" s="31">
        <v>12500</v>
      </c>
      <c r="M164" s="32">
        <f t="shared" si="84"/>
        <v>0</v>
      </c>
      <c r="N164" s="48">
        <v>6</v>
      </c>
      <c r="O164" s="34" t="s">
        <v>78</v>
      </c>
      <c r="P164" s="36" t="s">
        <v>58</v>
      </c>
      <c r="Q164" s="36" t="s">
        <v>134</v>
      </c>
      <c r="R164" s="37">
        <v>45699.772222222222</v>
      </c>
      <c r="S164" s="37">
        <v>45699.772222222222</v>
      </c>
      <c r="T164" s="37">
        <v>45699.80972222222</v>
      </c>
      <c r="U164" s="37">
        <v>45699.869444444441</v>
      </c>
      <c r="V164" s="47">
        <v>45699.881944444445</v>
      </c>
      <c r="W164" s="47">
        <v>45699.965277777781</v>
      </c>
      <c r="X164" s="47">
        <v>45700.048611111109</v>
      </c>
      <c r="Y164" s="37">
        <v>45700.053472222222</v>
      </c>
      <c r="Z164" s="37">
        <v>45701.625</v>
      </c>
      <c r="AA164" s="37">
        <v>45701.625</v>
      </c>
      <c r="AB164" s="37">
        <v>45701.708333333336</v>
      </c>
      <c r="AC164" s="37">
        <v>45701.722222222219</v>
      </c>
      <c r="AD164" s="37">
        <v>45701.731249999997</v>
      </c>
      <c r="AE164" s="38">
        <v>12500</v>
      </c>
      <c r="AF164" s="38">
        <v>0</v>
      </c>
      <c r="AG164" s="38">
        <f t="shared" si="71"/>
        <v>12500</v>
      </c>
      <c r="AH164" s="38">
        <v>0</v>
      </c>
      <c r="AI164" s="38">
        <v>0</v>
      </c>
      <c r="AJ164" s="38">
        <v>0</v>
      </c>
      <c r="AK164" s="38">
        <v>12500</v>
      </c>
      <c r="AL164" s="38">
        <f t="shared" si="75"/>
        <v>12500</v>
      </c>
      <c r="AM164" s="41">
        <f t="shared" si="79"/>
        <v>3.7499999998544808E-2</v>
      </c>
      <c r="AN164" s="41">
        <f t="shared" si="80"/>
        <v>1.8402777777737356</v>
      </c>
      <c r="AO164" s="41">
        <f t="shared" si="81"/>
        <v>1.5715277777781012</v>
      </c>
      <c r="AP164" s="39">
        <v>0</v>
      </c>
      <c r="AQ164" s="39">
        <v>0</v>
      </c>
      <c r="AR164" s="39">
        <v>0</v>
      </c>
      <c r="AS164" s="39">
        <v>0</v>
      </c>
      <c r="AT164" s="39">
        <f t="shared" si="76"/>
        <v>0</v>
      </c>
      <c r="AU164" s="41">
        <f t="shared" si="77"/>
        <v>1.5715277777781012</v>
      </c>
      <c r="AV164" s="40">
        <f>IFERROR((L164+L165)/AU164,0)</f>
        <v>21304.109589036711</v>
      </c>
      <c r="AW164" s="40">
        <f t="shared" si="83"/>
        <v>564.84603417672986</v>
      </c>
    </row>
    <row r="165" spans="1:49" x14ac:dyDescent="0.25">
      <c r="A165" s="35">
        <v>141</v>
      </c>
      <c r="B165" s="27">
        <v>69</v>
      </c>
      <c r="C165" s="27" t="s">
        <v>60</v>
      </c>
      <c r="D165" s="42" t="s">
        <v>268</v>
      </c>
      <c r="E165" s="35" t="s">
        <v>313</v>
      </c>
      <c r="F165" s="35" t="s">
        <v>154</v>
      </c>
      <c r="G165" s="35" t="s">
        <v>304</v>
      </c>
      <c r="H165" s="35" t="s">
        <v>76</v>
      </c>
      <c r="I165" s="35" t="s">
        <v>76</v>
      </c>
      <c r="J165" s="36" t="s">
        <v>77</v>
      </c>
      <c r="K165" s="31">
        <v>20980</v>
      </c>
      <c r="L165" s="31">
        <v>20980</v>
      </c>
      <c r="M165" s="32">
        <v>0</v>
      </c>
      <c r="N165" s="48">
        <v>6</v>
      </c>
      <c r="O165" s="34" t="s">
        <v>78</v>
      </c>
      <c r="P165" s="36" t="s">
        <v>58</v>
      </c>
      <c r="Q165" s="36" t="s">
        <v>134</v>
      </c>
      <c r="R165" s="37">
        <v>45699.772222222222</v>
      </c>
      <c r="S165" s="37">
        <v>45699.772222222222</v>
      </c>
      <c r="T165" s="37">
        <v>45699.80972222222</v>
      </c>
      <c r="U165" s="37">
        <v>45699.869444444441</v>
      </c>
      <c r="V165" s="47">
        <v>45699.881944444445</v>
      </c>
      <c r="W165" s="47">
        <v>45699.965277777781</v>
      </c>
      <c r="X165" s="47">
        <v>45700.048611111109</v>
      </c>
      <c r="Y165" s="37">
        <v>45700.053472222222</v>
      </c>
      <c r="Z165" s="37">
        <v>45701.625</v>
      </c>
      <c r="AA165" s="37">
        <v>45701.625</v>
      </c>
      <c r="AB165" s="37">
        <v>45701.708333333336</v>
      </c>
      <c r="AC165" s="37">
        <v>45701.722222222219</v>
      </c>
      <c r="AD165" s="37">
        <v>45701.731249999997</v>
      </c>
      <c r="AE165" s="38">
        <v>20980</v>
      </c>
      <c r="AF165" s="38">
        <v>0</v>
      </c>
      <c r="AG165" s="38">
        <f t="shared" si="71"/>
        <v>20980</v>
      </c>
      <c r="AH165" s="38">
        <v>0</v>
      </c>
      <c r="AI165" s="38">
        <v>0</v>
      </c>
      <c r="AJ165" s="38">
        <v>0</v>
      </c>
      <c r="AK165" s="38">
        <v>20980</v>
      </c>
      <c r="AL165" s="38">
        <f t="shared" si="75"/>
        <v>20980</v>
      </c>
      <c r="AM165" s="87"/>
      <c r="AN165" s="87"/>
      <c r="AO165" s="87"/>
      <c r="AP165" s="88"/>
      <c r="AQ165" s="88"/>
      <c r="AR165" s="88"/>
      <c r="AS165" s="88"/>
      <c r="AT165" s="88"/>
      <c r="AU165" s="87"/>
      <c r="AV165" s="89"/>
      <c r="AW165" s="89"/>
    </row>
    <row r="166" spans="1:49" x14ac:dyDescent="0.25">
      <c r="A166" s="35">
        <v>142</v>
      </c>
      <c r="B166" s="27">
        <v>64</v>
      </c>
      <c r="C166" s="27" t="s">
        <v>51</v>
      </c>
      <c r="D166" s="42" t="s">
        <v>269</v>
      </c>
      <c r="E166" s="35" t="s">
        <v>322</v>
      </c>
      <c r="F166" s="35" t="s">
        <v>53</v>
      </c>
      <c r="G166" s="35" t="s">
        <v>54</v>
      </c>
      <c r="H166" s="35" t="s">
        <v>54</v>
      </c>
      <c r="I166" s="35" t="s">
        <v>55</v>
      </c>
      <c r="J166" s="29" t="s">
        <v>56</v>
      </c>
      <c r="K166" s="31">
        <v>55968</v>
      </c>
      <c r="L166" s="31">
        <v>55968</v>
      </c>
      <c r="M166" s="32">
        <f t="shared" si="84"/>
        <v>0</v>
      </c>
      <c r="N166" s="48">
        <v>5</v>
      </c>
      <c r="O166" s="34" t="s">
        <v>65</v>
      </c>
      <c r="P166" s="36" t="s">
        <v>58</v>
      </c>
      <c r="Q166" s="36" t="s">
        <v>59</v>
      </c>
      <c r="R166" s="37">
        <v>45700.524305555555</v>
      </c>
      <c r="S166" s="37">
        <v>45700.524305555555</v>
      </c>
      <c r="T166" s="37">
        <v>45700.805555555555</v>
      </c>
      <c r="U166" s="37">
        <v>45700.861111111109</v>
      </c>
      <c r="V166" s="47">
        <v>45700.875</v>
      </c>
      <c r="W166" s="47">
        <v>45700.90625</v>
      </c>
      <c r="X166" s="47">
        <v>45700.947916666664</v>
      </c>
      <c r="Y166" s="37">
        <v>45700.951388888891</v>
      </c>
      <c r="Z166" s="37">
        <v>45702.770833333336</v>
      </c>
      <c r="AA166" s="37">
        <v>45702.770833333336</v>
      </c>
      <c r="AB166" s="37">
        <v>45702.8125</v>
      </c>
      <c r="AC166" s="37">
        <v>45702.923611111109</v>
      </c>
      <c r="AD166" s="37">
        <v>45702.938888888886</v>
      </c>
      <c r="AE166" s="31">
        <v>55968</v>
      </c>
      <c r="AF166" s="38">
        <v>0</v>
      </c>
      <c r="AG166" s="38">
        <f t="shared" si="71"/>
        <v>55968</v>
      </c>
      <c r="AH166" s="38">
        <v>0</v>
      </c>
      <c r="AI166" s="38">
        <v>0</v>
      </c>
      <c r="AJ166" s="38">
        <v>0</v>
      </c>
      <c r="AK166" s="38">
        <v>55968</v>
      </c>
      <c r="AL166" s="38">
        <f t="shared" si="75"/>
        <v>55968</v>
      </c>
      <c r="AM166" s="41">
        <f t="shared" ref="AM166:AM180" si="85">T166-S166</f>
        <v>0.28125</v>
      </c>
      <c r="AN166" s="41">
        <f t="shared" ref="AN166:AN180" si="86">IF((AC166-V166)&lt;0,"NA",AC166-V166)</f>
        <v>2.0486111111094942</v>
      </c>
      <c r="AO166" s="41">
        <f t="shared" ref="AO166:AO180" si="87">IF(Z166="","NA",Z166-Y166)</f>
        <v>1.8194444444452529</v>
      </c>
      <c r="AP166" s="39">
        <v>0</v>
      </c>
      <c r="AQ166" s="39">
        <v>0</v>
      </c>
      <c r="AR166" s="39">
        <v>0</v>
      </c>
      <c r="AS166" s="39">
        <v>0</v>
      </c>
      <c r="AT166" s="39">
        <f t="shared" si="76"/>
        <v>0</v>
      </c>
      <c r="AU166" s="41">
        <f t="shared" si="77"/>
        <v>1.8194444444452529</v>
      </c>
      <c r="AV166" s="40">
        <f t="shared" ref="AV166:AV179" si="88">IFERROR(L166/AU166,0)</f>
        <v>30761.038167925264</v>
      </c>
      <c r="AW166" s="40">
        <f t="shared" ref="AW166:AW180" si="89">AV166/(AU166*24)</f>
        <v>704.45125575370071</v>
      </c>
    </row>
    <row r="167" spans="1:49" x14ac:dyDescent="0.25">
      <c r="A167" s="35">
        <v>143</v>
      </c>
      <c r="B167" s="27">
        <v>70</v>
      </c>
      <c r="C167" s="27" t="s">
        <v>60</v>
      </c>
      <c r="D167" s="42" t="s">
        <v>270</v>
      </c>
      <c r="E167" s="35" t="s">
        <v>313</v>
      </c>
      <c r="F167" s="35" t="s">
        <v>154</v>
      </c>
      <c r="G167" s="35" t="s">
        <v>304</v>
      </c>
      <c r="H167" s="35" t="s">
        <v>69</v>
      </c>
      <c r="I167" s="35" t="s">
        <v>69</v>
      </c>
      <c r="J167" s="36" t="s">
        <v>162</v>
      </c>
      <c r="K167" s="31">
        <v>5000</v>
      </c>
      <c r="L167" s="31">
        <v>5000</v>
      </c>
      <c r="M167" s="32">
        <f t="shared" si="84"/>
        <v>0</v>
      </c>
      <c r="N167" s="48">
        <v>6</v>
      </c>
      <c r="O167" s="34" t="s">
        <v>57</v>
      </c>
      <c r="P167" s="36" t="s">
        <v>58</v>
      </c>
      <c r="Q167" s="36" t="s">
        <v>134</v>
      </c>
      <c r="R167" s="37">
        <v>45702.5</v>
      </c>
      <c r="S167" s="37">
        <v>45702.534722222219</v>
      </c>
      <c r="T167" s="37">
        <v>45702.583333333336</v>
      </c>
      <c r="U167" s="37">
        <v>45702.637499999997</v>
      </c>
      <c r="V167" s="37">
        <v>45702.65</v>
      </c>
      <c r="W167" s="37">
        <v>45702.79791666667</v>
      </c>
      <c r="X167" s="47">
        <v>45702.875</v>
      </c>
      <c r="Y167" s="47">
        <v>45702.885416666664</v>
      </c>
      <c r="Z167" s="37">
        <v>45703.229166666664</v>
      </c>
      <c r="AA167" s="37">
        <v>45703.229166666664</v>
      </c>
      <c r="AB167" s="37">
        <v>45703.3125</v>
      </c>
      <c r="AC167" s="37">
        <v>45703.4375</v>
      </c>
      <c r="AD167" s="37">
        <v>45703.450694444444</v>
      </c>
      <c r="AE167" s="38">
        <v>5000</v>
      </c>
      <c r="AF167" s="38">
        <v>0</v>
      </c>
      <c r="AG167" s="38">
        <f t="shared" si="71"/>
        <v>5000</v>
      </c>
      <c r="AH167" s="38">
        <v>0</v>
      </c>
      <c r="AI167" s="38">
        <v>0</v>
      </c>
      <c r="AJ167" s="38">
        <v>0</v>
      </c>
      <c r="AK167" s="38">
        <v>5000</v>
      </c>
      <c r="AL167" s="38">
        <f t="shared" si="75"/>
        <v>5000</v>
      </c>
      <c r="AM167" s="41">
        <f t="shared" si="85"/>
        <v>4.8611111116770189E-2</v>
      </c>
      <c r="AN167" s="41">
        <f t="shared" si="86"/>
        <v>0.78749999999854481</v>
      </c>
      <c r="AO167" s="41">
        <f t="shared" si="87"/>
        <v>0.34375</v>
      </c>
      <c r="AP167" s="39">
        <v>0</v>
      </c>
      <c r="AQ167" s="39">
        <v>0</v>
      </c>
      <c r="AR167" s="39">
        <v>0</v>
      </c>
      <c r="AS167" s="39">
        <v>0</v>
      </c>
      <c r="AT167" s="39">
        <f t="shared" si="76"/>
        <v>0</v>
      </c>
      <c r="AU167" s="41">
        <f t="shared" si="77"/>
        <v>0.34375</v>
      </c>
      <c r="AV167" s="40">
        <f t="shared" si="88"/>
        <v>14545.454545454546</v>
      </c>
      <c r="AW167" s="40">
        <f t="shared" si="89"/>
        <v>1763.0853994490358</v>
      </c>
    </row>
    <row r="168" spans="1:49" x14ac:dyDescent="0.25">
      <c r="A168" s="35">
        <v>144</v>
      </c>
      <c r="B168" s="27">
        <v>65</v>
      </c>
      <c r="C168" s="27" t="s">
        <v>60</v>
      </c>
      <c r="D168" s="42" t="s">
        <v>271</v>
      </c>
      <c r="E168" s="35" t="s">
        <v>186</v>
      </c>
      <c r="F168" s="35" t="s">
        <v>87</v>
      </c>
      <c r="G168" s="35" t="s">
        <v>54</v>
      </c>
      <c r="H168" s="35" t="s">
        <v>54</v>
      </c>
      <c r="I168" s="35" t="s">
        <v>187</v>
      </c>
      <c r="J168" s="36" t="s">
        <v>115</v>
      </c>
      <c r="K168" s="31">
        <v>25000</v>
      </c>
      <c r="L168" s="31">
        <v>25000</v>
      </c>
      <c r="M168" s="32">
        <f t="shared" si="84"/>
        <v>0</v>
      </c>
      <c r="N168" s="48">
        <v>5</v>
      </c>
      <c r="O168" s="34" t="s">
        <v>57</v>
      </c>
      <c r="P168" s="36" t="s">
        <v>73</v>
      </c>
      <c r="Q168" s="36" t="s">
        <v>79</v>
      </c>
      <c r="R168" s="37">
        <v>45701.956250000003</v>
      </c>
      <c r="S168" s="37">
        <v>45702.006944444445</v>
      </c>
      <c r="T168" s="37">
        <v>45702.836805555555</v>
      </c>
      <c r="U168" s="37">
        <v>45702.902777777781</v>
      </c>
      <c r="V168" s="47">
        <v>45702.916666666664</v>
      </c>
      <c r="W168" s="47">
        <v>45703.020833333336</v>
      </c>
      <c r="X168" s="47">
        <v>45703.083333333336</v>
      </c>
      <c r="Y168" s="37">
        <v>45703.094444444447</v>
      </c>
      <c r="Z168" s="37">
        <v>45704.541666666664</v>
      </c>
      <c r="AA168" s="37">
        <v>45704.541666666664</v>
      </c>
      <c r="AB168" s="37">
        <v>45704.604166666664</v>
      </c>
      <c r="AC168" s="37">
        <v>45704.649305555555</v>
      </c>
      <c r="AD168" s="37">
        <v>45704.65902777778</v>
      </c>
      <c r="AE168" s="38">
        <v>25000</v>
      </c>
      <c r="AF168" s="38">
        <v>0</v>
      </c>
      <c r="AG168" s="38">
        <f t="shared" si="71"/>
        <v>25000</v>
      </c>
      <c r="AH168" s="38">
        <v>0</v>
      </c>
      <c r="AI168" s="38">
        <v>0</v>
      </c>
      <c r="AJ168" s="38">
        <v>0</v>
      </c>
      <c r="AK168" s="38">
        <v>25000</v>
      </c>
      <c r="AL168" s="38">
        <f t="shared" si="75"/>
        <v>25000</v>
      </c>
      <c r="AM168" s="41">
        <f t="shared" si="85"/>
        <v>0.82986111110949423</v>
      </c>
      <c r="AN168" s="41">
        <f t="shared" si="86"/>
        <v>1.7326388888905058</v>
      </c>
      <c r="AO168" s="41">
        <f t="shared" si="87"/>
        <v>1.4472222222175333</v>
      </c>
      <c r="AP168" s="39">
        <v>0</v>
      </c>
      <c r="AQ168" s="39">
        <v>0</v>
      </c>
      <c r="AR168" s="39">
        <v>5.2083333333333315E-2</v>
      </c>
      <c r="AS168" s="39">
        <v>0</v>
      </c>
      <c r="AT168" s="39">
        <f t="shared" si="76"/>
        <v>5.2083333333333315E-2</v>
      </c>
      <c r="AU168" s="41">
        <f t="shared" si="77"/>
        <v>1.3951388888842</v>
      </c>
      <c r="AV168" s="40">
        <f t="shared" si="88"/>
        <v>17919.362867158285</v>
      </c>
      <c r="AW168" s="40">
        <f t="shared" si="89"/>
        <v>535.17260927481857</v>
      </c>
    </row>
    <row r="169" spans="1:49" x14ac:dyDescent="0.25">
      <c r="A169" s="35">
        <v>145</v>
      </c>
      <c r="B169" s="27">
        <v>71</v>
      </c>
      <c r="C169" s="27" t="s">
        <v>60</v>
      </c>
      <c r="D169" s="42" t="s">
        <v>272</v>
      </c>
      <c r="E169" s="35" t="s">
        <v>320</v>
      </c>
      <c r="F169" s="35" t="s">
        <v>68</v>
      </c>
      <c r="G169" s="35" t="s">
        <v>304</v>
      </c>
      <c r="H169" s="35" t="s">
        <v>120</v>
      </c>
      <c r="I169" s="35" t="s">
        <v>120</v>
      </c>
      <c r="J169" s="36" t="s">
        <v>115</v>
      </c>
      <c r="K169" s="31">
        <v>22000</v>
      </c>
      <c r="L169" s="31">
        <v>22000</v>
      </c>
      <c r="M169" s="32">
        <f t="shared" si="84"/>
        <v>0</v>
      </c>
      <c r="N169" s="48">
        <v>6</v>
      </c>
      <c r="O169" s="34" t="s">
        <v>78</v>
      </c>
      <c r="P169" s="36" t="s">
        <v>73</v>
      </c>
      <c r="Q169" s="36" t="s">
        <v>79</v>
      </c>
      <c r="R169" s="37">
        <v>45703.583333333336</v>
      </c>
      <c r="S169" s="37">
        <v>45703.583333333336</v>
      </c>
      <c r="T169" s="37">
        <v>45703.621527777781</v>
      </c>
      <c r="U169" s="37">
        <v>45703.67083333333</v>
      </c>
      <c r="V169" s="47">
        <v>45703.677083333336</v>
      </c>
      <c r="W169" s="47">
        <v>45703.805555555555</v>
      </c>
      <c r="X169" s="47">
        <v>45703.888888888891</v>
      </c>
      <c r="Y169" s="37">
        <v>45703.897916666669</v>
      </c>
      <c r="Z169" s="37">
        <v>45704.979166666664</v>
      </c>
      <c r="AA169" s="37">
        <v>45704.979166666664</v>
      </c>
      <c r="AB169" s="37">
        <v>45705.041666666664</v>
      </c>
      <c r="AC169" s="37">
        <v>45705.091666666667</v>
      </c>
      <c r="AD169" s="37">
        <v>45705.100694444445</v>
      </c>
      <c r="AE169" s="38">
        <v>22000</v>
      </c>
      <c r="AF169" s="38">
        <v>0</v>
      </c>
      <c r="AG169" s="38">
        <f t="shared" si="71"/>
        <v>22000</v>
      </c>
      <c r="AH169" s="38">
        <v>0</v>
      </c>
      <c r="AI169" s="38">
        <v>0</v>
      </c>
      <c r="AJ169" s="38">
        <v>0</v>
      </c>
      <c r="AK169" s="38">
        <v>22000</v>
      </c>
      <c r="AL169" s="38">
        <f t="shared" si="75"/>
        <v>22000</v>
      </c>
      <c r="AM169" s="41">
        <f t="shared" si="85"/>
        <v>3.8194444445252884E-2</v>
      </c>
      <c r="AN169" s="41">
        <f t="shared" si="86"/>
        <v>1.4145833333313931</v>
      </c>
      <c r="AO169" s="41">
        <f t="shared" si="87"/>
        <v>1.0812499999956344</v>
      </c>
      <c r="AP169" s="39">
        <v>0</v>
      </c>
      <c r="AQ169" s="39">
        <v>0</v>
      </c>
      <c r="AR169" s="39">
        <v>0</v>
      </c>
      <c r="AS169" s="39">
        <v>0</v>
      </c>
      <c r="AT169" s="39">
        <f t="shared" si="76"/>
        <v>0</v>
      </c>
      <c r="AU169" s="41">
        <f t="shared" si="77"/>
        <v>1.0812499999956344</v>
      </c>
      <c r="AV169" s="40">
        <f t="shared" si="88"/>
        <v>20346.820809330704</v>
      </c>
      <c r="AW169" s="40">
        <f t="shared" si="89"/>
        <v>784.07787319510032</v>
      </c>
    </row>
    <row r="170" spans="1:49" x14ac:dyDescent="0.25">
      <c r="A170" s="35">
        <v>146</v>
      </c>
      <c r="B170" s="27">
        <v>66</v>
      </c>
      <c r="C170" s="27" t="s">
        <v>51</v>
      </c>
      <c r="D170" s="42" t="s">
        <v>273</v>
      </c>
      <c r="E170" s="35" t="s">
        <v>322</v>
      </c>
      <c r="F170" s="35" t="s">
        <v>53</v>
      </c>
      <c r="G170" s="35" t="s">
        <v>54</v>
      </c>
      <c r="H170" s="35" t="s">
        <v>54</v>
      </c>
      <c r="I170" s="35" t="s">
        <v>55</v>
      </c>
      <c r="J170" s="29" t="s">
        <v>56</v>
      </c>
      <c r="K170" s="31">
        <v>65412</v>
      </c>
      <c r="L170" s="31">
        <v>65412</v>
      </c>
      <c r="M170" s="32">
        <f t="shared" si="84"/>
        <v>0</v>
      </c>
      <c r="N170" s="48">
        <v>5</v>
      </c>
      <c r="O170" s="34" t="s">
        <v>65</v>
      </c>
      <c r="P170" s="36" t="s">
        <v>73</v>
      </c>
      <c r="Q170" s="36" t="s">
        <v>79</v>
      </c>
      <c r="R170" s="37">
        <v>45710.487500000003</v>
      </c>
      <c r="S170" s="37">
        <v>45710.487500000003</v>
      </c>
      <c r="T170" s="37">
        <v>45710.604166666664</v>
      </c>
      <c r="U170" s="37">
        <v>45710.662499999999</v>
      </c>
      <c r="V170" s="37">
        <v>45710.679166666669</v>
      </c>
      <c r="W170" s="47">
        <v>45710.71875</v>
      </c>
      <c r="X170" s="47">
        <v>45710.760416666664</v>
      </c>
      <c r="Y170" s="37">
        <v>45710.762499999997</v>
      </c>
      <c r="Z170" s="37">
        <v>45713.104166666664</v>
      </c>
      <c r="AA170" s="37">
        <v>45713.104166666664</v>
      </c>
      <c r="AB170" s="37">
        <v>45713.145833333336</v>
      </c>
      <c r="AC170" s="37">
        <v>45713.326388888891</v>
      </c>
      <c r="AD170" s="37">
        <v>45713.338888888888</v>
      </c>
      <c r="AE170" s="38">
        <v>65412</v>
      </c>
      <c r="AF170" s="38">
        <v>0</v>
      </c>
      <c r="AG170" s="38">
        <f t="shared" si="71"/>
        <v>65412</v>
      </c>
      <c r="AH170" s="38">
        <v>0</v>
      </c>
      <c r="AI170" s="38">
        <v>0</v>
      </c>
      <c r="AJ170" s="38">
        <v>0</v>
      </c>
      <c r="AK170" s="38">
        <v>65412</v>
      </c>
      <c r="AL170" s="38">
        <f t="shared" si="75"/>
        <v>65412</v>
      </c>
      <c r="AM170" s="41">
        <f t="shared" si="85"/>
        <v>0.11666666666133096</v>
      </c>
      <c r="AN170" s="41">
        <f t="shared" si="86"/>
        <v>2.6472222222218988</v>
      </c>
      <c r="AO170" s="41">
        <f t="shared" si="87"/>
        <v>2.3416666666671517</v>
      </c>
      <c r="AP170" s="39">
        <v>0</v>
      </c>
      <c r="AQ170" s="39">
        <v>0</v>
      </c>
      <c r="AR170" s="39">
        <v>0</v>
      </c>
      <c r="AS170" s="39">
        <v>0</v>
      </c>
      <c r="AT170" s="39">
        <f t="shared" si="76"/>
        <v>0</v>
      </c>
      <c r="AU170" s="41">
        <f t="shared" si="77"/>
        <v>2.3416666666671517</v>
      </c>
      <c r="AV170" s="40">
        <f t="shared" si="88"/>
        <v>27933.950177930157</v>
      </c>
      <c r="AW170" s="40">
        <f t="shared" si="89"/>
        <v>497.04537683139449</v>
      </c>
    </row>
    <row r="171" spans="1:49" x14ac:dyDescent="0.25">
      <c r="A171" s="35">
        <v>147</v>
      </c>
      <c r="B171" s="27">
        <v>67</v>
      </c>
      <c r="C171" s="27" t="s">
        <v>51</v>
      </c>
      <c r="D171" s="42" t="s">
        <v>274</v>
      </c>
      <c r="E171" s="35" t="s">
        <v>99</v>
      </c>
      <c r="F171" s="35" t="s">
        <v>53</v>
      </c>
      <c r="G171" s="35" t="s">
        <v>54</v>
      </c>
      <c r="H171" s="35" t="s">
        <v>54</v>
      </c>
      <c r="I171" s="35" t="s">
        <v>55</v>
      </c>
      <c r="J171" s="29" t="s">
        <v>56</v>
      </c>
      <c r="K171" s="31">
        <v>76250</v>
      </c>
      <c r="L171" s="31">
        <v>76250</v>
      </c>
      <c r="M171" s="32">
        <f t="shared" si="84"/>
        <v>0</v>
      </c>
      <c r="N171" s="48">
        <v>5</v>
      </c>
      <c r="O171" s="34" t="s">
        <v>57</v>
      </c>
      <c r="P171" s="36" t="s">
        <v>73</v>
      </c>
      <c r="Q171" s="36" t="s">
        <v>79</v>
      </c>
      <c r="R171" s="37">
        <v>45714.112500000003</v>
      </c>
      <c r="S171" s="37">
        <v>45714.112500000003</v>
      </c>
      <c r="T171" s="37">
        <v>45714.245833333334</v>
      </c>
      <c r="U171" s="37">
        <v>45714.324999999997</v>
      </c>
      <c r="V171" s="47">
        <v>45714.341666666667</v>
      </c>
      <c r="W171" s="47">
        <v>45714.375</v>
      </c>
      <c r="X171" s="47">
        <v>45714.416666666664</v>
      </c>
      <c r="Y171" s="47">
        <v>45714.416666666664</v>
      </c>
      <c r="Z171" s="37">
        <v>45716.9375</v>
      </c>
      <c r="AA171" s="37">
        <v>45716.9375</v>
      </c>
      <c r="AB171" s="37">
        <v>45716.979166666664</v>
      </c>
      <c r="AC171" s="37">
        <v>45716.979166666664</v>
      </c>
      <c r="AD171" s="37">
        <v>45716.993750000001</v>
      </c>
      <c r="AE171" s="38">
        <v>76250</v>
      </c>
      <c r="AF171" s="38">
        <v>0</v>
      </c>
      <c r="AG171" s="38">
        <f t="shared" si="71"/>
        <v>76250</v>
      </c>
      <c r="AH171" s="38">
        <v>0</v>
      </c>
      <c r="AI171" s="38">
        <v>0</v>
      </c>
      <c r="AJ171" s="38">
        <v>0</v>
      </c>
      <c r="AK171" s="38">
        <v>76250</v>
      </c>
      <c r="AL171" s="38">
        <f t="shared" si="75"/>
        <v>76250</v>
      </c>
      <c r="AM171" s="41">
        <f t="shared" si="85"/>
        <v>0.13333333333139308</v>
      </c>
      <c r="AN171" s="41">
        <f t="shared" si="86"/>
        <v>2.6374999999970896</v>
      </c>
      <c r="AO171" s="41">
        <f t="shared" si="87"/>
        <v>2.5208333333357587</v>
      </c>
      <c r="AP171" s="39">
        <v>0</v>
      </c>
      <c r="AQ171" s="39">
        <v>0</v>
      </c>
      <c r="AR171" s="39">
        <v>0</v>
      </c>
      <c r="AS171" s="39">
        <v>0</v>
      </c>
      <c r="AT171" s="39">
        <f t="shared" si="76"/>
        <v>0</v>
      </c>
      <c r="AU171" s="41">
        <f t="shared" si="77"/>
        <v>2.5208333333357587</v>
      </c>
      <c r="AV171" s="40">
        <f t="shared" si="88"/>
        <v>30247.933884268419</v>
      </c>
      <c r="AW171" s="40">
        <f t="shared" si="89"/>
        <v>499.96584932626973</v>
      </c>
    </row>
    <row r="172" spans="1:49" x14ac:dyDescent="0.25">
      <c r="A172" s="35">
        <v>148</v>
      </c>
      <c r="B172" s="27">
        <v>72</v>
      </c>
      <c r="C172" s="27" t="s">
        <v>60</v>
      </c>
      <c r="D172" s="50" t="s">
        <v>275</v>
      </c>
      <c r="E172" s="35" t="s">
        <v>320</v>
      </c>
      <c r="F172" s="35" t="s">
        <v>68</v>
      </c>
      <c r="G172" s="35" t="s">
        <v>304</v>
      </c>
      <c r="H172" s="35" t="s">
        <v>69</v>
      </c>
      <c r="I172" s="35" t="s">
        <v>69</v>
      </c>
      <c r="J172" s="36" t="s">
        <v>109</v>
      </c>
      <c r="K172" s="31">
        <v>46028</v>
      </c>
      <c r="L172" s="31">
        <v>46028</v>
      </c>
      <c r="M172" s="32">
        <f t="shared" si="84"/>
        <v>0</v>
      </c>
      <c r="N172" s="48">
        <v>6</v>
      </c>
      <c r="O172" s="34" t="s">
        <v>78</v>
      </c>
      <c r="P172" s="36" t="s">
        <v>73</v>
      </c>
      <c r="Q172" s="36" t="s">
        <v>79</v>
      </c>
      <c r="R172" s="37">
        <v>45717.798611111109</v>
      </c>
      <c r="S172" s="37">
        <v>45717.798611111109</v>
      </c>
      <c r="T172" s="37">
        <v>45717.798611111109</v>
      </c>
      <c r="U172" s="37">
        <v>45717.85</v>
      </c>
      <c r="V172" s="37">
        <v>45717.866666666669</v>
      </c>
      <c r="W172" s="47">
        <v>45717.940972222219</v>
      </c>
      <c r="X172" s="47">
        <v>45718.024305555555</v>
      </c>
      <c r="Y172" s="47">
        <v>45718.03125</v>
      </c>
      <c r="Z172" s="37">
        <v>45720.3125</v>
      </c>
      <c r="AA172" s="37">
        <v>45720.3125</v>
      </c>
      <c r="AB172" s="37">
        <v>45720.375</v>
      </c>
      <c r="AC172" s="37">
        <v>45720.423611111109</v>
      </c>
      <c r="AD172" s="37">
        <v>45720.434027777781</v>
      </c>
      <c r="AE172" s="38">
        <v>46028</v>
      </c>
      <c r="AF172" s="38">
        <v>0</v>
      </c>
      <c r="AG172" s="38">
        <f t="shared" si="71"/>
        <v>46028</v>
      </c>
      <c r="AH172" s="38">
        <v>0</v>
      </c>
      <c r="AI172" s="38">
        <v>0</v>
      </c>
      <c r="AJ172" s="38">
        <v>0</v>
      </c>
      <c r="AK172" s="38">
        <v>46028</v>
      </c>
      <c r="AL172" s="38">
        <f t="shared" si="75"/>
        <v>46028</v>
      </c>
      <c r="AM172" s="41">
        <f t="shared" si="85"/>
        <v>0</v>
      </c>
      <c r="AN172" s="41">
        <f t="shared" si="86"/>
        <v>2.5569444444408873</v>
      </c>
      <c r="AO172" s="41">
        <f t="shared" si="87"/>
        <v>2.28125</v>
      </c>
      <c r="AP172" s="39">
        <v>0</v>
      </c>
      <c r="AQ172" s="39">
        <v>0</v>
      </c>
      <c r="AR172" s="39">
        <v>0</v>
      </c>
      <c r="AS172" s="39">
        <v>0</v>
      </c>
      <c r="AT172" s="39">
        <f t="shared" si="76"/>
        <v>0</v>
      </c>
      <c r="AU172" s="41">
        <f t="shared" si="77"/>
        <v>2.28125</v>
      </c>
      <c r="AV172" s="40">
        <f t="shared" si="88"/>
        <v>20176.657534246577</v>
      </c>
      <c r="AW172" s="40">
        <f t="shared" si="89"/>
        <v>368.52342528304251</v>
      </c>
    </row>
    <row r="173" spans="1:49" x14ac:dyDescent="0.25">
      <c r="A173" s="35">
        <v>149</v>
      </c>
      <c r="B173" s="27">
        <v>73</v>
      </c>
      <c r="C173" s="27" t="s">
        <v>60</v>
      </c>
      <c r="D173" s="42" t="s">
        <v>276</v>
      </c>
      <c r="E173" s="35" t="s">
        <v>313</v>
      </c>
      <c r="F173" s="35" t="s">
        <v>154</v>
      </c>
      <c r="G173" s="35" t="s">
        <v>304</v>
      </c>
      <c r="H173" s="35" t="s">
        <v>108</v>
      </c>
      <c r="I173" s="35" t="s">
        <v>108</v>
      </c>
      <c r="J173" s="36" t="s">
        <v>109</v>
      </c>
      <c r="K173" s="31">
        <v>27500</v>
      </c>
      <c r="L173" s="31">
        <v>27370.894</v>
      </c>
      <c r="M173" s="32">
        <f t="shared" si="84"/>
        <v>-129.10599999999977</v>
      </c>
      <c r="N173" s="48">
        <v>7</v>
      </c>
      <c r="O173" s="34" t="s">
        <v>57</v>
      </c>
      <c r="P173" s="36" t="s">
        <v>58</v>
      </c>
      <c r="Q173" s="36" t="s">
        <v>134</v>
      </c>
      <c r="R173" s="37">
        <v>45719.458333333336</v>
      </c>
      <c r="S173" s="37">
        <v>45719.458333333336</v>
      </c>
      <c r="T173" s="37">
        <v>45719.519444444442</v>
      </c>
      <c r="U173" s="37">
        <v>45719.587500000001</v>
      </c>
      <c r="V173" s="47">
        <v>45719.604166666664</v>
      </c>
      <c r="W173" s="47">
        <v>45719.743055555555</v>
      </c>
      <c r="X173" s="47">
        <v>45719.826388888891</v>
      </c>
      <c r="Y173" s="47">
        <v>45720.668055555558</v>
      </c>
      <c r="Z173" s="37">
        <v>45723.895833333336</v>
      </c>
      <c r="AA173" s="37">
        <v>45723.895833333336</v>
      </c>
      <c r="AB173" s="37">
        <v>45724.020833333336</v>
      </c>
      <c r="AC173" s="37">
        <v>45724.163194444445</v>
      </c>
      <c r="AD173" s="37">
        <v>45724.170138888891</v>
      </c>
      <c r="AE173" s="38">
        <v>12156</v>
      </c>
      <c r="AF173" s="38">
        <v>15214.894</v>
      </c>
      <c r="AG173" s="38">
        <f t="shared" si="71"/>
        <v>27370.894</v>
      </c>
      <c r="AH173" s="38">
        <v>27370.894</v>
      </c>
      <c r="AI173" s="38">
        <v>0</v>
      </c>
      <c r="AJ173" s="38">
        <v>0</v>
      </c>
      <c r="AK173" s="38">
        <v>0</v>
      </c>
      <c r="AL173" s="38">
        <f t="shared" si="75"/>
        <v>27370.894</v>
      </c>
      <c r="AM173" s="41">
        <f t="shared" si="85"/>
        <v>6.1111111106583849E-2</v>
      </c>
      <c r="AN173" s="41">
        <f t="shared" si="86"/>
        <v>4.5590277777810115</v>
      </c>
      <c r="AO173" s="41">
        <f t="shared" si="87"/>
        <v>3.2277777777781012</v>
      </c>
      <c r="AP173" s="39">
        <v>0</v>
      </c>
      <c r="AQ173" s="39">
        <v>0</v>
      </c>
      <c r="AR173" s="39">
        <v>0</v>
      </c>
      <c r="AS173" s="39">
        <v>0</v>
      </c>
      <c r="AT173" s="39">
        <f t="shared" si="76"/>
        <v>0</v>
      </c>
      <c r="AU173" s="41">
        <f t="shared" si="77"/>
        <v>3.2277777777781012</v>
      </c>
      <c r="AV173" s="40">
        <f t="shared" si="88"/>
        <v>8479.7950430284109</v>
      </c>
      <c r="AW173" s="40">
        <f t="shared" si="89"/>
        <v>109.46379143323014</v>
      </c>
    </row>
    <row r="174" spans="1:49" x14ac:dyDescent="0.25">
      <c r="A174" s="35">
        <v>150</v>
      </c>
      <c r="B174" s="27">
        <v>68</v>
      </c>
      <c r="C174" s="27" t="s">
        <v>51</v>
      </c>
      <c r="D174" s="42" t="s">
        <v>277</v>
      </c>
      <c r="E174" s="35" t="s">
        <v>322</v>
      </c>
      <c r="F174" s="35" t="s">
        <v>53</v>
      </c>
      <c r="G174" s="35" t="s">
        <v>54</v>
      </c>
      <c r="H174" s="35" t="s">
        <v>54</v>
      </c>
      <c r="I174" s="35" t="s">
        <v>55</v>
      </c>
      <c r="J174" s="29" t="s">
        <v>56</v>
      </c>
      <c r="K174" s="31">
        <v>76501</v>
      </c>
      <c r="L174" s="31">
        <v>76501</v>
      </c>
      <c r="M174" s="32">
        <f t="shared" si="84"/>
        <v>0</v>
      </c>
      <c r="N174" s="48">
        <v>5</v>
      </c>
      <c r="O174" s="34" t="s">
        <v>65</v>
      </c>
      <c r="P174" s="36" t="s">
        <v>73</v>
      </c>
      <c r="Q174" s="36" t="s">
        <v>79</v>
      </c>
      <c r="R174" s="37">
        <v>45722.291666666664</v>
      </c>
      <c r="S174" s="37">
        <v>45722.291666666664</v>
      </c>
      <c r="T174" s="37">
        <v>45722.487500000003</v>
      </c>
      <c r="U174" s="37">
        <v>45722.55</v>
      </c>
      <c r="V174" s="47">
        <v>45722.5625</v>
      </c>
      <c r="W174" s="47">
        <v>45722.583333333336</v>
      </c>
      <c r="X174" s="47">
        <v>45722.625</v>
      </c>
      <c r="Y174" s="47">
        <v>45722.627083333333</v>
      </c>
      <c r="Z174" s="37">
        <v>45724.90625</v>
      </c>
      <c r="AA174" s="37">
        <v>45724.90625</v>
      </c>
      <c r="AB174" s="37">
        <v>45724.947916666664</v>
      </c>
      <c r="AC174" s="37">
        <v>45725.055555555555</v>
      </c>
      <c r="AD174" s="37">
        <v>45725.068749999999</v>
      </c>
      <c r="AE174" s="38">
        <v>76501</v>
      </c>
      <c r="AF174" s="38">
        <v>0</v>
      </c>
      <c r="AG174" s="38">
        <f t="shared" si="71"/>
        <v>76501</v>
      </c>
      <c r="AH174" s="38">
        <v>0</v>
      </c>
      <c r="AI174" s="38">
        <v>0</v>
      </c>
      <c r="AJ174" s="38">
        <v>0</v>
      </c>
      <c r="AK174" s="38">
        <v>76501</v>
      </c>
      <c r="AL174" s="38">
        <f t="shared" si="75"/>
        <v>76501</v>
      </c>
      <c r="AM174" s="41">
        <f t="shared" si="85"/>
        <v>0.19583333333866904</v>
      </c>
      <c r="AN174" s="41">
        <f t="shared" si="86"/>
        <v>2.4930555555547471</v>
      </c>
      <c r="AO174" s="41">
        <f t="shared" si="87"/>
        <v>2.2791666666671517</v>
      </c>
      <c r="AP174" s="39">
        <v>0</v>
      </c>
      <c r="AQ174" s="39">
        <v>0</v>
      </c>
      <c r="AR174" s="39">
        <v>0</v>
      </c>
      <c r="AS174" s="39">
        <v>0</v>
      </c>
      <c r="AT174" s="39">
        <f t="shared" si="76"/>
        <v>0</v>
      </c>
      <c r="AU174" s="41">
        <f t="shared" si="77"/>
        <v>2.2791666666671517</v>
      </c>
      <c r="AV174" s="40">
        <f t="shared" si="88"/>
        <v>33565.338208402361</v>
      </c>
      <c r="AW174" s="40">
        <f t="shared" si="89"/>
        <v>613.62592702733491</v>
      </c>
    </row>
    <row r="175" spans="1:49" x14ac:dyDescent="0.25">
      <c r="A175" s="35">
        <v>151</v>
      </c>
      <c r="B175" s="27">
        <v>74</v>
      </c>
      <c r="C175" s="27" t="s">
        <v>60</v>
      </c>
      <c r="D175" s="42" t="s">
        <v>278</v>
      </c>
      <c r="E175" s="35" t="s">
        <v>320</v>
      </c>
      <c r="F175" s="35" t="s">
        <v>68</v>
      </c>
      <c r="G175" s="35" t="s">
        <v>304</v>
      </c>
      <c r="H175" s="35" t="s">
        <v>69</v>
      </c>
      <c r="I175" s="35" t="s">
        <v>69</v>
      </c>
      <c r="J175" s="36" t="s">
        <v>71</v>
      </c>
      <c r="K175" s="31">
        <v>54998.055999999997</v>
      </c>
      <c r="L175" s="31">
        <v>54998.055999999997</v>
      </c>
      <c r="M175" s="32">
        <f t="shared" si="84"/>
        <v>0</v>
      </c>
      <c r="N175" s="48">
        <v>6</v>
      </c>
      <c r="O175" s="34" t="s">
        <v>78</v>
      </c>
      <c r="P175" s="36" t="s">
        <v>73</v>
      </c>
      <c r="Q175" s="36" t="s">
        <v>79</v>
      </c>
      <c r="R175" s="37">
        <v>45724.791666666664</v>
      </c>
      <c r="S175" s="37">
        <v>45724.791666666664</v>
      </c>
      <c r="T175" s="37">
        <v>45724.845833333333</v>
      </c>
      <c r="U175" s="37">
        <v>45724.895833333336</v>
      </c>
      <c r="V175" s="47">
        <v>45724.925000000003</v>
      </c>
      <c r="W175" s="47">
        <v>45724.996527777781</v>
      </c>
      <c r="X175" s="47">
        <v>45725.0625</v>
      </c>
      <c r="Y175" s="47">
        <v>45725.072222222225</v>
      </c>
      <c r="Z175" s="37">
        <v>45728.541666666664</v>
      </c>
      <c r="AA175" s="37">
        <v>45728.541666666664</v>
      </c>
      <c r="AB175" s="37">
        <v>45728.604166666664</v>
      </c>
      <c r="AC175" s="37">
        <v>45728.659722222219</v>
      </c>
      <c r="AD175" s="37">
        <v>45728.668055555558</v>
      </c>
      <c r="AE175" s="38">
        <v>54998.055999999997</v>
      </c>
      <c r="AF175" s="38">
        <v>0</v>
      </c>
      <c r="AG175" s="38">
        <f t="shared" si="71"/>
        <v>54998.055999999997</v>
      </c>
      <c r="AH175" s="38">
        <v>0</v>
      </c>
      <c r="AI175" s="38">
        <v>0</v>
      </c>
      <c r="AJ175" s="38">
        <v>0</v>
      </c>
      <c r="AK175" s="38">
        <v>54998.055999999997</v>
      </c>
      <c r="AL175" s="38">
        <f t="shared" si="75"/>
        <v>54998.055999999997</v>
      </c>
      <c r="AM175" s="41">
        <f t="shared" si="85"/>
        <v>5.4166666668606922E-2</v>
      </c>
      <c r="AN175" s="41">
        <f t="shared" si="86"/>
        <v>3.7347222222160781</v>
      </c>
      <c r="AO175" s="41">
        <f t="shared" si="87"/>
        <v>3.4694444444394321</v>
      </c>
      <c r="AP175" s="39">
        <v>0</v>
      </c>
      <c r="AQ175" s="39">
        <v>0</v>
      </c>
      <c r="AR175" s="39">
        <v>0</v>
      </c>
      <c r="AS175" s="39">
        <v>0</v>
      </c>
      <c r="AT175" s="39">
        <f t="shared" si="76"/>
        <v>0</v>
      </c>
      <c r="AU175" s="41">
        <f t="shared" si="77"/>
        <v>3.4694444444394321</v>
      </c>
      <c r="AV175" s="40">
        <f t="shared" si="88"/>
        <v>15852.121825483269</v>
      </c>
      <c r="AW175" s="40">
        <f t="shared" si="89"/>
        <v>190.37776411736795</v>
      </c>
    </row>
    <row r="176" spans="1:49" x14ac:dyDescent="0.25">
      <c r="A176" s="35">
        <v>152</v>
      </c>
      <c r="B176" s="27">
        <v>69</v>
      </c>
      <c r="C176" s="27" t="s">
        <v>60</v>
      </c>
      <c r="D176" s="42" t="s">
        <v>279</v>
      </c>
      <c r="E176" s="35" t="s">
        <v>177</v>
      </c>
      <c r="F176" s="35" t="s">
        <v>177</v>
      </c>
      <c r="G176" s="35" t="s">
        <v>54</v>
      </c>
      <c r="H176" s="35" t="s">
        <v>54</v>
      </c>
      <c r="I176" s="35" t="s">
        <v>95</v>
      </c>
      <c r="J176" s="36" t="s">
        <v>139</v>
      </c>
      <c r="K176" s="31">
        <v>75000</v>
      </c>
      <c r="L176" s="31">
        <v>75000</v>
      </c>
      <c r="M176" s="32">
        <f t="shared" si="84"/>
        <v>0</v>
      </c>
      <c r="N176" s="48">
        <v>5</v>
      </c>
      <c r="O176" s="34" t="s">
        <v>57</v>
      </c>
      <c r="P176" s="36" t="s">
        <v>73</v>
      </c>
      <c r="Q176" s="36" t="s">
        <v>79</v>
      </c>
      <c r="R176" s="37">
        <v>45724.166666666664</v>
      </c>
      <c r="S176" s="37">
        <v>45724.166666666664</v>
      </c>
      <c r="T176" s="37">
        <v>45725.158333333333</v>
      </c>
      <c r="U176" s="37">
        <v>45725.216666666667</v>
      </c>
      <c r="V176" s="47">
        <v>45725.229166666664</v>
      </c>
      <c r="W176" s="47">
        <v>45725.3125</v>
      </c>
      <c r="X176" s="47">
        <v>45725.375</v>
      </c>
      <c r="Y176" s="47">
        <v>45725.387499999997</v>
      </c>
      <c r="Z176" s="37">
        <v>45728.614583333336</v>
      </c>
      <c r="AA176" s="37">
        <v>45728.614583333336</v>
      </c>
      <c r="AB176" s="37">
        <v>45728.677083333336</v>
      </c>
      <c r="AC176" s="37">
        <v>45728.715277777781</v>
      </c>
      <c r="AD176" s="37">
        <v>45728.725694444445</v>
      </c>
      <c r="AE176" s="38">
        <v>75000</v>
      </c>
      <c r="AF176" s="38">
        <v>0</v>
      </c>
      <c r="AG176" s="38">
        <f t="shared" si="71"/>
        <v>75000</v>
      </c>
      <c r="AH176" s="38">
        <v>0</v>
      </c>
      <c r="AI176" s="38">
        <v>0</v>
      </c>
      <c r="AJ176" s="38">
        <v>0</v>
      </c>
      <c r="AK176" s="38">
        <v>75000</v>
      </c>
      <c r="AL176" s="38">
        <f t="shared" si="75"/>
        <v>75000</v>
      </c>
      <c r="AM176" s="41">
        <f t="shared" si="85"/>
        <v>0.99166666666860692</v>
      </c>
      <c r="AN176" s="41">
        <f t="shared" si="86"/>
        <v>3.4861111111167702</v>
      </c>
      <c r="AO176" s="41">
        <f t="shared" si="87"/>
        <v>3.227083333338669</v>
      </c>
      <c r="AP176" s="39">
        <v>0.16666666666666666</v>
      </c>
      <c r="AQ176" s="39">
        <v>0</v>
      </c>
      <c r="AR176" s="39">
        <v>0</v>
      </c>
      <c r="AS176" s="39">
        <v>0</v>
      </c>
      <c r="AT176" s="39">
        <f t="shared" si="76"/>
        <v>0.16666666666666666</v>
      </c>
      <c r="AU176" s="41">
        <f t="shared" si="77"/>
        <v>3.0604166666720025</v>
      </c>
      <c r="AV176" s="40">
        <f t="shared" si="88"/>
        <v>24506.466984300365</v>
      </c>
      <c r="AW176" s="40">
        <f t="shared" si="89"/>
        <v>333.64829114033546</v>
      </c>
    </row>
    <row r="177" spans="1:49" x14ac:dyDescent="0.25">
      <c r="A177" s="35">
        <v>153</v>
      </c>
      <c r="B177" s="27">
        <v>70</v>
      </c>
      <c r="C177" s="27" t="s">
        <v>51</v>
      </c>
      <c r="D177" s="42" t="s">
        <v>280</v>
      </c>
      <c r="E177" s="35" t="s">
        <v>322</v>
      </c>
      <c r="F177" s="35" t="s">
        <v>53</v>
      </c>
      <c r="G177" s="35" t="s">
        <v>54</v>
      </c>
      <c r="H177" s="35" t="s">
        <v>54</v>
      </c>
      <c r="I177" s="35" t="s">
        <v>55</v>
      </c>
      <c r="J177" s="29" t="s">
        <v>56</v>
      </c>
      <c r="K177" s="31">
        <v>56885</v>
      </c>
      <c r="L177" s="31">
        <v>56885</v>
      </c>
      <c r="M177" s="32">
        <f t="shared" si="84"/>
        <v>0</v>
      </c>
      <c r="N177" s="48">
        <v>5</v>
      </c>
      <c r="O177" s="34" t="s">
        <v>65</v>
      </c>
      <c r="P177" s="36" t="s">
        <v>58</v>
      </c>
      <c r="Q177" s="36" t="s">
        <v>134</v>
      </c>
      <c r="R177" s="37">
        <v>45728.229166666664</v>
      </c>
      <c r="S177" s="37">
        <v>45728.229166666664</v>
      </c>
      <c r="T177" s="37">
        <v>45728.76666666667</v>
      </c>
      <c r="U177" s="37">
        <v>45728.820833333331</v>
      </c>
      <c r="V177" s="47">
        <v>45728.833333333336</v>
      </c>
      <c r="W177" s="47">
        <v>45728.875</v>
      </c>
      <c r="X177" s="47">
        <v>45728.916666666664</v>
      </c>
      <c r="Y177" s="47">
        <v>45728.920138888891</v>
      </c>
      <c r="Z177" s="37">
        <v>45730.520833333336</v>
      </c>
      <c r="AA177" s="37">
        <v>45730.520833333336</v>
      </c>
      <c r="AB177" s="37">
        <v>45730.5625</v>
      </c>
      <c r="AC177" s="37">
        <v>45730.642361111109</v>
      </c>
      <c r="AD177" s="37">
        <v>45730.656944444447</v>
      </c>
      <c r="AE177" s="38">
        <v>56885</v>
      </c>
      <c r="AF177" s="38">
        <v>0</v>
      </c>
      <c r="AG177" s="38">
        <f t="shared" si="71"/>
        <v>56885</v>
      </c>
      <c r="AH177" s="38">
        <v>0</v>
      </c>
      <c r="AI177" s="38">
        <v>969</v>
      </c>
      <c r="AJ177" s="38">
        <v>0</v>
      </c>
      <c r="AK177" s="38">
        <v>55916</v>
      </c>
      <c r="AL177" s="38">
        <f t="shared" si="75"/>
        <v>56885</v>
      </c>
      <c r="AM177" s="41">
        <f t="shared" si="85"/>
        <v>0.53750000000582077</v>
      </c>
      <c r="AN177" s="41">
        <f t="shared" si="86"/>
        <v>1.8090277777737356</v>
      </c>
      <c r="AO177" s="41">
        <f t="shared" si="87"/>
        <v>1.6006944444452529</v>
      </c>
      <c r="AP177" s="39">
        <v>0</v>
      </c>
      <c r="AQ177" s="39">
        <v>0</v>
      </c>
      <c r="AR177" s="39">
        <v>0</v>
      </c>
      <c r="AS177" s="39">
        <v>0</v>
      </c>
      <c r="AT177" s="39">
        <f t="shared" si="76"/>
        <v>0</v>
      </c>
      <c r="AU177" s="41">
        <f t="shared" si="77"/>
        <v>1.6006944444452529</v>
      </c>
      <c r="AV177" s="40">
        <f t="shared" si="88"/>
        <v>35537.700650741273</v>
      </c>
      <c r="AW177" s="40">
        <f t="shared" si="89"/>
        <v>925.05945294724495</v>
      </c>
    </row>
    <row r="178" spans="1:49" x14ac:dyDescent="0.25">
      <c r="A178" s="35">
        <v>154</v>
      </c>
      <c r="B178" s="27">
        <v>71</v>
      </c>
      <c r="C178" s="27" t="s">
        <v>51</v>
      </c>
      <c r="D178" s="42" t="s">
        <v>281</v>
      </c>
      <c r="E178" s="35" t="s">
        <v>99</v>
      </c>
      <c r="F178" s="35" t="s">
        <v>53</v>
      </c>
      <c r="G178" s="35" t="s">
        <v>54</v>
      </c>
      <c r="H178" s="35" t="s">
        <v>54</v>
      </c>
      <c r="I178" s="35" t="s">
        <v>55</v>
      </c>
      <c r="J178" s="29" t="s">
        <v>56</v>
      </c>
      <c r="K178" s="31">
        <v>76135</v>
      </c>
      <c r="L178" s="31">
        <v>76135</v>
      </c>
      <c r="M178" s="32">
        <f t="shared" si="84"/>
        <v>0</v>
      </c>
      <c r="N178" s="48">
        <v>5</v>
      </c>
      <c r="O178" s="34" t="s">
        <v>57</v>
      </c>
      <c r="P178" s="36" t="s">
        <v>73</v>
      </c>
      <c r="Q178" s="36" t="s">
        <v>79</v>
      </c>
      <c r="R178" s="37">
        <v>45729.241666666669</v>
      </c>
      <c r="S178" s="37">
        <v>45729.241666666669</v>
      </c>
      <c r="T178" s="37">
        <v>45730.79583333333</v>
      </c>
      <c r="U178" s="51">
        <v>45730.85833333333</v>
      </c>
      <c r="V178" s="37">
        <v>45730.879166666666</v>
      </c>
      <c r="W178" s="37">
        <v>45730.916666666664</v>
      </c>
      <c r="X178" s="37">
        <v>45730.958333333336</v>
      </c>
      <c r="Y178" s="37">
        <v>45730.958333333336</v>
      </c>
      <c r="Z178" s="37">
        <v>45733.375</v>
      </c>
      <c r="AA178" s="37">
        <v>45733.375</v>
      </c>
      <c r="AB178" s="37">
        <v>45733.416666666664</v>
      </c>
      <c r="AC178" s="37">
        <v>45733.454861111109</v>
      </c>
      <c r="AD178" s="37">
        <v>45733.464583333334</v>
      </c>
      <c r="AE178" s="31">
        <v>76135</v>
      </c>
      <c r="AF178" s="38">
        <v>0</v>
      </c>
      <c r="AG178" s="38">
        <f t="shared" si="71"/>
        <v>76135</v>
      </c>
      <c r="AH178" s="38">
        <v>0</v>
      </c>
      <c r="AI178" s="38">
        <v>0</v>
      </c>
      <c r="AJ178" s="38">
        <v>0</v>
      </c>
      <c r="AK178" s="31">
        <v>76135</v>
      </c>
      <c r="AL178" s="38">
        <f t="shared" si="75"/>
        <v>76135</v>
      </c>
      <c r="AM178" s="41">
        <f t="shared" si="85"/>
        <v>1.554166666661331</v>
      </c>
      <c r="AN178" s="41">
        <f t="shared" si="86"/>
        <v>2.5756944444437977</v>
      </c>
      <c r="AO178" s="41">
        <f t="shared" si="87"/>
        <v>2.4166666666642413</v>
      </c>
      <c r="AP178" s="39">
        <v>0</v>
      </c>
      <c r="AQ178" s="39">
        <v>0</v>
      </c>
      <c r="AR178" s="39">
        <v>0</v>
      </c>
      <c r="AS178" s="39">
        <v>0</v>
      </c>
      <c r="AT178" s="39">
        <f t="shared" si="76"/>
        <v>0</v>
      </c>
      <c r="AU178" s="41">
        <f t="shared" si="77"/>
        <v>2.4166666666642413</v>
      </c>
      <c r="AV178" s="40">
        <f t="shared" si="88"/>
        <v>31504.1379310661</v>
      </c>
      <c r="AW178" s="40">
        <f t="shared" si="89"/>
        <v>543.17479191547784</v>
      </c>
    </row>
    <row r="179" spans="1:49" x14ac:dyDescent="0.25">
      <c r="A179" s="35">
        <v>155</v>
      </c>
      <c r="B179" s="27">
        <v>75</v>
      </c>
      <c r="C179" s="27" t="s">
        <v>60</v>
      </c>
      <c r="D179" s="42" t="s">
        <v>282</v>
      </c>
      <c r="E179" s="35" t="s">
        <v>320</v>
      </c>
      <c r="F179" s="35" t="s">
        <v>68</v>
      </c>
      <c r="G179" s="35" t="s">
        <v>304</v>
      </c>
      <c r="H179" s="35" t="s">
        <v>120</v>
      </c>
      <c r="I179" s="35" t="s">
        <v>120</v>
      </c>
      <c r="J179" s="36" t="s">
        <v>64</v>
      </c>
      <c r="K179" s="31">
        <v>30000</v>
      </c>
      <c r="L179" s="31">
        <v>30000</v>
      </c>
      <c r="M179" s="32">
        <f t="shared" si="84"/>
        <v>0</v>
      </c>
      <c r="N179" s="48">
        <v>6</v>
      </c>
      <c r="O179" s="34" t="s">
        <v>78</v>
      </c>
      <c r="P179" s="36" t="s">
        <v>58</v>
      </c>
      <c r="Q179" s="36" t="s">
        <v>134</v>
      </c>
      <c r="R179" s="37">
        <v>45733.5625</v>
      </c>
      <c r="S179" s="37">
        <v>45733.5625</v>
      </c>
      <c r="T179" s="37">
        <v>45733.599999999999</v>
      </c>
      <c r="U179" s="37">
        <v>45733.65</v>
      </c>
      <c r="V179" s="47">
        <v>45733.662499999999</v>
      </c>
      <c r="W179" s="47">
        <v>45733.791666666664</v>
      </c>
      <c r="X179" s="47">
        <v>45733.854166666664</v>
      </c>
      <c r="Y179" s="47">
        <v>45733.869444444441</v>
      </c>
      <c r="Z179" s="37">
        <v>45735.979166666664</v>
      </c>
      <c r="AA179" s="37">
        <v>45735.979166666664</v>
      </c>
      <c r="AB179" s="37">
        <v>45736.041666666664</v>
      </c>
      <c r="AC179" s="37">
        <v>45736.083333333336</v>
      </c>
      <c r="AD179" s="37">
        <v>45736.09375</v>
      </c>
      <c r="AE179" s="38">
        <v>27008</v>
      </c>
      <c r="AF179" s="38">
        <v>2992</v>
      </c>
      <c r="AG179" s="38">
        <f t="shared" si="71"/>
        <v>30000</v>
      </c>
      <c r="AH179" s="38">
        <v>0</v>
      </c>
      <c r="AI179" s="38">
        <v>0</v>
      </c>
      <c r="AJ179" s="38">
        <v>2992</v>
      </c>
      <c r="AK179" s="38">
        <v>27008</v>
      </c>
      <c r="AL179" s="38">
        <f t="shared" si="75"/>
        <v>30000</v>
      </c>
      <c r="AM179" s="41">
        <f t="shared" si="85"/>
        <v>3.7499999998544808E-2</v>
      </c>
      <c r="AN179" s="41">
        <f t="shared" si="86"/>
        <v>2.4208333333372138</v>
      </c>
      <c r="AO179" s="41">
        <f t="shared" si="87"/>
        <v>2.109722222223354</v>
      </c>
      <c r="AP179" s="39">
        <v>0</v>
      </c>
      <c r="AQ179" s="39">
        <v>0</v>
      </c>
      <c r="AR179" s="39">
        <v>0</v>
      </c>
      <c r="AS179" s="39">
        <v>0</v>
      </c>
      <c r="AT179" s="39">
        <f t="shared" ref="AT179:AT186" si="90">SUM(AP179:AS179)</f>
        <v>0</v>
      </c>
      <c r="AU179" s="41">
        <f t="shared" si="77"/>
        <v>2.109722222223354</v>
      </c>
      <c r="AV179" s="40">
        <f t="shared" si="88"/>
        <v>14219.881500979864</v>
      </c>
      <c r="AW179" s="40">
        <f t="shared" si="89"/>
        <v>280.84031930820743</v>
      </c>
    </row>
    <row r="180" spans="1:49" x14ac:dyDescent="0.25">
      <c r="A180" s="35">
        <v>156</v>
      </c>
      <c r="B180" s="27">
        <v>72</v>
      </c>
      <c r="C180" s="27" t="s">
        <v>60</v>
      </c>
      <c r="D180" s="42" t="s">
        <v>283</v>
      </c>
      <c r="E180" s="35" t="s">
        <v>324</v>
      </c>
      <c r="F180" s="35" t="s">
        <v>324</v>
      </c>
      <c r="G180" s="35" t="s">
        <v>54</v>
      </c>
      <c r="H180" s="35" t="s">
        <v>63</v>
      </c>
      <c r="I180" s="35" t="s">
        <v>63</v>
      </c>
      <c r="J180" s="36" t="s">
        <v>64</v>
      </c>
      <c r="K180" s="31">
        <v>39999.993000000002</v>
      </c>
      <c r="L180" s="31">
        <v>39999.993000000002</v>
      </c>
      <c r="M180" s="32">
        <f t="shared" si="84"/>
        <v>0</v>
      </c>
      <c r="N180" s="48">
        <v>5</v>
      </c>
      <c r="O180" s="34" t="s">
        <v>65</v>
      </c>
      <c r="P180" s="36" t="s">
        <v>58</v>
      </c>
      <c r="Q180" s="36" t="s">
        <v>134</v>
      </c>
      <c r="R180" s="37">
        <v>45735.25</v>
      </c>
      <c r="S180" s="37">
        <v>45735.25</v>
      </c>
      <c r="T180" s="37">
        <v>45735.402777777781</v>
      </c>
      <c r="U180" s="37">
        <v>45735.45</v>
      </c>
      <c r="V180" s="47">
        <v>45735.462500000001</v>
      </c>
      <c r="W180" s="47">
        <v>45735.555555555555</v>
      </c>
      <c r="X180" s="47">
        <v>45735.638888888891</v>
      </c>
      <c r="Y180" s="47">
        <v>45735.680555555555</v>
      </c>
      <c r="Z180" s="37">
        <v>45738.25</v>
      </c>
      <c r="AA180" s="37">
        <v>45738.25</v>
      </c>
      <c r="AB180" s="37">
        <v>45738.3125</v>
      </c>
      <c r="AC180" s="37">
        <v>45738.34375</v>
      </c>
      <c r="AD180" s="37">
        <v>45738.354166666664</v>
      </c>
      <c r="AE180" s="38">
        <v>30118</v>
      </c>
      <c r="AF180" s="38">
        <v>9881.9930000000022</v>
      </c>
      <c r="AG180" s="38">
        <f t="shared" si="71"/>
        <v>39999.993000000002</v>
      </c>
      <c r="AH180" s="38">
        <v>0</v>
      </c>
      <c r="AI180" s="38">
        <v>0</v>
      </c>
      <c r="AJ180" s="38">
        <v>9881.9930000000022</v>
      </c>
      <c r="AK180" s="38">
        <v>30118</v>
      </c>
      <c r="AL180" s="38">
        <f t="shared" si="75"/>
        <v>39999.993000000002</v>
      </c>
      <c r="AM180" s="41">
        <f t="shared" si="85"/>
        <v>0.15277777778101154</v>
      </c>
      <c r="AN180" s="41">
        <f t="shared" si="86"/>
        <v>2.8812499999985448</v>
      </c>
      <c r="AO180" s="41">
        <f t="shared" si="87"/>
        <v>2.5694444444452529</v>
      </c>
      <c r="AP180" s="39">
        <v>0</v>
      </c>
      <c r="AQ180" s="39">
        <v>0</v>
      </c>
      <c r="AR180" s="39">
        <v>0</v>
      </c>
      <c r="AS180" s="39">
        <v>0</v>
      </c>
      <c r="AT180" s="39">
        <f t="shared" si="90"/>
        <v>0</v>
      </c>
      <c r="AU180" s="41">
        <f t="shared" si="77"/>
        <v>2.5694444444452529</v>
      </c>
      <c r="AV180" s="40">
        <f>IFERROR((L180+L181)/AU180,0)</f>
        <v>21405.402681074345</v>
      </c>
      <c r="AW180" s="40">
        <f t="shared" si="89"/>
        <v>347.11463807136664</v>
      </c>
    </row>
    <row r="181" spans="1:49" x14ac:dyDescent="0.25">
      <c r="A181" s="35">
        <v>156</v>
      </c>
      <c r="B181" s="27">
        <v>72</v>
      </c>
      <c r="C181" s="27" t="s">
        <v>60</v>
      </c>
      <c r="D181" s="42" t="s">
        <v>283</v>
      </c>
      <c r="E181" s="35" t="s">
        <v>318</v>
      </c>
      <c r="F181" s="35" t="s">
        <v>318</v>
      </c>
      <c r="G181" s="35" t="s">
        <v>54</v>
      </c>
      <c r="H181" s="35" t="s">
        <v>63</v>
      </c>
      <c r="I181" s="35" t="s">
        <v>63</v>
      </c>
      <c r="J181" s="36" t="s">
        <v>64</v>
      </c>
      <c r="K181" s="31">
        <v>15000</v>
      </c>
      <c r="L181" s="31">
        <v>15000</v>
      </c>
      <c r="M181" s="32">
        <f t="shared" si="84"/>
        <v>0</v>
      </c>
      <c r="N181" s="48">
        <v>5</v>
      </c>
      <c r="O181" s="34" t="s">
        <v>65</v>
      </c>
      <c r="P181" s="36" t="s">
        <v>58</v>
      </c>
      <c r="Q181" s="36" t="s">
        <v>134</v>
      </c>
      <c r="R181" s="37">
        <v>45735.25</v>
      </c>
      <c r="S181" s="37">
        <v>45735.25</v>
      </c>
      <c r="T181" s="37">
        <v>45735.402777777781</v>
      </c>
      <c r="U181" s="37">
        <v>45735.45</v>
      </c>
      <c r="V181" s="47">
        <v>45735.462500000001</v>
      </c>
      <c r="W181" s="47">
        <v>45735.555555555555</v>
      </c>
      <c r="X181" s="47">
        <v>45735.638888888891</v>
      </c>
      <c r="Y181" s="47">
        <v>45735.680555555555</v>
      </c>
      <c r="Z181" s="37">
        <v>45738.25</v>
      </c>
      <c r="AA181" s="37">
        <v>45738.25</v>
      </c>
      <c r="AB181" s="37">
        <v>45738.3125</v>
      </c>
      <c r="AC181" s="37">
        <v>45738.34375</v>
      </c>
      <c r="AD181" s="37">
        <v>45738.354166666664</v>
      </c>
      <c r="AE181" s="38">
        <v>11310</v>
      </c>
      <c r="AF181" s="38">
        <v>3690</v>
      </c>
      <c r="AG181" s="38">
        <f t="shared" si="71"/>
        <v>15000</v>
      </c>
      <c r="AH181" s="38">
        <v>0</v>
      </c>
      <c r="AI181" s="38">
        <v>0</v>
      </c>
      <c r="AJ181" s="38">
        <v>3690</v>
      </c>
      <c r="AK181" s="38">
        <v>11310</v>
      </c>
      <c r="AL181" s="38">
        <f t="shared" si="75"/>
        <v>15000</v>
      </c>
      <c r="AM181" s="87"/>
      <c r="AN181" s="87"/>
      <c r="AO181" s="87"/>
      <c r="AP181" s="88"/>
      <c r="AQ181" s="88"/>
      <c r="AR181" s="88"/>
      <c r="AS181" s="88"/>
      <c r="AT181" s="88"/>
      <c r="AU181" s="87"/>
      <c r="AV181" s="89"/>
      <c r="AW181" s="89"/>
    </row>
    <row r="182" spans="1:49" x14ac:dyDescent="0.25">
      <c r="A182" s="35">
        <v>157</v>
      </c>
      <c r="B182" s="27">
        <v>76</v>
      </c>
      <c r="C182" s="27" t="s">
        <v>60</v>
      </c>
      <c r="D182" s="42" t="s">
        <v>284</v>
      </c>
      <c r="E182" s="35" t="s">
        <v>113</v>
      </c>
      <c r="F182" s="35" t="s">
        <v>68</v>
      </c>
      <c r="G182" s="35" t="s">
        <v>304</v>
      </c>
      <c r="H182" s="35" t="s">
        <v>114</v>
      </c>
      <c r="I182" s="35" t="s">
        <v>285</v>
      </c>
      <c r="J182" s="36" t="s">
        <v>115</v>
      </c>
      <c r="K182" s="31">
        <f>16464.1+16500</f>
        <v>32964.1</v>
      </c>
      <c r="L182" s="31">
        <f>16464.1+16157.287</f>
        <v>32621.386999999999</v>
      </c>
      <c r="M182" s="32">
        <f t="shared" si="84"/>
        <v>-342.71299999999974</v>
      </c>
      <c r="N182" s="48">
        <v>6</v>
      </c>
      <c r="O182" s="34" t="s">
        <v>78</v>
      </c>
      <c r="P182" s="36" t="s">
        <v>73</v>
      </c>
      <c r="Q182" s="36" t="s">
        <v>79</v>
      </c>
      <c r="R182" s="37">
        <v>45738.333333333336</v>
      </c>
      <c r="S182" s="37">
        <v>45738.333333333336</v>
      </c>
      <c r="T182" s="37">
        <v>45738.496527777781</v>
      </c>
      <c r="U182" s="37">
        <v>45738.55</v>
      </c>
      <c r="V182" s="47">
        <v>45738.5625</v>
      </c>
      <c r="W182" s="47">
        <v>45738.65625</v>
      </c>
      <c r="X182" s="47">
        <v>45738.760416666664</v>
      </c>
      <c r="Y182" s="47">
        <v>45738.78125</v>
      </c>
      <c r="Z182" s="37">
        <v>45740.354166666664</v>
      </c>
      <c r="AA182" s="37">
        <v>45740.354166666664</v>
      </c>
      <c r="AB182" s="37">
        <v>45740.4375</v>
      </c>
      <c r="AC182" s="37">
        <v>45740.5</v>
      </c>
      <c r="AD182" s="37">
        <v>45740.510416666664</v>
      </c>
      <c r="AE182" s="38">
        <v>32621.386999999999</v>
      </c>
      <c r="AF182" s="38">
        <v>0</v>
      </c>
      <c r="AG182" s="38">
        <f t="shared" si="71"/>
        <v>32621.386999999999</v>
      </c>
      <c r="AH182" s="38">
        <v>0</v>
      </c>
      <c r="AI182" s="38">
        <v>0</v>
      </c>
      <c r="AJ182" s="38">
        <v>0</v>
      </c>
      <c r="AK182" s="38">
        <v>32621.386999999999</v>
      </c>
      <c r="AL182" s="38">
        <f t="shared" si="75"/>
        <v>32621.386999999999</v>
      </c>
      <c r="AM182" s="41">
        <f t="shared" ref="AM182:AM194" si="91">T182-S182</f>
        <v>0.16319444444525288</v>
      </c>
      <c r="AN182" s="41">
        <f t="shared" ref="AN182:AN194" si="92">IF((AC182-V182)&lt;0,"NA",AC182-V182)</f>
        <v>1.9375</v>
      </c>
      <c r="AO182" s="41">
        <f t="shared" ref="AO182:AO194" si="93">IF(Z182="","NA",Z182-Y182)</f>
        <v>1.5729166666642413</v>
      </c>
      <c r="AP182" s="39">
        <v>0</v>
      </c>
      <c r="AQ182" s="39">
        <v>0</v>
      </c>
      <c r="AR182" s="39">
        <v>0</v>
      </c>
      <c r="AS182" s="39">
        <v>0</v>
      </c>
      <c r="AT182" s="39">
        <f t="shared" si="90"/>
        <v>0</v>
      </c>
      <c r="AU182" s="41">
        <f t="shared" si="77"/>
        <v>1.5729166666642413</v>
      </c>
      <c r="AV182" s="40">
        <f t="shared" ref="AV182:AV194" si="94">IFERROR(L182/AU182,0)</f>
        <v>20739.424847714097</v>
      </c>
      <c r="AW182" s="40">
        <f t="shared" ref="AW182:AW194" si="95">AV182/(AU182*24)</f>
        <v>549.38873768863778</v>
      </c>
    </row>
    <row r="183" spans="1:49" x14ac:dyDescent="0.25">
      <c r="A183" s="52">
        <v>158</v>
      </c>
      <c r="B183" s="35">
        <v>77</v>
      </c>
      <c r="C183" s="35" t="s">
        <v>60</v>
      </c>
      <c r="D183" s="90" t="s">
        <v>286</v>
      </c>
      <c r="E183" s="35" t="s">
        <v>113</v>
      </c>
      <c r="F183" s="35" t="s">
        <v>68</v>
      </c>
      <c r="G183" s="52" t="s">
        <v>304</v>
      </c>
      <c r="H183" s="52" t="s">
        <v>287</v>
      </c>
      <c r="I183" s="52" t="s">
        <v>287</v>
      </c>
      <c r="J183" s="39" t="s">
        <v>64</v>
      </c>
      <c r="K183" s="53">
        <v>31435</v>
      </c>
      <c r="L183" s="53">
        <v>31435</v>
      </c>
      <c r="M183" s="32">
        <f t="shared" si="84"/>
        <v>0</v>
      </c>
      <c r="N183" s="54">
        <v>6</v>
      </c>
      <c r="O183" s="55" t="s">
        <v>78</v>
      </c>
      <c r="P183" s="39" t="s">
        <v>58</v>
      </c>
      <c r="Q183" s="56" t="s">
        <v>134</v>
      </c>
      <c r="R183" s="57">
        <v>45739.133333333331</v>
      </c>
      <c r="S183" s="57">
        <v>45739.133333333331</v>
      </c>
      <c r="T183" s="57">
        <v>45740.541666666664</v>
      </c>
      <c r="U183" s="57">
        <v>45740.587500000001</v>
      </c>
      <c r="V183" s="58">
        <v>45740.595833333333</v>
      </c>
      <c r="W183" s="58">
        <v>45740.6875</v>
      </c>
      <c r="X183" s="58">
        <v>45740.770833333336</v>
      </c>
      <c r="Y183" s="58">
        <v>45740.78125</v>
      </c>
      <c r="Z183" s="57">
        <v>45742.208333333336</v>
      </c>
      <c r="AA183" s="57">
        <v>45742.208333333336</v>
      </c>
      <c r="AB183" s="57">
        <v>45742.270833333336</v>
      </c>
      <c r="AC183" s="57">
        <v>45742.3125</v>
      </c>
      <c r="AD183" s="57">
        <v>45742.322916666664</v>
      </c>
      <c r="AE183" s="59">
        <v>31435</v>
      </c>
      <c r="AF183" s="60">
        <v>0</v>
      </c>
      <c r="AG183" s="60">
        <f t="shared" si="71"/>
        <v>31435</v>
      </c>
      <c r="AH183" s="60">
        <v>0</v>
      </c>
      <c r="AI183" s="60">
        <v>0</v>
      </c>
      <c r="AJ183" s="60">
        <v>0</v>
      </c>
      <c r="AK183" s="59">
        <v>31435</v>
      </c>
      <c r="AL183" s="38">
        <f t="shared" si="75"/>
        <v>31435</v>
      </c>
      <c r="AM183" s="41">
        <f t="shared" si="91"/>
        <v>1.4083333333328483</v>
      </c>
      <c r="AN183" s="41">
        <f t="shared" si="92"/>
        <v>1.7166666666671517</v>
      </c>
      <c r="AO183" s="41">
        <f t="shared" si="93"/>
        <v>1.4270833333357587</v>
      </c>
      <c r="AP183" s="39">
        <v>0</v>
      </c>
      <c r="AQ183" s="39">
        <v>0</v>
      </c>
      <c r="AR183" s="39">
        <v>0</v>
      </c>
      <c r="AS183" s="39">
        <v>0</v>
      </c>
      <c r="AT183" s="39">
        <f t="shared" si="90"/>
        <v>0</v>
      </c>
      <c r="AU183" s="41">
        <f t="shared" si="77"/>
        <v>1.4270833333357587</v>
      </c>
      <c r="AV183" s="40">
        <f t="shared" si="94"/>
        <v>22027.445255437018</v>
      </c>
      <c r="AW183" s="40">
        <f t="shared" si="95"/>
        <v>643.1370877488929</v>
      </c>
    </row>
    <row r="184" spans="1:49" x14ac:dyDescent="0.25">
      <c r="A184" s="52">
        <v>159</v>
      </c>
      <c r="B184" s="35">
        <v>73</v>
      </c>
      <c r="C184" s="27" t="s">
        <v>51</v>
      </c>
      <c r="D184" s="90" t="s">
        <v>288</v>
      </c>
      <c r="E184" s="52" t="s">
        <v>322</v>
      </c>
      <c r="F184" s="52" t="s">
        <v>53</v>
      </c>
      <c r="G184" s="52" t="s">
        <v>54</v>
      </c>
      <c r="H184" s="52" t="s">
        <v>54</v>
      </c>
      <c r="I184" s="52" t="s">
        <v>55</v>
      </c>
      <c r="J184" s="29" t="s">
        <v>56</v>
      </c>
      <c r="K184" s="53">
        <v>77850</v>
      </c>
      <c r="L184" s="53">
        <v>77850</v>
      </c>
      <c r="M184" s="32">
        <f t="shared" si="84"/>
        <v>0</v>
      </c>
      <c r="N184" s="54">
        <v>5</v>
      </c>
      <c r="O184" s="55" t="s">
        <v>57</v>
      </c>
      <c r="P184" s="36" t="s">
        <v>73</v>
      </c>
      <c r="Q184" s="36" t="s">
        <v>79</v>
      </c>
      <c r="R184" s="57">
        <v>45740.125</v>
      </c>
      <c r="S184" s="57">
        <v>45740.166666666664</v>
      </c>
      <c r="T184" s="57">
        <v>45740.67083333333</v>
      </c>
      <c r="U184" s="57">
        <v>45740.73333333333</v>
      </c>
      <c r="V184" s="58">
        <v>45740.75</v>
      </c>
      <c r="W184" s="58">
        <v>45740.791666666664</v>
      </c>
      <c r="X184" s="58">
        <v>45740.833333333336</v>
      </c>
      <c r="Y184" s="58">
        <v>45740.850694444445</v>
      </c>
      <c r="Z184" s="57">
        <v>45743.8125</v>
      </c>
      <c r="AA184" s="57">
        <v>45743.8125</v>
      </c>
      <c r="AB184" s="57">
        <v>45743.854166666664</v>
      </c>
      <c r="AC184" s="57">
        <v>45743.885416666664</v>
      </c>
      <c r="AD184" s="57">
        <v>45743.896527777775</v>
      </c>
      <c r="AE184" s="60">
        <v>77580</v>
      </c>
      <c r="AF184" s="60">
        <v>0</v>
      </c>
      <c r="AG184" s="60">
        <f t="shared" si="71"/>
        <v>77580</v>
      </c>
      <c r="AH184" s="60">
        <v>0</v>
      </c>
      <c r="AI184" s="60">
        <v>0</v>
      </c>
      <c r="AJ184" s="60">
        <v>0</v>
      </c>
      <c r="AK184" s="60">
        <v>77580</v>
      </c>
      <c r="AL184" s="38">
        <f t="shared" si="75"/>
        <v>77580</v>
      </c>
      <c r="AM184" s="41">
        <f t="shared" si="91"/>
        <v>0.50416666666569654</v>
      </c>
      <c r="AN184" s="62">
        <f t="shared" si="92"/>
        <v>3.1354166666642413</v>
      </c>
      <c r="AO184" s="62">
        <f t="shared" si="93"/>
        <v>2.9618055555547471</v>
      </c>
      <c r="AP184" s="39">
        <v>0</v>
      </c>
      <c r="AQ184" s="39">
        <v>0</v>
      </c>
      <c r="AR184" s="39">
        <v>0</v>
      </c>
      <c r="AS184" s="39">
        <v>0</v>
      </c>
      <c r="AT184" s="39">
        <f t="shared" si="90"/>
        <v>0</v>
      </c>
      <c r="AU184" s="41">
        <f t="shared" si="77"/>
        <v>2.9618055555547471</v>
      </c>
      <c r="AV184" s="40">
        <f t="shared" si="94"/>
        <v>26284.642438459694</v>
      </c>
      <c r="AW184" s="40">
        <f t="shared" si="95"/>
        <v>369.77222656694306</v>
      </c>
    </row>
    <row r="185" spans="1:49" x14ac:dyDescent="0.25">
      <c r="A185" s="52">
        <v>160</v>
      </c>
      <c r="B185" s="35">
        <v>78</v>
      </c>
      <c r="C185" s="27" t="s">
        <v>60</v>
      </c>
      <c r="D185" s="90" t="s">
        <v>289</v>
      </c>
      <c r="E185" s="35" t="s">
        <v>320</v>
      </c>
      <c r="F185" s="35" t="s">
        <v>68</v>
      </c>
      <c r="G185" s="52" t="s">
        <v>304</v>
      </c>
      <c r="H185" s="52" t="s">
        <v>69</v>
      </c>
      <c r="I185" s="52" t="s">
        <v>69</v>
      </c>
      <c r="J185" s="56" t="s">
        <v>290</v>
      </c>
      <c r="K185" s="53">
        <v>45012.633999999998</v>
      </c>
      <c r="L185" s="53">
        <v>45012.633999999998</v>
      </c>
      <c r="M185" s="63">
        <f>+L185-K185</f>
        <v>0</v>
      </c>
      <c r="N185" s="54">
        <v>6</v>
      </c>
      <c r="O185" s="55" t="s">
        <v>78</v>
      </c>
      <c r="P185" s="39" t="s">
        <v>58</v>
      </c>
      <c r="Q185" s="56" t="s">
        <v>134</v>
      </c>
      <c r="R185" s="57">
        <v>45740.4</v>
      </c>
      <c r="S185" s="57">
        <v>45740.4</v>
      </c>
      <c r="T185" s="57">
        <v>45742.35</v>
      </c>
      <c r="U185" s="57">
        <v>45742.408333333333</v>
      </c>
      <c r="V185" s="58">
        <v>45742.42083333333</v>
      </c>
      <c r="W185" s="58">
        <v>45742.53125</v>
      </c>
      <c r="X185" s="58">
        <v>45742.614583333336</v>
      </c>
      <c r="Y185" s="58">
        <v>45742.617361111108</v>
      </c>
      <c r="Z185" s="57">
        <v>45745.041666666664</v>
      </c>
      <c r="AA185" s="57">
        <v>45745.041666666664</v>
      </c>
      <c r="AB185" s="57">
        <v>45745.104166666664</v>
      </c>
      <c r="AC185" s="57">
        <v>45745.180555555555</v>
      </c>
      <c r="AD185" s="57">
        <v>45745.189583333333</v>
      </c>
      <c r="AE185" s="53">
        <v>45012.633999999998</v>
      </c>
      <c r="AF185" s="60">
        <v>0</v>
      </c>
      <c r="AG185" s="60">
        <f t="shared" si="71"/>
        <v>45012.633999999998</v>
      </c>
      <c r="AH185" s="60">
        <v>0</v>
      </c>
      <c r="AI185" s="60">
        <v>0</v>
      </c>
      <c r="AJ185" s="60">
        <v>0</v>
      </c>
      <c r="AK185" s="53">
        <v>45012.633999999998</v>
      </c>
      <c r="AL185" s="60">
        <f t="shared" si="75"/>
        <v>45012.633999999998</v>
      </c>
      <c r="AM185" s="41">
        <f t="shared" si="91"/>
        <v>1.9499999999970896</v>
      </c>
      <c r="AN185" s="62">
        <f t="shared" si="92"/>
        <v>2.7597222222248092</v>
      </c>
      <c r="AO185" s="62">
        <f t="shared" si="93"/>
        <v>2.4243055555562023</v>
      </c>
      <c r="AP185" s="64">
        <v>0.16666666666666669</v>
      </c>
      <c r="AQ185" s="64">
        <v>0</v>
      </c>
      <c r="AR185" s="64">
        <v>0</v>
      </c>
      <c r="AS185" s="64">
        <v>0</v>
      </c>
      <c r="AT185" s="39">
        <f t="shared" si="90"/>
        <v>0.16666666666666669</v>
      </c>
      <c r="AU185" s="41">
        <f t="shared" si="77"/>
        <v>2.2576388888895358</v>
      </c>
      <c r="AV185" s="40">
        <f t="shared" si="94"/>
        <v>19937.924626263128</v>
      </c>
      <c r="AW185" s="40">
        <f t="shared" si="95"/>
        <v>367.97154031850044</v>
      </c>
    </row>
    <row r="186" spans="1:49" x14ac:dyDescent="0.25">
      <c r="A186" s="52">
        <v>161</v>
      </c>
      <c r="B186" s="35">
        <v>79</v>
      </c>
      <c r="C186" s="27" t="s">
        <v>60</v>
      </c>
      <c r="D186" s="90" t="s">
        <v>291</v>
      </c>
      <c r="E186" s="52" t="s">
        <v>119</v>
      </c>
      <c r="F186" s="52" t="s">
        <v>68</v>
      </c>
      <c r="G186" s="52" t="s">
        <v>304</v>
      </c>
      <c r="H186" s="52" t="s">
        <v>114</v>
      </c>
      <c r="I186" s="52" t="s">
        <v>114</v>
      </c>
      <c r="J186" s="56" t="s">
        <v>115</v>
      </c>
      <c r="K186" s="53">
        <f>33000+32985.45</f>
        <v>65985.45</v>
      </c>
      <c r="L186" s="53">
        <f>33000+32985.45</f>
        <v>65985.45</v>
      </c>
      <c r="M186" s="63">
        <f>+L186-K186</f>
        <v>0</v>
      </c>
      <c r="N186" s="54">
        <v>6</v>
      </c>
      <c r="O186" s="55" t="s">
        <v>78</v>
      </c>
      <c r="P186" s="36" t="s">
        <v>73</v>
      </c>
      <c r="Q186" s="56" t="s">
        <v>79</v>
      </c>
      <c r="R186" s="57">
        <v>45740.75</v>
      </c>
      <c r="S186" s="57">
        <v>45741.8125</v>
      </c>
      <c r="T186" s="57">
        <v>45742.697916666664</v>
      </c>
      <c r="U186" s="57">
        <v>45742.762499999997</v>
      </c>
      <c r="V186" s="58">
        <v>45742.770833333336</v>
      </c>
      <c r="W186" s="58">
        <v>45742.875</v>
      </c>
      <c r="X186" s="58">
        <v>45742.958333333336</v>
      </c>
      <c r="Y186" s="58">
        <v>45742.979861111111</v>
      </c>
      <c r="Z186" s="57">
        <v>45747.604166666664</v>
      </c>
      <c r="AA186" s="57">
        <v>45747.604166666664</v>
      </c>
      <c r="AB186" s="57">
        <v>45747.604166666664</v>
      </c>
      <c r="AC186" s="57">
        <v>45747.708333333336</v>
      </c>
      <c r="AD186" s="57">
        <v>45747.722916666666</v>
      </c>
      <c r="AE186" s="60">
        <v>65985.45</v>
      </c>
      <c r="AF186" s="60">
        <v>0</v>
      </c>
      <c r="AG186" s="60">
        <f t="shared" si="71"/>
        <v>65985.45</v>
      </c>
      <c r="AH186" s="60">
        <v>0</v>
      </c>
      <c r="AI186" s="60">
        <v>0</v>
      </c>
      <c r="AJ186" s="60">
        <v>18231</v>
      </c>
      <c r="AK186" s="60">
        <v>47754.45</v>
      </c>
      <c r="AL186" s="60">
        <f t="shared" si="75"/>
        <v>65985.45</v>
      </c>
      <c r="AM186" s="41">
        <f t="shared" si="91"/>
        <v>0.88541666666424135</v>
      </c>
      <c r="AN186" s="62">
        <f t="shared" si="92"/>
        <v>4.9375</v>
      </c>
      <c r="AO186" s="62">
        <f t="shared" si="93"/>
        <v>4.6243055555532919</v>
      </c>
      <c r="AP186" s="64">
        <v>0.39583333333333337</v>
      </c>
      <c r="AQ186" s="64">
        <v>0</v>
      </c>
      <c r="AR186" s="64">
        <v>0</v>
      </c>
      <c r="AS186" s="64">
        <v>0</v>
      </c>
      <c r="AT186" s="64">
        <f t="shared" si="90"/>
        <v>0.39583333333333337</v>
      </c>
      <c r="AU186" s="62">
        <f t="shared" si="77"/>
        <v>4.2284722222199589</v>
      </c>
      <c r="AV186" s="40">
        <f t="shared" si="94"/>
        <v>15605.033338816038</v>
      </c>
      <c r="AW186" s="40">
        <f t="shared" si="95"/>
        <v>153.76942032016152</v>
      </c>
    </row>
    <row r="187" spans="1:49" x14ac:dyDescent="0.25">
      <c r="A187" s="52">
        <v>162</v>
      </c>
      <c r="B187" s="35">
        <v>74</v>
      </c>
      <c r="C187" s="27" t="s">
        <v>60</v>
      </c>
      <c r="D187" s="90" t="s">
        <v>292</v>
      </c>
      <c r="E187" s="52" t="s">
        <v>186</v>
      </c>
      <c r="F187" s="52" t="s">
        <v>87</v>
      </c>
      <c r="G187" s="52" t="s">
        <v>54</v>
      </c>
      <c r="H187" s="52" t="s">
        <v>54</v>
      </c>
      <c r="I187" s="52" t="s">
        <v>187</v>
      </c>
      <c r="J187" s="56" t="s">
        <v>115</v>
      </c>
      <c r="K187" s="53">
        <v>27080</v>
      </c>
      <c r="L187" s="53">
        <v>27080</v>
      </c>
      <c r="M187" s="32">
        <f t="shared" ref="M187:M188" si="96">+L187-K187</f>
        <v>0</v>
      </c>
      <c r="N187" s="54">
        <v>5</v>
      </c>
      <c r="O187" s="55" t="s">
        <v>65</v>
      </c>
      <c r="P187" s="36" t="s">
        <v>73</v>
      </c>
      <c r="Q187" s="56" t="s">
        <v>79</v>
      </c>
      <c r="R187" s="57">
        <v>45744.443749999999</v>
      </c>
      <c r="S187" s="57">
        <v>45744.443749999999</v>
      </c>
      <c r="T187" s="57">
        <v>45744.5</v>
      </c>
      <c r="U187" s="57">
        <v>45744.55</v>
      </c>
      <c r="V187" s="58">
        <v>45744.5625</v>
      </c>
      <c r="W187" s="58">
        <v>45744.666666666664</v>
      </c>
      <c r="X187" s="58">
        <v>45744.729166666664</v>
      </c>
      <c r="Y187" s="58">
        <v>45744.75</v>
      </c>
      <c r="Z187" s="57">
        <v>45745.9375</v>
      </c>
      <c r="AA187" s="57">
        <v>45745.9375</v>
      </c>
      <c r="AB187" s="57">
        <v>45746</v>
      </c>
      <c r="AC187" s="57">
        <v>45746.027777777781</v>
      </c>
      <c r="AD187" s="57">
        <v>45746.034722222219</v>
      </c>
      <c r="AE187" s="44">
        <v>27080</v>
      </c>
      <c r="AF187" s="60">
        <v>0</v>
      </c>
      <c r="AG187" s="43">
        <f t="shared" si="71"/>
        <v>27080</v>
      </c>
      <c r="AH187" s="43">
        <v>0</v>
      </c>
      <c r="AI187" s="43">
        <v>0</v>
      </c>
      <c r="AJ187" s="43">
        <v>0</v>
      </c>
      <c r="AK187" s="60">
        <v>27080</v>
      </c>
      <c r="AL187" s="43">
        <f t="shared" ref="AL187:AL194" si="97">SUM(AH187:AK187)</f>
        <v>27080</v>
      </c>
      <c r="AM187" s="41">
        <f t="shared" si="91"/>
        <v>5.6250000001455192E-2</v>
      </c>
      <c r="AN187" s="62">
        <f t="shared" si="92"/>
        <v>1.4652777777810115</v>
      </c>
      <c r="AO187" s="62">
        <f t="shared" si="93"/>
        <v>1.1875</v>
      </c>
      <c r="AP187" s="39">
        <v>0</v>
      </c>
      <c r="AQ187" s="39">
        <v>0</v>
      </c>
      <c r="AR187" s="39">
        <v>0</v>
      </c>
      <c r="AS187" s="39">
        <v>0</v>
      </c>
      <c r="AT187" s="39">
        <f t="shared" ref="AT187:AT194" si="98">SUM(AP187:AS187)</f>
        <v>0</v>
      </c>
      <c r="AU187" s="41">
        <f t="shared" ref="AU187:AU194" si="99">IFERROR(+AO187-AT187,"NA")</f>
        <v>1.1875</v>
      </c>
      <c r="AV187" s="40">
        <f t="shared" si="94"/>
        <v>22804.21052631579</v>
      </c>
      <c r="AW187" s="40">
        <f t="shared" si="95"/>
        <v>800.14773776546633</v>
      </c>
    </row>
    <row r="188" spans="1:49" x14ac:dyDescent="0.25">
      <c r="A188" s="52">
        <v>163</v>
      </c>
      <c r="B188" s="35">
        <v>80</v>
      </c>
      <c r="C188" s="27" t="s">
        <v>60</v>
      </c>
      <c r="D188" s="90" t="s">
        <v>293</v>
      </c>
      <c r="E188" s="52" t="s">
        <v>223</v>
      </c>
      <c r="F188" s="35" t="s">
        <v>68</v>
      </c>
      <c r="G188" s="52" t="s">
        <v>304</v>
      </c>
      <c r="H188" s="52" t="s">
        <v>287</v>
      </c>
      <c r="I188" s="52" t="s">
        <v>287</v>
      </c>
      <c r="J188" s="39" t="s">
        <v>64</v>
      </c>
      <c r="K188" s="53">
        <v>33000</v>
      </c>
      <c r="L188" s="53">
        <v>33000</v>
      </c>
      <c r="M188" s="32">
        <f t="shared" si="96"/>
        <v>0</v>
      </c>
      <c r="N188" s="54">
        <v>6</v>
      </c>
      <c r="O188" s="55" t="s">
        <v>78</v>
      </c>
      <c r="P188" s="39" t="s">
        <v>58</v>
      </c>
      <c r="Q188" s="56" t="s">
        <v>134</v>
      </c>
      <c r="R188" s="57">
        <v>45742.333333333336</v>
      </c>
      <c r="S188" s="57">
        <v>45742.444444444445</v>
      </c>
      <c r="T188" s="57">
        <v>45747.763888888891</v>
      </c>
      <c r="U188" s="57">
        <v>45747.819444444445</v>
      </c>
      <c r="V188" s="58">
        <v>45747.826388888891</v>
      </c>
      <c r="W188" s="58">
        <v>45747.892361111109</v>
      </c>
      <c r="X188" s="58">
        <v>45747.958333333336</v>
      </c>
      <c r="Y188" s="58">
        <v>45747.961111111108</v>
      </c>
      <c r="Z188" s="57">
        <v>45749.8125</v>
      </c>
      <c r="AA188" s="57">
        <v>45749.8125</v>
      </c>
      <c r="AB188" s="57">
        <v>45749.875</v>
      </c>
      <c r="AC188" s="57">
        <v>45749.887499999997</v>
      </c>
      <c r="AD188" s="57">
        <v>45749.896527777775</v>
      </c>
      <c r="AE188" s="60">
        <v>33000</v>
      </c>
      <c r="AF188" s="60">
        <v>0</v>
      </c>
      <c r="AG188" s="60">
        <f t="shared" si="71"/>
        <v>33000</v>
      </c>
      <c r="AH188" s="60">
        <v>0</v>
      </c>
      <c r="AI188" s="60">
        <v>0</v>
      </c>
      <c r="AJ188" s="60">
        <v>0</v>
      </c>
      <c r="AK188" s="60">
        <v>33000</v>
      </c>
      <c r="AL188" s="43">
        <f t="shared" si="97"/>
        <v>33000</v>
      </c>
      <c r="AM188" s="62">
        <f t="shared" si="91"/>
        <v>5.3194444444452529</v>
      </c>
      <c r="AN188" s="62">
        <f t="shared" si="92"/>
        <v>2.0611111111065838</v>
      </c>
      <c r="AO188" s="62">
        <f t="shared" si="93"/>
        <v>1.851388888891961</v>
      </c>
      <c r="AP188" s="39">
        <v>0</v>
      </c>
      <c r="AQ188" s="64">
        <v>0</v>
      </c>
      <c r="AR188" s="64">
        <v>0</v>
      </c>
      <c r="AS188" s="64">
        <v>0</v>
      </c>
      <c r="AT188" s="64">
        <f t="shared" si="98"/>
        <v>0</v>
      </c>
      <c r="AU188" s="62">
        <f t="shared" si="99"/>
        <v>1.851388888891961</v>
      </c>
      <c r="AV188" s="61">
        <f t="shared" si="94"/>
        <v>17824.456113998931</v>
      </c>
      <c r="AW188" s="61">
        <f t="shared" si="95"/>
        <v>401.15055020186094</v>
      </c>
    </row>
    <row r="189" spans="1:49" x14ac:dyDescent="0.25">
      <c r="A189" s="35">
        <v>1</v>
      </c>
      <c r="B189" s="27">
        <v>1</v>
      </c>
      <c r="C189" s="27" t="s">
        <v>80</v>
      </c>
      <c r="D189" s="42" t="s">
        <v>295</v>
      </c>
      <c r="E189" s="35" t="s">
        <v>294</v>
      </c>
      <c r="F189" s="35" t="s">
        <v>294</v>
      </c>
      <c r="G189" s="35" t="s">
        <v>54</v>
      </c>
      <c r="H189" s="35" t="s">
        <v>54</v>
      </c>
      <c r="I189" s="36" t="s">
        <v>296</v>
      </c>
      <c r="J189" s="29" t="s">
        <v>56</v>
      </c>
      <c r="K189" s="31">
        <v>41370</v>
      </c>
      <c r="L189" s="31">
        <v>41380</v>
      </c>
      <c r="M189" s="32">
        <f>K189-L189</f>
        <v>-10</v>
      </c>
      <c r="N189" s="48">
        <v>5</v>
      </c>
      <c r="O189" s="34" t="s">
        <v>57</v>
      </c>
      <c r="P189" s="36" t="s">
        <v>73</v>
      </c>
      <c r="Q189" s="36" t="s">
        <v>79</v>
      </c>
      <c r="R189" s="37">
        <v>45648.729166666664</v>
      </c>
      <c r="S189" s="37">
        <v>45648.729166666664</v>
      </c>
      <c r="T189" s="37">
        <v>45648.775000000001</v>
      </c>
      <c r="U189" s="47">
        <v>45648.820833333331</v>
      </c>
      <c r="V189" s="37">
        <v>45648.841666666667</v>
      </c>
      <c r="W189" s="37">
        <v>45648.861111111109</v>
      </c>
      <c r="X189" s="37">
        <v>45648.902777777781</v>
      </c>
      <c r="Y189" s="37">
        <v>45648.902777777781</v>
      </c>
      <c r="Z189" s="37">
        <v>45650.416666666664</v>
      </c>
      <c r="AA189" s="37">
        <v>45650.416666666664</v>
      </c>
      <c r="AB189" s="37">
        <v>45650.451388888891</v>
      </c>
      <c r="AC189" s="37">
        <v>45650.633333333331</v>
      </c>
      <c r="AD189" s="37">
        <v>45650.6875</v>
      </c>
      <c r="AE189" s="38">
        <v>41380</v>
      </c>
      <c r="AF189" s="38">
        <v>0</v>
      </c>
      <c r="AG189" s="38">
        <f t="shared" ref="AG189:AG194" si="100">AE189+AF189</f>
        <v>41380</v>
      </c>
      <c r="AH189" s="38">
        <v>0</v>
      </c>
      <c r="AI189" s="38">
        <v>41380</v>
      </c>
      <c r="AJ189" s="38">
        <v>0</v>
      </c>
      <c r="AK189" s="38">
        <v>0</v>
      </c>
      <c r="AL189" s="38">
        <f t="shared" si="97"/>
        <v>41380</v>
      </c>
      <c r="AM189" s="41">
        <f t="shared" si="91"/>
        <v>4.5833333337213844E-2</v>
      </c>
      <c r="AN189" s="41">
        <f t="shared" si="92"/>
        <v>1.7916666666642413</v>
      </c>
      <c r="AO189" s="41">
        <f t="shared" si="93"/>
        <v>1.5138888888832298</v>
      </c>
      <c r="AP189" s="39">
        <v>0</v>
      </c>
      <c r="AQ189" s="39">
        <v>0</v>
      </c>
      <c r="AR189" s="39">
        <v>0</v>
      </c>
      <c r="AS189" s="39">
        <v>0</v>
      </c>
      <c r="AT189" s="39">
        <f t="shared" si="98"/>
        <v>0</v>
      </c>
      <c r="AU189" s="41">
        <f t="shared" si="99"/>
        <v>1.5138888888832298</v>
      </c>
      <c r="AV189" s="40">
        <f t="shared" si="94"/>
        <v>27333.577981753551</v>
      </c>
      <c r="AW189" s="40">
        <f t="shared" si="95"/>
        <v>752.3003114272218</v>
      </c>
    </row>
    <row r="190" spans="1:49" x14ac:dyDescent="0.25">
      <c r="A190" s="35">
        <v>2</v>
      </c>
      <c r="B190" s="27">
        <v>2</v>
      </c>
      <c r="C190" s="27" t="s">
        <v>80</v>
      </c>
      <c r="D190" s="42" t="s">
        <v>297</v>
      </c>
      <c r="E190" s="35" t="s">
        <v>294</v>
      </c>
      <c r="F190" s="35" t="s">
        <v>294</v>
      </c>
      <c r="G190" s="35" t="s">
        <v>54</v>
      </c>
      <c r="H190" s="35" t="s">
        <v>54</v>
      </c>
      <c r="I190" s="36" t="s">
        <v>296</v>
      </c>
      <c r="J190" s="29" t="s">
        <v>56</v>
      </c>
      <c r="K190" s="31">
        <v>73603</v>
      </c>
      <c r="L190" s="31">
        <v>73603</v>
      </c>
      <c r="M190" s="32">
        <f>K190-L190</f>
        <v>0</v>
      </c>
      <c r="N190" s="48">
        <v>4</v>
      </c>
      <c r="O190" s="34" t="s">
        <v>65</v>
      </c>
      <c r="P190" s="36" t="s">
        <v>73</v>
      </c>
      <c r="Q190" s="36" t="s">
        <v>79</v>
      </c>
      <c r="R190" s="37">
        <v>45662.979166666664</v>
      </c>
      <c r="S190" s="37">
        <v>45662.979166666664</v>
      </c>
      <c r="T190" s="37">
        <v>45663.458333333336</v>
      </c>
      <c r="U190" s="47">
        <v>45663.48333333333</v>
      </c>
      <c r="V190" s="37">
        <v>45663.5</v>
      </c>
      <c r="W190" s="37">
        <v>45663.520833333336</v>
      </c>
      <c r="X190" s="37">
        <v>45663.5625</v>
      </c>
      <c r="Y190" s="37">
        <v>45663.5625</v>
      </c>
      <c r="Z190" s="37">
        <v>45667.166666666664</v>
      </c>
      <c r="AA190" s="37">
        <v>45667.166666666664</v>
      </c>
      <c r="AB190" s="37">
        <v>45667.201388888891</v>
      </c>
      <c r="AC190" s="37">
        <v>45667.725694444445</v>
      </c>
      <c r="AD190" s="37">
        <v>45667.731944444444</v>
      </c>
      <c r="AE190" s="38">
        <v>73603</v>
      </c>
      <c r="AF190" s="38">
        <v>0</v>
      </c>
      <c r="AG190" s="38">
        <f t="shared" si="100"/>
        <v>73603</v>
      </c>
      <c r="AH190" s="38">
        <v>0</v>
      </c>
      <c r="AI190" s="38">
        <v>73603</v>
      </c>
      <c r="AJ190" s="38">
        <v>0</v>
      </c>
      <c r="AK190" s="38">
        <v>0</v>
      </c>
      <c r="AL190" s="38">
        <f t="shared" si="97"/>
        <v>73603</v>
      </c>
      <c r="AM190" s="41">
        <f t="shared" si="91"/>
        <v>0.47916666667151731</v>
      </c>
      <c r="AN190" s="41">
        <f t="shared" si="92"/>
        <v>4.2256944444452529</v>
      </c>
      <c r="AO190" s="41">
        <f t="shared" si="93"/>
        <v>3.6041666666642413</v>
      </c>
      <c r="AP190" s="39">
        <v>0</v>
      </c>
      <c r="AQ190" s="39">
        <v>0</v>
      </c>
      <c r="AR190" s="39">
        <v>0</v>
      </c>
      <c r="AS190" s="39">
        <v>0</v>
      </c>
      <c r="AT190" s="39">
        <f t="shared" si="98"/>
        <v>0</v>
      </c>
      <c r="AU190" s="41">
        <f t="shared" si="99"/>
        <v>3.6041666666642413</v>
      </c>
      <c r="AV190" s="40">
        <f t="shared" si="94"/>
        <v>20421.641618510854</v>
      </c>
      <c r="AW190" s="40">
        <f t="shared" si="95"/>
        <v>236.08834241068897</v>
      </c>
    </row>
    <row r="191" spans="1:49" x14ac:dyDescent="0.25">
      <c r="A191" s="35">
        <v>3</v>
      </c>
      <c r="B191" s="27">
        <v>3</v>
      </c>
      <c r="C191" s="27" t="s">
        <v>80</v>
      </c>
      <c r="D191" s="42" t="s">
        <v>298</v>
      </c>
      <c r="E191" s="35" t="s">
        <v>294</v>
      </c>
      <c r="F191" s="35" t="s">
        <v>294</v>
      </c>
      <c r="G191" s="35" t="s">
        <v>54</v>
      </c>
      <c r="H191" s="35" t="s">
        <v>54</v>
      </c>
      <c r="I191" s="36" t="s">
        <v>296</v>
      </c>
      <c r="J191" s="29" t="s">
        <v>56</v>
      </c>
      <c r="K191" s="31">
        <v>76506</v>
      </c>
      <c r="L191" s="31">
        <v>76506</v>
      </c>
      <c r="M191" s="32">
        <f>K191-L191</f>
        <v>0</v>
      </c>
      <c r="N191" s="48">
        <v>5</v>
      </c>
      <c r="O191" s="34" t="s">
        <v>57</v>
      </c>
      <c r="P191" s="36" t="s">
        <v>73</v>
      </c>
      <c r="Q191" s="36" t="s">
        <v>79</v>
      </c>
      <c r="R191" s="37">
        <v>45690.416666666664</v>
      </c>
      <c r="S191" s="37">
        <v>45690.416666666664</v>
      </c>
      <c r="T191" s="37">
        <v>45690.666666666664</v>
      </c>
      <c r="U191" s="47">
        <v>45690.712500000001</v>
      </c>
      <c r="V191" s="37">
        <v>45690.729166666664</v>
      </c>
      <c r="W191" s="37">
        <v>45690.739583333336</v>
      </c>
      <c r="X191" s="37">
        <v>45690.78125</v>
      </c>
      <c r="Y191" s="37">
        <v>45690.78125</v>
      </c>
      <c r="Z191" s="37">
        <v>45693.881944444445</v>
      </c>
      <c r="AA191" s="37">
        <v>45693.881944444445</v>
      </c>
      <c r="AB191" s="37">
        <v>45693.916666666664</v>
      </c>
      <c r="AC191" s="37">
        <v>45694.020833333336</v>
      </c>
      <c r="AD191" s="37">
        <v>45694.029166666667</v>
      </c>
      <c r="AE191" s="38">
        <v>76506</v>
      </c>
      <c r="AF191" s="38">
        <v>0</v>
      </c>
      <c r="AG191" s="38">
        <f t="shared" si="100"/>
        <v>76506</v>
      </c>
      <c r="AH191" s="38">
        <v>0</v>
      </c>
      <c r="AI191" s="38">
        <v>76506</v>
      </c>
      <c r="AJ191" s="38">
        <v>0</v>
      </c>
      <c r="AK191" s="38">
        <v>0</v>
      </c>
      <c r="AL191" s="38">
        <f t="shared" si="97"/>
        <v>76506</v>
      </c>
      <c r="AM191" s="41">
        <f t="shared" si="91"/>
        <v>0.25</v>
      </c>
      <c r="AN191" s="41">
        <f t="shared" si="92"/>
        <v>3.2916666666715173</v>
      </c>
      <c r="AO191" s="41">
        <f t="shared" si="93"/>
        <v>3.1006944444452529</v>
      </c>
      <c r="AP191" s="39">
        <v>0.11805555555555558</v>
      </c>
      <c r="AQ191" s="39">
        <v>0</v>
      </c>
      <c r="AR191" s="39">
        <v>7.2916666666666741E-2</v>
      </c>
      <c r="AS191" s="39">
        <v>0</v>
      </c>
      <c r="AT191" s="39">
        <f t="shared" si="98"/>
        <v>0.19097222222222232</v>
      </c>
      <c r="AU191" s="41">
        <f t="shared" si="99"/>
        <v>2.9097222222230306</v>
      </c>
      <c r="AV191" s="40">
        <f t="shared" si="94"/>
        <v>26293.231503572646</v>
      </c>
      <c r="AW191" s="40">
        <f t="shared" si="95"/>
        <v>376.5140549436565</v>
      </c>
    </row>
    <row r="192" spans="1:49" x14ac:dyDescent="0.25">
      <c r="A192" s="35">
        <v>4</v>
      </c>
      <c r="B192" s="27">
        <v>4</v>
      </c>
      <c r="C192" s="27" t="s">
        <v>80</v>
      </c>
      <c r="D192" s="42" t="s">
        <v>299</v>
      </c>
      <c r="E192" s="35" t="s">
        <v>294</v>
      </c>
      <c r="F192" s="35" t="s">
        <v>294</v>
      </c>
      <c r="G192" s="35" t="s">
        <v>54</v>
      </c>
      <c r="H192" s="35" t="s">
        <v>54</v>
      </c>
      <c r="I192" s="36" t="s">
        <v>296</v>
      </c>
      <c r="J192" s="29" t="s">
        <v>56</v>
      </c>
      <c r="K192" s="31">
        <v>76700</v>
      </c>
      <c r="L192" s="31">
        <v>76700</v>
      </c>
      <c r="M192" s="32">
        <f>K192-L192</f>
        <v>0</v>
      </c>
      <c r="N192" s="48">
        <v>5</v>
      </c>
      <c r="O192" s="34" t="s">
        <v>65</v>
      </c>
      <c r="P192" s="36" t="s">
        <v>73</v>
      </c>
      <c r="Q192" s="36" t="s">
        <v>79</v>
      </c>
      <c r="R192" s="37">
        <v>45733.462500000001</v>
      </c>
      <c r="S192" s="37">
        <v>45733.462500000001</v>
      </c>
      <c r="T192" s="37">
        <v>45733.51666666667</v>
      </c>
      <c r="U192" s="47">
        <v>45733.570833333331</v>
      </c>
      <c r="V192" s="37">
        <v>45733.587500000001</v>
      </c>
      <c r="W192" s="37">
        <v>45733.625</v>
      </c>
      <c r="X192" s="37">
        <v>45733.666666666664</v>
      </c>
      <c r="Y192" s="37">
        <v>45733.666666666664</v>
      </c>
      <c r="Z192" s="37">
        <v>45737.3125</v>
      </c>
      <c r="AA192" s="37">
        <v>45737.3125</v>
      </c>
      <c r="AB192" s="37">
        <v>45737.347222222219</v>
      </c>
      <c r="AC192" s="37">
        <v>45737.48333333333</v>
      </c>
      <c r="AD192" s="37">
        <v>45737.491666666669</v>
      </c>
      <c r="AE192" s="38">
        <v>76700</v>
      </c>
      <c r="AF192" s="38">
        <v>0</v>
      </c>
      <c r="AG192" s="38">
        <f t="shared" si="100"/>
        <v>76700</v>
      </c>
      <c r="AH192" s="38">
        <v>0</v>
      </c>
      <c r="AI192" s="38">
        <v>76700</v>
      </c>
      <c r="AJ192" s="38">
        <v>0</v>
      </c>
      <c r="AK192" s="38">
        <v>0</v>
      </c>
      <c r="AL192" s="38">
        <f t="shared" si="97"/>
        <v>76700</v>
      </c>
      <c r="AM192" s="41">
        <f t="shared" si="91"/>
        <v>5.4166666668606922E-2</v>
      </c>
      <c r="AN192" s="41">
        <f t="shared" si="92"/>
        <v>3.8958333333284827</v>
      </c>
      <c r="AO192" s="41">
        <f t="shared" si="93"/>
        <v>3.6458333333357587</v>
      </c>
      <c r="AP192" s="39">
        <v>0</v>
      </c>
      <c r="AQ192" s="39">
        <v>0</v>
      </c>
      <c r="AR192" s="39">
        <v>6.25E-2</v>
      </c>
      <c r="AS192" s="39">
        <v>0</v>
      </c>
      <c r="AT192" s="39">
        <f t="shared" si="98"/>
        <v>6.25E-2</v>
      </c>
      <c r="AU192" s="41">
        <f t="shared" si="99"/>
        <v>3.5833333333357587</v>
      </c>
      <c r="AV192" s="40">
        <f t="shared" si="94"/>
        <v>21404.651162776212</v>
      </c>
      <c r="AW192" s="40">
        <f t="shared" si="95"/>
        <v>248.89129259025262</v>
      </c>
    </row>
    <row r="193" spans="1:49" x14ac:dyDescent="0.25">
      <c r="A193" s="35">
        <v>5</v>
      </c>
      <c r="B193" s="27">
        <v>5</v>
      </c>
      <c r="C193" s="27" t="s">
        <v>80</v>
      </c>
      <c r="D193" s="42" t="s">
        <v>300</v>
      </c>
      <c r="E193" s="35" t="s">
        <v>294</v>
      </c>
      <c r="F193" s="35" t="s">
        <v>294</v>
      </c>
      <c r="G193" s="35" t="s">
        <v>54</v>
      </c>
      <c r="H193" s="35" t="s">
        <v>54</v>
      </c>
      <c r="I193" s="36" t="s">
        <v>296</v>
      </c>
      <c r="J193" s="29" t="s">
        <v>56</v>
      </c>
      <c r="K193" s="31">
        <v>77211</v>
      </c>
      <c r="L193" s="31">
        <v>76273</v>
      </c>
      <c r="M193" s="32">
        <f>+L193-K193</f>
        <v>-938</v>
      </c>
      <c r="N193" s="48">
        <v>5</v>
      </c>
      <c r="O193" s="34" t="s">
        <v>57</v>
      </c>
      <c r="P193" s="36" t="s">
        <v>73</v>
      </c>
      <c r="Q193" s="36" t="s">
        <v>79</v>
      </c>
      <c r="R193" s="37">
        <v>45747.074999999997</v>
      </c>
      <c r="S193" s="37">
        <v>45747.074999999997</v>
      </c>
      <c r="T193" s="37">
        <v>45747.14166666667</v>
      </c>
      <c r="U193" s="47">
        <v>45747.1875</v>
      </c>
      <c r="V193" s="37">
        <v>45747.20416666667</v>
      </c>
      <c r="W193" s="37">
        <v>45747.239583333336</v>
      </c>
      <c r="X193" s="37">
        <v>45747.28125</v>
      </c>
      <c r="Y193" s="37">
        <v>45747.28125</v>
      </c>
      <c r="Z193" s="37">
        <v>45749.8125</v>
      </c>
      <c r="AA193" s="37">
        <v>45749.8125</v>
      </c>
      <c r="AB193" s="37">
        <v>45749.854166666664</v>
      </c>
      <c r="AC193" s="37">
        <v>45749.933333333334</v>
      </c>
      <c r="AD193" s="37">
        <v>45750.012499999997</v>
      </c>
      <c r="AE193" s="31">
        <v>76273</v>
      </c>
      <c r="AF193" s="38">
        <v>0</v>
      </c>
      <c r="AG193" s="38">
        <f t="shared" si="100"/>
        <v>76273</v>
      </c>
      <c r="AH193" s="38">
        <v>0</v>
      </c>
      <c r="AI193" s="31">
        <v>76273</v>
      </c>
      <c r="AJ193" s="38">
        <v>0</v>
      </c>
      <c r="AK193" s="38">
        <v>0</v>
      </c>
      <c r="AL193" s="38">
        <f t="shared" si="97"/>
        <v>76273</v>
      </c>
      <c r="AM193" s="41">
        <f t="shared" si="91"/>
        <v>6.6666666672972497E-2</v>
      </c>
      <c r="AN193" s="41">
        <f t="shared" si="92"/>
        <v>2.7291666666642413</v>
      </c>
      <c r="AO193" s="41">
        <f t="shared" si="93"/>
        <v>2.53125</v>
      </c>
      <c r="AP193" s="39">
        <v>0</v>
      </c>
      <c r="AQ193" s="39">
        <v>0</v>
      </c>
      <c r="AR193" s="39">
        <v>3.4722222222222265E-2</v>
      </c>
      <c r="AS193" s="39">
        <v>0</v>
      </c>
      <c r="AT193" s="39">
        <f t="shared" si="98"/>
        <v>3.4722222222222265E-2</v>
      </c>
      <c r="AU193" s="41">
        <f t="shared" si="99"/>
        <v>2.4965277777777777</v>
      </c>
      <c r="AV193" s="40">
        <f t="shared" si="94"/>
        <v>30551.632823365788</v>
      </c>
      <c r="AW193" s="40">
        <f t="shared" si="95"/>
        <v>509.90207771959592</v>
      </c>
    </row>
    <row r="194" spans="1:49" x14ac:dyDescent="0.25">
      <c r="A194" s="35">
        <v>1</v>
      </c>
      <c r="B194" s="27">
        <v>1</v>
      </c>
      <c r="C194" s="27" t="s">
        <v>60</v>
      </c>
      <c r="D194" s="42" t="s">
        <v>301</v>
      </c>
      <c r="E194" s="35" t="s">
        <v>319</v>
      </c>
      <c r="F194" s="35" t="s">
        <v>68</v>
      </c>
      <c r="G194" s="35" t="s">
        <v>306</v>
      </c>
      <c r="H194" s="35" t="s">
        <v>302</v>
      </c>
      <c r="I194" s="35" t="s">
        <v>302</v>
      </c>
      <c r="J194" s="39" t="s">
        <v>89</v>
      </c>
      <c r="K194" s="44">
        <v>7560.31</v>
      </c>
      <c r="L194" s="44">
        <v>7560.31</v>
      </c>
      <c r="M194" s="32">
        <f>+L194-K194</f>
        <v>0</v>
      </c>
      <c r="N194" s="48">
        <v>7</v>
      </c>
      <c r="O194" s="46" t="s">
        <v>307</v>
      </c>
      <c r="P194" s="39" t="s">
        <v>58</v>
      </c>
      <c r="Q194" s="39" t="s">
        <v>134</v>
      </c>
      <c r="R194" s="37">
        <v>45656.75</v>
      </c>
      <c r="S194" s="37">
        <v>45656.75</v>
      </c>
      <c r="T194" s="37">
        <v>45666.225694444445</v>
      </c>
      <c r="U194" s="47">
        <v>45666.291666666664</v>
      </c>
      <c r="V194" s="37">
        <v>45666.305555555555</v>
      </c>
      <c r="W194" s="37">
        <v>45666.416666666664</v>
      </c>
      <c r="X194" s="37">
        <v>45666.5</v>
      </c>
      <c r="Y194" s="37">
        <v>45666.611111111109</v>
      </c>
      <c r="Z194" s="37">
        <v>45667.78125</v>
      </c>
      <c r="AA194" s="37">
        <v>45669.729166666664</v>
      </c>
      <c r="AB194" s="37">
        <v>45669.8125</v>
      </c>
      <c r="AC194" s="37">
        <v>45669.847222222219</v>
      </c>
      <c r="AD194" s="37">
        <v>45669.856249999997</v>
      </c>
      <c r="AE194" s="43">
        <v>0</v>
      </c>
      <c r="AF194" s="43">
        <v>7560.31</v>
      </c>
      <c r="AG194" s="43">
        <f t="shared" si="100"/>
        <v>7560.31</v>
      </c>
      <c r="AH194" s="43">
        <v>0</v>
      </c>
      <c r="AI194" s="43">
        <v>7597.32</v>
      </c>
      <c r="AJ194" s="43">
        <v>0</v>
      </c>
      <c r="AK194" s="43">
        <v>0</v>
      </c>
      <c r="AL194" s="43">
        <f t="shared" si="97"/>
        <v>7597.32</v>
      </c>
      <c r="AM194" s="41">
        <f t="shared" si="91"/>
        <v>9.4756944444452529</v>
      </c>
      <c r="AN194" s="41">
        <f t="shared" si="92"/>
        <v>3.5416666666642413</v>
      </c>
      <c r="AO194" s="41">
        <f t="shared" si="93"/>
        <v>1.1701388888905058</v>
      </c>
      <c r="AP194" s="39">
        <v>0</v>
      </c>
      <c r="AQ194" s="39">
        <v>0</v>
      </c>
      <c r="AR194" s="39">
        <v>0</v>
      </c>
      <c r="AS194" s="39">
        <v>0</v>
      </c>
      <c r="AT194" s="39">
        <f t="shared" si="98"/>
        <v>0</v>
      </c>
      <c r="AU194" s="41">
        <f t="shared" si="99"/>
        <v>1.1701388888905058</v>
      </c>
      <c r="AV194" s="40">
        <f t="shared" si="94"/>
        <v>6461.0364391602125</v>
      </c>
      <c r="AW194" s="40">
        <f t="shared" si="95"/>
        <v>230.06657943565406</v>
      </c>
    </row>
    <row r="195" spans="1:49" x14ac:dyDescent="0.25">
      <c r="A195" s="27"/>
      <c r="B195" s="27"/>
      <c r="C195" s="27"/>
      <c r="D195" s="28"/>
      <c r="E195" s="27"/>
      <c r="F195" s="27"/>
      <c r="G195" s="27"/>
      <c r="H195" s="29"/>
      <c r="I195" s="29"/>
      <c r="J195" s="29"/>
      <c r="K195" s="30"/>
      <c r="L195" s="30"/>
      <c r="M195" s="65"/>
      <c r="N195" s="66"/>
      <c r="O195" s="67"/>
      <c r="P195" s="29"/>
      <c r="Q195" s="29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9"/>
      <c r="AF195" s="69"/>
      <c r="AG195" s="69"/>
      <c r="AH195" s="69"/>
      <c r="AI195" s="69"/>
      <c r="AJ195" s="69"/>
      <c r="AK195" s="69"/>
      <c r="AL195" s="69"/>
      <c r="AM195" s="71"/>
      <c r="AN195" s="71"/>
      <c r="AO195" s="71"/>
      <c r="AP195" s="72"/>
      <c r="AQ195" s="72"/>
      <c r="AR195" s="72"/>
      <c r="AS195" s="72"/>
      <c r="AT195" s="72"/>
      <c r="AU195" s="71"/>
      <c r="AV195" s="70"/>
      <c r="AW195" s="70"/>
    </row>
    <row r="196" spans="1:49" x14ac:dyDescent="0.25">
      <c r="A196" s="17">
        <f>COUNTA(A5:A195)</f>
        <v>190</v>
      </c>
      <c r="B196" s="17"/>
      <c r="C196" s="17"/>
      <c r="D196" s="42"/>
      <c r="E196" s="42"/>
      <c r="F196" s="42"/>
      <c r="G196" s="42"/>
      <c r="H196" s="73"/>
      <c r="I196" s="73"/>
      <c r="J196" s="73"/>
      <c r="K196" s="74">
        <f>SUBTOTAL(9,K5:K195)</f>
        <v>8848458.4689999986</v>
      </c>
      <c r="L196" s="74">
        <f>SUBTOTAL(9,L5:L195)</f>
        <v>8845453.3229999989</v>
      </c>
      <c r="M196" s="74">
        <f>SUBTOTAL(9,M5:M195)</f>
        <v>-3025.146000000007</v>
      </c>
      <c r="N196" s="75"/>
      <c r="O196" s="76"/>
      <c r="P196" s="73"/>
      <c r="Q196" s="73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74">
        <f t="shared" ref="AE196:AM196" si="101">SUBTOTAL(9,AE5:AE195)</f>
        <v>7863669.5309999995</v>
      </c>
      <c r="AF196" s="74">
        <f t="shared" si="101"/>
        <v>981514.43300000019</v>
      </c>
      <c r="AG196" s="74">
        <f t="shared" si="101"/>
        <v>8845183.9639999978</v>
      </c>
      <c r="AH196" s="74">
        <f t="shared" si="101"/>
        <v>173073.50199999998</v>
      </c>
      <c r="AI196" s="74">
        <f t="shared" si="101"/>
        <v>1445558.723</v>
      </c>
      <c r="AJ196" s="74">
        <f t="shared" si="101"/>
        <v>142999.34399999998</v>
      </c>
      <c r="AK196" s="74">
        <f t="shared" si="101"/>
        <v>7083337.9550000001</v>
      </c>
      <c r="AL196" s="74">
        <f t="shared" si="101"/>
        <v>8844969.5239999983</v>
      </c>
      <c r="AM196" s="77">
        <f t="shared" si="101"/>
        <v>163.88333333333867</v>
      </c>
      <c r="AN196" s="41"/>
      <c r="AO196" s="77">
        <f>SUBTOTAL(9,AO5:AO195)</f>
        <v>500.52708333340706</v>
      </c>
      <c r="AP196" s="39"/>
      <c r="AQ196" s="39"/>
      <c r="AR196" s="39"/>
      <c r="AS196" s="39"/>
      <c r="AT196" s="39">
        <f>SUBTOTAL(9,AT5:AT195)</f>
        <v>62.865416666668473</v>
      </c>
      <c r="AU196" s="41">
        <f>SUBTOTAL(9,AU5:AU195)</f>
        <v>437.66166666673871</v>
      </c>
      <c r="AV196" s="78">
        <f>IFERROR(L196/AU196,0)</f>
        <v>20210.710685191094</v>
      </c>
      <c r="AW196" s="78">
        <f>AV196/24</f>
        <v>842.11294521629554</v>
      </c>
    </row>
    <row r="197" spans="1:49" x14ac:dyDescent="0.25">
      <c r="K197" s="79"/>
      <c r="L197" s="80"/>
      <c r="AG197" s="81">
        <f>+AG196-L196</f>
        <v>-269.35900000110269</v>
      </c>
      <c r="AL197" s="81">
        <f>+AL196-L196</f>
        <v>-483.79900000058115</v>
      </c>
      <c r="AM197" s="83"/>
      <c r="AN197" s="83"/>
      <c r="AO197" s="83"/>
      <c r="AV197" s="82"/>
      <c r="AW197" s="82"/>
    </row>
    <row r="198" spans="1:49" x14ac:dyDescent="0.25">
      <c r="H198" s="1"/>
      <c r="I198" s="85"/>
      <c r="J198" s="84"/>
    </row>
    <row r="199" spans="1:49" x14ac:dyDescent="0.25">
      <c r="A199" s="1" t="s">
        <v>325</v>
      </c>
      <c r="H199" s="1"/>
      <c r="I199" s="85"/>
      <c r="J199" s="84"/>
    </row>
    <row r="200" spans="1:49" x14ac:dyDescent="0.25">
      <c r="B200" s="91" t="s">
        <v>326</v>
      </c>
    </row>
    <row r="201" spans="1:49" x14ac:dyDescent="0.25">
      <c r="B201" s="1">
        <v>1</v>
      </c>
      <c r="C201" s="1" t="s">
        <v>330</v>
      </c>
    </row>
    <row r="202" spans="1:49" x14ac:dyDescent="0.25">
      <c r="B202" s="1">
        <v>2</v>
      </c>
      <c r="C202" s="1" t="s">
        <v>329</v>
      </c>
    </row>
    <row r="203" spans="1:49" x14ac:dyDescent="0.25">
      <c r="B203" s="1">
        <v>3</v>
      </c>
      <c r="C203" s="1" t="s">
        <v>327</v>
      </c>
    </row>
    <row r="204" spans="1:49" x14ac:dyDescent="0.25">
      <c r="B204" s="1">
        <v>4</v>
      </c>
      <c r="C204" s="1" t="s">
        <v>328</v>
      </c>
    </row>
    <row r="205" spans="1:49" x14ac:dyDescent="0.25">
      <c r="B205" s="1">
        <v>5</v>
      </c>
      <c r="C205" s="1" t="s">
        <v>331</v>
      </c>
    </row>
  </sheetData>
  <autoFilter ref="A4:AW194" xr:uid="{C6CB468E-4B49-4130-A72F-058D220896D4}"/>
  <conditionalFormatting sqref="A5:A188">
    <cfRule type="duplicateValues" dxfId="16" priority="14"/>
  </conditionalFormatting>
  <conditionalFormatting sqref="C5:C195">
    <cfRule type="cellIs" dxfId="15" priority="22" operator="equal">
      <formula>"Coastal -Import"</formula>
    </cfRule>
    <cfRule type="cellIs" dxfId="14" priority="23" operator="equal">
      <formula>"Coastal"</formula>
    </cfRule>
  </conditionalFormatting>
  <conditionalFormatting sqref="R5:R194">
    <cfRule type="duplicateValues" dxfId="13" priority="13"/>
  </conditionalFormatting>
  <conditionalFormatting sqref="S5:S194">
    <cfRule type="duplicateValues" dxfId="12" priority="12"/>
  </conditionalFormatting>
  <conditionalFormatting sqref="T5:T194">
    <cfRule type="duplicateValues" dxfId="11" priority="11"/>
  </conditionalFormatting>
  <conditionalFormatting sqref="U5:U194">
    <cfRule type="duplicateValues" dxfId="10" priority="10"/>
  </conditionalFormatting>
  <conditionalFormatting sqref="V5:V194">
    <cfRule type="duplicateValues" dxfId="9" priority="9"/>
  </conditionalFormatting>
  <conditionalFormatting sqref="W5:W194">
    <cfRule type="duplicateValues" dxfId="8" priority="8"/>
  </conditionalFormatting>
  <conditionalFormatting sqref="X5:X194">
    <cfRule type="duplicateValues" dxfId="7" priority="7"/>
  </conditionalFormatting>
  <conditionalFormatting sqref="Y5:Y194">
    <cfRule type="duplicateValues" dxfId="6" priority="6"/>
  </conditionalFormatting>
  <conditionalFormatting sqref="Z5:Z194">
    <cfRule type="duplicateValues" dxfId="5" priority="5"/>
  </conditionalFormatting>
  <conditionalFormatting sqref="AA5:AA194">
    <cfRule type="duplicateValues" dxfId="4" priority="4"/>
  </conditionalFormatting>
  <conditionalFormatting sqref="AB5:AB194">
    <cfRule type="duplicateValues" dxfId="3" priority="3"/>
  </conditionalFormatting>
  <conditionalFormatting sqref="AC5:AC194">
    <cfRule type="duplicateValues" dxfId="2" priority="2"/>
  </conditionalFormatting>
  <conditionalFormatting sqref="AD5:AD194">
    <cfRule type="duplicateValues" dxfId="1" priority="1"/>
  </conditionalFormatting>
  <conditionalFormatting sqref="AV5:AV8">
    <cfRule type="cellIs" dxfId="0" priority="21" operator="lessThan">
      <formula>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Vessel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 Sappa</dc:creator>
  <cp:lastModifiedBy>Satish Kumar Sappa</cp:lastModifiedBy>
  <dcterms:created xsi:type="dcterms:W3CDTF">2025-04-23T16:43:52Z</dcterms:created>
  <dcterms:modified xsi:type="dcterms:W3CDTF">2025-05-17T07:02:50Z</dcterms:modified>
</cp:coreProperties>
</file>