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2260" windowHeight="12645" activeTab="2"/>
  </bookViews>
  <sheets>
    <sheet name="Readme_Tesse" sheetId="9" r:id="rId1"/>
    <sheet name="Legend" sheetId="11" r:id="rId2"/>
    <sheet name="Buildings" sheetId="1" r:id="rId3"/>
    <sheet name="Calculation Work" sheetId="12" state="hidden" r:id="rId4"/>
  </sheets>
  <definedNames>
    <definedName name="_xlnm._FilterDatabase" localSheetId="2" hidden="1">Buildings!$A$3:$BI$120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9" i="12" l="1"/>
  <c r="S40" i="12"/>
  <c r="S41" i="12"/>
  <c r="S42" i="12"/>
  <c r="S43" i="12"/>
  <c r="S44" i="12"/>
  <c r="S45" i="12"/>
  <c r="S46" i="12"/>
  <c r="S47" i="12"/>
  <c r="S48" i="12"/>
  <c r="S49" i="12"/>
  <c r="S50" i="12"/>
  <c r="S38" i="12"/>
  <c r="S55" i="12"/>
  <c r="S31" i="12"/>
  <c r="S32" i="12"/>
  <c r="S33" i="12"/>
  <c r="S34" i="12"/>
  <c r="S35" i="12"/>
  <c r="S30" i="12"/>
  <c r="S52" i="12" l="1"/>
  <c r="T31" i="12"/>
  <c r="S53" i="12"/>
  <c r="T33" i="12"/>
  <c r="T55" i="12"/>
  <c r="T38" i="12"/>
  <c r="T39" i="12"/>
  <c r="T40" i="12"/>
  <c r="T41" i="12"/>
  <c r="T42" i="12"/>
  <c r="T43" i="12"/>
  <c r="T44" i="12"/>
  <c r="T45" i="12"/>
  <c r="T47" i="12"/>
  <c r="T49" i="12"/>
  <c r="T50" i="12"/>
  <c r="T32" i="12"/>
  <c r="Y50" i="12"/>
  <c r="W50" i="12"/>
  <c r="U50" i="12"/>
  <c r="Y49" i="12"/>
  <c r="W49" i="12"/>
  <c r="U49" i="12"/>
  <c r="Y48" i="12"/>
  <c r="W48" i="12"/>
  <c r="U48" i="12"/>
  <c r="T48" i="12"/>
  <c r="Y35" i="12"/>
  <c r="W35" i="12"/>
  <c r="U35" i="12"/>
  <c r="T35" i="12"/>
  <c r="Y47" i="12"/>
  <c r="W47" i="12"/>
  <c r="U47" i="12"/>
  <c r="Y46" i="12"/>
  <c r="W46" i="12"/>
  <c r="U46" i="12"/>
  <c r="T46" i="12"/>
  <c r="Y45" i="12"/>
  <c r="W45" i="12"/>
  <c r="U45" i="12"/>
  <c r="Y44" i="12"/>
  <c r="W44" i="12"/>
  <c r="U44" i="12"/>
  <c r="Y43" i="12"/>
  <c r="W43" i="12"/>
  <c r="U43" i="12"/>
  <c r="Y42" i="12"/>
  <c r="W42" i="12"/>
  <c r="U42" i="12"/>
  <c r="Y41" i="12"/>
  <c r="W41" i="12"/>
  <c r="U41" i="12"/>
  <c r="Y40" i="12"/>
  <c r="W40" i="12"/>
  <c r="U40" i="12"/>
  <c r="Y39" i="12"/>
  <c r="W39" i="12"/>
  <c r="U39" i="12"/>
  <c r="Y38" i="12"/>
  <c r="W38" i="12"/>
  <c r="U38" i="12"/>
  <c r="Y55" i="12"/>
  <c r="W55" i="12"/>
  <c r="U55" i="12"/>
  <c r="Y33" i="12"/>
  <c r="W33" i="12"/>
  <c r="U33" i="12"/>
  <c r="Y30" i="12"/>
  <c r="W30" i="12"/>
  <c r="U30" i="12"/>
  <c r="T30" i="12"/>
  <c r="Y32" i="12"/>
  <c r="W32" i="12"/>
  <c r="U32" i="12"/>
  <c r="Y31" i="12"/>
  <c r="W31" i="12"/>
  <c r="U31" i="12"/>
  <c r="S5" i="12"/>
  <c r="T5" i="12" s="1"/>
  <c r="S15" i="12"/>
  <c r="T15" i="12" s="1"/>
  <c r="S14" i="12"/>
  <c r="T14" i="12" s="1"/>
  <c r="S25" i="12"/>
  <c r="T25" i="12" s="1"/>
  <c r="S24" i="12"/>
  <c r="T24" i="12" s="1"/>
  <c r="S9" i="12"/>
  <c r="T9" i="12" s="1"/>
  <c r="S20" i="12"/>
  <c r="T20" i="12" s="1"/>
  <c r="S21" i="12"/>
  <c r="T21" i="12" s="1"/>
  <c r="S22" i="12"/>
  <c r="T22" i="12" s="1"/>
  <c r="S23" i="12"/>
  <c r="T23" i="12" s="1"/>
  <c r="S19" i="12"/>
  <c r="T19" i="12" s="1"/>
  <c r="S7" i="12"/>
  <c r="T7" i="12" s="1"/>
  <c r="S18" i="12"/>
  <c r="T18" i="12" s="1"/>
  <c r="S10" i="12"/>
  <c r="T10" i="12" s="1"/>
  <c r="S11" i="12"/>
  <c r="T11" i="12" s="1"/>
  <c r="S12" i="12"/>
  <c r="T12" i="12" s="1"/>
  <c r="S8" i="12"/>
  <c r="T8" i="12" s="1"/>
  <c r="S6" i="12"/>
  <c r="T6" i="12" s="1"/>
  <c r="S16" i="12"/>
  <c r="T16" i="12" s="1"/>
  <c r="S13" i="12"/>
  <c r="T13" i="12" s="1"/>
  <c r="S17" i="12"/>
  <c r="T17" i="12" s="1"/>
  <c r="S4" i="12"/>
  <c r="T4" i="12" s="1"/>
  <c r="U17" i="12"/>
  <c r="Y18" i="12"/>
  <c r="Y5" i="12"/>
  <c r="Y6" i="12"/>
  <c r="Y4" i="12"/>
  <c r="Y14" i="12"/>
  <c r="Y24" i="12"/>
  <c r="Y25" i="12"/>
  <c r="Y8" i="12"/>
  <c r="Y19" i="12"/>
  <c r="Y23" i="12"/>
  <c r="Y15" i="12"/>
  <c r="Y9" i="12"/>
  <c r="Y21" i="12"/>
  <c r="Y22" i="12"/>
  <c r="Y20" i="12"/>
  <c r="Y10" i="12"/>
  <c r="Y11" i="12"/>
  <c r="Y12" i="12"/>
  <c r="Y13" i="12"/>
  <c r="Y16" i="12"/>
  <c r="Y17" i="12"/>
  <c r="Y7" i="12"/>
  <c r="W18" i="12"/>
  <c r="W5" i="12"/>
  <c r="W6" i="12"/>
  <c r="W4" i="12"/>
  <c r="W14" i="12"/>
  <c r="W24" i="12"/>
  <c r="W25" i="12"/>
  <c r="W8" i="12"/>
  <c r="W19" i="12"/>
  <c r="W23" i="12"/>
  <c r="W15" i="12"/>
  <c r="W9" i="12"/>
  <c r="W21" i="12"/>
  <c r="W22" i="12"/>
  <c r="W20" i="12"/>
  <c r="W10" i="12"/>
  <c r="W11" i="12"/>
  <c r="W12" i="12"/>
  <c r="W13" i="12"/>
  <c r="W16" i="12"/>
  <c r="W17" i="12"/>
  <c r="W7" i="12"/>
  <c r="H89" i="1"/>
  <c r="H86" i="1"/>
  <c r="H83" i="1"/>
  <c r="H74" i="1"/>
  <c r="H70" i="1"/>
  <c r="H66" i="1"/>
  <c r="H62" i="1"/>
  <c r="H59" i="1"/>
  <c r="H55" i="1"/>
  <c r="H52" i="1"/>
  <c r="H49" i="1"/>
  <c r="H46" i="1"/>
  <c r="H42" i="1"/>
  <c r="H34" i="1"/>
  <c r="H31" i="1"/>
  <c r="H27" i="1"/>
  <c r="H23" i="1"/>
  <c r="H20" i="1"/>
  <c r="H16" i="1"/>
  <c r="H12" i="1"/>
  <c r="H7" i="1"/>
  <c r="H4" i="1"/>
  <c r="G89" i="1"/>
  <c r="G86" i="1"/>
  <c r="G83" i="1"/>
  <c r="G74" i="1"/>
  <c r="G70" i="1"/>
  <c r="G66" i="1"/>
  <c r="G62" i="1"/>
  <c r="G59" i="1"/>
  <c r="G55" i="1"/>
  <c r="G52" i="1"/>
  <c r="G49" i="1"/>
  <c r="G46" i="1"/>
  <c r="G42" i="1"/>
  <c r="G34" i="1"/>
  <c r="G31" i="1"/>
  <c r="G27" i="1"/>
  <c r="G23" i="1"/>
  <c r="G20" i="1"/>
  <c r="G16" i="1"/>
  <c r="G12" i="1"/>
  <c r="G7" i="1"/>
  <c r="G4" i="1"/>
  <c r="F89" i="1"/>
  <c r="F86" i="1"/>
  <c r="F83" i="1"/>
  <c r="F74" i="1"/>
  <c r="F70" i="1"/>
  <c r="F66" i="1"/>
  <c r="F62" i="1"/>
  <c r="F59" i="1"/>
  <c r="F55" i="1"/>
  <c r="F52" i="1"/>
  <c r="F49" i="1"/>
  <c r="F46" i="1"/>
  <c r="F42" i="1"/>
  <c r="F34" i="1"/>
  <c r="F31" i="1"/>
  <c r="F27" i="1"/>
  <c r="F23" i="1"/>
  <c r="F20" i="1"/>
  <c r="F16" i="1"/>
  <c r="F12" i="1"/>
  <c r="F7" i="1"/>
  <c r="F4" i="1"/>
  <c r="U24" i="12"/>
  <c r="U23" i="12"/>
  <c r="U15" i="12"/>
  <c r="U8" i="12"/>
  <c r="U14" i="12"/>
  <c r="U18" i="12"/>
  <c r="U5" i="12"/>
  <c r="U4" i="12"/>
  <c r="U6" i="12"/>
  <c r="U25" i="12"/>
  <c r="U9" i="12"/>
  <c r="U10" i="12"/>
  <c r="U11" i="12"/>
  <c r="U12" i="12"/>
  <c r="U13" i="12"/>
  <c r="U16" i="12"/>
  <c r="U19" i="12"/>
  <c r="U20" i="12"/>
  <c r="U21" i="12"/>
  <c r="U22" i="12"/>
  <c r="U7" i="12"/>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4" i="1"/>
  <c r="M100" i="1"/>
  <c r="M101" i="1"/>
  <c r="M102" i="1"/>
  <c r="M103" i="1"/>
  <c r="M104" i="1"/>
  <c r="M105" i="1"/>
  <c r="M99" i="1"/>
  <c r="A8" i="11"/>
  <c r="A9" i="1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96" i="1"/>
  <c r="M97" i="1"/>
  <c r="M98" i="1"/>
  <c r="M106" i="1"/>
  <c r="M107" i="1"/>
  <c r="M108" i="1"/>
  <c r="M109" i="1"/>
  <c r="M110" i="1"/>
  <c r="M111" i="1"/>
  <c r="M112" i="1"/>
  <c r="M113" i="1"/>
  <c r="M114" i="1"/>
  <c r="M115" i="1"/>
  <c r="M116" i="1"/>
  <c r="M117" i="1"/>
  <c r="M118" i="1"/>
  <c r="M119" i="1"/>
  <c r="M120" i="1"/>
  <c r="M4" i="1"/>
  <c r="BF120" i="1"/>
  <c r="BE120" i="1"/>
  <c r="BF119" i="1"/>
  <c r="BE119" i="1"/>
  <c r="BE118" i="1"/>
  <c r="BF117" i="1"/>
  <c r="BE117" i="1"/>
  <c r="BF116" i="1"/>
  <c r="BE116" i="1"/>
  <c r="BF115" i="1"/>
  <c r="BE115" i="1"/>
  <c r="BF114" i="1"/>
  <c r="BE114" i="1"/>
  <c r="BF113" i="1"/>
  <c r="BE113" i="1"/>
  <c r="BF112" i="1"/>
  <c r="BE112" i="1"/>
  <c r="BF110" i="1"/>
  <c r="BE110" i="1"/>
  <c r="BE109" i="1"/>
  <c r="BF108" i="1"/>
  <c r="BE108" i="1"/>
  <c r="BF107" i="1"/>
  <c r="BE107" i="1"/>
  <c r="BF105" i="1"/>
  <c r="BE105" i="1"/>
  <c r="BF104" i="1"/>
  <c r="BE104" i="1"/>
  <c r="BE103" i="1"/>
  <c r="BF102" i="1"/>
  <c r="BE102" i="1"/>
  <c r="BF101" i="1"/>
  <c r="BE101" i="1"/>
  <c r="BF100" i="1"/>
  <c r="BE100" i="1"/>
  <c r="BF111" i="1"/>
  <c r="BE111" i="1"/>
  <c r="BF106" i="1"/>
  <c r="BE106" i="1"/>
  <c r="BF99" i="1"/>
  <c r="BE99" i="1"/>
  <c r="BE98" i="1"/>
  <c r="BF97" i="1"/>
  <c r="BE97" i="1"/>
  <c r="BE96" i="1"/>
  <c r="BF96" i="1"/>
  <c r="BF95" i="1"/>
  <c r="BE95" i="1"/>
  <c r="BF94" i="1"/>
  <c r="BE94" i="1"/>
  <c r="BE93" i="1"/>
  <c r="BF92" i="1"/>
  <c r="BE92" i="1"/>
  <c r="BF91" i="1"/>
  <c r="BE91" i="1"/>
  <c r="BF88" i="1"/>
  <c r="BE88" i="1"/>
  <c r="BF87" i="1"/>
  <c r="BE87" i="1"/>
  <c r="BE85" i="1"/>
  <c r="BF84" i="1"/>
  <c r="BE84" i="1"/>
  <c r="BF82" i="1"/>
  <c r="BE82" i="1"/>
  <c r="BE81" i="1"/>
  <c r="BF80" i="1"/>
  <c r="BE80" i="1"/>
  <c r="BF79" i="1"/>
  <c r="BE79" i="1"/>
  <c r="BF78" i="1"/>
  <c r="BE78" i="1"/>
  <c r="BE76" i="1"/>
  <c r="BF75" i="1"/>
  <c r="BE75" i="1"/>
  <c r="BE73" i="1"/>
  <c r="BF72" i="1"/>
  <c r="BE72" i="1"/>
  <c r="BF69" i="1"/>
  <c r="BE69" i="1"/>
  <c r="BE68" i="1"/>
  <c r="BF67" i="1"/>
  <c r="BE67" i="1"/>
  <c r="BE64" i="1"/>
  <c r="BF63" i="1"/>
  <c r="BE63" i="1"/>
  <c r="BE61" i="1"/>
  <c r="BF60" i="1"/>
  <c r="BE60" i="1"/>
  <c r="BE58" i="1"/>
  <c r="BF57" i="1"/>
  <c r="BE57" i="1"/>
  <c r="BF56" i="1"/>
  <c r="BE56" i="1"/>
  <c r="BE54" i="1"/>
  <c r="BF53" i="1"/>
  <c r="BE53" i="1"/>
  <c r="BE51" i="1"/>
  <c r="BF50" i="1"/>
  <c r="BE50" i="1"/>
  <c r="BE48" i="1"/>
  <c r="BF47" i="1"/>
  <c r="BE47" i="1"/>
  <c r="BE44" i="1"/>
  <c r="BF43" i="1"/>
  <c r="BE43" i="1"/>
  <c r="BE40" i="1"/>
  <c r="BF39" i="1"/>
  <c r="BE39" i="1"/>
  <c r="BF38" i="1"/>
  <c r="BE38" i="1"/>
  <c r="BE36" i="1"/>
  <c r="BF35" i="1"/>
  <c r="BE35" i="1"/>
  <c r="BE33" i="1"/>
  <c r="BF32" i="1"/>
  <c r="BE32" i="1"/>
  <c r="BE29" i="1"/>
  <c r="BF28" i="1"/>
  <c r="BE28" i="1"/>
  <c r="BE25" i="1"/>
  <c r="BF24" i="1"/>
  <c r="BE24" i="1"/>
  <c r="BE22" i="1"/>
  <c r="BF21" i="1"/>
  <c r="BE21" i="1"/>
  <c r="BE18" i="1"/>
  <c r="BF17" i="1"/>
  <c r="BE17" i="1"/>
  <c r="BE14" i="1"/>
  <c r="BF13" i="1"/>
  <c r="BE13" i="1"/>
  <c r="BE11" i="1"/>
  <c r="BF10" i="1"/>
  <c r="BE10" i="1"/>
  <c r="BF8" i="1"/>
  <c r="BE8" i="1"/>
  <c r="BE6" i="1"/>
  <c r="BE4" i="1"/>
  <c r="BE5" i="1"/>
  <c r="BF5" i="1"/>
  <c r="BF89" i="1"/>
  <c r="BF86" i="1"/>
  <c r="BF83" i="1"/>
  <c r="BF74" i="1"/>
  <c r="BF70" i="1"/>
  <c r="BF66" i="1"/>
  <c r="BF62" i="1"/>
  <c r="BF59" i="1"/>
  <c r="BF55" i="1"/>
  <c r="BF52" i="1"/>
  <c r="BF49" i="1"/>
  <c r="BF46" i="1"/>
  <c r="BF42" i="1"/>
  <c r="BF34" i="1"/>
  <c r="BF31" i="1"/>
  <c r="BF27" i="1"/>
  <c r="BF23" i="1"/>
  <c r="BF20" i="1"/>
  <c r="BF16" i="1"/>
  <c r="BF12" i="1"/>
  <c r="BF7" i="1"/>
  <c r="BF4" i="1"/>
  <c r="BE89" i="1"/>
  <c r="BE86" i="1"/>
  <c r="BE83" i="1"/>
  <c r="BE74" i="1"/>
  <c r="BE70" i="1"/>
  <c r="BE66" i="1"/>
  <c r="BE62" i="1"/>
  <c r="BE59" i="1"/>
  <c r="BE55" i="1"/>
  <c r="BE52" i="1"/>
  <c r="BE49" i="1"/>
  <c r="BE46" i="1"/>
  <c r="BE42" i="1"/>
  <c r="BE34" i="1"/>
  <c r="BE31" i="1"/>
  <c r="BE27" i="1"/>
  <c r="BE23" i="1"/>
  <c r="BE20" i="1"/>
  <c r="BE16" i="1"/>
  <c r="BE12" i="1"/>
  <c r="BE7" i="1"/>
  <c r="AU105" i="1"/>
  <c r="AR105" i="1"/>
  <c r="AU101" i="1"/>
  <c r="AR101" i="1"/>
  <c r="AK120" i="1"/>
  <c r="AK107" i="1"/>
  <c r="AK91" i="1"/>
  <c r="AK100" i="1"/>
  <c r="AZ30" i="1"/>
  <c r="BF30" i="1" s="1"/>
  <c r="AZ26" i="1"/>
  <c r="BF26" i="1" s="1"/>
  <c r="AZ19" i="1"/>
  <c r="BF19" i="1" s="1"/>
  <c r="AZ15" i="1"/>
  <c r="BE15" i="1" s="1"/>
  <c r="AZ9" i="1"/>
  <c r="BF9" i="1" s="1"/>
  <c r="BD6" i="1"/>
  <c r="BF6" i="1" s="1"/>
  <c r="BD11" i="1"/>
  <c r="BF11" i="1" s="1"/>
  <c r="BD14" i="1"/>
  <c r="BF14" i="1" s="1"/>
  <c r="BD18" i="1"/>
  <c r="BF18" i="1" s="1"/>
  <c r="BD22" i="1"/>
  <c r="BF22" i="1" s="1"/>
  <c r="BD25" i="1"/>
  <c r="BF25" i="1" s="1"/>
  <c r="BD29" i="1"/>
  <c r="BF29" i="1" s="1"/>
  <c r="BD33" i="1"/>
  <c r="BF33" i="1" s="1"/>
  <c r="BD40" i="1"/>
  <c r="BF40" i="1" s="1"/>
  <c r="BD36" i="1"/>
  <c r="BF36" i="1" s="1"/>
  <c r="AZ37" i="1"/>
  <c r="BF37" i="1" s="1"/>
  <c r="AZ41" i="1"/>
  <c r="BF41" i="1" s="1"/>
  <c r="AZ45" i="1"/>
  <c r="BF45" i="1" s="1"/>
  <c r="BD44" i="1"/>
  <c r="BF44" i="1" s="1"/>
  <c r="BD48" i="1"/>
  <c r="BF48" i="1" s="1"/>
  <c r="BB65" i="1"/>
  <c r="BF65" i="1" s="1"/>
  <c r="BD51" i="1"/>
  <c r="BF51" i="1" s="1"/>
  <c r="BD54" i="1"/>
  <c r="BF54" i="1" s="1"/>
  <c r="BD58" i="1"/>
  <c r="BF58" i="1" s="1"/>
  <c r="BD61" i="1"/>
  <c r="BF61" i="1" s="1"/>
  <c r="BD64" i="1"/>
  <c r="BF64" i="1" s="1"/>
  <c r="BD68" i="1"/>
  <c r="BF68" i="1" s="1"/>
  <c r="BB71" i="1"/>
  <c r="BE71" i="1" s="1"/>
  <c r="BD73" i="1"/>
  <c r="BF73" i="1" s="1"/>
  <c r="BD76" i="1"/>
  <c r="BF76" i="1" s="1"/>
  <c r="AZ90" i="1"/>
  <c r="BF90" i="1" s="1"/>
  <c r="BB77" i="1"/>
  <c r="BF77" i="1" s="1"/>
  <c r="BD81" i="1"/>
  <c r="BF81" i="1" s="1"/>
  <c r="BD85" i="1"/>
  <c r="BF85" i="1" s="1"/>
  <c r="BD88" i="1"/>
  <c r="BD93" i="1"/>
  <c r="BF93" i="1" s="1"/>
  <c r="BD98" i="1"/>
  <c r="BF98" i="1" s="1"/>
  <c r="BD118" i="1"/>
  <c r="BF118" i="1" s="1"/>
  <c r="BD109" i="1"/>
  <c r="BF109" i="1" s="1"/>
  <c r="BD103" i="1"/>
  <c r="BF103" i="1" s="1"/>
  <c r="BF71" i="1" l="1"/>
  <c r="BE30" i="1"/>
  <c r="BE19" i="1"/>
  <c r="BE37" i="1"/>
  <c r="BE77" i="1"/>
  <c r="BE45" i="1"/>
  <c r="BF15" i="1"/>
  <c r="BE9" i="1"/>
  <c r="BE65" i="1"/>
  <c r="BE26" i="1"/>
  <c r="BE41" i="1"/>
  <c r="BE90" i="1"/>
</calcChain>
</file>

<file path=xl/comments1.xml><?xml version="1.0" encoding="utf-8"?>
<comments xmlns="http://schemas.openxmlformats.org/spreadsheetml/2006/main">
  <authors>
    <author>Author</author>
  </authors>
  <commentList>
    <comment ref="AZ20" authorId="0">
      <text>
        <r>
          <rPr>
            <b/>
            <sz val="9"/>
            <color indexed="81"/>
            <rFont val="Tahoma"/>
            <family val="2"/>
          </rPr>
          <t>Author:</t>
        </r>
        <r>
          <rPr>
            <sz val="9"/>
            <color indexed="81"/>
            <rFont val="Tahoma"/>
            <family val="2"/>
          </rPr>
          <t xml:space="preserve">
AoF now 30 word</t>
        </r>
      </text>
    </comment>
    <comment ref="AZ21" authorId="0">
      <text>
        <r>
          <rPr>
            <b/>
            <sz val="9"/>
            <color indexed="81"/>
            <rFont val="Tahoma"/>
            <family val="2"/>
          </rPr>
          <t>Author:</t>
        </r>
        <r>
          <rPr>
            <sz val="9"/>
            <color indexed="81"/>
            <rFont val="Tahoma"/>
            <family val="2"/>
          </rPr>
          <t xml:space="preserve">
AoF now 30 word</t>
        </r>
      </text>
    </comment>
    <comment ref="AZ22" authorId="0">
      <text>
        <r>
          <rPr>
            <b/>
            <sz val="9"/>
            <color indexed="81"/>
            <rFont val="Tahoma"/>
            <family val="2"/>
          </rPr>
          <t>Author:</t>
        </r>
        <r>
          <rPr>
            <sz val="9"/>
            <color indexed="81"/>
            <rFont val="Tahoma"/>
            <family val="2"/>
          </rPr>
          <t xml:space="preserve">
AoF now 30 word</t>
        </r>
      </text>
    </comment>
    <comment ref="BD74" authorId="0">
      <text>
        <r>
          <rPr>
            <b/>
            <sz val="9"/>
            <color indexed="81"/>
            <rFont val="Tahoma"/>
            <family val="2"/>
          </rPr>
          <t>Author:</t>
        </r>
        <r>
          <rPr>
            <sz val="9"/>
            <color indexed="81"/>
            <rFont val="Tahoma"/>
            <family val="2"/>
          </rPr>
          <t xml:space="preserve">
AoF 10</t>
        </r>
      </text>
    </comment>
    <comment ref="BD75" authorId="0">
      <text>
        <r>
          <rPr>
            <b/>
            <sz val="9"/>
            <color indexed="81"/>
            <rFont val="Tahoma"/>
            <family val="2"/>
          </rPr>
          <t>Author:</t>
        </r>
        <r>
          <rPr>
            <sz val="9"/>
            <color indexed="81"/>
            <rFont val="Tahoma"/>
            <family val="2"/>
          </rPr>
          <t xml:space="preserve">
AoF 10</t>
        </r>
      </text>
    </comment>
    <comment ref="BD77" authorId="0">
      <text>
        <r>
          <rPr>
            <b/>
            <sz val="9"/>
            <color indexed="81"/>
            <rFont val="Tahoma"/>
            <family val="2"/>
          </rPr>
          <t>Author:</t>
        </r>
        <r>
          <rPr>
            <sz val="9"/>
            <color indexed="81"/>
            <rFont val="Tahoma"/>
            <family val="2"/>
          </rPr>
          <t xml:space="preserve">
AoF 10</t>
        </r>
      </text>
    </comment>
    <comment ref="AM95" authorId="0">
      <text>
        <r>
          <rPr>
            <b/>
            <sz val="9"/>
            <color indexed="81"/>
            <rFont val="Tahoma"/>
            <family val="2"/>
          </rPr>
          <t>Author:</t>
        </r>
        <r>
          <rPr>
            <sz val="9"/>
            <color indexed="81"/>
            <rFont val="Tahoma"/>
            <family val="2"/>
          </rPr>
          <t xml:space="preserve">
AoF 5 (AP)</t>
        </r>
      </text>
    </comment>
    <comment ref="AP95" authorId="0">
      <text>
        <r>
          <rPr>
            <b/>
            <sz val="9"/>
            <color indexed="81"/>
            <rFont val="Tahoma"/>
            <family val="2"/>
          </rPr>
          <t>Author:</t>
        </r>
        <r>
          <rPr>
            <sz val="9"/>
            <color indexed="81"/>
            <rFont val="Tahoma"/>
            <family val="2"/>
          </rPr>
          <t xml:space="preserve">
AoF 25</t>
        </r>
      </text>
    </comment>
  </commentList>
</comments>
</file>

<file path=xl/comments2.xml><?xml version="1.0" encoding="utf-8"?>
<comments xmlns="http://schemas.openxmlformats.org/spreadsheetml/2006/main">
  <authors>
    <author>Author</author>
  </authors>
  <commentList>
    <comment ref="AJ4" authorId="0">
      <text>
        <r>
          <rPr>
            <b/>
            <sz val="9"/>
            <color indexed="81"/>
            <rFont val="Tahoma"/>
            <family val="2"/>
          </rPr>
          <t>Author:</t>
        </r>
        <r>
          <rPr>
            <sz val="9"/>
            <color indexed="81"/>
            <rFont val="Tahoma"/>
            <family val="2"/>
          </rPr>
          <t xml:space="preserve">
AoF 10</t>
        </r>
      </text>
    </comment>
    <comment ref="AF9" authorId="0">
      <text>
        <r>
          <rPr>
            <b/>
            <sz val="9"/>
            <color indexed="81"/>
            <rFont val="Tahoma"/>
            <family val="2"/>
          </rPr>
          <t>Author:</t>
        </r>
        <r>
          <rPr>
            <sz val="9"/>
            <color indexed="81"/>
            <rFont val="Tahoma"/>
            <family val="2"/>
          </rPr>
          <t xml:space="preserve">
AoF now 30 word</t>
        </r>
      </text>
    </comment>
    <comment ref="AJ30" authorId="0">
      <text>
        <r>
          <rPr>
            <b/>
            <sz val="9"/>
            <color indexed="81"/>
            <rFont val="Tahoma"/>
            <family val="2"/>
          </rPr>
          <t>Author:</t>
        </r>
        <r>
          <rPr>
            <sz val="9"/>
            <color indexed="81"/>
            <rFont val="Tahoma"/>
            <family val="2"/>
          </rPr>
          <t xml:space="preserve">
AoF 10</t>
        </r>
      </text>
    </comment>
    <comment ref="AF40" authorId="0">
      <text>
        <r>
          <rPr>
            <b/>
            <sz val="9"/>
            <color indexed="81"/>
            <rFont val="Tahoma"/>
            <family val="2"/>
          </rPr>
          <t>Author:</t>
        </r>
        <r>
          <rPr>
            <sz val="9"/>
            <color indexed="81"/>
            <rFont val="Tahoma"/>
            <family val="2"/>
          </rPr>
          <t xml:space="preserve">
AoF now 30 word</t>
        </r>
      </text>
    </comment>
  </commentList>
</comments>
</file>

<file path=xl/sharedStrings.xml><?xml version="1.0" encoding="utf-8"?>
<sst xmlns="http://schemas.openxmlformats.org/spreadsheetml/2006/main" count="3747" uniqueCount="363">
  <si>
    <t>Readme</t>
  </si>
  <si>
    <t>Row color code:</t>
  </si>
  <si>
    <t>* White rows refer to the main entities (units/upgrades/buildings/etc.)</t>
  </si>
  <si>
    <t>* Grey rows refer to slight modifiers on existing entities (civilization-specific bonuses)</t>
  </si>
  <si>
    <t>* Black squares mean refer to the associated values for the white rows</t>
  </si>
  <si>
    <t>Where did you get the video game values from?</t>
  </si>
  <si>
    <t>http://ageofempires.wikia.com/wiki/</t>
  </si>
  <si>
    <t>What version of the video game did the original designers get their data from?</t>
  </si>
  <si>
    <t xml:space="preserve">The Age of Kings (1999) </t>
  </si>
  <si>
    <t>What version of the video game are using data from?</t>
  </si>
  <si>
    <t>The Age of Conquerors (2000) expansion, which incorporates the 1.0c patch. There should hence be very minor inaccuracy in the formulas.</t>
  </si>
  <si>
    <t>Do you plan to add the rather recent (2013 and 2016 respectively) balance changes?</t>
  </si>
  <si>
    <t>Once we figure out how the formulas work then making the jump to AoF &amp; RoR ought to be easy. There are a small number of balance changes.</t>
  </si>
  <si>
    <t>What are the formulas to convert the video game to board game values?</t>
  </si>
  <si>
    <t>Points formula - The points formula is dependent on other formulas and is just the sum of a 1:1 ratio of the total cost (villager, food, wood, stone, and gold cost)</t>
  </si>
  <si>
    <t>Unknown - Construction/Research villager cost formula. I observed that villagers are used as time in the board game. Therefore some conversion from upgrade/construction time to villagers is required</t>
  </si>
  <si>
    <t>Unknown - Building HP formula</t>
  </si>
  <si>
    <t>Unknown - Building AP formula (e.g. Towers)</t>
  </si>
  <si>
    <t>Unknown - Food formula</t>
  </si>
  <si>
    <t>Unknown - Stone formula</t>
  </si>
  <si>
    <t>Unknown - Wood formula</t>
  </si>
  <si>
    <t>Unknown - Gold formula</t>
  </si>
  <si>
    <t>Unknown - Special attack bonuses formula (e.g. Towers vs Ships). If you can figure out the AP formula for Towers then this might be the same against units</t>
  </si>
  <si>
    <t>Not applicable to this document / building - Ranged (RD) formula</t>
  </si>
  <si>
    <t>What are the thematic issues?</t>
  </si>
  <si>
    <t>* The original garrison and population values. I hence modified their values in this document. You do not need to worry about GV or PV</t>
  </si>
  <si>
    <t>Descriptors</t>
  </si>
  <si>
    <t>Combat values</t>
  </si>
  <si>
    <t>Capacity</t>
  </si>
  <si>
    <t>Research cost</t>
  </si>
  <si>
    <t>Build cost</t>
  </si>
  <si>
    <t>Points</t>
  </si>
  <si>
    <t>Notes</t>
  </si>
  <si>
    <t>Name</t>
  </si>
  <si>
    <t>Type</t>
  </si>
  <si>
    <t>HP</t>
  </si>
  <si>
    <t>AP</t>
  </si>
  <si>
    <t>RD</t>
  </si>
  <si>
    <t>Special</t>
  </si>
  <si>
    <t>GV</t>
  </si>
  <si>
    <t>PV</t>
  </si>
  <si>
    <t>Food</t>
  </si>
  <si>
    <t>Wood</t>
  </si>
  <si>
    <t>Gold</t>
  </si>
  <si>
    <t>Stone</t>
  </si>
  <si>
    <t>Villagers</t>
  </si>
  <si>
    <t>SV</t>
  </si>
  <si>
    <t>Type (building)</t>
  </si>
  <si>
    <t>Strong vs.</t>
  </si>
  <si>
    <t>Weak vs.</t>
  </si>
  <si>
    <t>HP (by Age)</t>
  </si>
  <si>
    <t>Attack (AP)</t>
  </si>
  <si>
    <t>Time (seconds)</t>
  </si>
  <si>
    <t>Barracks</t>
  </si>
  <si>
    <t>Building</t>
  </si>
  <si>
    <t>N/A</t>
  </si>
  <si>
    <t>Nothing</t>
  </si>
  <si>
    <t>Everything</t>
  </si>
  <si>
    <t>I:1.2k. II:5k. III: 1.8k. IV:2.1k</t>
  </si>
  <si>
    <t>* NEW Barracks (Byzantines)</t>
  </si>
  <si>
    <t>Civilization building</t>
  </si>
  <si>
    <t>Calculation</t>
  </si>
  <si>
    <t>"Barracks have +10%, +20%, +30%, +40% HP in each age from the Dark Age"</t>
  </si>
  <si>
    <t>* NEW Barracks (Spanish)</t>
  </si>
  <si>
    <t>"Barracks are built 30% faster"</t>
  </si>
  <si>
    <t>Dock</t>
  </si>
  <si>
    <t>Dock (Persian)</t>
  </si>
  <si>
    <t>"Docks have double HP"</t>
  </si>
  <si>
    <t>Dock (Viking)</t>
  </si>
  <si>
    <t>"Docks are 25% cheaper"</t>
  </si>
  <si>
    <t>* NEW Dock (Byzantines)</t>
  </si>
  <si>
    <t>"Docks have +10%, +20%, +30%, +40% HP in  each age from the Dark Age"</t>
  </si>
  <si>
    <t>* NEW Dock (Spanish)</t>
  </si>
  <si>
    <t>"Docks are built 30% faster"</t>
  </si>
  <si>
    <t>Farm</t>
  </si>
  <si>
    <t>* NEW Farm (Byzantines)</t>
  </si>
  <si>
    <t>"Farms have +10%, +20%, +30%, +40% HP in each age from the Dark Age"</t>
  </si>
  <si>
    <t>* NEW Farm (Spanish)</t>
  </si>
  <si>
    <t>"Farms are built 30% faster"</t>
  </si>
  <si>
    <t>* NEW Farm (Teutons)</t>
  </si>
  <si>
    <t>"Farms are 33% cheaper"</t>
  </si>
  <si>
    <t>Gold mine</t>
  </si>
  <si>
    <t>* NEW Gold Mine (Byzantines)</t>
  </si>
  <si>
    <t>"Gold Mines have +10%, +20%, +30%, +40% HP in each age from the Dark Age"</t>
  </si>
  <si>
    <t>* NEW Gold Mine (Spanish)</t>
  </si>
  <si>
    <t>"Gold Mines are built 30% faster"</t>
  </si>
  <si>
    <t>Gold mine (Japanese)</t>
  </si>
  <si>
    <t>Unique building</t>
  </si>
  <si>
    <t>"Mining camps are 50% cheaper"</t>
  </si>
  <si>
    <t>House</t>
  </si>
  <si>
    <t>* NEW House (Byzantines)</t>
  </si>
  <si>
    <t>"Houses have +10%, +20%, +30%, +40% HP in each age from the Dark Age"</t>
  </si>
  <si>
    <t>* NEW House (Spanish)</t>
  </si>
  <si>
    <t>"Houses are built 30% faster"</t>
  </si>
  <si>
    <t>Lumber camp</t>
  </si>
  <si>
    <t>Lumber Camp</t>
  </si>
  <si>
    <t>* NEW Lumber Camp (Byzantines)</t>
  </si>
  <si>
    <t>"Lumber Camps have +10%, +20%, +30%, +40% HP in each age from the Dark Age"</t>
  </si>
  <si>
    <t>* NEW Lumber Camp (Spanish)</t>
  </si>
  <si>
    <t>"Lumber Camps are built 30% faster"</t>
  </si>
  <si>
    <t>Lumber camp (Japanese)</t>
  </si>
  <si>
    <t>Lumber Camp (Japanese)</t>
  </si>
  <si>
    <t>"Lumber Camps are 50% cheaper"</t>
  </si>
  <si>
    <t xml:space="preserve">Mill </t>
  </si>
  <si>
    <t>* NEW Mills (Byzantines)</t>
  </si>
  <si>
    <t>* NEW Mill (Byzantines)</t>
  </si>
  <si>
    <t>"Mills have +10%, +20%, +30%, +40% HP in each age from the Dark Age"</t>
  </si>
  <si>
    <t>* NEW Mills (Spanish)</t>
  </si>
  <si>
    <t>* NEW Mill (Spanish)</t>
  </si>
  <si>
    <t>"Mills are built 30% faster"</t>
  </si>
  <si>
    <t>Mill (Japanese)</t>
  </si>
  <si>
    <t>"Mills are 50% cheaper"</t>
  </si>
  <si>
    <t>Outpost</t>
  </si>
  <si>
    <t>N.A</t>
  </si>
  <si>
    <t>* NEW Outpost (Byzantines)</t>
  </si>
  <si>
    <t>"Outposts have +10%, +20%, +30%, +40% HP in each age from the Dark Age"</t>
  </si>
  <si>
    <t>* NEW Outpost (Spanish)</t>
  </si>
  <si>
    <t>"Outposts are built 30% faster"</t>
  </si>
  <si>
    <t>Palisade Wall</t>
  </si>
  <si>
    <t>* NEW Palisade Wall (Byzantines)</t>
  </si>
  <si>
    <t>"Palisde Walls have +10%, +20%, +30%, +40% HP in each age from the Dark Age"</t>
  </si>
  <si>
    <t>* NEW Palisade Wall (Spanish)</t>
  </si>
  <si>
    <t>"Palisade Walls are built 30% faster"</t>
  </si>
  <si>
    <t>* New Palisade Wall (Mayans)</t>
  </si>
  <si>
    <t>* NEW Palisade Wall (Mayans)</t>
  </si>
  <si>
    <t>"Palisade Walls are 50% cheaper"</t>
  </si>
  <si>
    <t>* NEW Palisade Gate</t>
  </si>
  <si>
    <t>* NEW Palisade Gate (Byzantines)</t>
  </si>
  <si>
    <t>"Palisde Gates have +10%, +20%, +30%, +40% HP in each age from the Dark Age"</t>
  </si>
  <si>
    <t>* NEW Palisade Gate (Spanish)</t>
  </si>
  <si>
    <t>"Palisade Gates are built 30% faster"</t>
  </si>
  <si>
    <t>* New Palisade Gate (Mayans)</t>
  </si>
  <si>
    <t>* NEW Palisade Gate (Mayans)</t>
  </si>
  <si>
    <t>"Palisade Gates are 50% cheaper"</t>
  </si>
  <si>
    <t>Stone mine</t>
  </si>
  <si>
    <t>* NEW Stone Mine (Byzantines)</t>
  </si>
  <si>
    <t>"Stone Mines have +10%, +20%, +30%, +40% HP in each age from the Dark Age"</t>
  </si>
  <si>
    <t>* NEW Stone Mine (Spanish)</t>
  </si>
  <si>
    <t>"Stone Mines are built 30% faster"</t>
  </si>
  <si>
    <t>Stone mine (Japanese)</t>
  </si>
  <si>
    <t>Archery Range</t>
  </si>
  <si>
    <t>Thematic - Ought to require a Barracks</t>
  </si>
  <si>
    <t>II: 1.5k. III: 1.8k. IV: 2.1k</t>
  </si>
  <si>
    <t>* NEW Archery Range (Byzantines)</t>
  </si>
  <si>
    <t>"Archery Ranges have +20%, +30%, +40% HP in each age from the Feudal Age"</t>
  </si>
  <si>
    <t>* NEW Archery Range (Spanish)</t>
  </si>
  <si>
    <t>"Archery Ranges are built 30% faster"</t>
  </si>
  <si>
    <t>Blacksmith</t>
  </si>
  <si>
    <t>* NEW Blacksmith (Byzantines)</t>
  </si>
  <si>
    <t>"Blacksmiths have +20%, +30%, +40% HP in each age from the Feudal Age"</t>
  </si>
  <si>
    <t>* NEW Blacksmith (Spanish)</t>
  </si>
  <si>
    <t>"Blacksmiths are built 30% faster"</t>
  </si>
  <si>
    <t>Stone Gate</t>
  </si>
  <si>
    <t>* NEW Stone Gate (Byzantines)</t>
  </si>
  <si>
    <t>"Stone Gates have +20%, +30%, +40% HP in each age from the Feudal Age"</t>
  </si>
  <si>
    <t>* NEW Stone Gate (Spanish)</t>
  </si>
  <si>
    <t>"Stone Gates are built 30% faster"</t>
  </si>
  <si>
    <t>Market</t>
  </si>
  <si>
    <t>Market (Saracens)</t>
  </si>
  <si>
    <t>"Market trade cost is only 5%" (does not change Market values, only Market text)</t>
  </si>
  <si>
    <t>* NEW Market (Byzantines)</t>
  </si>
  <si>
    <t>"Archery Range have +20%, +30%, +40% HP in each age from the Feudal Age"</t>
  </si>
  <si>
    <t>* NEW Market (Spanish)</t>
  </si>
  <si>
    <t>"Markets are built 30% faster"</t>
  </si>
  <si>
    <t>Stable</t>
  </si>
  <si>
    <t>II 1.5k. III: 1.8k. IV: 2.1k</t>
  </si>
  <si>
    <t>* NEW Stable (Byzantines)</t>
  </si>
  <si>
    <t>"Stables have +20%, +30%, +40% HP in each age from the Feudal Age"</t>
  </si>
  <si>
    <t>* NEW Stable (Spanish)</t>
  </si>
  <si>
    <t>"Stables are built 30% faster"</t>
  </si>
  <si>
    <t>Stone Wall</t>
  </si>
  <si>
    <t>* NEW Stone Wall (Byzantines)</t>
  </si>
  <si>
    <t>"Stone Walls have +20%, +30%, +40% HP in each age from the Feudal Age"</t>
  </si>
  <si>
    <t>* NEW Stone Wall (Spanish)</t>
  </si>
  <si>
    <t>"Stone Walls are built 30% faster"</t>
  </si>
  <si>
    <t>* New Stone Wall (Mayans)</t>
  </si>
  <si>
    <t>Stone Walls are 50% cheaper</t>
  </si>
  <si>
    <t>Watch Tower</t>
  </si>
  <si>
    <t>"Rules: Bombardment/Range: 1. Target minimum distance away: 1" "Calculation: Attack Bonus vs Spearman / Ships"</t>
  </si>
  <si>
    <t>Ships, Archers, Weak Melee</t>
  </si>
  <si>
    <t>Siege, Tarkans, Huskarls, War Elephants, Cannon Galleons</t>
  </si>
  <si>
    <t>"+7 vs Ship. +2 vs Spearman"</t>
  </si>
  <si>
    <t>* NEW Watch Tower (Byzantines)</t>
  </si>
  <si>
    <t>"Watch Towers have +20%, +30%, +40% HP in each age from the Feudal Age"</t>
  </si>
  <si>
    <t>* NEW Watch Tower (Spanish)</t>
  </si>
  <si>
    <t>"Watch Towers are built 30% faster"</t>
  </si>
  <si>
    <t>* NEW Watch Tower (Teutons)</t>
  </si>
  <si>
    <t>Revised rules for Garrison / Population required</t>
  </si>
  <si>
    <t>Castle</t>
  </si>
  <si>
    <t>"+2 vs Spearman"</t>
  </si>
  <si>
    <t>Castle (Franks)</t>
  </si>
  <si>
    <t>Errata - Frank (Castle) should cost 10 stone, not 10 wood</t>
  </si>
  <si>
    <t>"Castles are 25% cheaper"</t>
  </si>
  <si>
    <t>* NEW Castle (Byzantines)</t>
  </si>
  <si>
    <t>"Castles have +10%, +20%, +30%, +40% HP in each age from the Dark Age"</t>
  </si>
  <si>
    <t>* NEW Castle (Spanish)</t>
  </si>
  <si>
    <t>"Castles are built 30% faster"</t>
  </si>
  <si>
    <t>Fortified Wall</t>
  </si>
  <si>
    <t>Stone Wall upgrade</t>
  </si>
  <si>
    <t>* NEW Fortified Wall (Byzantines)</t>
  </si>
  <si>
    <t>Civilization Stone Wall upgrade</t>
  </si>
  <si>
    <t>"Fortified Walls have +10%, +20%, +30%, +40% HP in each age from the Dark Age"</t>
  </si>
  <si>
    <t>* NEW Fortified Wall (Spanish)</t>
  </si>
  <si>
    <t>"Fortified Walls are built 30% faster"</t>
  </si>
  <si>
    <t>* NEW Fortified Wall (Mayans)</t>
  </si>
  <si>
    <t>"Fortified Walls are 50% cheaper"</t>
  </si>
  <si>
    <t>*NEW Guard Tower</t>
  </si>
  <si>
    <t>Watch Tower upgrade</t>
  </si>
  <si>
    <t>Calculation: Attack Bonus vs Spearman / Ships</t>
  </si>
  <si>
    <t>"+9 vs Ship. +2 vs Spearman"</t>
  </si>
  <si>
    <t>* NEW Guard Tower (Byzantines)</t>
  </si>
  <si>
    <t>Civilization Watch Tower upgrade</t>
  </si>
  <si>
    <t>"Guard Towers have +30%, +40% in each age form the Castle Age"</t>
  </si>
  <si>
    <t>* NEW Guard Tower (Koreans)</t>
  </si>
  <si>
    <t>Bombardment/Range: +1 Castle Age/+2 Imperial Age</t>
  </si>
  <si>
    <t>"Guard Towers have +1/+2 range from the Castle Age"</t>
  </si>
  <si>
    <t>* New Guard Tower (Spanish)</t>
  </si>
  <si>
    <t>"Guard Towers are built 30% faster"</t>
  </si>
  <si>
    <t>* NEW Guard Tower (Teutons)</t>
  </si>
  <si>
    <t>Monastery</t>
  </si>
  <si>
    <t>* NEW Monastery (Byzantines)</t>
  </si>
  <si>
    <t>"Monasteries have +30%, +40% HP in each age from the Castle Age"</t>
  </si>
  <si>
    <t>* NEW Monastery (Spanish)</t>
  </si>
  <si>
    <t>"Monasteries are built 30% faster"</t>
  </si>
  <si>
    <t>Siege workshop</t>
  </si>
  <si>
    <t>Siege Workshop</t>
  </si>
  <si>
    <t>III: 1.8k. IV: 2.1k</t>
  </si>
  <si>
    <t>* NEW Siege Workshop (Byzantines)</t>
  </si>
  <si>
    <t>"Siege Workshops have +30%, +40% HP in each age from the Castle Age"</t>
  </si>
  <si>
    <t>* NEW Siege Workshop (Spanish)</t>
  </si>
  <si>
    <t>"Siege Workshops are built 30% faster"</t>
  </si>
  <si>
    <t>Town Center</t>
  </si>
  <si>
    <t>"+5 vs Ship. +5 vs Building"</t>
  </si>
  <si>
    <t>Town Center (Britons)</t>
  </si>
  <si>
    <t>"Town Centers cost -50% wood"</t>
  </si>
  <si>
    <t>Town Center (Persians)</t>
  </si>
  <si>
    <t>"Town Centers have +100% HP"</t>
  </si>
  <si>
    <t>* NEW Town Center (Byzantines)</t>
  </si>
  <si>
    <t>"Town Centers have +10%, +20%, +30%, +40% HP in each age from the Dark Age"</t>
  </si>
  <si>
    <t>* NEW Town Center (Spanish)</t>
  </si>
  <si>
    <t>"Town Centers are built 30% faster"</t>
  </si>
  <si>
    <t>* NEW Town Center (Chinese)</t>
  </si>
  <si>
    <t>* NEW Town Center (Teutons)</t>
  </si>
  <si>
    <t>Revised Rules for Town Center / Castle Attack</t>
  </si>
  <si>
    <t>*NEW University</t>
  </si>
  <si>
    <t>* NEW University (Byzantines)</t>
  </si>
  <si>
    <t>"Universities have +30%, +40% HP in each age from the Castle Age"</t>
  </si>
  <si>
    <t>* NEW University (Spanish)</t>
  </si>
  <si>
    <t>"Universities are built 30% faster"</t>
  </si>
  <si>
    <t>*NEW Bombard Tower</t>
  </si>
  <si>
    <t>Researched building</t>
  </si>
  <si>
    <t>Calculation attack bonus</t>
  </si>
  <si>
    <t>Most units</t>
  </si>
  <si>
    <t>Rams, Long-range units</t>
  </si>
  <si>
    <t xml:space="preserve">"+40 vs Spearman". Slow firing rate. </t>
  </si>
  <si>
    <t>Requires Chemistry researched</t>
  </si>
  <si>
    <t>* New Bombard Tower (Byzantines)</t>
  </si>
  <si>
    <t>"Bombard Towers have +40% HP"</t>
  </si>
  <si>
    <t>* New Bombard Tower (Chinese)</t>
  </si>
  <si>
    <t>20% less research cost (food/wood/gold/stone)</t>
  </si>
  <si>
    <t>* New Bombard Tower (Koreans)</t>
  </si>
  <si>
    <t>Research cost (food/wood/gold/stone) is free</t>
  </si>
  <si>
    <t>* New Bombard Tower (Spanish)</t>
  </si>
  <si>
    <t>"Bombard Towers are built 30% faster"</t>
  </si>
  <si>
    <t>* New Bombard Tower (Teutons)</t>
  </si>
  <si>
    <t>* New Bombard Tower (Turks)</t>
  </si>
  <si>
    <t>50% less research cost (food/wood/gold/stone)</t>
  </si>
  <si>
    <t>*NEW Keep</t>
  </si>
  <si>
    <t>Guard Tower upgrade</t>
  </si>
  <si>
    <t>"+10 vs Ship. +2 vs Spearman"</t>
  </si>
  <si>
    <t>* NEW Keep (Byzantines)</t>
  </si>
  <si>
    <t>Civilization Guard Tower upgrade</t>
  </si>
  <si>
    <t>"Keeps have +40%"</t>
  </si>
  <si>
    <t>* NEW Keep (Koreans)</t>
  </si>
  <si>
    <t>Bombardment/Range +2</t>
  </si>
  <si>
    <t>"Keeps have +2 range"</t>
  </si>
  <si>
    <t>* New Keep (Spanish)</t>
  </si>
  <si>
    <t>"Keeps are built 30% faster"</t>
  </si>
  <si>
    <t>* NEW Keep (Teutons)</t>
  </si>
  <si>
    <t>Wonder (Various Civilizations)</t>
  </si>
  <si>
    <t>T1: 110. T2: 220. T3: 330. T4: 440</t>
  </si>
  <si>
    <t>Wonder (Various)</t>
  </si>
  <si>
    <t>* NEW Wonder - Torre del Oro (Spanish)</t>
  </si>
  <si>
    <t>* NEW Wonder - Maria Laach Abbey (Teutons)</t>
  </si>
  <si>
    <t>* NEW Wonder - Hagia Sophia (Byzantines)</t>
  </si>
  <si>
    <t>* NEW Wonder - Selimiye Mosque (Turks)</t>
  </si>
  <si>
    <t>* NEW Wonder - Temple of Heaven (Chinese)</t>
  </si>
  <si>
    <t>* NEW Wonder - Great Pyramid of Tenochtitlan (Aztecs)</t>
  </si>
  <si>
    <t>* NEW Wonder - Arch of Constantine (Huns)</t>
  </si>
  <si>
    <t>* NEW Wonder - Hwangnyong Temple (Koreans)</t>
  </si>
  <si>
    <t>* NEW Wonder - Temple of the Great Jaguar (Mayans)</t>
  </si>
  <si>
    <t>"Wonders are built 30% faster"</t>
  </si>
  <si>
    <t>"Wonders have +40% HP"</t>
  </si>
  <si>
    <t>Video Game</t>
  </si>
  <si>
    <t>Board Game</t>
  </si>
  <si>
    <t>Age (VG)</t>
  </si>
  <si>
    <t>Combat Special</t>
  </si>
  <si>
    <t>Order Number (for reordering the sheet after separating data)</t>
  </si>
  <si>
    <t>Age (BG)</t>
  </si>
  <si>
    <t>Thematic Issue</t>
  </si>
  <si>
    <t>Removed text to allow for number analysis</t>
  </si>
  <si>
    <t>To be Calculated</t>
  </si>
  <si>
    <t>Number has been calculated based on notes and base building type</t>
  </si>
  <si>
    <t xml:space="preserve">Typically in the board game side. Left so I knew what you were looking for. </t>
  </si>
  <si>
    <t xml:space="preserve">Typically in the video game side. Calculated. </t>
  </si>
  <si>
    <t>Typically this number may progress as the Ages advance.</t>
  </si>
  <si>
    <t>Number has been set as "base" with potential for upgrading per age.</t>
  </si>
  <si>
    <t>Cell Style</t>
  </si>
  <si>
    <t>Note</t>
  </si>
  <si>
    <t>Tess' Comment</t>
  </si>
  <si>
    <t>AoF I:600. II: 800. III-IV: 1000</t>
  </si>
  <si>
    <t>AoF I: 550, II: 750. III-IV: 900</t>
  </si>
  <si>
    <t>AoF I: 600, II: 800, III-IV: 1k</t>
  </si>
  <si>
    <t>II: 1.8k. III-IV: 2.1k</t>
  </si>
  <si>
    <t>I: 1375. II-III: 2750.</t>
  </si>
  <si>
    <t>HP Progression</t>
  </si>
  <si>
    <t>AoF II: 1.8k, III-IV: 2.1k</t>
  </si>
  <si>
    <t>AoF I: 900. II-III: 1800</t>
  </si>
  <si>
    <t>AoF. III: 900. III-IV: 1800</t>
  </si>
  <si>
    <t>Tess thinks this number might need checking</t>
  </si>
  <si>
    <t>Board Game Values</t>
  </si>
  <si>
    <t>AoC Video Game Values (Commented RoR values)</t>
  </si>
  <si>
    <t>Use for Base of Calculations?</t>
  </si>
  <si>
    <t>Yes</t>
  </si>
  <si>
    <t>No</t>
  </si>
  <si>
    <t>Total Resources (Not including Time)</t>
  </si>
  <si>
    <t>Total Resources (including Time)</t>
  </si>
  <si>
    <t>Order</t>
  </si>
  <si>
    <t>Calculated AP</t>
  </si>
  <si>
    <t>New/Old</t>
  </si>
  <si>
    <t>Old</t>
  </si>
  <si>
    <t>New</t>
  </si>
  <si>
    <t>Ranged Attack (RA)</t>
  </si>
  <si>
    <t>Only WatchTower has AP in the board game, and it is 3*Video Game Value</t>
  </si>
  <si>
    <t>Notes on Calculation Formation</t>
  </si>
  <si>
    <t>Calculated Values Balancing/Override Notes</t>
  </si>
  <si>
    <t>Calculated Value based on formulas</t>
  </si>
  <si>
    <t>Over ridden calculated value for either matching the BG OR the calculated value seemed too OP</t>
  </si>
  <si>
    <t xml:space="preserve">Note that the Town Center in the Video Game has AP, but not in the board game. Override the calc for these to put to 0. Bombardment tower was calculated to 360 AP!!! This seems way too OP, reduced formula to 1:1, which brings it down to 120, which still seems pretty high. </t>
  </si>
  <si>
    <t>Formula</t>
  </si>
  <si>
    <t>BG = VG*3</t>
  </si>
  <si>
    <t>BG=VG</t>
  </si>
  <si>
    <t>Calculated HP</t>
  </si>
  <si>
    <t>Test Calc</t>
  </si>
  <si>
    <t>Ranged (RA)</t>
  </si>
  <si>
    <t>Calculated Ranged RA</t>
  </si>
  <si>
    <t>Standard Buildings</t>
  </si>
  <si>
    <t>Walls and Fortifications</t>
  </si>
  <si>
    <t>HP (I)</t>
  </si>
  <si>
    <t>HP(II)</t>
  </si>
  <si>
    <t>HP(III)</t>
  </si>
  <si>
    <t>HP(IV)</t>
  </si>
  <si>
    <t>Has Capacity?</t>
  </si>
  <si>
    <t>Has BG Attack?</t>
  </si>
  <si>
    <t>Has VG Attack?</t>
  </si>
  <si>
    <t>Fortification/Defense?</t>
  </si>
  <si>
    <t>Calc</t>
  </si>
  <si>
    <t>Under/Over</t>
  </si>
  <si>
    <t>Ratio</t>
  </si>
  <si>
    <t>HP BG</t>
  </si>
  <si>
    <t>HP VG</t>
  </si>
  <si>
    <t>= 0.0947x</t>
  </si>
  <si>
    <t>Attack/Defense Buildings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</si>
</sst>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26"/>
      <color theme="1"/>
      <name val="Calibri"/>
      <family val="2"/>
      <scheme val="minor"/>
    </font>
    <font>
      <sz val="12"/>
      <color rgb="FF3F3F76"/>
      <name val="Cambria"/>
      <family val="2"/>
    </font>
    <font>
      <b/>
      <sz val="12"/>
      <color rgb="FFFA7D00"/>
      <name val="Cambria"/>
      <family val="2"/>
    </font>
    <font>
      <sz val="12"/>
      <color rgb="FFFA7D00"/>
      <name val="Cambria"/>
      <family val="2"/>
    </font>
    <font>
      <b/>
      <sz val="12"/>
      <color theme="0"/>
      <name val="Cambria"/>
      <family val="2"/>
    </font>
    <font>
      <u/>
      <sz val="11"/>
      <color theme="10"/>
      <name val="Calibri"/>
      <family val="2"/>
      <scheme val="minor"/>
    </font>
    <font>
      <b/>
      <sz val="14"/>
      <color theme="1"/>
      <name val="Calibri"/>
      <family val="2"/>
      <scheme val="minor"/>
    </font>
    <font>
      <b/>
      <sz val="22"/>
      <color theme="1"/>
      <name val="Calibri"/>
      <family val="2"/>
      <scheme val="minor"/>
    </font>
    <font>
      <b/>
      <sz val="11"/>
      <color rgb="FFFF0000"/>
      <name val="Calibri"/>
      <family val="2"/>
      <scheme val="minor"/>
    </font>
    <font>
      <sz val="11"/>
      <color rgb="FFFF0000"/>
      <name val="Calibri"/>
      <family val="2"/>
      <scheme val="minor"/>
    </font>
    <font>
      <i/>
      <sz val="11"/>
      <color theme="1"/>
      <name val="Calibri"/>
      <family val="2"/>
      <scheme val="minor"/>
    </font>
    <font>
      <sz val="11"/>
      <color theme="9" tint="-0.249977111117893"/>
      <name val="Calibri"/>
      <family val="2"/>
      <scheme val="minor"/>
    </font>
    <font>
      <b/>
      <sz val="12"/>
      <color theme="9" tint="-0.249977111117893"/>
      <name val="Cambria"/>
      <family val="2"/>
    </font>
    <font>
      <sz val="11"/>
      <name val="Calibri"/>
      <family val="2"/>
      <scheme val="minor"/>
    </font>
    <font>
      <sz val="11"/>
      <color rgb="FFFFC000"/>
      <name val="Calibri"/>
      <family val="2"/>
      <scheme val="minor"/>
    </font>
    <font>
      <b/>
      <sz val="11"/>
      <color theme="1"/>
      <name val="Adobe Fangsong Std R"/>
      <family val="1"/>
      <charset val="128"/>
    </font>
    <font>
      <b/>
      <i/>
      <u/>
      <sz val="11"/>
      <color theme="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00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5" fillId="5" borderId="4" applyNumberFormat="0" applyAlignment="0" applyProtection="0"/>
    <xf numFmtId="0" fontId="6" fillId="6" borderId="4" applyNumberFormat="0" applyAlignment="0" applyProtection="0"/>
    <xf numFmtId="0" fontId="7" fillId="0" borderId="5" applyNumberFormat="0" applyFill="0" applyAlignment="0" applyProtection="0"/>
    <xf numFmtId="0" fontId="8" fillId="7" borderId="6" applyNumberFormat="0" applyAlignment="0" applyProtection="0"/>
    <xf numFmtId="0" fontId="9" fillId="0" borderId="0" applyNumberFormat="0" applyFill="0" applyBorder="0" applyAlignment="0" applyProtection="0"/>
  </cellStyleXfs>
  <cellXfs count="124">
    <xf numFmtId="0" fontId="0" fillId="0" borderId="0" xfId="0"/>
    <xf numFmtId="0" fontId="0" fillId="0" borderId="0" xfId="0"/>
    <xf numFmtId="49" fontId="0" fillId="0" borderId="0" xfId="0" applyNumberFormat="1"/>
    <xf numFmtId="0" fontId="9" fillId="0" borderId="0" xfId="5"/>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3" fillId="0" borderId="0" xfId="0" applyFont="1"/>
    <xf numFmtId="0" fontId="0" fillId="3" borderId="1" xfId="0" applyFill="1" applyBorder="1" applyAlignment="1">
      <alignment horizontal="center" vertical="center"/>
    </xf>
    <xf numFmtId="0" fontId="8" fillId="7" borderId="6" xfId="4" applyAlignment="1">
      <alignment horizontal="center" vertical="center"/>
    </xf>
    <xf numFmtId="0" fontId="3" fillId="3" borderId="1" xfId="0" applyFont="1" applyFill="1" applyBorder="1" applyAlignment="1">
      <alignment horizontal="center" vertical="center"/>
    </xf>
    <xf numFmtId="0" fontId="12" fillId="0" borderId="0" xfId="0" applyFont="1"/>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8" fillId="7" borderId="6" xfId="4" applyAlignment="1">
      <alignment horizontal="center" vertical="center" wrapText="1"/>
    </xf>
    <xf numFmtId="0" fontId="0" fillId="0" borderId="0" xfId="0" applyAlignment="1">
      <alignment wrapText="1"/>
    </xf>
    <xf numFmtId="0" fontId="6" fillId="6" borderId="1" xfId="2" applyBorder="1" applyAlignment="1">
      <alignment horizontal="center" vertical="center" wrapText="1"/>
    </xf>
    <xf numFmtId="0" fontId="16" fillId="6" borderId="1" xfId="2" applyFont="1" applyBorder="1" applyAlignment="1">
      <alignment horizontal="center" vertical="center" wrapText="1"/>
    </xf>
    <xf numFmtId="0" fontId="10" fillId="0" borderId="0" xfId="0" applyFont="1" applyAlignment="1">
      <alignment horizontal="center"/>
    </xf>
    <xf numFmtId="0" fontId="0" fillId="0" borderId="0" xfId="0" applyFill="1" applyBorder="1" applyAlignment="1">
      <alignment wrapText="1"/>
    </xf>
    <xf numFmtId="0" fontId="15" fillId="8" borderId="2"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9" xfId="0" applyFill="1" applyBorder="1" applyAlignment="1">
      <alignment horizontal="center" vertical="center"/>
    </xf>
    <xf numFmtId="0" fontId="0" fillId="0" borderId="0" xfId="0" applyBorder="1" applyAlignment="1">
      <alignment horizontal="center" vertical="center"/>
    </xf>
    <xf numFmtId="0" fontId="0" fillId="13" borderId="0" xfId="0" applyFill="1" applyBorder="1" applyAlignment="1">
      <alignment horizontal="center" vertical="center"/>
    </xf>
    <xf numFmtId="0" fontId="0" fillId="0" borderId="9" xfId="0" applyFill="1" applyBorder="1" applyAlignment="1">
      <alignment vertical="center" wrapText="1"/>
    </xf>
    <xf numFmtId="0" fontId="0" fillId="0" borderId="12" xfId="0" applyFill="1" applyBorder="1" applyAlignment="1">
      <alignment vertical="center" wrapText="1"/>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17" fillId="0" borderId="0" xfId="0" applyFont="1" applyFill="1" applyBorder="1" applyAlignment="1">
      <alignment horizontal="center" vertical="center"/>
    </xf>
    <xf numFmtId="0" fontId="19" fillId="12" borderId="1" xfId="0" applyFont="1" applyFill="1" applyBorder="1" applyAlignment="1">
      <alignment horizontal="center" vertical="center"/>
    </xf>
    <xf numFmtId="0" fontId="19" fillId="4"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9" fillId="12"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9" fillId="13" borderId="7" xfId="0" applyFont="1" applyFill="1" applyBorder="1" applyAlignment="1">
      <alignment horizontal="center" vertical="center" wrapText="1"/>
    </xf>
    <xf numFmtId="0" fontId="19" fillId="13" borderId="10" xfId="0" applyFont="1" applyFill="1" applyBorder="1" applyAlignment="1">
      <alignment horizontal="center" vertical="center" wrapText="1"/>
    </xf>
    <xf numFmtId="0" fontId="0" fillId="13" borderId="7" xfId="0" applyFont="1" applyFill="1" applyBorder="1" applyAlignment="1">
      <alignment horizontal="center" vertical="center" wrapText="1"/>
    </xf>
    <xf numFmtId="0" fontId="0" fillId="13" borderId="10"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6" fillId="0" borderId="1" xfId="2" applyFill="1" applyBorder="1" applyAlignment="1">
      <alignment horizontal="center" vertical="center"/>
    </xf>
    <xf numFmtId="0" fontId="16" fillId="0" borderId="1" xfId="2" applyFont="1" applyFill="1" applyBorder="1" applyAlignment="1">
      <alignment horizontal="center" vertical="center"/>
    </xf>
    <xf numFmtId="0" fontId="15" fillId="0" borderId="1" xfId="0" applyFont="1" applyFill="1" applyBorder="1" applyAlignment="1">
      <alignment horizontal="center" vertical="center"/>
    </xf>
    <xf numFmtId="0" fontId="6" fillId="0" borderId="4" xfId="2" applyFill="1" applyBorder="1" applyAlignment="1">
      <alignment horizontal="center" vertical="center"/>
    </xf>
    <xf numFmtId="0" fontId="5" fillId="0" borderId="4" xfId="1" applyFill="1" applyBorder="1" applyAlignment="1">
      <alignment horizontal="center" vertical="center"/>
    </xf>
    <xf numFmtId="0" fontId="6" fillId="0" borderId="9" xfId="2" applyFill="1" applyBorder="1" applyAlignment="1">
      <alignment horizontal="center" vertical="center"/>
    </xf>
    <xf numFmtId="0" fontId="0" fillId="2" borderId="3" xfId="0" applyFont="1" applyFill="1" applyBorder="1" applyAlignment="1">
      <alignment horizontal="center" vertical="center" wrapText="1"/>
    </xf>
    <xf numFmtId="0" fontId="0" fillId="0" borderId="8" xfId="0" applyFill="1" applyBorder="1" applyAlignment="1">
      <alignment horizontal="center" vertical="center"/>
    </xf>
    <xf numFmtId="0" fontId="0" fillId="2" borderId="2" xfId="0" applyFont="1" applyFill="1" applyBorder="1" applyAlignment="1">
      <alignment horizontal="center" vertical="center" wrapText="1"/>
    </xf>
    <xf numFmtId="0" fontId="7" fillId="0" borderId="2" xfId="3" applyFill="1" applyBorder="1" applyAlignment="1">
      <alignment horizontal="center" vertical="center"/>
    </xf>
    <xf numFmtId="0" fontId="15" fillId="0" borderId="2" xfId="0" applyFont="1" applyFill="1" applyBorder="1" applyAlignment="1">
      <alignment horizontal="center" vertical="center"/>
    </xf>
    <xf numFmtId="0" fontId="0" fillId="0" borderId="7" xfId="0" applyFill="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2"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0" borderId="1" xfId="0" applyFont="1" applyFill="1" applyBorder="1" applyAlignment="1">
      <alignment horizontal="center" vertical="center"/>
    </xf>
    <xf numFmtId="0" fontId="0" fillId="3" borderId="0" xfId="0" applyFont="1" applyFill="1" applyBorder="1" applyAlignment="1">
      <alignment horizontal="center" vertical="center" wrapText="1"/>
    </xf>
    <xf numFmtId="0" fontId="14" fillId="0" borderId="1" xfId="0" applyFont="1" applyFill="1" applyBorder="1" applyAlignment="1">
      <alignment horizontal="center" vertical="center"/>
    </xf>
    <xf numFmtId="0" fontId="18" fillId="0" borderId="1" xfId="0" applyFont="1" applyFill="1" applyBorder="1" applyAlignment="1">
      <alignment horizontal="center" vertical="center"/>
    </xf>
    <xf numFmtId="0" fontId="0" fillId="0" borderId="17" xfId="0" applyFill="1" applyBorder="1" applyAlignment="1">
      <alignment horizontal="center" vertical="center"/>
    </xf>
    <xf numFmtId="0" fontId="0" fillId="11" borderId="0" xfId="0" applyFont="1" applyFill="1" applyBorder="1" applyAlignment="1">
      <alignment horizontal="center" vertical="center" wrapText="1"/>
    </xf>
    <xf numFmtId="0" fontId="20" fillId="0" borderId="0" xfId="0" applyFont="1" applyBorder="1"/>
    <xf numFmtId="0" fontId="0" fillId="0" borderId="0" xfId="0" applyBorder="1"/>
    <xf numFmtId="0" fontId="0" fillId="0" borderId="17" xfId="0" applyBorder="1"/>
    <xf numFmtId="1" fontId="17" fillId="0" borderId="1" xfId="0" applyNumberFormat="1" applyFont="1" applyFill="1" applyBorder="1" applyAlignment="1">
      <alignment horizontal="center" vertical="center"/>
    </xf>
    <xf numFmtId="0" fontId="11" fillId="0" borderId="0" xfId="0" applyFont="1" applyAlignment="1">
      <alignment horizontal="center"/>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4" fillId="0" borderId="16" xfId="0" applyFont="1" applyBorder="1" applyAlignment="1">
      <alignment horizontal="center" vertical="center"/>
    </xf>
    <xf numFmtId="0" fontId="19" fillId="4" borderId="2" xfId="0" applyFont="1" applyFill="1" applyBorder="1" applyAlignment="1">
      <alignment horizontal="center" vertical="center"/>
    </xf>
    <xf numFmtId="0" fontId="19" fillId="4" borderId="11" xfId="0" applyFont="1" applyFill="1" applyBorder="1" applyAlignment="1">
      <alignment horizontal="center" vertical="center"/>
    </xf>
    <xf numFmtId="0" fontId="19" fillId="4" borderId="3" xfId="0" applyFont="1" applyFill="1" applyBorder="1" applyAlignment="1">
      <alignment horizontal="center" vertical="center"/>
    </xf>
    <xf numFmtId="0" fontId="0" fillId="4" borderId="16" xfId="0" applyFont="1" applyFill="1" applyBorder="1" applyAlignment="1">
      <alignment horizontal="center" vertical="center"/>
    </xf>
    <xf numFmtId="0" fontId="0" fillId="4" borderId="11" xfId="0" applyFont="1" applyFill="1" applyBorder="1" applyAlignment="1">
      <alignment horizontal="center" vertical="center"/>
    </xf>
    <xf numFmtId="0" fontId="0" fillId="4" borderId="3"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3"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11" borderId="2" xfId="0" applyFont="1" applyFill="1" applyBorder="1" applyAlignment="1">
      <alignment horizontal="center" vertical="center"/>
    </xf>
    <xf numFmtId="0" fontId="19" fillId="11" borderId="11" xfId="0" applyFont="1" applyFill="1" applyBorder="1" applyAlignment="1">
      <alignment horizontal="center" vertical="center"/>
    </xf>
    <xf numFmtId="0" fontId="19" fillId="11" borderId="3" xfId="0" applyFont="1" applyFill="1" applyBorder="1" applyAlignment="1">
      <alignment horizontal="center" vertical="center"/>
    </xf>
    <xf numFmtId="0" fontId="19" fillId="2" borderId="1" xfId="0" applyFont="1" applyFill="1" applyBorder="1" applyAlignment="1">
      <alignment horizontal="center" vertical="center"/>
    </xf>
    <xf numFmtId="0" fontId="0" fillId="11" borderId="1" xfId="0" applyFont="1" applyFill="1" applyBorder="1" applyAlignment="1">
      <alignment horizontal="center" vertical="center"/>
    </xf>
    <xf numFmtId="0" fontId="19" fillId="10" borderId="2" xfId="0" applyFont="1" applyFill="1" applyBorder="1" applyAlignment="1">
      <alignment horizontal="center" vertical="center"/>
    </xf>
    <xf numFmtId="0" fontId="19" fillId="10" borderId="11" xfId="0" applyFont="1" applyFill="1" applyBorder="1" applyAlignment="1">
      <alignment horizontal="center" vertical="center"/>
    </xf>
    <xf numFmtId="0" fontId="19" fillId="10" borderId="3" xfId="0" applyFont="1" applyFill="1" applyBorder="1" applyAlignment="1">
      <alignment horizontal="center" vertical="center"/>
    </xf>
    <xf numFmtId="0" fontId="0" fillId="9" borderId="1" xfId="0" applyFont="1" applyFill="1" applyBorder="1" applyAlignment="1">
      <alignment horizontal="center" vertical="center"/>
    </xf>
    <xf numFmtId="0" fontId="0" fillId="10" borderId="1" xfId="0" applyFont="1" applyFill="1" applyBorder="1" applyAlignment="1">
      <alignment horizontal="center" vertical="center"/>
    </xf>
    <xf numFmtId="1" fontId="17" fillId="0" borderId="3" xfId="0" applyNumberFormat="1" applyFont="1" applyFill="1" applyBorder="1" applyAlignment="1">
      <alignment horizontal="center" vertical="center"/>
    </xf>
    <xf numFmtId="0" fontId="19" fillId="2" borderId="9"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13" fillId="0" borderId="20" xfId="0" applyFont="1" applyFill="1" applyBorder="1" applyAlignment="1">
      <alignment horizontal="center" vertical="center"/>
    </xf>
    <xf numFmtId="0" fontId="13" fillId="0" borderId="13" xfId="0" applyFont="1" applyFill="1" applyBorder="1" applyAlignment="1">
      <alignment horizontal="center" vertical="center"/>
    </xf>
    <xf numFmtId="0" fontId="17" fillId="0" borderId="21" xfId="0" applyFont="1" applyFill="1" applyBorder="1" applyAlignment="1">
      <alignment horizontal="center" vertical="center"/>
    </xf>
    <xf numFmtId="0" fontId="13" fillId="0" borderId="21" xfId="0" applyFont="1" applyFill="1"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0" fillId="0" borderId="20" xfId="0" applyFill="1" applyBorder="1" applyAlignment="1">
      <alignment horizontal="center" vertical="center"/>
    </xf>
    <xf numFmtId="0" fontId="13" fillId="0" borderId="18" xfId="0" applyFont="1" applyFill="1" applyBorder="1" applyAlignment="1">
      <alignment horizontal="center" vertical="center"/>
    </xf>
    <xf numFmtId="0" fontId="13" fillId="0" borderId="19" xfId="0" applyFont="1" applyFill="1" applyBorder="1" applyAlignment="1">
      <alignment horizontal="center" vertical="center"/>
    </xf>
    <xf numFmtId="0" fontId="17" fillId="0" borderId="20" xfId="0" applyFont="1" applyFill="1" applyBorder="1" applyAlignment="1">
      <alignment horizontal="center" vertical="center"/>
    </xf>
    <xf numFmtId="0" fontId="13" fillId="0" borderId="22" xfId="0" applyFont="1" applyFill="1" applyBorder="1" applyAlignment="1">
      <alignment horizontal="center" vertical="center"/>
    </xf>
    <xf numFmtId="0" fontId="13" fillId="0" borderId="23" xfId="0" applyFont="1" applyFill="1" applyBorder="1" applyAlignment="1">
      <alignment horizontal="center" vertical="center"/>
    </xf>
    <xf numFmtId="0" fontId="17" fillId="0" borderId="24" xfId="0" applyFont="1" applyFill="1" applyBorder="1" applyAlignment="1">
      <alignment horizontal="center" vertical="center"/>
    </xf>
    <xf numFmtId="0" fontId="8" fillId="7" borderId="6" xfId="4" applyBorder="1" applyAlignment="1">
      <alignment horizontal="center" vertical="center"/>
    </xf>
  </cellXfs>
  <cellStyles count="6">
    <cellStyle name="Calculation" xfId="2" builtinId="22"/>
    <cellStyle name="Check Cell" xfId="4" builtinId="23"/>
    <cellStyle name="Hyperlink" xfId="5" builtinId="8"/>
    <cellStyle name="Input" xfId="1" builtinId="20"/>
    <cellStyle name="Linked Cell" xfId="3"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dLbls>
            <c:delete val="1"/>
          </c:dLbls>
          <c:trendline>
            <c:trendlineType val="linear"/>
            <c:dispRSqr val="1"/>
            <c:dispEq val="1"/>
            <c:trendlineLbl>
              <c:layout/>
              <c:numFmt formatCode="General" sourceLinked="0"/>
            </c:trendlineLbl>
          </c:trendline>
          <c:xVal>
            <c:numRef>
              <c:f>'Calculation Work'!$AU$4:$AU$5</c:f>
              <c:numCache>
                <c:formatCode>General</c:formatCode>
                <c:ptCount val="2"/>
                <c:pt idx="0">
                  <c:v>2750</c:v>
                </c:pt>
                <c:pt idx="1">
                  <c:v>250</c:v>
                </c:pt>
              </c:numCache>
            </c:numRef>
          </c:xVal>
          <c:yVal>
            <c:numRef>
              <c:f>'Calculation Work'!$AT$4:$AT$5</c:f>
              <c:numCache>
                <c:formatCode>General</c:formatCode>
                <c:ptCount val="2"/>
                <c:pt idx="0">
                  <c:v>380</c:v>
                </c:pt>
                <c:pt idx="1">
                  <c:v>20</c:v>
                </c:pt>
              </c:numCache>
            </c:numRef>
          </c:yVal>
          <c:smooth val="0"/>
        </c:ser>
        <c:dLbls>
          <c:showLegendKey val="0"/>
          <c:showVal val="1"/>
          <c:showCatName val="0"/>
          <c:showSerName val="0"/>
          <c:showPercent val="0"/>
          <c:showBubbleSize val="0"/>
        </c:dLbls>
        <c:axId val="57570944"/>
        <c:axId val="57571520"/>
      </c:scatterChart>
      <c:valAx>
        <c:axId val="57570944"/>
        <c:scaling>
          <c:orientation val="minMax"/>
        </c:scaling>
        <c:delete val="0"/>
        <c:axPos val="b"/>
        <c:numFmt formatCode="General" sourceLinked="1"/>
        <c:majorTickMark val="out"/>
        <c:minorTickMark val="none"/>
        <c:tickLblPos val="nextTo"/>
        <c:crossAx val="57571520"/>
        <c:crosses val="autoZero"/>
        <c:crossBetween val="midCat"/>
      </c:valAx>
      <c:valAx>
        <c:axId val="57571520"/>
        <c:scaling>
          <c:orientation val="minMax"/>
        </c:scaling>
        <c:delete val="0"/>
        <c:axPos val="l"/>
        <c:majorGridlines/>
        <c:numFmt formatCode="General" sourceLinked="1"/>
        <c:majorTickMark val="out"/>
        <c:minorTickMark val="none"/>
        <c:tickLblPos val="nextTo"/>
        <c:crossAx val="575709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dLbls>
            <c:delete val="1"/>
          </c:dLbls>
          <c:trendline>
            <c:trendlineType val="linear"/>
            <c:dispRSqr val="1"/>
            <c:dispEq val="1"/>
            <c:trendlineLbl>
              <c:layout>
                <c:manualLayout>
                  <c:x val="-0.2108288694050662"/>
                  <c:y val="-7.6964724959118326E-3"/>
                </c:manualLayout>
              </c:layout>
              <c:numFmt formatCode="General" sourceLinked="0"/>
            </c:trendlineLbl>
          </c:trendline>
          <c:xVal>
            <c:numRef>
              <c:f>'Calculation Work'!$R$37:$R$50</c:f>
              <c:numCache>
                <c:formatCode>General</c:formatCode>
                <c:ptCount val="14"/>
                <c:pt idx="1">
                  <c:v>900</c:v>
                </c:pt>
                <c:pt idx="2">
                  <c:v>2100</c:v>
                </c:pt>
                <c:pt idx="3">
                  <c:v>2100</c:v>
                </c:pt>
                <c:pt idx="4">
                  <c:v>2100</c:v>
                </c:pt>
                <c:pt idx="5">
                  <c:v>2100</c:v>
                </c:pt>
                <c:pt idx="6">
                  <c:v>1800</c:v>
                </c:pt>
                <c:pt idx="7">
                  <c:v>480</c:v>
                </c:pt>
                <c:pt idx="8">
                  <c:v>1000</c:v>
                </c:pt>
                <c:pt idx="9">
                  <c:v>1000</c:v>
                </c:pt>
                <c:pt idx="10">
                  <c:v>1000</c:v>
                </c:pt>
                <c:pt idx="11">
                  <c:v>1500</c:v>
                </c:pt>
                <c:pt idx="12">
                  <c:v>1000</c:v>
                </c:pt>
                <c:pt idx="13">
                  <c:v>1500</c:v>
                </c:pt>
              </c:numCache>
            </c:numRef>
          </c:xVal>
          <c:yVal>
            <c:numRef>
              <c:f>'Calculation Work'!$Q$37:$Q$50</c:f>
              <c:numCache>
                <c:formatCode>General</c:formatCode>
                <c:ptCount val="14"/>
                <c:pt idx="1">
                  <c:v>80</c:v>
                </c:pt>
                <c:pt idx="2">
                  <c:v>180</c:v>
                </c:pt>
                <c:pt idx="3">
                  <c:v>180</c:v>
                </c:pt>
                <c:pt idx="4">
                  <c:v>180</c:v>
                </c:pt>
                <c:pt idx="5">
                  <c:v>180</c:v>
                </c:pt>
                <c:pt idx="6">
                  <c:v>150</c:v>
                </c:pt>
                <c:pt idx="7">
                  <c:v>40</c:v>
                </c:pt>
                <c:pt idx="8">
                  <c:v>80</c:v>
                </c:pt>
                <c:pt idx="9">
                  <c:v>80</c:v>
                </c:pt>
                <c:pt idx="10">
                  <c:v>80</c:v>
                </c:pt>
                <c:pt idx="11">
                  <c:v>120</c:v>
                </c:pt>
                <c:pt idx="12">
                  <c:v>80</c:v>
                </c:pt>
                <c:pt idx="13">
                  <c:v>120</c:v>
                </c:pt>
              </c:numCache>
            </c:numRef>
          </c:yVal>
          <c:smooth val="0"/>
        </c:ser>
        <c:dLbls>
          <c:showLegendKey val="0"/>
          <c:showVal val="1"/>
          <c:showCatName val="0"/>
          <c:showSerName val="0"/>
          <c:showPercent val="0"/>
          <c:showBubbleSize val="0"/>
        </c:dLbls>
        <c:axId val="57841280"/>
        <c:axId val="57841856"/>
      </c:scatterChart>
      <c:valAx>
        <c:axId val="57841280"/>
        <c:scaling>
          <c:orientation val="minMax"/>
        </c:scaling>
        <c:delete val="0"/>
        <c:axPos val="b"/>
        <c:title>
          <c:tx>
            <c:rich>
              <a:bodyPr/>
              <a:lstStyle/>
              <a:p>
                <a:pPr>
                  <a:defRPr/>
                </a:pPr>
                <a:r>
                  <a:rPr lang="en-US"/>
                  <a:t>HP Video</a:t>
                </a:r>
                <a:r>
                  <a:rPr lang="en-US" baseline="0"/>
                  <a:t> Game</a:t>
                </a:r>
                <a:endParaRPr lang="en-US"/>
              </a:p>
            </c:rich>
          </c:tx>
          <c:layout/>
          <c:overlay val="0"/>
        </c:title>
        <c:numFmt formatCode="General" sourceLinked="1"/>
        <c:majorTickMark val="out"/>
        <c:minorTickMark val="none"/>
        <c:tickLblPos val="nextTo"/>
        <c:crossAx val="57841856"/>
        <c:crosses val="autoZero"/>
        <c:crossBetween val="midCat"/>
      </c:valAx>
      <c:valAx>
        <c:axId val="57841856"/>
        <c:scaling>
          <c:orientation val="minMax"/>
        </c:scaling>
        <c:delete val="0"/>
        <c:axPos val="l"/>
        <c:majorGridlines/>
        <c:title>
          <c:tx>
            <c:rich>
              <a:bodyPr rot="-5400000" vert="horz"/>
              <a:lstStyle/>
              <a:p>
                <a:pPr>
                  <a:defRPr/>
                </a:pPr>
                <a:r>
                  <a:rPr lang="en-US"/>
                  <a:t>HP Board</a:t>
                </a:r>
                <a:r>
                  <a:rPr lang="en-US" baseline="0"/>
                  <a:t> Game</a:t>
                </a:r>
                <a:endParaRPr lang="en-US"/>
              </a:p>
            </c:rich>
          </c:tx>
          <c:layout/>
          <c:overlay val="0"/>
        </c:title>
        <c:numFmt formatCode="General" sourceLinked="1"/>
        <c:majorTickMark val="out"/>
        <c:minorTickMark val="none"/>
        <c:tickLblPos val="nextTo"/>
        <c:crossAx val="5784128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dLbls>
            <c:delete val="1"/>
          </c:dLbls>
          <c:trendline>
            <c:trendlineType val="linear"/>
            <c:dispRSqr val="1"/>
            <c:dispEq val="1"/>
            <c:trendlineLbl>
              <c:layout>
                <c:manualLayout>
                  <c:x val="-0.18481098364509554"/>
                  <c:y val="-7.1566970359071612E-4"/>
                </c:manualLayout>
              </c:layout>
              <c:numFmt formatCode="General" sourceLinked="0"/>
            </c:trendlineLbl>
          </c:trendline>
          <c:xVal>
            <c:numRef>
              <c:f>'Calculation Work'!$R$30:$R$35</c:f>
              <c:numCache>
                <c:formatCode>General</c:formatCode>
                <c:ptCount val="6"/>
                <c:pt idx="0">
                  <c:v>1020</c:v>
                </c:pt>
                <c:pt idx="1">
                  <c:v>250</c:v>
                </c:pt>
                <c:pt idx="2">
                  <c:v>1200</c:v>
                </c:pt>
                <c:pt idx="3">
                  <c:v>4800</c:v>
                </c:pt>
                <c:pt idx="4">
                  <c:v>1800</c:v>
                </c:pt>
                <c:pt idx="5">
                  <c:v>500</c:v>
                </c:pt>
              </c:numCache>
            </c:numRef>
          </c:xVal>
          <c:yVal>
            <c:numRef>
              <c:f>'Calculation Work'!$Q$30:$Q$35</c:f>
              <c:numCache>
                <c:formatCode>General</c:formatCode>
                <c:ptCount val="6"/>
                <c:pt idx="0">
                  <c:v>100</c:v>
                </c:pt>
                <c:pt idx="1">
                  <c:v>20</c:v>
                </c:pt>
                <c:pt idx="2">
                  <c:v>120</c:v>
                </c:pt>
                <c:pt idx="3">
                  <c:v>440</c:v>
                </c:pt>
                <c:pt idx="4">
                  <c:v>150</c:v>
                </c:pt>
                <c:pt idx="5">
                  <c:v>40</c:v>
                </c:pt>
              </c:numCache>
            </c:numRef>
          </c:yVal>
          <c:smooth val="0"/>
        </c:ser>
        <c:dLbls>
          <c:showLegendKey val="0"/>
          <c:showVal val="1"/>
          <c:showCatName val="0"/>
          <c:showSerName val="0"/>
          <c:showPercent val="0"/>
          <c:showBubbleSize val="0"/>
        </c:dLbls>
        <c:axId val="74635456"/>
        <c:axId val="74636032"/>
      </c:scatterChart>
      <c:valAx>
        <c:axId val="74635456"/>
        <c:scaling>
          <c:orientation val="minMax"/>
        </c:scaling>
        <c:delete val="0"/>
        <c:axPos val="b"/>
        <c:title>
          <c:tx>
            <c:rich>
              <a:bodyPr/>
              <a:lstStyle/>
              <a:p>
                <a:pPr>
                  <a:defRPr/>
                </a:pPr>
                <a:r>
                  <a:rPr lang="en-US"/>
                  <a:t>HP Video Game</a:t>
                </a:r>
              </a:p>
            </c:rich>
          </c:tx>
          <c:layout/>
          <c:overlay val="0"/>
        </c:title>
        <c:numFmt formatCode="General" sourceLinked="1"/>
        <c:majorTickMark val="out"/>
        <c:minorTickMark val="none"/>
        <c:tickLblPos val="nextTo"/>
        <c:crossAx val="74636032"/>
        <c:crosses val="autoZero"/>
        <c:crossBetween val="midCat"/>
      </c:valAx>
      <c:valAx>
        <c:axId val="74636032"/>
        <c:scaling>
          <c:orientation val="minMax"/>
        </c:scaling>
        <c:delete val="0"/>
        <c:axPos val="l"/>
        <c:majorGridlines/>
        <c:title>
          <c:tx>
            <c:rich>
              <a:bodyPr rot="-5400000" vert="horz"/>
              <a:lstStyle/>
              <a:p>
                <a:pPr>
                  <a:defRPr/>
                </a:pPr>
                <a:r>
                  <a:rPr lang="en-US"/>
                  <a:t>HP Board</a:t>
                </a:r>
                <a:r>
                  <a:rPr lang="en-US" baseline="0"/>
                  <a:t> Game</a:t>
                </a:r>
                <a:endParaRPr lang="en-US"/>
              </a:p>
            </c:rich>
          </c:tx>
          <c:layout/>
          <c:overlay val="0"/>
        </c:title>
        <c:numFmt formatCode="General" sourceLinked="1"/>
        <c:majorTickMark val="out"/>
        <c:minorTickMark val="none"/>
        <c:tickLblPos val="nextTo"/>
        <c:crossAx val="74635456"/>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dLbls>
            <c:delete val="1"/>
          </c:dLbls>
          <c:trendline>
            <c:trendlineType val="linear"/>
            <c:dispRSqr val="1"/>
            <c:dispEq val="1"/>
            <c:trendlineLbl>
              <c:layout>
                <c:manualLayout>
                  <c:x val="-0.18481098364509554"/>
                  <c:y val="-7.1566970359071612E-4"/>
                </c:manualLayout>
              </c:layout>
              <c:numFmt formatCode="General" sourceLinked="0"/>
            </c:trendlineLbl>
          </c:trendline>
          <c:xVal>
            <c:numRef>
              <c:f>'Calculation Work'!$R$52:$R$57</c:f>
              <c:numCache>
                <c:formatCode>General</c:formatCode>
                <c:ptCount val="6"/>
                <c:pt idx="0">
                  <c:v>2750</c:v>
                </c:pt>
                <c:pt idx="1">
                  <c:v>1800</c:v>
                </c:pt>
                <c:pt idx="3">
                  <c:v>2400</c:v>
                </c:pt>
              </c:numCache>
            </c:numRef>
          </c:xVal>
          <c:yVal>
            <c:numRef>
              <c:f>'Calculation Work'!$Q$52:$Q$57</c:f>
              <c:numCache>
                <c:formatCode>General</c:formatCode>
                <c:ptCount val="6"/>
                <c:pt idx="0">
                  <c:v>380</c:v>
                </c:pt>
                <c:pt idx="1">
                  <c:v>280</c:v>
                </c:pt>
                <c:pt idx="3">
                  <c:v>220</c:v>
                </c:pt>
              </c:numCache>
            </c:numRef>
          </c:yVal>
          <c:smooth val="0"/>
        </c:ser>
        <c:dLbls>
          <c:showLegendKey val="0"/>
          <c:showVal val="1"/>
          <c:showCatName val="0"/>
          <c:showSerName val="0"/>
          <c:showPercent val="0"/>
          <c:showBubbleSize val="0"/>
        </c:dLbls>
        <c:axId val="97252992"/>
        <c:axId val="97254720"/>
      </c:scatterChart>
      <c:valAx>
        <c:axId val="97252992"/>
        <c:scaling>
          <c:orientation val="minMax"/>
        </c:scaling>
        <c:delete val="0"/>
        <c:axPos val="b"/>
        <c:title>
          <c:tx>
            <c:rich>
              <a:bodyPr/>
              <a:lstStyle/>
              <a:p>
                <a:pPr>
                  <a:defRPr/>
                </a:pPr>
                <a:r>
                  <a:rPr lang="en-US"/>
                  <a:t>HP Video Game</a:t>
                </a:r>
              </a:p>
            </c:rich>
          </c:tx>
          <c:layout/>
          <c:overlay val="0"/>
        </c:title>
        <c:numFmt formatCode="General" sourceLinked="1"/>
        <c:majorTickMark val="out"/>
        <c:minorTickMark val="none"/>
        <c:tickLblPos val="nextTo"/>
        <c:crossAx val="97254720"/>
        <c:crosses val="autoZero"/>
        <c:crossBetween val="midCat"/>
      </c:valAx>
      <c:valAx>
        <c:axId val="97254720"/>
        <c:scaling>
          <c:orientation val="minMax"/>
        </c:scaling>
        <c:delete val="0"/>
        <c:axPos val="l"/>
        <c:majorGridlines/>
        <c:title>
          <c:tx>
            <c:rich>
              <a:bodyPr rot="-5400000" vert="horz"/>
              <a:lstStyle/>
              <a:p>
                <a:pPr>
                  <a:defRPr/>
                </a:pPr>
                <a:r>
                  <a:rPr lang="en-US"/>
                  <a:t>HP Board</a:t>
                </a:r>
                <a:r>
                  <a:rPr lang="en-US" baseline="0"/>
                  <a:t> Game</a:t>
                </a:r>
                <a:endParaRPr lang="en-US"/>
              </a:p>
            </c:rich>
          </c:tx>
          <c:layout/>
          <c:overlay val="0"/>
        </c:title>
        <c:numFmt formatCode="General" sourceLinked="1"/>
        <c:majorTickMark val="out"/>
        <c:minorTickMark val="none"/>
        <c:tickLblPos val="nextTo"/>
        <c:crossAx val="9725299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 Work'!$Q$30:$Q$55</c:f>
              <c:strCache>
                <c:ptCount val="1"/>
                <c:pt idx="0">
                  <c:v>100 20 120 440 150 40 80 180 180 180 180 150 40 80 80 80 120 80 120 380 280 220</c:v>
                </c:pt>
              </c:strCache>
            </c:strRef>
          </c:tx>
          <c:invertIfNegative val="0"/>
          <c:cat>
            <c:numRef>
              <c:f>'Calculation Work'!$R$30:$R$55</c:f>
              <c:numCache>
                <c:formatCode>General</c:formatCode>
                <c:ptCount val="26"/>
                <c:pt idx="0">
                  <c:v>1020</c:v>
                </c:pt>
                <c:pt idx="1">
                  <c:v>250</c:v>
                </c:pt>
                <c:pt idx="2">
                  <c:v>1200</c:v>
                </c:pt>
                <c:pt idx="3">
                  <c:v>4800</c:v>
                </c:pt>
                <c:pt idx="4">
                  <c:v>1800</c:v>
                </c:pt>
                <c:pt idx="5">
                  <c:v>500</c:v>
                </c:pt>
                <c:pt idx="8">
                  <c:v>900</c:v>
                </c:pt>
                <c:pt idx="9">
                  <c:v>2100</c:v>
                </c:pt>
                <c:pt idx="10">
                  <c:v>2100</c:v>
                </c:pt>
                <c:pt idx="11">
                  <c:v>2100</c:v>
                </c:pt>
                <c:pt idx="12">
                  <c:v>2100</c:v>
                </c:pt>
                <c:pt idx="13">
                  <c:v>1800</c:v>
                </c:pt>
                <c:pt idx="14">
                  <c:v>480</c:v>
                </c:pt>
                <c:pt idx="15">
                  <c:v>1000</c:v>
                </c:pt>
                <c:pt idx="16">
                  <c:v>1000</c:v>
                </c:pt>
                <c:pt idx="17">
                  <c:v>1000</c:v>
                </c:pt>
                <c:pt idx="18">
                  <c:v>1500</c:v>
                </c:pt>
                <c:pt idx="19">
                  <c:v>1000</c:v>
                </c:pt>
                <c:pt idx="20">
                  <c:v>1500</c:v>
                </c:pt>
                <c:pt idx="22">
                  <c:v>2750</c:v>
                </c:pt>
                <c:pt idx="23">
                  <c:v>1800</c:v>
                </c:pt>
                <c:pt idx="25">
                  <c:v>2400</c:v>
                </c:pt>
              </c:numCache>
            </c:numRef>
          </c:cat>
          <c:val>
            <c:numRef>
              <c:f>'Calculation Work'!$Q$30:$Q$55</c:f>
              <c:numCache>
                <c:formatCode>General</c:formatCode>
                <c:ptCount val="26"/>
                <c:pt idx="0">
                  <c:v>100</c:v>
                </c:pt>
                <c:pt idx="1">
                  <c:v>20</c:v>
                </c:pt>
                <c:pt idx="2">
                  <c:v>120</c:v>
                </c:pt>
                <c:pt idx="3">
                  <c:v>440</c:v>
                </c:pt>
                <c:pt idx="4">
                  <c:v>150</c:v>
                </c:pt>
                <c:pt idx="5">
                  <c:v>40</c:v>
                </c:pt>
                <c:pt idx="8">
                  <c:v>80</c:v>
                </c:pt>
                <c:pt idx="9">
                  <c:v>180</c:v>
                </c:pt>
                <c:pt idx="10">
                  <c:v>180</c:v>
                </c:pt>
                <c:pt idx="11">
                  <c:v>180</c:v>
                </c:pt>
                <c:pt idx="12">
                  <c:v>180</c:v>
                </c:pt>
                <c:pt idx="13">
                  <c:v>150</c:v>
                </c:pt>
                <c:pt idx="14">
                  <c:v>40</c:v>
                </c:pt>
                <c:pt idx="15">
                  <c:v>80</c:v>
                </c:pt>
                <c:pt idx="16">
                  <c:v>80</c:v>
                </c:pt>
                <c:pt idx="17">
                  <c:v>80</c:v>
                </c:pt>
                <c:pt idx="18">
                  <c:v>120</c:v>
                </c:pt>
                <c:pt idx="19">
                  <c:v>80</c:v>
                </c:pt>
                <c:pt idx="20">
                  <c:v>120</c:v>
                </c:pt>
                <c:pt idx="22">
                  <c:v>380</c:v>
                </c:pt>
                <c:pt idx="23">
                  <c:v>280</c:v>
                </c:pt>
                <c:pt idx="25">
                  <c:v>220</c:v>
                </c:pt>
              </c:numCache>
            </c:numRef>
          </c:val>
        </c:ser>
        <c:dLbls>
          <c:showLegendKey val="0"/>
          <c:showVal val="0"/>
          <c:showCatName val="0"/>
          <c:showSerName val="0"/>
          <c:showPercent val="0"/>
          <c:showBubbleSize val="0"/>
        </c:dLbls>
        <c:gapWidth val="150"/>
        <c:axId val="49743872"/>
        <c:axId val="60013312"/>
      </c:barChart>
      <c:catAx>
        <c:axId val="49743872"/>
        <c:scaling>
          <c:orientation val="minMax"/>
        </c:scaling>
        <c:delete val="0"/>
        <c:axPos val="b"/>
        <c:numFmt formatCode="General" sourceLinked="1"/>
        <c:majorTickMark val="out"/>
        <c:minorTickMark val="none"/>
        <c:tickLblPos val="nextTo"/>
        <c:crossAx val="60013312"/>
        <c:crosses val="autoZero"/>
        <c:auto val="1"/>
        <c:lblAlgn val="ctr"/>
        <c:lblOffset val="100"/>
        <c:noMultiLvlLbl val="0"/>
      </c:catAx>
      <c:valAx>
        <c:axId val="60013312"/>
        <c:scaling>
          <c:orientation val="minMax"/>
        </c:scaling>
        <c:delete val="0"/>
        <c:axPos val="l"/>
        <c:majorGridlines/>
        <c:numFmt formatCode="General" sourceLinked="1"/>
        <c:majorTickMark val="out"/>
        <c:minorTickMark val="none"/>
        <c:tickLblPos val="nextTo"/>
        <c:crossAx val="49743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'Calculation Work'!$R$66:$R$95</c:f>
              <c:numCache>
                <c:formatCode>General</c:formatCode>
                <c:ptCount val="30"/>
                <c:pt idx="0">
                  <c:v>480</c:v>
                </c:pt>
                <c:pt idx="1">
                  <c:v>900</c:v>
                </c:pt>
                <c:pt idx="2">
                  <c:v>1200</c:v>
                </c:pt>
                <c:pt idx="3">
                  <c:v>1000</c:v>
                </c:pt>
                <c:pt idx="4">
                  <c:v>1000</c:v>
                </c:pt>
                <c:pt idx="5">
                  <c:v>1000</c:v>
                </c:pt>
                <c:pt idx="6">
                  <c:v>1000</c:v>
                </c:pt>
                <c:pt idx="7">
                  <c:v>1500</c:v>
                </c:pt>
                <c:pt idx="8">
                  <c:v>1500</c:v>
                </c:pt>
                <c:pt idx="9">
                  <c:v>1800</c:v>
                </c:pt>
                <c:pt idx="10">
                  <c:v>2100</c:v>
                </c:pt>
                <c:pt idx="11">
                  <c:v>2100</c:v>
                </c:pt>
                <c:pt idx="12">
                  <c:v>2100</c:v>
                </c:pt>
                <c:pt idx="13">
                  <c:v>2100</c:v>
                </c:pt>
                <c:pt idx="26">
                  <c:v>1800</c:v>
                </c:pt>
                <c:pt idx="27">
                  <c:v>250</c:v>
                </c:pt>
                <c:pt idx="28">
                  <c:v>1800</c:v>
                </c:pt>
                <c:pt idx="29">
                  <c:v>2750</c:v>
                </c:pt>
              </c:numCache>
            </c:numRef>
          </c:xVal>
          <c:yVal>
            <c:numRef>
              <c:f>'Calculation Work'!$Q$66:$Q$95</c:f>
              <c:numCache>
                <c:formatCode>General</c:formatCode>
                <c:ptCount val="30"/>
                <c:pt idx="0">
                  <c:v>40</c:v>
                </c:pt>
                <c:pt idx="1">
                  <c:v>80</c:v>
                </c:pt>
                <c:pt idx="2">
                  <c:v>120</c:v>
                </c:pt>
                <c:pt idx="3">
                  <c:v>80</c:v>
                </c:pt>
                <c:pt idx="4">
                  <c:v>80</c:v>
                </c:pt>
                <c:pt idx="5">
                  <c:v>80</c:v>
                </c:pt>
                <c:pt idx="6">
                  <c:v>80</c:v>
                </c:pt>
                <c:pt idx="7">
                  <c:v>120</c:v>
                </c:pt>
                <c:pt idx="8">
                  <c:v>120</c:v>
                </c:pt>
                <c:pt idx="9">
                  <c:v>150</c:v>
                </c:pt>
                <c:pt idx="10">
                  <c:v>180</c:v>
                </c:pt>
                <c:pt idx="11">
                  <c:v>180</c:v>
                </c:pt>
                <c:pt idx="12">
                  <c:v>180</c:v>
                </c:pt>
                <c:pt idx="13">
                  <c:v>180</c:v>
                </c:pt>
                <c:pt idx="26">
                  <c:v>150</c:v>
                </c:pt>
                <c:pt idx="27">
                  <c:v>20</c:v>
                </c:pt>
                <c:pt idx="28">
                  <c:v>280</c:v>
                </c:pt>
                <c:pt idx="29">
                  <c:v>380</c:v>
                </c:pt>
              </c:numCache>
            </c:numRef>
          </c:yVal>
          <c:smooth val="0"/>
        </c:ser>
        <c:dLbls>
          <c:showLegendKey val="0"/>
          <c:showVal val="0"/>
          <c:showCatName val="0"/>
          <c:showSerName val="0"/>
          <c:showPercent val="0"/>
          <c:showBubbleSize val="0"/>
        </c:dLbls>
        <c:axId val="107507072"/>
        <c:axId val="97254144"/>
      </c:scatterChart>
      <c:valAx>
        <c:axId val="107507072"/>
        <c:scaling>
          <c:orientation val="minMax"/>
        </c:scaling>
        <c:delete val="0"/>
        <c:axPos val="b"/>
        <c:numFmt formatCode="General" sourceLinked="1"/>
        <c:majorTickMark val="out"/>
        <c:minorTickMark val="none"/>
        <c:tickLblPos val="nextTo"/>
        <c:crossAx val="97254144"/>
        <c:crosses val="autoZero"/>
        <c:crossBetween val="midCat"/>
      </c:valAx>
      <c:valAx>
        <c:axId val="97254144"/>
        <c:scaling>
          <c:orientation val="minMax"/>
        </c:scaling>
        <c:delete val="0"/>
        <c:axPos val="l"/>
        <c:majorGridlines/>
        <c:numFmt formatCode="General" sourceLinked="1"/>
        <c:majorTickMark val="out"/>
        <c:minorTickMark val="none"/>
        <c:tickLblPos val="nextTo"/>
        <c:crossAx val="10750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'Calculation Work'!$R$65:$R$68</c:f>
              <c:numCache>
                <c:formatCode>General</c:formatCode>
                <c:ptCount val="4"/>
                <c:pt idx="1">
                  <c:v>480</c:v>
                </c:pt>
                <c:pt idx="2">
                  <c:v>900</c:v>
                </c:pt>
                <c:pt idx="3">
                  <c:v>1200</c:v>
                </c:pt>
              </c:numCache>
            </c:numRef>
          </c:xVal>
          <c:yVal>
            <c:numRef>
              <c:f>'Calculation Work'!$Q$65:$Q$68</c:f>
              <c:numCache>
                <c:formatCode>General</c:formatCode>
                <c:ptCount val="4"/>
                <c:pt idx="1">
                  <c:v>40</c:v>
                </c:pt>
                <c:pt idx="2">
                  <c:v>80</c:v>
                </c:pt>
                <c:pt idx="3">
                  <c:v>120</c:v>
                </c:pt>
              </c:numCache>
            </c:numRef>
          </c:yVal>
          <c:smooth val="0"/>
        </c:ser>
        <c:ser>
          <c:idx val="1"/>
          <c:order val="1"/>
          <c:spPr>
            <a:ln w="19050">
              <a:noFill/>
            </a:ln>
          </c:spPr>
          <c:xVal>
            <c:numRef>
              <c:f>'Calculation Work'!$R$69:$R$79</c:f>
              <c:numCache>
                <c:formatCode>General</c:formatCode>
                <c:ptCount val="11"/>
                <c:pt idx="0">
                  <c:v>1000</c:v>
                </c:pt>
                <c:pt idx="1">
                  <c:v>1000</c:v>
                </c:pt>
                <c:pt idx="2">
                  <c:v>1000</c:v>
                </c:pt>
                <c:pt idx="3">
                  <c:v>1000</c:v>
                </c:pt>
                <c:pt idx="4">
                  <c:v>1500</c:v>
                </c:pt>
                <c:pt idx="5">
                  <c:v>1500</c:v>
                </c:pt>
                <c:pt idx="6">
                  <c:v>1800</c:v>
                </c:pt>
                <c:pt idx="7">
                  <c:v>2100</c:v>
                </c:pt>
                <c:pt idx="8">
                  <c:v>2100</c:v>
                </c:pt>
                <c:pt idx="9">
                  <c:v>2100</c:v>
                </c:pt>
                <c:pt idx="10">
                  <c:v>2100</c:v>
                </c:pt>
              </c:numCache>
            </c:numRef>
          </c:xVal>
          <c:yVal>
            <c:numRef>
              <c:f>'Calculation Work'!$Q$69:$Q$79</c:f>
              <c:numCache>
                <c:formatCode>General</c:formatCode>
                <c:ptCount val="11"/>
                <c:pt idx="0">
                  <c:v>80</c:v>
                </c:pt>
                <c:pt idx="1">
                  <c:v>80</c:v>
                </c:pt>
                <c:pt idx="2">
                  <c:v>80</c:v>
                </c:pt>
                <c:pt idx="3">
                  <c:v>80</c:v>
                </c:pt>
                <c:pt idx="4">
                  <c:v>120</c:v>
                </c:pt>
                <c:pt idx="5">
                  <c:v>120</c:v>
                </c:pt>
                <c:pt idx="6">
                  <c:v>150</c:v>
                </c:pt>
                <c:pt idx="7">
                  <c:v>180</c:v>
                </c:pt>
                <c:pt idx="8">
                  <c:v>180</c:v>
                </c:pt>
                <c:pt idx="9">
                  <c:v>180</c:v>
                </c:pt>
                <c:pt idx="10">
                  <c:v>180</c:v>
                </c:pt>
              </c:numCache>
            </c:numRef>
          </c:yVal>
          <c:smooth val="0"/>
        </c:ser>
        <c:ser>
          <c:idx val="2"/>
          <c:order val="2"/>
          <c:spPr>
            <a:ln w="19050">
              <a:noFill/>
            </a:ln>
          </c:spPr>
          <c:xVal>
            <c:numRef>
              <c:f>'Calculation Work'!$R$92:$R$97</c:f>
              <c:numCache>
                <c:formatCode>General</c:formatCode>
                <c:ptCount val="6"/>
                <c:pt idx="0">
                  <c:v>1800</c:v>
                </c:pt>
                <c:pt idx="1">
                  <c:v>250</c:v>
                </c:pt>
                <c:pt idx="2">
                  <c:v>1800</c:v>
                </c:pt>
                <c:pt idx="3">
                  <c:v>2750</c:v>
                </c:pt>
                <c:pt idx="4">
                  <c:v>2400</c:v>
                </c:pt>
                <c:pt idx="5">
                  <c:v>4800</c:v>
                </c:pt>
              </c:numCache>
            </c:numRef>
          </c:xVal>
          <c:yVal>
            <c:numRef>
              <c:f>'Calculation Work'!$Q$92:$Q$97</c:f>
              <c:numCache>
                <c:formatCode>General</c:formatCode>
                <c:ptCount val="6"/>
                <c:pt idx="0">
                  <c:v>150</c:v>
                </c:pt>
                <c:pt idx="1">
                  <c:v>20</c:v>
                </c:pt>
                <c:pt idx="2">
                  <c:v>280</c:v>
                </c:pt>
                <c:pt idx="3">
                  <c:v>380</c:v>
                </c:pt>
                <c:pt idx="4">
                  <c:v>220</c:v>
                </c:pt>
                <c:pt idx="5">
                  <c:v>440</c:v>
                </c:pt>
              </c:numCache>
            </c:numRef>
          </c:yVal>
          <c:smooth val="0"/>
        </c:ser>
        <c:dLbls>
          <c:showLegendKey val="0"/>
          <c:showVal val="0"/>
          <c:showCatName val="0"/>
          <c:showSerName val="0"/>
          <c:showPercent val="0"/>
          <c:showBubbleSize val="0"/>
        </c:dLbls>
        <c:axId val="60435840"/>
        <c:axId val="60436416"/>
      </c:scatterChart>
      <c:valAx>
        <c:axId val="60435840"/>
        <c:scaling>
          <c:orientation val="minMax"/>
        </c:scaling>
        <c:delete val="0"/>
        <c:axPos val="b"/>
        <c:numFmt formatCode="General" sourceLinked="1"/>
        <c:majorTickMark val="out"/>
        <c:minorTickMark val="none"/>
        <c:tickLblPos val="nextTo"/>
        <c:crossAx val="60436416"/>
        <c:crosses val="autoZero"/>
        <c:crossBetween val="midCat"/>
      </c:valAx>
      <c:valAx>
        <c:axId val="60436416"/>
        <c:scaling>
          <c:orientation val="minMax"/>
        </c:scaling>
        <c:delete val="0"/>
        <c:axPos val="l"/>
        <c:majorGridlines/>
        <c:numFmt formatCode="General" sourceLinked="1"/>
        <c:majorTickMark val="out"/>
        <c:minorTickMark val="none"/>
        <c:tickLblPos val="nextTo"/>
        <c:crossAx val="60435840"/>
        <c:crosses val="autoZero"/>
        <c:crossBetween val="midCat"/>
      </c:valAx>
    </c:plotArea>
    <c:legend>
      <c:legendPos val="r"/>
      <c:layout>
        <c:manualLayout>
          <c:xMode val="edge"/>
          <c:yMode val="edge"/>
          <c:x val="0.69547112860892391"/>
          <c:y val="0.35121670344840117"/>
          <c:w val="0.12858245844269467"/>
          <c:h val="0.25115157480314959"/>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44</xdr:col>
      <xdr:colOff>228599</xdr:colOff>
      <xdr:row>8</xdr:row>
      <xdr:rowOff>76200</xdr:rowOff>
    </xdr:from>
    <xdr:to>
      <xdr:col>48</xdr:col>
      <xdr:colOff>600074</xdr:colOff>
      <xdr:row>18</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453717</xdr:colOff>
      <xdr:row>27</xdr:row>
      <xdr:rowOff>115910</xdr:rowOff>
    </xdr:from>
    <xdr:to>
      <xdr:col>27</xdr:col>
      <xdr:colOff>449332</xdr:colOff>
      <xdr:row>36</xdr:row>
      <xdr:rowOff>30185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209136</xdr:colOff>
      <xdr:row>38</xdr:row>
      <xdr:rowOff>42242</xdr:rowOff>
    </xdr:from>
    <xdr:to>
      <xdr:col>27</xdr:col>
      <xdr:colOff>762000</xdr:colOff>
      <xdr:row>47</xdr:row>
      <xdr:rowOff>147017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685800</xdr:colOff>
      <xdr:row>47</xdr:row>
      <xdr:rowOff>180975</xdr:rowOff>
    </xdr:from>
    <xdr:to>
      <xdr:col>26</xdr:col>
      <xdr:colOff>681415</xdr:colOff>
      <xdr:row>57</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9525</xdr:colOff>
      <xdr:row>29</xdr:row>
      <xdr:rowOff>176212</xdr:rowOff>
    </xdr:from>
    <xdr:to>
      <xdr:col>25</xdr:col>
      <xdr:colOff>666750</xdr:colOff>
      <xdr:row>44</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466725</xdr:colOff>
      <xdr:row>67</xdr:row>
      <xdr:rowOff>157162</xdr:rowOff>
    </xdr:from>
    <xdr:to>
      <xdr:col>27</xdr:col>
      <xdr:colOff>285750</xdr:colOff>
      <xdr:row>82</xdr:row>
      <xdr:rowOff>33337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419100</xdr:colOff>
      <xdr:row>82</xdr:row>
      <xdr:rowOff>104775</xdr:rowOff>
    </xdr:from>
    <xdr:to>
      <xdr:col>27</xdr:col>
      <xdr:colOff>238125</xdr:colOff>
      <xdr:row>96</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geofempires.wikia.com/wiki/"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zoomScale="115" zoomScaleNormal="115" workbookViewId="0">
      <selection activeCell="F9" sqref="F9"/>
    </sheetView>
  </sheetViews>
  <sheetFormatPr defaultRowHeight="15" x14ac:dyDescent="0.25"/>
  <cols>
    <col min="1" max="1" width="14.42578125" bestFit="1" customWidth="1"/>
    <col min="2" max="2" width="63.85546875" bestFit="1" customWidth="1"/>
    <col min="3" max="3" width="19.42578125" customWidth="1"/>
  </cols>
  <sheetData>
    <row r="1" spans="1:3" ht="28.5" x14ac:dyDescent="0.45">
      <c r="A1" s="78" t="s">
        <v>0</v>
      </c>
      <c r="B1" s="78"/>
      <c r="C1" s="78"/>
    </row>
    <row r="2" spans="1:3" x14ac:dyDescent="0.25">
      <c r="A2" s="7" t="s">
        <v>1</v>
      </c>
      <c r="B2" s="1"/>
      <c r="C2" s="1"/>
    </row>
    <row r="3" spans="1:3" x14ac:dyDescent="0.25">
      <c r="A3" s="1" t="s">
        <v>2</v>
      </c>
      <c r="B3" s="1"/>
      <c r="C3" s="1"/>
    </row>
    <row r="4" spans="1:3" x14ac:dyDescent="0.25">
      <c r="A4" s="1" t="s">
        <v>3</v>
      </c>
      <c r="B4" s="1"/>
      <c r="C4" s="1"/>
    </row>
    <row r="5" spans="1:3" x14ac:dyDescent="0.25">
      <c r="A5" s="2" t="s">
        <v>4</v>
      </c>
      <c r="B5" s="1"/>
      <c r="C5" s="1"/>
    </row>
    <row r="7" spans="1:3" x14ac:dyDescent="0.25">
      <c r="A7" s="7" t="s">
        <v>5</v>
      </c>
      <c r="B7" s="1"/>
      <c r="C7" s="1"/>
    </row>
    <row r="8" spans="1:3" x14ac:dyDescent="0.25">
      <c r="A8" s="3" t="s">
        <v>6</v>
      </c>
      <c r="B8" s="1"/>
      <c r="C8" s="1"/>
    </row>
    <row r="9" spans="1:3" s="1" customFormat="1" x14ac:dyDescent="0.25">
      <c r="A9" s="3"/>
    </row>
    <row r="10" spans="1:3" s="1" customFormat="1" x14ac:dyDescent="0.25">
      <c r="A10" s="7" t="s">
        <v>7</v>
      </c>
    </row>
    <row r="11" spans="1:3" s="1" customFormat="1" x14ac:dyDescent="0.25">
      <c r="A11" s="1" t="s">
        <v>8</v>
      </c>
    </row>
    <row r="12" spans="1:3" s="1" customFormat="1" x14ac:dyDescent="0.25"/>
    <row r="13" spans="1:3" s="1" customFormat="1" x14ac:dyDescent="0.25">
      <c r="A13" s="7" t="s">
        <v>9</v>
      </c>
    </row>
    <row r="14" spans="1:3" x14ac:dyDescent="0.25">
      <c r="A14" s="1" t="s">
        <v>10</v>
      </c>
      <c r="B14" s="1"/>
      <c r="C14" s="1"/>
    </row>
    <row r="15" spans="1:3" s="1" customFormat="1" x14ac:dyDescent="0.25"/>
    <row r="16" spans="1:3" x14ac:dyDescent="0.25">
      <c r="A16" s="7" t="s">
        <v>11</v>
      </c>
      <c r="B16" s="1"/>
      <c r="C16" s="1"/>
    </row>
    <row r="17" spans="1:3" ht="14.45" customHeight="1" x14ac:dyDescent="0.25">
      <c r="A17" s="6" t="s">
        <v>12</v>
      </c>
      <c r="B17" s="5"/>
      <c r="C17" s="5"/>
    </row>
    <row r="18" spans="1:3" s="1" customFormat="1" x14ac:dyDescent="0.25">
      <c r="A18" s="5"/>
      <c r="B18" s="5"/>
      <c r="C18" s="5"/>
    </row>
    <row r="19" spans="1:3" s="1" customFormat="1" x14ac:dyDescent="0.25">
      <c r="A19" s="7" t="s">
        <v>13</v>
      </c>
      <c r="B19" s="4"/>
      <c r="C19" s="4"/>
    </row>
    <row r="20" spans="1:3" s="1" customFormat="1" ht="15.6" customHeight="1" x14ac:dyDescent="0.25">
      <c r="A20" s="1" t="s">
        <v>14</v>
      </c>
    </row>
    <row r="21" spans="1:3" s="1" customFormat="1" x14ac:dyDescent="0.25">
      <c r="A21" s="11" t="s">
        <v>15</v>
      </c>
      <c r="B21" s="11"/>
    </row>
    <row r="22" spans="1:3" x14ac:dyDescent="0.25">
      <c r="A22" s="11" t="s">
        <v>16</v>
      </c>
      <c r="B22" s="11"/>
      <c r="C22" s="1"/>
    </row>
    <row r="23" spans="1:3" x14ac:dyDescent="0.25">
      <c r="A23" s="11" t="s">
        <v>17</v>
      </c>
      <c r="B23" s="11"/>
      <c r="C23" s="1"/>
    </row>
    <row r="24" spans="1:3" x14ac:dyDescent="0.25">
      <c r="A24" s="11" t="s">
        <v>18</v>
      </c>
      <c r="B24" s="11"/>
      <c r="C24" s="1"/>
    </row>
    <row r="25" spans="1:3" x14ac:dyDescent="0.25">
      <c r="A25" s="11" t="s">
        <v>19</v>
      </c>
      <c r="B25" s="11"/>
      <c r="C25" s="1"/>
    </row>
    <row r="26" spans="1:3" x14ac:dyDescent="0.25">
      <c r="A26" s="11" t="s">
        <v>20</v>
      </c>
      <c r="B26" s="11"/>
      <c r="C26" s="1"/>
    </row>
    <row r="27" spans="1:3" x14ac:dyDescent="0.25">
      <c r="A27" s="11" t="s">
        <v>21</v>
      </c>
      <c r="B27" s="11"/>
      <c r="C27" s="1"/>
    </row>
    <row r="28" spans="1:3" x14ac:dyDescent="0.25">
      <c r="A28" s="11" t="s">
        <v>22</v>
      </c>
      <c r="B28" s="11"/>
      <c r="C28" s="1"/>
    </row>
    <row r="30" spans="1:3" x14ac:dyDescent="0.25">
      <c r="A30" s="1" t="s">
        <v>23</v>
      </c>
      <c r="B30" s="1"/>
      <c r="C30" s="1"/>
    </row>
    <row r="32" spans="1:3" x14ac:dyDescent="0.25">
      <c r="A32" s="7" t="s">
        <v>24</v>
      </c>
      <c r="B32" s="1"/>
      <c r="C32" s="1"/>
    </row>
    <row r="33" spans="1:1" x14ac:dyDescent="0.25">
      <c r="A33" s="1" t="s">
        <v>25</v>
      </c>
    </row>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sheetData>
  <mergeCells count="1">
    <mergeCell ref="A1:C1"/>
  </mergeCells>
  <hyperlinks>
    <hyperlink ref="A8" r:id="rId1"/>
  </hyperlinks>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D15" sqref="D15"/>
    </sheetView>
  </sheetViews>
  <sheetFormatPr defaultRowHeight="15" x14ac:dyDescent="0.25"/>
  <cols>
    <col min="1" max="1" width="13.5703125" bestFit="1" customWidth="1"/>
    <col min="2" max="2" width="46.7109375" customWidth="1"/>
    <col min="3" max="3" width="43.7109375" customWidth="1"/>
  </cols>
  <sheetData>
    <row r="1" spans="1:3" s="1" customFormat="1" x14ac:dyDescent="0.25"/>
    <row r="2" spans="1:3" s="1" customFormat="1" ht="19.5" thickBot="1" x14ac:dyDescent="0.35">
      <c r="A2" s="18" t="s">
        <v>307</v>
      </c>
      <c r="B2" s="18" t="s">
        <v>308</v>
      </c>
      <c r="C2" s="18" t="s">
        <v>309</v>
      </c>
    </row>
    <row r="3" spans="1:3" s="15" customFormat="1" ht="17.25" thickTop="1" thickBot="1" x14ac:dyDescent="0.3">
      <c r="A3" s="14">
        <v>10</v>
      </c>
      <c r="B3" s="15" t="s">
        <v>299</v>
      </c>
      <c r="C3" s="15" t="s">
        <v>300</v>
      </c>
    </row>
    <row r="4" spans="1:3" s="15" customFormat="1" ht="30.75" thickTop="1" x14ac:dyDescent="0.25">
      <c r="A4" s="16" t="s">
        <v>61</v>
      </c>
      <c r="B4" s="15" t="s">
        <v>301</v>
      </c>
      <c r="C4" s="15" t="s">
        <v>303</v>
      </c>
    </row>
    <row r="5" spans="1:3" s="15" customFormat="1" ht="30" x14ac:dyDescent="0.25">
      <c r="A5" s="16">
        <v>12.5</v>
      </c>
      <c r="B5" s="15" t="s">
        <v>302</v>
      </c>
      <c r="C5" s="15" t="s">
        <v>304</v>
      </c>
    </row>
    <row r="6" spans="1:3" s="15" customFormat="1" ht="30" x14ac:dyDescent="0.25">
      <c r="A6" s="17">
        <v>120</v>
      </c>
      <c r="B6" s="15" t="s">
        <v>305</v>
      </c>
      <c r="C6" s="15" t="s">
        <v>306</v>
      </c>
    </row>
    <row r="7" spans="1:3" x14ac:dyDescent="0.25">
      <c r="A7" s="20">
        <v>7</v>
      </c>
      <c r="B7" s="19" t="s">
        <v>319</v>
      </c>
    </row>
    <row r="8" spans="1:3" x14ac:dyDescent="0.25">
      <c r="A8" s="10">
        <f>AA7*3</f>
        <v>0</v>
      </c>
      <c r="B8" s="19" t="s">
        <v>336</v>
      </c>
    </row>
    <row r="9" spans="1:3" ht="30" x14ac:dyDescent="0.25">
      <c r="A9" s="66">
        <f>AA8*3</f>
        <v>0</v>
      </c>
      <c r="B9" s="19" t="s">
        <v>337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24"/>
  <sheetViews>
    <sheetView tabSelected="1" zoomScale="55" zoomScaleNormal="55" workbookViewId="0">
      <selection activeCell="E48" sqref="E48"/>
    </sheetView>
  </sheetViews>
  <sheetFormatPr defaultColWidth="8.85546875" defaultRowHeight="15" x14ac:dyDescent="0.25"/>
  <cols>
    <col min="1" max="1" width="13.5703125" style="13" customWidth="1"/>
    <col min="2" max="2" width="8.85546875" style="23" bestFit="1" customWidth="1"/>
    <col min="3" max="3" width="52.7109375" style="23" bestFit="1" customWidth="1"/>
    <col min="4" max="8" width="20.140625" style="23" customWidth="1"/>
    <col min="9" max="9" width="32.5703125" style="23" bestFit="1" customWidth="1"/>
    <col min="10" max="10" width="29" style="23" bestFit="1" customWidth="1"/>
    <col min="11" max="11" width="17.85546875" style="23" customWidth="1"/>
    <col min="12" max="12" width="13.5703125" style="23" bestFit="1" customWidth="1"/>
    <col min="13" max="15" width="13.5703125" style="23" customWidth="1"/>
    <col min="16" max="16" width="4.85546875" style="23" customWidth="1"/>
    <col min="17" max="17" width="17.5703125" style="23" customWidth="1"/>
    <col min="18" max="18" width="13.140625" style="23" customWidth="1"/>
    <col min="19" max="21" width="13.5703125" style="23" bestFit="1" customWidth="1"/>
    <col min="22" max="22" width="5.5703125" style="23" bestFit="1" customWidth="1"/>
    <col min="23" max="24" width="13.5703125" style="23" bestFit="1" customWidth="1"/>
    <col min="25" max="25" width="5.7109375" style="23" bestFit="1" customWidth="1"/>
    <col min="26" max="30" width="13.5703125" style="23" bestFit="1" customWidth="1"/>
    <col min="31" max="31" width="11.85546875" style="24" customWidth="1"/>
    <col min="32" max="32" width="9" style="29" bestFit="1" customWidth="1"/>
    <col min="33" max="33" width="52.7109375" style="23" bestFit="1" customWidth="1"/>
    <col min="34" max="34" width="32.5703125" style="23" bestFit="1" customWidth="1"/>
    <col min="35" max="35" width="13.5703125" style="23" customWidth="1"/>
    <col min="36" max="36" width="11" style="23" customWidth="1"/>
    <col min="37" max="37" width="11.28515625" style="23" bestFit="1" customWidth="1"/>
    <col min="38" max="38" width="26.85546875" style="23" bestFit="1" customWidth="1"/>
    <col min="39" max="39" width="8.5703125" style="23" customWidth="1"/>
    <col min="40" max="40" width="9.28515625" style="23" customWidth="1"/>
    <col min="41" max="41" width="76.5703125" style="23" bestFit="1" customWidth="1"/>
    <col min="42" max="42" width="4.5703125" style="23" customWidth="1"/>
    <col min="43" max="43" width="4.42578125" style="23" customWidth="1"/>
    <col min="44" max="44" width="5.7109375" style="23" bestFit="1" customWidth="1"/>
    <col min="45" max="45" width="6.5703125" style="23" bestFit="1" customWidth="1"/>
    <col min="46" max="46" width="5.5703125" style="23" bestFit="1" customWidth="1"/>
    <col min="47" max="47" width="6.42578125" style="23" bestFit="1" customWidth="1"/>
    <col min="48" max="48" width="9.42578125" style="23" bestFit="1" customWidth="1"/>
    <col min="49" max="49" width="15.28515625" style="23" bestFit="1" customWidth="1"/>
    <col min="50" max="50" width="45.85546875" style="23" bestFit="1" customWidth="1"/>
    <col min="51" max="51" width="5.7109375" style="23" bestFit="1" customWidth="1"/>
    <col min="52" max="52" width="7.85546875" style="23" bestFit="1" customWidth="1"/>
    <col min="53" max="53" width="5.5703125" style="23" bestFit="1" customWidth="1"/>
    <col min="54" max="54" width="7.85546875" style="23" bestFit="1" customWidth="1"/>
    <col min="55" max="55" width="9.42578125" style="23" bestFit="1" customWidth="1"/>
    <col min="56" max="56" width="15.28515625" style="23" bestFit="1" customWidth="1"/>
    <col min="57" max="57" width="15.5703125" style="23" customWidth="1"/>
    <col min="58" max="58" width="16.140625" style="23" customWidth="1"/>
    <col min="59" max="59" width="38" style="23" bestFit="1" customWidth="1"/>
    <col min="60" max="60" width="14.140625" style="24" customWidth="1"/>
    <col min="61" max="16384" width="8.85546875" style="32"/>
  </cols>
  <sheetData>
    <row r="1" spans="1:60" ht="33.75" x14ac:dyDescent="0.25">
      <c r="A1" s="12">
        <v>0</v>
      </c>
      <c r="B1" s="79" t="s">
        <v>320</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1" t="s">
        <v>321</v>
      </c>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row>
    <row r="2" spans="1:60" ht="42" customHeight="1" x14ac:dyDescent="0.25">
      <c r="A2" s="25" t="s">
        <v>297</v>
      </c>
      <c r="B2" s="82" t="s">
        <v>26</v>
      </c>
      <c r="C2" s="83"/>
      <c r="D2" s="83"/>
      <c r="E2" s="83"/>
      <c r="F2" s="83"/>
      <c r="G2" s="83"/>
      <c r="H2" s="83"/>
      <c r="I2" s="84"/>
      <c r="J2" s="96" t="s">
        <v>27</v>
      </c>
      <c r="K2" s="96"/>
      <c r="L2" s="96"/>
      <c r="M2" s="96"/>
      <c r="N2" s="96"/>
      <c r="O2" s="96"/>
      <c r="P2" s="96"/>
      <c r="Q2" s="96"/>
      <c r="R2" s="91" t="s">
        <v>28</v>
      </c>
      <c r="S2" s="92"/>
      <c r="T2" s="98" t="s">
        <v>29</v>
      </c>
      <c r="U2" s="99"/>
      <c r="V2" s="99"/>
      <c r="W2" s="99"/>
      <c r="X2" s="100"/>
      <c r="Y2" s="93" t="s">
        <v>30</v>
      </c>
      <c r="Z2" s="94"/>
      <c r="AA2" s="94"/>
      <c r="AB2" s="94"/>
      <c r="AC2" s="95"/>
      <c r="AD2" s="33" t="s">
        <v>31</v>
      </c>
      <c r="AE2" s="46" t="s">
        <v>294</v>
      </c>
      <c r="AF2" s="85" t="s">
        <v>26</v>
      </c>
      <c r="AG2" s="86"/>
      <c r="AH2" s="87"/>
      <c r="AI2" s="88" t="s">
        <v>27</v>
      </c>
      <c r="AJ2" s="89"/>
      <c r="AK2" s="89"/>
      <c r="AL2" s="89"/>
      <c r="AM2" s="89"/>
      <c r="AN2" s="89"/>
      <c r="AO2" s="90"/>
      <c r="AP2" s="101" t="s">
        <v>28</v>
      </c>
      <c r="AQ2" s="101"/>
      <c r="AR2" s="102" t="s">
        <v>29</v>
      </c>
      <c r="AS2" s="102"/>
      <c r="AT2" s="102"/>
      <c r="AU2" s="102"/>
      <c r="AV2" s="102"/>
      <c r="AW2" s="102"/>
      <c r="AX2" s="102"/>
      <c r="AY2" s="97" t="s">
        <v>30</v>
      </c>
      <c r="AZ2" s="97"/>
      <c r="BA2" s="97"/>
      <c r="BB2" s="97"/>
      <c r="BC2" s="97"/>
      <c r="BD2" s="97"/>
      <c r="BE2" s="97"/>
      <c r="BF2" s="97"/>
      <c r="BG2" s="97"/>
      <c r="BH2" s="48" t="s">
        <v>293</v>
      </c>
    </row>
    <row r="3" spans="1:60" s="45" customFormat="1" ht="51" customHeight="1" x14ac:dyDescent="0.25">
      <c r="A3" s="26" t="s">
        <v>327</v>
      </c>
      <c r="B3" s="34" t="s">
        <v>298</v>
      </c>
      <c r="C3" s="34" t="s">
        <v>33</v>
      </c>
      <c r="D3" s="34" t="s">
        <v>322</v>
      </c>
      <c r="E3" s="34" t="s">
        <v>329</v>
      </c>
      <c r="F3" s="34" t="s">
        <v>352</v>
      </c>
      <c r="G3" s="34" t="s">
        <v>353</v>
      </c>
      <c r="H3" s="34" t="s">
        <v>354</v>
      </c>
      <c r="I3" s="34" t="s">
        <v>34</v>
      </c>
      <c r="J3" s="35" t="s">
        <v>35</v>
      </c>
      <c r="K3" s="50" t="s">
        <v>342</v>
      </c>
      <c r="L3" s="35" t="s">
        <v>36</v>
      </c>
      <c r="M3" s="50" t="s">
        <v>328</v>
      </c>
      <c r="N3" s="35" t="s">
        <v>344</v>
      </c>
      <c r="O3" s="50" t="s">
        <v>345</v>
      </c>
      <c r="P3" s="35" t="s">
        <v>37</v>
      </c>
      <c r="Q3" s="35" t="s">
        <v>38</v>
      </c>
      <c r="R3" s="36" t="s">
        <v>39</v>
      </c>
      <c r="S3" s="36" t="s">
        <v>40</v>
      </c>
      <c r="T3" s="37" t="s">
        <v>41</v>
      </c>
      <c r="U3" s="37" t="s">
        <v>42</v>
      </c>
      <c r="V3" s="37" t="s">
        <v>43</v>
      </c>
      <c r="W3" s="37" t="s">
        <v>44</v>
      </c>
      <c r="X3" s="37" t="s">
        <v>45</v>
      </c>
      <c r="Y3" s="38" t="s">
        <v>41</v>
      </c>
      <c r="Z3" s="38" t="s">
        <v>42</v>
      </c>
      <c r="AA3" s="38" t="s">
        <v>43</v>
      </c>
      <c r="AB3" s="38" t="s">
        <v>44</v>
      </c>
      <c r="AC3" s="38" t="s">
        <v>45</v>
      </c>
      <c r="AD3" s="39" t="s">
        <v>46</v>
      </c>
      <c r="AE3" s="47" t="s">
        <v>32</v>
      </c>
      <c r="AF3" s="40" t="s">
        <v>295</v>
      </c>
      <c r="AG3" s="40" t="s">
        <v>33</v>
      </c>
      <c r="AH3" s="40" t="s">
        <v>47</v>
      </c>
      <c r="AI3" s="41" t="s">
        <v>48</v>
      </c>
      <c r="AJ3" s="41" t="s">
        <v>49</v>
      </c>
      <c r="AK3" s="41" t="s">
        <v>50</v>
      </c>
      <c r="AL3" s="41" t="s">
        <v>315</v>
      </c>
      <c r="AM3" s="60" t="s">
        <v>51</v>
      </c>
      <c r="AN3" s="58" t="s">
        <v>332</v>
      </c>
      <c r="AO3" s="41" t="s">
        <v>296</v>
      </c>
      <c r="AP3" s="42" t="s">
        <v>39</v>
      </c>
      <c r="AQ3" s="42" t="s">
        <v>40</v>
      </c>
      <c r="AR3" s="43" t="s">
        <v>41</v>
      </c>
      <c r="AS3" s="43" t="s">
        <v>42</v>
      </c>
      <c r="AT3" s="43" t="s">
        <v>43</v>
      </c>
      <c r="AU3" s="43" t="s">
        <v>44</v>
      </c>
      <c r="AV3" s="43" t="s">
        <v>45</v>
      </c>
      <c r="AW3" s="43" t="s">
        <v>52</v>
      </c>
      <c r="AX3" s="43" t="s">
        <v>38</v>
      </c>
      <c r="AY3" s="44" t="s">
        <v>41</v>
      </c>
      <c r="AZ3" s="44" t="s">
        <v>42</v>
      </c>
      <c r="BA3" s="44" t="s">
        <v>43</v>
      </c>
      <c r="BB3" s="44" t="s">
        <v>44</v>
      </c>
      <c r="BC3" s="44" t="s">
        <v>45</v>
      </c>
      <c r="BD3" s="44" t="s">
        <v>52</v>
      </c>
      <c r="BE3" s="44" t="s">
        <v>325</v>
      </c>
      <c r="BF3" s="44" t="s">
        <v>326</v>
      </c>
      <c r="BG3" s="44" t="s">
        <v>38</v>
      </c>
      <c r="BH3" s="49" t="s">
        <v>32</v>
      </c>
    </row>
    <row r="4" spans="1:60" x14ac:dyDescent="0.25">
      <c r="A4" s="12">
        <v>1</v>
      </c>
      <c r="B4" s="12">
        <v>1</v>
      </c>
      <c r="C4" s="12" t="s">
        <v>53</v>
      </c>
      <c r="D4" s="12" t="s">
        <v>323</v>
      </c>
      <c r="E4" s="12" t="s">
        <v>330</v>
      </c>
      <c r="F4" s="12" t="str">
        <f>IF(SUM(R4:S4)&gt;0, "Yes","No")</f>
        <v>Yes</v>
      </c>
      <c r="G4" s="12" t="str">
        <f>IF(SUM(L4,N4)&gt;0,"Yes", "No")</f>
        <v>No</v>
      </c>
      <c r="H4" s="12" t="str">
        <f>IF(SUM(AM4:AN4)&gt;0, "Yes","No")</f>
        <v>No</v>
      </c>
      <c r="I4" s="12" t="s">
        <v>54</v>
      </c>
      <c r="J4" s="12">
        <v>120</v>
      </c>
      <c r="K4" s="8">
        <f>ROUND(AK4/12,-1)</f>
        <v>100</v>
      </c>
      <c r="L4" s="12">
        <v>0</v>
      </c>
      <c r="M4" s="8">
        <f>AM4*3</f>
        <v>0</v>
      </c>
      <c r="N4" s="12">
        <v>0</v>
      </c>
      <c r="O4" s="8">
        <f>AN4</f>
        <v>0</v>
      </c>
      <c r="P4" s="12">
        <v>0</v>
      </c>
      <c r="Q4" s="12" t="s">
        <v>55</v>
      </c>
      <c r="R4" s="12">
        <v>10</v>
      </c>
      <c r="S4" s="12">
        <v>0</v>
      </c>
      <c r="T4" s="12" t="s">
        <v>55</v>
      </c>
      <c r="U4" s="12" t="s">
        <v>55</v>
      </c>
      <c r="V4" s="12" t="s">
        <v>55</v>
      </c>
      <c r="W4" s="12" t="s">
        <v>55</v>
      </c>
      <c r="X4" s="12" t="s">
        <v>55</v>
      </c>
      <c r="Y4" s="12">
        <v>0</v>
      </c>
      <c r="Z4" s="12">
        <v>6</v>
      </c>
      <c r="AA4" s="12">
        <v>0</v>
      </c>
      <c r="AB4" s="12">
        <v>0</v>
      </c>
      <c r="AC4" s="12">
        <v>5</v>
      </c>
      <c r="AD4" s="12">
        <v>11</v>
      </c>
      <c r="AE4" s="30" t="s">
        <v>55</v>
      </c>
      <c r="AF4" s="27">
        <v>1</v>
      </c>
      <c r="AG4" s="12" t="s">
        <v>53</v>
      </c>
      <c r="AH4" s="12" t="s">
        <v>54</v>
      </c>
      <c r="AI4" s="12" t="s">
        <v>56</v>
      </c>
      <c r="AJ4" s="12" t="s">
        <v>57</v>
      </c>
      <c r="AK4" s="12">
        <v>1200</v>
      </c>
      <c r="AL4" s="12" t="s">
        <v>58</v>
      </c>
      <c r="AM4" s="30">
        <v>0</v>
      </c>
      <c r="AN4" s="31">
        <v>0</v>
      </c>
      <c r="AO4" s="12" t="s">
        <v>55</v>
      </c>
      <c r="AP4" s="12">
        <v>10</v>
      </c>
      <c r="AQ4" s="12">
        <v>0</v>
      </c>
      <c r="AR4" s="12" t="s">
        <v>55</v>
      </c>
      <c r="AS4" s="12" t="s">
        <v>55</v>
      </c>
      <c r="AT4" s="12" t="s">
        <v>55</v>
      </c>
      <c r="AU4" s="12" t="s">
        <v>55</v>
      </c>
      <c r="AV4" s="12" t="s">
        <v>55</v>
      </c>
      <c r="AW4" s="12" t="s">
        <v>55</v>
      </c>
      <c r="AX4" s="12" t="s">
        <v>55</v>
      </c>
      <c r="AY4" s="12">
        <v>0</v>
      </c>
      <c r="AZ4" s="12">
        <v>175</v>
      </c>
      <c r="BA4" s="12">
        <v>0</v>
      </c>
      <c r="BB4" s="12">
        <v>0</v>
      </c>
      <c r="BC4" s="12">
        <v>1</v>
      </c>
      <c r="BD4" s="12">
        <v>50</v>
      </c>
      <c r="BE4" s="12">
        <f>SUM(AY4:BC4)</f>
        <v>176</v>
      </c>
      <c r="BF4" s="12">
        <f>SUM(AZ4:BD4)</f>
        <v>226</v>
      </c>
      <c r="BG4" s="12" t="s">
        <v>55</v>
      </c>
      <c r="BH4" s="30" t="s">
        <v>55</v>
      </c>
    </row>
    <row r="5" spans="1:60" ht="15.75" x14ac:dyDescent="0.25">
      <c r="A5" s="12">
        <v>2</v>
      </c>
      <c r="B5" s="12">
        <v>1</v>
      </c>
      <c r="C5" s="12" t="s">
        <v>59</v>
      </c>
      <c r="D5" s="12" t="s">
        <v>324</v>
      </c>
      <c r="E5" s="12" t="s">
        <v>331</v>
      </c>
      <c r="F5" s="12"/>
      <c r="G5" s="12"/>
      <c r="H5" s="12"/>
      <c r="I5" s="12" t="s">
        <v>60</v>
      </c>
      <c r="J5" s="52" t="s">
        <v>61</v>
      </c>
      <c r="K5" s="8">
        <f>ROUND(AK5/12,-1)</f>
        <v>100</v>
      </c>
      <c r="L5" s="12">
        <v>0</v>
      </c>
      <c r="M5" s="8">
        <f>AM5*3</f>
        <v>0</v>
      </c>
      <c r="N5" s="12">
        <v>0</v>
      </c>
      <c r="O5" s="8">
        <f>AN5</f>
        <v>0</v>
      </c>
      <c r="P5" s="12">
        <v>0</v>
      </c>
      <c r="Q5" s="12" t="s">
        <v>55</v>
      </c>
      <c r="R5" s="12">
        <v>10</v>
      </c>
      <c r="S5" s="12">
        <v>0</v>
      </c>
      <c r="T5" s="12" t="s">
        <v>55</v>
      </c>
      <c r="U5" s="12" t="s">
        <v>55</v>
      </c>
      <c r="V5" s="12" t="s">
        <v>55</v>
      </c>
      <c r="W5" s="12" t="s">
        <v>55</v>
      </c>
      <c r="X5" s="12" t="s">
        <v>55</v>
      </c>
      <c r="Y5" s="12">
        <v>0</v>
      </c>
      <c r="Z5" s="12">
        <v>6</v>
      </c>
      <c r="AA5" s="12">
        <v>0</v>
      </c>
      <c r="AB5" s="12">
        <v>0</v>
      </c>
      <c r="AC5" s="12">
        <v>5</v>
      </c>
      <c r="AD5" s="52" t="s">
        <v>61</v>
      </c>
      <c r="AE5" s="30" t="s">
        <v>55</v>
      </c>
      <c r="AF5" s="27">
        <v>1</v>
      </c>
      <c r="AG5" s="12" t="s">
        <v>59</v>
      </c>
      <c r="AH5" s="12" t="s">
        <v>60</v>
      </c>
      <c r="AI5" s="12" t="s">
        <v>56</v>
      </c>
      <c r="AJ5" s="12" t="s">
        <v>57</v>
      </c>
      <c r="AK5" s="53">
        <v>1200</v>
      </c>
      <c r="AL5" s="12" t="s">
        <v>58</v>
      </c>
      <c r="AM5" s="30">
        <v>0</v>
      </c>
      <c r="AN5" s="31">
        <v>0</v>
      </c>
      <c r="AO5" s="12" t="s">
        <v>62</v>
      </c>
      <c r="AP5" s="12">
        <v>10</v>
      </c>
      <c r="AQ5" s="12">
        <v>0</v>
      </c>
      <c r="AR5" s="12" t="s">
        <v>55</v>
      </c>
      <c r="AS5" s="12" t="s">
        <v>55</v>
      </c>
      <c r="AT5" s="12" t="s">
        <v>55</v>
      </c>
      <c r="AU5" s="12" t="s">
        <v>55</v>
      </c>
      <c r="AV5" s="12" t="s">
        <v>55</v>
      </c>
      <c r="AW5" s="12" t="s">
        <v>55</v>
      </c>
      <c r="AX5" s="12" t="s">
        <v>55</v>
      </c>
      <c r="AY5" s="12">
        <v>0</v>
      </c>
      <c r="AZ5" s="12">
        <v>175</v>
      </c>
      <c r="BA5" s="12">
        <v>0</v>
      </c>
      <c r="BB5" s="12">
        <v>0</v>
      </c>
      <c r="BC5" s="12">
        <v>1</v>
      </c>
      <c r="BD5" s="12">
        <v>50</v>
      </c>
      <c r="BE5" s="12">
        <f>SUM(AY5:BC5)</f>
        <v>176</v>
      </c>
      <c r="BF5" s="12">
        <f>SUM(AY5:BD5)</f>
        <v>226</v>
      </c>
      <c r="BG5" s="12" t="s">
        <v>55</v>
      </c>
      <c r="BH5" s="30" t="s">
        <v>55</v>
      </c>
    </row>
    <row r="6" spans="1:60" ht="16.5" thickBot="1" x14ac:dyDescent="0.3">
      <c r="A6" s="12">
        <v>3</v>
      </c>
      <c r="B6" s="12">
        <v>1</v>
      </c>
      <c r="C6" s="12" t="s">
        <v>63</v>
      </c>
      <c r="D6" s="12" t="s">
        <v>324</v>
      </c>
      <c r="E6" s="12" t="s">
        <v>331</v>
      </c>
      <c r="F6" s="12"/>
      <c r="G6" s="12"/>
      <c r="H6" s="12"/>
      <c r="I6" s="12" t="s">
        <v>60</v>
      </c>
      <c r="J6" s="12">
        <v>120</v>
      </c>
      <c r="K6" s="8">
        <f>ROUND(AK6/12,-1)</f>
        <v>100</v>
      </c>
      <c r="L6" s="12">
        <v>0</v>
      </c>
      <c r="M6" s="8">
        <f>AM6*3</f>
        <v>0</v>
      </c>
      <c r="N6" s="12">
        <v>0</v>
      </c>
      <c r="O6" s="8">
        <f>AN6</f>
        <v>0</v>
      </c>
      <c r="P6" s="12">
        <v>0</v>
      </c>
      <c r="Q6" s="12" t="s">
        <v>55</v>
      </c>
      <c r="R6" s="12">
        <v>10</v>
      </c>
      <c r="S6" s="12">
        <v>0</v>
      </c>
      <c r="T6" s="12" t="s">
        <v>55</v>
      </c>
      <c r="U6" s="12" t="s">
        <v>55</v>
      </c>
      <c r="V6" s="12" t="s">
        <v>55</v>
      </c>
      <c r="W6" s="12" t="s">
        <v>55</v>
      </c>
      <c r="X6" s="12" t="s">
        <v>55</v>
      </c>
      <c r="Y6" s="12">
        <v>0</v>
      </c>
      <c r="Z6" s="12">
        <v>6</v>
      </c>
      <c r="AA6" s="12">
        <v>0</v>
      </c>
      <c r="AB6" s="12">
        <v>0</v>
      </c>
      <c r="AC6" s="52" t="s">
        <v>61</v>
      </c>
      <c r="AD6" s="52" t="s">
        <v>61</v>
      </c>
      <c r="AE6" s="30" t="s">
        <v>55</v>
      </c>
      <c r="AF6" s="27">
        <v>1</v>
      </c>
      <c r="AG6" s="12" t="s">
        <v>63</v>
      </c>
      <c r="AH6" s="12" t="s">
        <v>60</v>
      </c>
      <c r="AI6" s="12" t="s">
        <v>56</v>
      </c>
      <c r="AJ6" s="12" t="s">
        <v>57</v>
      </c>
      <c r="AK6" s="12">
        <v>1200</v>
      </c>
      <c r="AL6" s="12" t="s">
        <v>58</v>
      </c>
      <c r="AM6" s="30">
        <v>0</v>
      </c>
      <c r="AN6" s="31">
        <v>0</v>
      </c>
      <c r="AO6" s="12" t="s">
        <v>55</v>
      </c>
      <c r="AP6" s="12">
        <v>10</v>
      </c>
      <c r="AQ6" s="12">
        <v>0</v>
      </c>
      <c r="AR6" s="12" t="s">
        <v>55</v>
      </c>
      <c r="AS6" s="12" t="s">
        <v>55</v>
      </c>
      <c r="AT6" s="12" t="s">
        <v>55</v>
      </c>
      <c r="AU6" s="12" t="s">
        <v>55</v>
      </c>
      <c r="AV6" s="12" t="s">
        <v>55</v>
      </c>
      <c r="AW6" s="12" t="s">
        <v>55</v>
      </c>
      <c r="AX6" s="12" t="s">
        <v>55</v>
      </c>
      <c r="AY6" s="12">
        <v>0</v>
      </c>
      <c r="AZ6" s="12">
        <v>175</v>
      </c>
      <c r="BA6" s="12">
        <v>0</v>
      </c>
      <c r="BB6" s="12">
        <v>0</v>
      </c>
      <c r="BC6" s="12">
        <v>1</v>
      </c>
      <c r="BD6" s="52">
        <f>50*0.7</f>
        <v>35</v>
      </c>
      <c r="BE6" s="12">
        <f>SUM(AY6:BC6)</f>
        <v>176</v>
      </c>
      <c r="BF6" s="12">
        <f>SUM(AY6:BD6)</f>
        <v>211</v>
      </c>
      <c r="BG6" s="12" t="s">
        <v>64</v>
      </c>
      <c r="BH6" s="30" t="s">
        <v>55</v>
      </c>
    </row>
    <row r="7" spans="1:60" ht="17.25" thickTop="1" thickBot="1" x14ac:dyDescent="0.3">
      <c r="A7" s="12">
        <v>4</v>
      </c>
      <c r="B7" s="12">
        <v>1</v>
      </c>
      <c r="C7" s="12" t="s">
        <v>65</v>
      </c>
      <c r="D7" s="12" t="s">
        <v>323</v>
      </c>
      <c r="E7" s="12" t="s">
        <v>330</v>
      </c>
      <c r="F7" s="12" t="str">
        <f>IF(SUM(R7:S7)&gt;0, "Yes","No")</f>
        <v>Yes</v>
      </c>
      <c r="G7" s="12" t="str">
        <f>IF(SUM(L7,N7)&gt;0,"Yes", "No")</f>
        <v>No</v>
      </c>
      <c r="H7" s="12" t="str">
        <f>IF(SUM(AM7:AN7)&gt;0, "Yes","No")</f>
        <v>No</v>
      </c>
      <c r="I7" s="12" t="s">
        <v>54</v>
      </c>
      <c r="J7" s="12">
        <v>150</v>
      </c>
      <c r="K7" s="8">
        <f>ROUND(AK7/12,-1)</f>
        <v>150</v>
      </c>
      <c r="L7" s="12">
        <v>0</v>
      </c>
      <c r="M7" s="8">
        <f>AM7*3</f>
        <v>0</v>
      </c>
      <c r="N7" s="12">
        <v>0</v>
      </c>
      <c r="O7" s="8">
        <f>AN7</f>
        <v>0</v>
      </c>
      <c r="P7" s="12">
        <v>0</v>
      </c>
      <c r="Q7" s="12" t="s">
        <v>55</v>
      </c>
      <c r="R7" s="123">
        <v>10</v>
      </c>
      <c r="S7" s="12">
        <v>0</v>
      </c>
      <c r="T7" s="12" t="s">
        <v>55</v>
      </c>
      <c r="U7" s="12" t="s">
        <v>55</v>
      </c>
      <c r="V7" s="12" t="s">
        <v>55</v>
      </c>
      <c r="W7" s="12" t="s">
        <v>55</v>
      </c>
      <c r="X7" s="12" t="s">
        <v>55</v>
      </c>
      <c r="Y7" s="12">
        <v>0</v>
      </c>
      <c r="Z7" s="12">
        <v>5</v>
      </c>
      <c r="AA7" s="12">
        <v>0</v>
      </c>
      <c r="AB7" s="12">
        <v>0</v>
      </c>
      <c r="AC7" s="12">
        <v>3</v>
      </c>
      <c r="AD7" s="12">
        <v>8</v>
      </c>
      <c r="AE7" s="30" t="s">
        <v>55</v>
      </c>
      <c r="AF7" s="27">
        <v>1</v>
      </c>
      <c r="AG7" s="12" t="s">
        <v>65</v>
      </c>
      <c r="AH7" s="12" t="s">
        <v>54</v>
      </c>
      <c r="AI7" s="12" t="s">
        <v>56</v>
      </c>
      <c r="AJ7" s="12" t="s">
        <v>57</v>
      </c>
      <c r="AK7" s="12">
        <v>1800</v>
      </c>
      <c r="AL7" s="12" t="s">
        <v>55</v>
      </c>
      <c r="AM7" s="30">
        <v>0</v>
      </c>
      <c r="AN7" s="31">
        <v>0</v>
      </c>
      <c r="AO7" s="12" t="s">
        <v>55</v>
      </c>
      <c r="AP7" s="12">
        <v>10</v>
      </c>
      <c r="AQ7" s="12">
        <v>0</v>
      </c>
      <c r="AR7" s="12" t="s">
        <v>55</v>
      </c>
      <c r="AS7" s="12" t="s">
        <v>55</v>
      </c>
      <c r="AT7" s="12" t="s">
        <v>55</v>
      </c>
      <c r="AU7" s="12" t="s">
        <v>55</v>
      </c>
      <c r="AV7" s="12" t="s">
        <v>55</v>
      </c>
      <c r="AW7" s="12" t="s">
        <v>55</v>
      </c>
      <c r="AX7" s="12" t="s">
        <v>55</v>
      </c>
      <c r="AY7" s="12">
        <v>0</v>
      </c>
      <c r="AZ7" s="12">
        <v>150</v>
      </c>
      <c r="BA7" s="12">
        <v>0</v>
      </c>
      <c r="BB7" s="12">
        <v>0</v>
      </c>
      <c r="BC7" s="12">
        <v>1</v>
      </c>
      <c r="BD7" s="12">
        <v>35</v>
      </c>
      <c r="BE7" s="12">
        <f>SUM(AY7:BC7)</f>
        <v>151</v>
      </c>
      <c r="BF7" s="12">
        <f>SUM(AZ7:BD7)</f>
        <v>186</v>
      </c>
      <c r="BG7" s="12" t="s">
        <v>55</v>
      </c>
      <c r="BH7" s="30" t="s">
        <v>55</v>
      </c>
    </row>
    <row r="8" spans="1:60" ht="17.25" thickTop="1" thickBot="1" x14ac:dyDescent="0.3">
      <c r="A8" s="12">
        <v>5</v>
      </c>
      <c r="B8" s="12">
        <v>1</v>
      </c>
      <c r="C8" s="12" t="s">
        <v>66</v>
      </c>
      <c r="D8" s="12" t="s">
        <v>324</v>
      </c>
      <c r="E8" s="12" t="s">
        <v>330</v>
      </c>
      <c r="F8" s="12"/>
      <c r="G8" s="12"/>
      <c r="H8" s="12"/>
      <c r="I8" s="12" t="s">
        <v>60</v>
      </c>
      <c r="J8" s="12">
        <v>300</v>
      </c>
      <c r="K8" s="8">
        <f>ROUND(AK8/12,-1)</f>
        <v>300</v>
      </c>
      <c r="L8" s="12">
        <v>0</v>
      </c>
      <c r="M8" s="8">
        <f>AM8*3</f>
        <v>0</v>
      </c>
      <c r="N8" s="12">
        <v>0</v>
      </c>
      <c r="O8" s="8">
        <f>AN8</f>
        <v>0</v>
      </c>
      <c r="P8" s="12">
        <v>0</v>
      </c>
      <c r="Q8" s="12" t="s">
        <v>55</v>
      </c>
      <c r="R8" s="123">
        <v>10</v>
      </c>
      <c r="S8" s="12">
        <v>0</v>
      </c>
      <c r="T8" s="12" t="s">
        <v>55</v>
      </c>
      <c r="U8" s="12" t="s">
        <v>55</v>
      </c>
      <c r="V8" s="12" t="s">
        <v>55</v>
      </c>
      <c r="W8" s="12" t="s">
        <v>55</v>
      </c>
      <c r="X8" s="12" t="s">
        <v>55</v>
      </c>
      <c r="Y8" s="12">
        <v>0</v>
      </c>
      <c r="Z8" s="12">
        <v>5</v>
      </c>
      <c r="AA8" s="12">
        <v>0</v>
      </c>
      <c r="AB8" s="12">
        <v>0</v>
      </c>
      <c r="AC8" s="12">
        <v>3</v>
      </c>
      <c r="AD8" s="12">
        <v>8</v>
      </c>
      <c r="AE8" s="30" t="s">
        <v>55</v>
      </c>
      <c r="AF8" s="27">
        <v>1</v>
      </c>
      <c r="AG8" s="12" t="s">
        <v>66</v>
      </c>
      <c r="AH8" s="12" t="s">
        <v>60</v>
      </c>
      <c r="AI8" s="12" t="s">
        <v>56</v>
      </c>
      <c r="AJ8" s="12" t="s">
        <v>57</v>
      </c>
      <c r="AK8" s="52">
        <v>3600</v>
      </c>
      <c r="AL8" s="12" t="s">
        <v>55</v>
      </c>
      <c r="AM8" s="30">
        <v>0</v>
      </c>
      <c r="AN8" s="31">
        <v>0</v>
      </c>
      <c r="AO8" s="12" t="s">
        <v>67</v>
      </c>
      <c r="AP8" s="12">
        <v>10</v>
      </c>
      <c r="AQ8" s="12">
        <v>0</v>
      </c>
      <c r="AR8" s="12" t="s">
        <v>55</v>
      </c>
      <c r="AS8" s="12" t="s">
        <v>55</v>
      </c>
      <c r="AT8" s="12" t="s">
        <v>55</v>
      </c>
      <c r="AU8" s="12" t="s">
        <v>55</v>
      </c>
      <c r="AV8" s="12" t="s">
        <v>55</v>
      </c>
      <c r="AW8" s="12" t="s">
        <v>55</v>
      </c>
      <c r="AX8" s="12" t="s">
        <v>55</v>
      </c>
      <c r="AY8" s="12">
        <v>0</v>
      </c>
      <c r="AZ8" s="12">
        <v>150</v>
      </c>
      <c r="BA8" s="12">
        <v>0</v>
      </c>
      <c r="BB8" s="12">
        <v>0</v>
      </c>
      <c r="BC8" s="12">
        <v>1</v>
      </c>
      <c r="BD8" s="12">
        <v>35</v>
      </c>
      <c r="BE8" s="12">
        <f>SUM(AY8:BC8)</f>
        <v>151</v>
      </c>
      <c r="BF8" s="12">
        <f>SUM(AY8:BD8)</f>
        <v>186</v>
      </c>
      <c r="BG8" s="12" t="s">
        <v>55</v>
      </c>
      <c r="BH8" s="30" t="s">
        <v>55</v>
      </c>
    </row>
    <row r="9" spans="1:60" ht="17.25" thickTop="1" thickBot="1" x14ac:dyDescent="0.3">
      <c r="A9" s="12">
        <v>6</v>
      </c>
      <c r="B9" s="12">
        <v>1</v>
      </c>
      <c r="C9" s="12" t="s">
        <v>68</v>
      </c>
      <c r="D9" s="12" t="s">
        <v>324</v>
      </c>
      <c r="E9" s="12" t="s">
        <v>330</v>
      </c>
      <c r="F9" s="12"/>
      <c r="G9" s="12"/>
      <c r="H9" s="12"/>
      <c r="I9" s="12" t="s">
        <v>60</v>
      </c>
      <c r="J9" s="12">
        <v>150</v>
      </c>
      <c r="K9" s="8">
        <f>ROUND(AK9/12,-1)</f>
        <v>150</v>
      </c>
      <c r="L9" s="12">
        <v>0</v>
      </c>
      <c r="M9" s="8">
        <f>AM9*3</f>
        <v>0</v>
      </c>
      <c r="N9" s="12">
        <v>0</v>
      </c>
      <c r="O9" s="8">
        <f>AN9</f>
        <v>0</v>
      </c>
      <c r="P9" s="12">
        <v>0</v>
      </c>
      <c r="Q9" s="12" t="s">
        <v>55</v>
      </c>
      <c r="R9" s="123">
        <v>10</v>
      </c>
      <c r="S9" s="12">
        <v>0</v>
      </c>
      <c r="T9" s="12" t="s">
        <v>55</v>
      </c>
      <c r="U9" s="12" t="s">
        <v>55</v>
      </c>
      <c r="V9" s="12" t="s">
        <v>55</v>
      </c>
      <c r="W9" s="12" t="s">
        <v>55</v>
      </c>
      <c r="X9" s="12" t="s">
        <v>55</v>
      </c>
      <c r="Y9" s="12">
        <v>0</v>
      </c>
      <c r="Z9" s="12">
        <v>3</v>
      </c>
      <c r="AA9" s="12">
        <v>0</v>
      </c>
      <c r="AB9" s="12">
        <v>0</v>
      </c>
      <c r="AC9" s="12">
        <v>3</v>
      </c>
      <c r="AD9" s="12">
        <v>6</v>
      </c>
      <c r="AE9" s="30" t="s">
        <v>55</v>
      </c>
      <c r="AF9" s="27">
        <v>1</v>
      </c>
      <c r="AG9" s="12" t="s">
        <v>68</v>
      </c>
      <c r="AH9" s="12" t="s">
        <v>60</v>
      </c>
      <c r="AI9" s="12" t="s">
        <v>56</v>
      </c>
      <c r="AJ9" s="12" t="s">
        <v>57</v>
      </c>
      <c r="AK9" s="12">
        <v>1800</v>
      </c>
      <c r="AL9" s="12" t="s">
        <v>55</v>
      </c>
      <c r="AM9" s="30">
        <v>0</v>
      </c>
      <c r="AN9" s="31">
        <v>0</v>
      </c>
      <c r="AO9" s="12" t="s">
        <v>55</v>
      </c>
      <c r="AP9" s="12">
        <v>10</v>
      </c>
      <c r="AQ9" s="12">
        <v>0</v>
      </c>
      <c r="AR9" s="12" t="s">
        <v>55</v>
      </c>
      <c r="AS9" s="12" t="s">
        <v>55</v>
      </c>
      <c r="AT9" s="12" t="s">
        <v>55</v>
      </c>
      <c r="AU9" s="12" t="s">
        <v>55</v>
      </c>
      <c r="AV9" s="12" t="s">
        <v>55</v>
      </c>
      <c r="AW9" s="12" t="s">
        <v>55</v>
      </c>
      <c r="AX9" s="12" t="s">
        <v>55</v>
      </c>
      <c r="AY9" s="12">
        <v>0</v>
      </c>
      <c r="AZ9" s="52">
        <f>150*0.75</f>
        <v>112.5</v>
      </c>
      <c r="BA9" s="12">
        <v>0</v>
      </c>
      <c r="BB9" s="12">
        <v>0</v>
      </c>
      <c r="BC9" s="12">
        <v>1</v>
      </c>
      <c r="BD9" s="12">
        <v>35</v>
      </c>
      <c r="BE9" s="12">
        <f>SUM(AY9:BC9)</f>
        <v>113.5</v>
      </c>
      <c r="BF9" s="12">
        <f>SUM(AY9:BD9)</f>
        <v>148.5</v>
      </c>
      <c r="BG9" s="12" t="s">
        <v>69</v>
      </c>
      <c r="BH9" s="30" t="s">
        <v>55</v>
      </c>
    </row>
    <row r="10" spans="1:60" ht="17.25" thickTop="1" thickBot="1" x14ac:dyDescent="0.3">
      <c r="A10" s="12">
        <v>7</v>
      </c>
      <c r="B10" s="12">
        <v>1</v>
      </c>
      <c r="C10" s="12" t="s">
        <v>70</v>
      </c>
      <c r="D10" s="12" t="s">
        <v>324</v>
      </c>
      <c r="E10" s="12" t="s">
        <v>331</v>
      </c>
      <c r="F10" s="12"/>
      <c r="G10" s="12"/>
      <c r="H10" s="12"/>
      <c r="I10" s="12" t="s">
        <v>60</v>
      </c>
      <c r="J10" s="52" t="s">
        <v>61</v>
      </c>
      <c r="K10" s="8">
        <f>ROUND(AK10/12,-1)</f>
        <v>150</v>
      </c>
      <c r="L10" s="12">
        <v>0</v>
      </c>
      <c r="M10" s="8">
        <f>AM10*3</f>
        <v>0</v>
      </c>
      <c r="N10" s="12">
        <v>0</v>
      </c>
      <c r="O10" s="8">
        <f>AN10</f>
        <v>0</v>
      </c>
      <c r="P10" s="12">
        <v>0</v>
      </c>
      <c r="Q10" s="12" t="s">
        <v>55</v>
      </c>
      <c r="R10" s="123">
        <v>10</v>
      </c>
      <c r="S10" s="12">
        <v>0</v>
      </c>
      <c r="T10" s="12" t="s">
        <v>55</v>
      </c>
      <c r="U10" s="12" t="s">
        <v>55</v>
      </c>
      <c r="V10" s="12" t="s">
        <v>55</v>
      </c>
      <c r="W10" s="12" t="s">
        <v>55</v>
      </c>
      <c r="X10" s="12" t="s">
        <v>55</v>
      </c>
      <c r="Y10" s="12">
        <v>0</v>
      </c>
      <c r="Z10" s="12">
        <v>5</v>
      </c>
      <c r="AA10" s="12">
        <v>0</v>
      </c>
      <c r="AB10" s="12">
        <v>0</v>
      </c>
      <c r="AC10" s="12">
        <v>3</v>
      </c>
      <c r="AD10" s="12">
        <v>8</v>
      </c>
      <c r="AE10" s="30" t="s">
        <v>55</v>
      </c>
      <c r="AF10" s="27">
        <v>1</v>
      </c>
      <c r="AG10" s="12" t="s">
        <v>70</v>
      </c>
      <c r="AH10" s="12" t="s">
        <v>60</v>
      </c>
      <c r="AI10" s="12" t="s">
        <v>56</v>
      </c>
      <c r="AJ10" s="12" t="s">
        <v>57</v>
      </c>
      <c r="AK10" s="53">
        <v>1800</v>
      </c>
      <c r="AL10" s="12" t="s">
        <v>55</v>
      </c>
      <c r="AM10" s="30">
        <v>0</v>
      </c>
      <c r="AN10" s="31">
        <v>0</v>
      </c>
      <c r="AO10" s="12" t="s">
        <v>71</v>
      </c>
      <c r="AP10" s="12">
        <v>10</v>
      </c>
      <c r="AQ10" s="12">
        <v>0</v>
      </c>
      <c r="AR10" s="12" t="s">
        <v>55</v>
      </c>
      <c r="AS10" s="12" t="s">
        <v>55</v>
      </c>
      <c r="AT10" s="12" t="s">
        <v>55</v>
      </c>
      <c r="AU10" s="12" t="s">
        <v>55</v>
      </c>
      <c r="AV10" s="12" t="s">
        <v>55</v>
      </c>
      <c r="AW10" s="12" t="s">
        <v>55</v>
      </c>
      <c r="AX10" s="12" t="s">
        <v>55</v>
      </c>
      <c r="AY10" s="12">
        <v>0</v>
      </c>
      <c r="AZ10" s="12">
        <v>150</v>
      </c>
      <c r="BA10" s="12">
        <v>0</v>
      </c>
      <c r="BB10" s="12">
        <v>0</v>
      </c>
      <c r="BC10" s="12">
        <v>1</v>
      </c>
      <c r="BD10" s="12">
        <v>35</v>
      </c>
      <c r="BE10" s="12">
        <f>SUM(AY10:BC10)</f>
        <v>151</v>
      </c>
      <c r="BF10" s="12">
        <f>SUM(AY10:BD10)</f>
        <v>186</v>
      </c>
      <c r="BG10" s="12" t="s">
        <v>55</v>
      </c>
      <c r="BH10" s="30" t="s">
        <v>55</v>
      </c>
    </row>
    <row r="11" spans="1:60" ht="17.25" thickTop="1" thickBot="1" x14ac:dyDescent="0.3">
      <c r="A11" s="12">
        <v>8</v>
      </c>
      <c r="B11" s="12">
        <v>1</v>
      </c>
      <c r="C11" s="12" t="s">
        <v>72</v>
      </c>
      <c r="D11" s="12" t="s">
        <v>324</v>
      </c>
      <c r="E11" s="12" t="s">
        <v>331</v>
      </c>
      <c r="F11" s="12"/>
      <c r="G11" s="12"/>
      <c r="H11" s="12"/>
      <c r="I11" s="12" t="s">
        <v>60</v>
      </c>
      <c r="J11" s="12">
        <v>150</v>
      </c>
      <c r="K11" s="8">
        <f>ROUND(AK11/12,-1)</f>
        <v>150</v>
      </c>
      <c r="L11" s="12">
        <v>0</v>
      </c>
      <c r="M11" s="8">
        <f>AM11*3</f>
        <v>0</v>
      </c>
      <c r="N11" s="12">
        <v>0</v>
      </c>
      <c r="O11" s="8">
        <f>AN11</f>
        <v>0</v>
      </c>
      <c r="P11" s="12">
        <v>0</v>
      </c>
      <c r="Q11" s="12" t="s">
        <v>55</v>
      </c>
      <c r="R11" s="123">
        <v>10</v>
      </c>
      <c r="S11" s="12">
        <v>0</v>
      </c>
      <c r="T11" s="12" t="s">
        <v>55</v>
      </c>
      <c r="U11" s="12" t="s">
        <v>55</v>
      </c>
      <c r="V11" s="12" t="s">
        <v>55</v>
      </c>
      <c r="W11" s="12" t="s">
        <v>55</v>
      </c>
      <c r="X11" s="12" t="s">
        <v>55</v>
      </c>
      <c r="Y11" s="12">
        <v>0</v>
      </c>
      <c r="Z11" s="12">
        <v>5</v>
      </c>
      <c r="AA11" s="12">
        <v>0</v>
      </c>
      <c r="AB11" s="12">
        <v>0</v>
      </c>
      <c r="AC11" s="52" t="s">
        <v>61</v>
      </c>
      <c r="AD11" s="52" t="s">
        <v>61</v>
      </c>
      <c r="AE11" s="30" t="s">
        <v>55</v>
      </c>
      <c r="AF11" s="27">
        <v>1</v>
      </c>
      <c r="AG11" s="12" t="s">
        <v>72</v>
      </c>
      <c r="AH11" s="12" t="s">
        <v>60</v>
      </c>
      <c r="AI11" s="12" t="s">
        <v>56</v>
      </c>
      <c r="AJ11" s="12" t="s">
        <v>57</v>
      </c>
      <c r="AK11" s="12">
        <v>1800</v>
      </c>
      <c r="AL11" s="12" t="s">
        <v>55</v>
      </c>
      <c r="AM11" s="30">
        <v>0</v>
      </c>
      <c r="AN11" s="31">
        <v>0</v>
      </c>
      <c r="AO11" s="12" t="s">
        <v>55</v>
      </c>
      <c r="AP11" s="12">
        <v>10</v>
      </c>
      <c r="AQ11" s="12">
        <v>0</v>
      </c>
      <c r="AR11" s="12" t="s">
        <v>55</v>
      </c>
      <c r="AS11" s="12" t="s">
        <v>55</v>
      </c>
      <c r="AT11" s="12" t="s">
        <v>55</v>
      </c>
      <c r="AU11" s="12" t="s">
        <v>55</v>
      </c>
      <c r="AV11" s="12" t="s">
        <v>55</v>
      </c>
      <c r="AW11" s="12" t="s">
        <v>55</v>
      </c>
      <c r="AX11" s="12" t="s">
        <v>55</v>
      </c>
      <c r="AY11" s="12">
        <v>0</v>
      </c>
      <c r="AZ11" s="12">
        <v>150</v>
      </c>
      <c r="BA11" s="12">
        <v>0</v>
      </c>
      <c r="BB11" s="12">
        <v>0</v>
      </c>
      <c r="BC11" s="12">
        <v>1</v>
      </c>
      <c r="BD11" s="52">
        <f>35*0.7</f>
        <v>24.5</v>
      </c>
      <c r="BE11" s="12">
        <f>SUM(AY11:BC11)</f>
        <v>151</v>
      </c>
      <c r="BF11" s="12">
        <f>SUM(AY11:BD11)</f>
        <v>175.5</v>
      </c>
      <c r="BG11" s="12" t="s">
        <v>73</v>
      </c>
      <c r="BH11" s="30" t="s">
        <v>55</v>
      </c>
    </row>
    <row r="12" spans="1:60" ht="15.75" thickTop="1" x14ac:dyDescent="0.25">
      <c r="A12" s="12">
        <v>9</v>
      </c>
      <c r="B12" s="12">
        <v>1</v>
      </c>
      <c r="C12" s="12" t="s">
        <v>74</v>
      </c>
      <c r="D12" s="12" t="s">
        <v>323</v>
      </c>
      <c r="E12" s="12" t="s">
        <v>330</v>
      </c>
      <c r="F12" s="12" t="str">
        <f>IF(SUM(R12:S12)&gt;0, "Yes","No")</f>
        <v>No</v>
      </c>
      <c r="G12" s="12" t="str">
        <f>IF(SUM(L12,N12)&gt;0,"Yes", "No")</f>
        <v>No</v>
      </c>
      <c r="H12" s="12" t="str">
        <f>IF(SUM(AM12:AN12)&gt;0, "Yes","No")</f>
        <v>No</v>
      </c>
      <c r="I12" s="12" t="s">
        <v>54</v>
      </c>
      <c r="J12" s="12">
        <v>40</v>
      </c>
      <c r="K12" s="8">
        <f>ROUND(AK12/12,-1)</f>
        <v>40</v>
      </c>
      <c r="L12" s="12">
        <v>0</v>
      </c>
      <c r="M12" s="8">
        <f>AM12*3</f>
        <v>0</v>
      </c>
      <c r="N12" s="12">
        <v>0</v>
      </c>
      <c r="O12" s="8">
        <f>AN12</f>
        <v>0</v>
      </c>
      <c r="P12" s="12">
        <v>0</v>
      </c>
      <c r="Q12" s="12" t="s">
        <v>55</v>
      </c>
      <c r="R12" s="12">
        <v>0</v>
      </c>
      <c r="S12" s="12">
        <v>0</v>
      </c>
      <c r="T12" s="12" t="s">
        <v>55</v>
      </c>
      <c r="U12" s="12" t="s">
        <v>55</v>
      </c>
      <c r="V12" s="12" t="s">
        <v>55</v>
      </c>
      <c r="W12" s="12" t="s">
        <v>55</v>
      </c>
      <c r="X12" s="12" t="s">
        <v>55</v>
      </c>
      <c r="Y12" s="12">
        <v>0</v>
      </c>
      <c r="Z12" s="12">
        <v>2</v>
      </c>
      <c r="AA12" s="12">
        <v>0</v>
      </c>
      <c r="AB12" s="12">
        <v>0</v>
      </c>
      <c r="AC12" s="12">
        <v>2</v>
      </c>
      <c r="AD12" s="12">
        <v>4</v>
      </c>
      <c r="AE12" s="30" t="s">
        <v>55</v>
      </c>
      <c r="AF12" s="27">
        <v>1</v>
      </c>
      <c r="AG12" s="12" t="s">
        <v>74</v>
      </c>
      <c r="AH12" s="12" t="s">
        <v>54</v>
      </c>
      <c r="AI12" s="12" t="s">
        <v>56</v>
      </c>
      <c r="AJ12" s="12" t="s">
        <v>57</v>
      </c>
      <c r="AK12" s="12">
        <v>480</v>
      </c>
      <c r="AL12" s="12" t="s">
        <v>55</v>
      </c>
      <c r="AM12" s="30">
        <v>0</v>
      </c>
      <c r="AN12" s="31">
        <v>0</v>
      </c>
      <c r="AO12" s="12" t="s">
        <v>55</v>
      </c>
      <c r="AP12" s="12">
        <v>0</v>
      </c>
      <c r="AQ12" s="12">
        <v>0</v>
      </c>
      <c r="AR12" s="12" t="s">
        <v>55</v>
      </c>
      <c r="AS12" s="12" t="s">
        <v>55</v>
      </c>
      <c r="AT12" s="12" t="s">
        <v>55</v>
      </c>
      <c r="AU12" s="12" t="s">
        <v>55</v>
      </c>
      <c r="AV12" s="12" t="s">
        <v>55</v>
      </c>
      <c r="AW12" s="12" t="s">
        <v>55</v>
      </c>
      <c r="AX12" s="12" t="s">
        <v>55</v>
      </c>
      <c r="AY12" s="12">
        <v>0</v>
      </c>
      <c r="AZ12" s="12">
        <v>60</v>
      </c>
      <c r="BA12" s="12">
        <v>0</v>
      </c>
      <c r="BB12" s="12">
        <v>0</v>
      </c>
      <c r="BC12" s="12">
        <v>1</v>
      </c>
      <c r="BD12" s="12">
        <v>15</v>
      </c>
      <c r="BE12" s="12">
        <f>SUM(AY12:BC12)</f>
        <v>61</v>
      </c>
      <c r="BF12" s="12">
        <f>SUM(AZ12:BD12)</f>
        <v>76</v>
      </c>
      <c r="BG12" s="12" t="s">
        <v>55</v>
      </c>
      <c r="BH12" s="30" t="s">
        <v>55</v>
      </c>
    </row>
    <row r="13" spans="1:60" ht="15.75" x14ac:dyDescent="0.25">
      <c r="A13" s="12">
        <v>10</v>
      </c>
      <c r="B13" s="12">
        <v>1</v>
      </c>
      <c r="C13" s="12" t="s">
        <v>75</v>
      </c>
      <c r="D13" s="12" t="s">
        <v>324</v>
      </c>
      <c r="E13" s="12" t="s">
        <v>331</v>
      </c>
      <c r="F13" s="12"/>
      <c r="G13" s="12"/>
      <c r="H13" s="12"/>
      <c r="I13" s="12" t="s">
        <v>60</v>
      </c>
      <c r="J13" s="52" t="s">
        <v>61</v>
      </c>
      <c r="K13" s="8">
        <f>ROUND(AK13/12,-1)</f>
        <v>40</v>
      </c>
      <c r="L13" s="12">
        <v>0</v>
      </c>
      <c r="M13" s="8">
        <f>AM13*3</f>
        <v>0</v>
      </c>
      <c r="N13" s="12">
        <v>0</v>
      </c>
      <c r="O13" s="8">
        <f>AN13</f>
        <v>0</v>
      </c>
      <c r="P13" s="12">
        <v>0</v>
      </c>
      <c r="Q13" s="12" t="s">
        <v>55</v>
      </c>
      <c r="R13" s="12">
        <v>0</v>
      </c>
      <c r="S13" s="12">
        <v>0</v>
      </c>
      <c r="T13" s="12" t="s">
        <v>55</v>
      </c>
      <c r="U13" s="12" t="s">
        <v>55</v>
      </c>
      <c r="V13" s="12" t="s">
        <v>55</v>
      </c>
      <c r="W13" s="12" t="s">
        <v>55</v>
      </c>
      <c r="X13" s="12" t="s">
        <v>55</v>
      </c>
      <c r="Y13" s="12">
        <v>0</v>
      </c>
      <c r="Z13" s="12">
        <v>2</v>
      </c>
      <c r="AA13" s="12">
        <v>0</v>
      </c>
      <c r="AB13" s="12">
        <v>0</v>
      </c>
      <c r="AC13" s="12">
        <v>2</v>
      </c>
      <c r="AD13" s="12">
        <v>4</v>
      </c>
      <c r="AE13" s="30" t="s">
        <v>55</v>
      </c>
      <c r="AF13" s="27">
        <v>1</v>
      </c>
      <c r="AG13" s="12" t="s">
        <v>75</v>
      </c>
      <c r="AH13" s="12" t="s">
        <v>60</v>
      </c>
      <c r="AI13" s="12" t="s">
        <v>56</v>
      </c>
      <c r="AJ13" s="12" t="s">
        <v>57</v>
      </c>
      <c r="AK13" s="53">
        <v>480</v>
      </c>
      <c r="AL13" s="12" t="s">
        <v>55</v>
      </c>
      <c r="AM13" s="30">
        <v>0</v>
      </c>
      <c r="AN13" s="31">
        <v>0</v>
      </c>
      <c r="AO13" s="12" t="s">
        <v>76</v>
      </c>
      <c r="AP13" s="12">
        <v>0</v>
      </c>
      <c r="AQ13" s="12">
        <v>0</v>
      </c>
      <c r="AR13" s="12" t="s">
        <v>55</v>
      </c>
      <c r="AS13" s="12" t="s">
        <v>55</v>
      </c>
      <c r="AT13" s="12" t="s">
        <v>55</v>
      </c>
      <c r="AU13" s="12" t="s">
        <v>55</v>
      </c>
      <c r="AV13" s="12" t="s">
        <v>55</v>
      </c>
      <c r="AW13" s="12" t="s">
        <v>55</v>
      </c>
      <c r="AX13" s="12" t="s">
        <v>55</v>
      </c>
      <c r="AY13" s="12">
        <v>0</v>
      </c>
      <c r="AZ13" s="12">
        <v>60</v>
      </c>
      <c r="BA13" s="12">
        <v>0</v>
      </c>
      <c r="BB13" s="12">
        <v>0</v>
      </c>
      <c r="BC13" s="12">
        <v>1</v>
      </c>
      <c r="BD13" s="12">
        <v>15</v>
      </c>
      <c r="BE13" s="12">
        <f>SUM(AY13:BC13)</f>
        <v>61</v>
      </c>
      <c r="BF13" s="12">
        <f>SUM(AY13:BD13)</f>
        <v>76</v>
      </c>
      <c r="BG13" s="12" t="s">
        <v>55</v>
      </c>
      <c r="BH13" s="30" t="s">
        <v>55</v>
      </c>
    </row>
    <row r="14" spans="1:60" ht="15.75" x14ac:dyDescent="0.25">
      <c r="A14" s="12">
        <v>11</v>
      </c>
      <c r="B14" s="12">
        <v>1</v>
      </c>
      <c r="C14" s="12" t="s">
        <v>77</v>
      </c>
      <c r="D14" s="12" t="s">
        <v>324</v>
      </c>
      <c r="E14" s="12" t="s">
        <v>331</v>
      </c>
      <c r="F14" s="12"/>
      <c r="G14" s="12"/>
      <c r="H14" s="12"/>
      <c r="I14" s="12" t="s">
        <v>60</v>
      </c>
      <c r="J14" s="12">
        <v>40</v>
      </c>
      <c r="K14" s="8">
        <f>ROUND(AK14/12,-1)</f>
        <v>40</v>
      </c>
      <c r="L14" s="12">
        <v>0</v>
      </c>
      <c r="M14" s="8">
        <f>AM14*3</f>
        <v>0</v>
      </c>
      <c r="N14" s="12">
        <v>0</v>
      </c>
      <c r="O14" s="8">
        <f>AN14</f>
        <v>0</v>
      </c>
      <c r="P14" s="12">
        <v>0</v>
      </c>
      <c r="Q14" s="12" t="s">
        <v>55</v>
      </c>
      <c r="R14" s="12">
        <v>0</v>
      </c>
      <c r="S14" s="12">
        <v>0</v>
      </c>
      <c r="T14" s="12" t="s">
        <v>55</v>
      </c>
      <c r="U14" s="12" t="s">
        <v>55</v>
      </c>
      <c r="V14" s="12" t="s">
        <v>55</v>
      </c>
      <c r="W14" s="12" t="s">
        <v>55</v>
      </c>
      <c r="X14" s="12" t="s">
        <v>55</v>
      </c>
      <c r="Y14" s="12">
        <v>0</v>
      </c>
      <c r="Z14" s="12">
        <v>2</v>
      </c>
      <c r="AA14" s="12">
        <v>0</v>
      </c>
      <c r="AB14" s="12">
        <v>0</v>
      </c>
      <c r="AC14" s="52" t="s">
        <v>61</v>
      </c>
      <c r="AD14" s="52" t="s">
        <v>61</v>
      </c>
      <c r="AE14" s="30" t="s">
        <v>55</v>
      </c>
      <c r="AF14" s="27">
        <v>1</v>
      </c>
      <c r="AG14" s="12" t="s">
        <v>77</v>
      </c>
      <c r="AH14" s="12" t="s">
        <v>60</v>
      </c>
      <c r="AI14" s="12" t="s">
        <v>56</v>
      </c>
      <c r="AJ14" s="12" t="s">
        <v>57</v>
      </c>
      <c r="AK14" s="12">
        <v>480</v>
      </c>
      <c r="AL14" s="12" t="s">
        <v>55</v>
      </c>
      <c r="AM14" s="30">
        <v>0</v>
      </c>
      <c r="AN14" s="31">
        <v>0</v>
      </c>
      <c r="AO14" s="12" t="s">
        <v>55</v>
      </c>
      <c r="AP14" s="12">
        <v>0</v>
      </c>
      <c r="AQ14" s="12">
        <v>0</v>
      </c>
      <c r="AR14" s="12" t="s">
        <v>55</v>
      </c>
      <c r="AS14" s="12" t="s">
        <v>55</v>
      </c>
      <c r="AT14" s="12" t="s">
        <v>55</v>
      </c>
      <c r="AU14" s="12" t="s">
        <v>55</v>
      </c>
      <c r="AV14" s="12" t="s">
        <v>55</v>
      </c>
      <c r="AW14" s="12" t="s">
        <v>55</v>
      </c>
      <c r="AX14" s="12" t="s">
        <v>55</v>
      </c>
      <c r="AY14" s="12">
        <v>0</v>
      </c>
      <c r="AZ14" s="12">
        <v>60</v>
      </c>
      <c r="BA14" s="12">
        <v>0</v>
      </c>
      <c r="BB14" s="12">
        <v>0</v>
      </c>
      <c r="BC14" s="12">
        <v>1</v>
      </c>
      <c r="BD14" s="52">
        <f>15*0.7</f>
        <v>10.5</v>
      </c>
      <c r="BE14" s="12">
        <f>SUM(AY14:BC14)</f>
        <v>61</v>
      </c>
      <c r="BF14" s="12">
        <f>SUM(AY14:BD14)</f>
        <v>71.5</v>
      </c>
      <c r="BG14" s="12" t="s">
        <v>78</v>
      </c>
      <c r="BH14" s="30" t="s">
        <v>55</v>
      </c>
    </row>
    <row r="15" spans="1:60" ht="15.75" x14ac:dyDescent="0.25">
      <c r="A15" s="12">
        <v>12</v>
      </c>
      <c r="B15" s="12">
        <v>1</v>
      </c>
      <c r="C15" s="12" t="s">
        <v>79</v>
      </c>
      <c r="D15" s="12" t="s">
        <v>324</v>
      </c>
      <c r="E15" s="12" t="s">
        <v>331</v>
      </c>
      <c r="F15" s="12"/>
      <c r="G15" s="12"/>
      <c r="H15" s="12"/>
      <c r="I15" s="12" t="s">
        <v>60</v>
      </c>
      <c r="J15" s="12">
        <v>40</v>
      </c>
      <c r="K15" s="8">
        <f>ROUND(AK15/12,-1)</f>
        <v>40</v>
      </c>
      <c r="L15" s="12">
        <v>0</v>
      </c>
      <c r="M15" s="8">
        <f>AM15*3</f>
        <v>0</v>
      </c>
      <c r="N15" s="12">
        <v>0</v>
      </c>
      <c r="O15" s="8">
        <f>AN15</f>
        <v>0</v>
      </c>
      <c r="P15" s="12">
        <v>0</v>
      </c>
      <c r="Q15" s="12" t="s">
        <v>55</v>
      </c>
      <c r="R15" s="12">
        <v>0</v>
      </c>
      <c r="S15" s="12">
        <v>0</v>
      </c>
      <c r="T15" s="12" t="s">
        <v>55</v>
      </c>
      <c r="U15" s="12" t="s">
        <v>55</v>
      </c>
      <c r="V15" s="12" t="s">
        <v>55</v>
      </c>
      <c r="W15" s="12" t="s">
        <v>55</v>
      </c>
      <c r="X15" s="12" t="s">
        <v>55</v>
      </c>
      <c r="Y15" s="12">
        <v>0</v>
      </c>
      <c r="Z15" s="52" t="s">
        <v>61</v>
      </c>
      <c r="AA15" s="12">
        <v>0</v>
      </c>
      <c r="AB15" s="12">
        <v>0</v>
      </c>
      <c r="AC15" s="12">
        <v>2</v>
      </c>
      <c r="AD15" s="52" t="s">
        <v>61</v>
      </c>
      <c r="AE15" s="30" t="s">
        <v>55</v>
      </c>
      <c r="AF15" s="27">
        <v>1</v>
      </c>
      <c r="AG15" s="12" t="s">
        <v>79</v>
      </c>
      <c r="AH15" s="12" t="s">
        <v>60</v>
      </c>
      <c r="AI15" s="12" t="s">
        <v>56</v>
      </c>
      <c r="AJ15" s="12" t="s">
        <v>57</v>
      </c>
      <c r="AK15" s="12">
        <v>480</v>
      </c>
      <c r="AL15" s="12" t="s">
        <v>55</v>
      </c>
      <c r="AM15" s="30">
        <v>0</v>
      </c>
      <c r="AN15" s="31">
        <v>0</v>
      </c>
      <c r="AO15" s="12" t="s">
        <v>55</v>
      </c>
      <c r="AP15" s="12">
        <v>0</v>
      </c>
      <c r="AQ15" s="12">
        <v>0</v>
      </c>
      <c r="AR15" s="12" t="s">
        <v>55</v>
      </c>
      <c r="AS15" s="12" t="s">
        <v>55</v>
      </c>
      <c r="AT15" s="12" t="s">
        <v>55</v>
      </c>
      <c r="AU15" s="12" t="s">
        <v>55</v>
      </c>
      <c r="AV15" s="12" t="s">
        <v>55</v>
      </c>
      <c r="AW15" s="12" t="s">
        <v>55</v>
      </c>
      <c r="AX15" s="12" t="s">
        <v>55</v>
      </c>
      <c r="AY15" s="12">
        <v>0</v>
      </c>
      <c r="AZ15" s="52">
        <f>60*(2/3)</f>
        <v>40</v>
      </c>
      <c r="BA15" s="12">
        <v>0</v>
      </c>
      <c r="BB15" s="12">
        <v>0</v>
      </c>
      <c r="BC15" s="12">
        <v>1</v>
      </c>
      <c r="BD15" s="12">
        <v>15</v>
      </c>
      <c r="BE15" s="12">
        <f>SUM(AY15:BC15)</f>
        <v>41</v>
      </c>
      <c r="BF15" s="12">
        <f>SUM(AY15:BD15)</f>
        <v>56</v>
      </c>
      <c r="BG15" s="12" t="s">
        <v>80</v>
      </c>
      <c r="BH15" s="30" t="s">
        <v>55</v>
      </c>
    </row>
    <row r="16" spans="1:60" x14ac:dyDescent="0.25">
      <c r="A16" s="12">
        <v>13</v>
      </c>
      <c r="B16" s="12">
        <v>1</v>
      </c>
      <c r="C16" s="12" t="s">
        <v>81</v>
      </c>
      <c r="D16" s="12" t="s">
        <v>323</v>
      </c>
      <c r="E16" s="12" t="s">
        <v>330</v>
      </c>
      <c r="F16" s="12" t="str">
        <f>IF(SUM(R16:S16)&gt;0, "Yes","No")</f>
        <v>No</v>
      </c>
      <c r="G16" s="12" t="str">
        <f>IF(SUM(L16,N16)&gt;0,"Yes", "No")</f>
        <v>No</v>
      </c>
      <c r="H16" s="12" t="str">
        <f>IF(SUM(AM16:AN16)&gt;0, "Yes","No")</f>
        <v>No</v>
      </c>
      <c r="I16" s="12" t="s">
        <v>54</v>
      </c>
      <c r="J16" s="12">
        <v>80</v>
      </c>
      <c r="K16" s="8">
        <f>ROUND(AK16/12,-1)</f>
        <v>80</v>
      </c>
      <c r="L16" s="12">
        <v>0</v>
      </c>
      <c r="M16" s="8">
        <f>AM16*3</f>
        <v>0</v>
      </c>
      <c r="N16" s="12">
        <v>0</v>
      </c>
      <c r="O16" s="8">
        <f>AN16</f>
        <v>0</v>
      </c>
      <c r="P16" s="12">
        <v>0</v>
      </c>
      <c r="Q16" s="12" t="s">
        <v>55</v>
      </c>
      <c r="R16" s="12">
        <v>0</v>
      </c>
      <c r="S16" s="12">
        <v>0</v>
      </c>
      <c r="T16" s="12" t="s">
        <v>55</v>
      </c>
      <c r="U16" s="12" t="s">
        <v>55</v>
      </c>
      <c r="V16" s="12" t="s">
        <v>55</v>
      </c>
      <c r="W16" s="12" t="s">
        <v>55</v>
      </c>
      <c r="X16" s="12" t="s">
        <v>55</v>
      </c>
      <c r="Y16" s="12">
        <v>0</v>
      </c>
      <c r="Z16" s="12">
        <v>3</v>
      </c>
      <c r="AA16" s="12">
        <v>0</v>
      </c>
      <c r="AB16" s="12">
        <v>0</v>
      </c>
      <c r="AC16" s="12">
        <v>3</v>
      </c>
      <c r="AD16" s="12">
        <v>6</v>
      </c>
      <c r="AE16" s="30" t="s">
        <v>55</v>
      </c>
      <c r="AF16" s="27">
        <v>1</v>
      </c>
      <c r="AG16" s="12" t="s">
        <v>81</v>
      </c>
      <c r="AH16" s="12" t="s">
        <v>54</v>
      </c>
      <c r="AI16" s="12" t="s">
        <v>56</v>
      </c>
      <c r="AJ16" s="12" t="s">
        <v>57</v>
      </c>
      <c r="AK16" s="12">
        <v>1000</v>
      </c>
      <c r="AL16" s="12" t="s">
        <v>310</v>
      </c>
      <c r="AM16" s="30">
        <v>0</v>
      </c>
      <c r="AN16" s="31">
        <v>0</v>
      </c>
      <c r="AO16" s="12" t="s">
        <v>55</v>
      </c>
      <c r="AP16" s="12">
        <v>0</v>
      </c>
      <c r="AQ16" s="12">
        <v>0</v>
      </c>
      <c r="AR16" s="12" t="s">
        <v>55</v>
      </c>
      <c r="AS16" s="12" t="s">
        <v>55</v>
      </c>
      <c r="AT16" s="12" t="s">
        <v>55</v>
      </c>
      <c r="AU16" s="12" t="s">
        <v>55</v>
      </c>
      <c r="AV16" s="12" t="s">
        <v>55</v>
      </c>
      <c r="AW16" s="12" t="s">
        <v>55</v>
      </c>
      <c r="AX16" s="12" t="s">
        <v>55</v>
      </c>
      <c r="AY16" s="12">
        <v>0</v>
      </c>
      <c r="AZ16" s="12">
        <v>100</v>
      </c>
      <c r="BA16" s="12">
        <v>0</v>
      </c>
      <c r="BB16" s="12">
        <v>0</v>
      </c>
      <c r="BC16" s="12">
        <v>1</v>
      </c>
      <c r="BD16" s="12">
        <v>35</v>
      </c>
      <c r="BE16" s="12">
        <f>SUM(AY16:BC16)</f>
        <v>101</v>
      </c>
      <c r="BF16" s="12">
        <f>SUM(AZ16:BD16)</f>
        <v>136</v>
      </c>
      <c r="BG16" s="12" t="s">
        <v>55</v>
      </c>
      <c r="BH16" s="30" t="s">
        <v>55</v>
      </c>
    </row>
    <row r="17" spans="1:60" ht="15.75" x14ac:dyDescent="0.25">
      <c r="A17" s="12">
        <v>14</v>
      </c>
      <c r="B17" s="12">
        <v>1</v>
      </c>
      <c r="C17" s="12" t="s">
        <v>82</v>
      </c>
      <c r="D17" s="12" t="s">
        <v>324</v>
      </c>
      <c r="E17" s="12" t="s">
        <v>331</v>
      </c>
      <c r="F17" s="12"/>
      <c r="G17" s="12"/>
      <c r="H17" s="12"/>
      <c r="I17" s="12" t="s">
        <v>60</v>
      </c>
      <c r="J17" s="52" t="s">
        <v>61</v>
      </c>
      <c r="K17" s="8">
        <f>ROUND(AK17/12,-1)</f>
        <v>80</v>
      </c>
      <c r="L17" s="12">
        <v>0</v>
      </c>
      <c r="M17" s="8">
        <f>AM17*3</f>
        <v>0</v>
      </c>
      <c r="N17" s="12">
        <v>0</v>
      </c>
      <c r="O17" s="8">
        <f>AN17</f>
        <v>0</v>
      </c>
      <c r="P17" s="12">
        <v>0</v>
      </c>
      <c r="Q17" s="12" t="s">
        <v>55</v>
      </c>
      <c r="R17" s="12">
        <v>0</v>
      </c>
      <c r="S17" s="12">
        <v>0</v>
      </c>
      <c r="T17" s="12" t="s">
        <v>55</v>
      </c>
      <c r="U17" s="12" t="s">
        <v>55</v>
      </c>
      <c r="V17" s="12" t="s">
        <v>55</v>
      </c>
      <c r="W17" s="12" t="s">
        <v>55</v>
      </c>
      <c r="X17" s="12" t="s">
        <v>55</v>
      </c>
      <c r="Y17" s="12">
        <v>0</v>
      </c>
      <c r="Z17" s="12">
        <v>3</v>
      </c>
      <c r="AA17" s="12">
        <v>0</v>
      </c>
      <c r="AB17" s="12">
        <v>0</v>
      </c>
      <c r="AC17" s="12">
        <v>3</v>
      </c>
      <c r="AD17" s="12">
        <v>6</v>
      </c>
      <c r="AE17" s="30" t="s">
        <v>55</v>
      </c>
      <c r="AF17" s="27">
        <v>1</v>
      </c>
      <c r="AG17" s="12" t="s">
        <v>82</v>
      </c>
      <c r="AH17" s="12" t="s">
        <v>60</v>
      </c>
      <c r="AI17" s="12" t="s">
        <v>56</v>
      </c>
      <c r="AJ17" s="12" t="s">
        <v>57</v>
      </c>
      <c r="AK17" s="53">
        <v>1000</v>
      </c>
      <c r="AL17" s="12" t="s">
        <v>310</v>
      </c>
      <c r="AM17" s="30">
        <v>0</v>
      </c>
      <c r="AN17" s="31">
        <v>0</v>
      </c>
      <c r="AO17" s="12" t="s">
        <v>83</v>
      </c>
      <c r="AP17" s="12">
        <v>0</v>
      </c>
      <c r="AQ17" s="12">
        <v>0</v>
      </c>
      <c r="AR17" s="12" t="s">
        <v>55</v>
      </c>
      <c r="AS17" s="12" t="s">
        <v>55</v>
      </c>
      <c r="AT17" s="12" t="s">
        <v>55</v>
      </c>
      <c r="AU17" s="12" t="s">
        <v>55</v>
      </c>
      <c r="AV17" s="12" t="s">
        <v>55</v>
      </c>
      <c r="AW17" s="12" t="s">
        <v>55</v>
      </c>
      <c r="AX17" s="12" t="s">
        <v>55</v>
      </c>
      <c r="AY17" s="12">
        <v>0</v>
      </c>
      <c r="AZ17" s="12">
        <v>100</v>
      </c>
      <c r="BA17" s="12">
        <v>0</v>
      </c>
      <c r="BB17" s="12">
        <v>0</v>
      </c>
      <c r="BC17" s="12">
        <v>1</v>
      </c>
      <c r="BD17" s="12">
        <v>35</v>
      </c>
      <c r="BE17" s="12">
        <f>SUM(AY17:BC17)</f>
        <v>101</v>
      </c>
      <c r="BF17" s="12">
        <f>SUM(AY17:BD17)</f>
        <v>136</v>
      </c>
      <c r="BG17" s="12" t="s">
        <v>55</v>
      </c>
      <c r="BH17" s="30" t="s">
        <v>55</v>
      </c>
    </row>
    <row r="18" spans="1:60" ht="15.75" x14ac:dyDescent="0.25">
      <c r="A18" s="12">
        <v>15</v>
      </c>
      <c r="B18" s="12">
        <v>1</v>
      </c>
      <c r="C18" s="12" t="s">
        <v>84</v>
      </c>
      <c r="D18" s="12" t="s">
        <v>324</v>
      </c>
      <c r="E18" s="12" t="s">
        <v>331</v>
      </c>
      <c r="F18" s="12"/>
      <c r="G18" s="12"/>
      <c r="H18" s="12"/>
      <c r="I18" s="12" t="s">
        <v>60</v>
      </c>
      <c r="J18" s="12">
        <v>80</v>
      </c>
      <c r="K18" s="8">
        <f>ROUND(AK18/12,-1)</f>
        <v>80</v>
      </c>
      <c r="L18" s="12">
        <v>0</v>
      </c>
      <c r="M18" s="8">
        <f>AM18*3</f>
        <v>0</v>
      </c>
      <c r="N18" s="12">
        <v>0</v>
      </c>
      <c r="O18" s="8">
        <f>AN18</f>
        <v>0</v>
      </c>
      <c r="P18" s="12">
        <v>0</v>
      </c>
      <c r="Q18" s="12" t="s">
        <v>55</v>
      </c>
      <c r="R18" s="12">
        <v>0</v>
      </c>
      <c r="S18" s="12">
        <v>0</v>
      </c>
      <c r="T18" s="12" t="s">
        <v>55</v>
      </c>
      <c r="U18" s="12" t="s">
        <v>55</v>
      </c>
      <c r="V18" s="12" t="s">
        <v>55</v>
      </c>
      <c r="W18" s="12" t="s">
        <v>55</v>
      </c>
      <c r="X18" s="12" t="s">
        <v>55</v>
      </c>
      <c r="Y18" s="12">
        <v>0</v>
      </c>
      <c r="Z18" s="12">
        <v>3</v>
      </c>
      <c r="AA18" s="12">
        <v>0</v>
      </c>
      <c r="AB18" s="12">
        <v>0</v>
      </c>
      <c r="AC18" s="52" t="s">
        <v>61</v>
      </c>
      <c r="AD18" s="52" t="s">
        <v>61</v>
      </c>
      <c r="AE18" s="30" t="s">
        <v>55</v>
      </c>
      <c r="AF18" s="27">
        <v>1</v>
      </c>
      <c r="AG18" s="12" t="s">
        <v>84</v>
      </c>
      <c r="AH18" s="12" t="s">
        <v>60</v>
      </c>
      <c r="AI18" s="12" t="s">
        <v>56</v>
      </c>
      <c r="AJ18" s="12" t="s">
        <v>57</v>
      </c>
      <c r="AK18" s="12">
        <v>1000</v>
      </c>
      <c r="AL18" s="12" t="s">
        <v>310</v>
      </c>
      <c r="AM18" s="30">
        <v>0</v>
      </c>
      <c r="AN18" s="31">
        <v>0</v>
      </c>
      <c r="AO18" s="12" t="s">
        <v>55</v>
      </c>
      <c r="AP18" s="12">
        <v>0</v>
      </c>
      <c r="AQ18" s="12">
        <v>0</v>
      </c>
      <c r="AR18" s="12" t="s">
        <v>55</v>
      </c>
      <c r="AS18" s="12" t="s">
        <v>55</v>
      </c>
      <c r="AT18" s="12" t="s">
        <v>55</v>
      </c>
      <c r="AU18" s="12" t="s">
        <v>55</v>
      </c>
      <c r="AV18" s="12" t="s">
        <v>55</v>
      </c>
      <c r="AW18" s="12" t="s">
        <v>55</v>
      </c>
      <c r="AX18" s="12" t="s">
        <v>55</v>
      </c>
      <c r="AY18" s="12">
        <v>0</v>
      </c>
      <c r="AZ18" s="12">
        <v>100</v>
      </c>
      <c r="BA18" s="12">
        <v>0</v>
      </c>
      <c r="BB18" s="12">
        <v>0</v>
      </c>
      <c r="BC18" s="12">
        <v>1</v>
      </c>
      <c r="BD18" s="52">
        <f>35*0.7</f>
        <v>24.5</v>
      </c>
      <c r="BE18" s="12">
        <f>SUM(AY18:BC18)</f>
        <v>101</v>
      </c>
      <c r="BF18" s="12">
        <f>SUM(AY18:BD18)</f>
        <v>125.5</v>
      </c>
      <c r="BG18" s="12" t="s">
        <v>85</v>
      </c>
      <c r="BH18" s="30" t="s">
        <v>55</v>
      </c>
    </row>
    <row r="19" spans="1:60" ht="15.75" x14ac:dyDescent="0.25">
      <c r="A19" s="12">
        <v>16</v>
      </c>
      <c r="B19" s="12">
        <v>1</v>
      </c>
      <c r="C19" s="12" t="s">
        <v>86</v>
      </c>
      <c r="D19" s="12" t="s">
        <v>324</v>
      </c>
      <c r="E19" s="12" t="s">
        <v>330</v>
      </c>
      <c r="F19" s="12"/>
      <c r="G19" s="12"/>
      <c r="H19" s="12"/>
      <c r="I19" s="12" t="s">
        <v>60</v>
      </c>
      <c r="J19" s="12">
        <v>80</v>
      </c>
      <c r="K19" s="8">
        <f>ROUND(AK19/12,-1)</f>
        <v>80</v>
      </c>
      <c r="L19" s="12">
        <v>0</v>
      </c>
      <c r="M19" s="8">
        <f>AM19*3</f>
        <v>0</v>
      </c>
      <c r="N19" s="12">
        <v>0</v>
      </c>
      <c r="O19" s="8">
        <f>AN19</f>
        <v>0</v>
      </c>
      <c r="P19" s="12">
        <v>0</v>
      </c>
      <c r="Q19" s="12" t="s">
        <v>55</v>
      </c>
      <c r="R19" s="12">
        <v>0</v>
      </c>
      <c r="S19" s="12">
        <v>0</v>
      </c>
      <c r="T19" s="12" t="s">
        <v>55</v>
      </c>
      <c r="U19" s="12" t="s">
        <v>55</v>
      </c>
      <c r="V19" s="12" t="s">
        <v>55</v>
      </c>
      <c r="W19" s="12" t="s">
        <v>55</v>
      </c>
      <c r="X19" s="12" t="s">
        <v>55</v>
      </c>
      <c r="Y19" s="12">
        <v>0</v>
      </c>
      <c r="Z19" s="12">
        <v>1</v>
      </c>
      <c r="AA19" s="12">
        <v>0</v>
      </c>
      <c r="AB19" s="12">
        <v>0</v>
      </c>
      <c r="AC19" s="12">
        <v>3</v>
      </c>
      <c r="AD19" s="12">
        <v>4</v>
      </c>
      <c r="AE19" s="30" t="s">
        <v>55</v>
      </c>
      <c r="AF19" s="27">
        <v>1</v>
      </c>
      <c r="AG19" s="12" t="s">
        <v>86</v>
      </c>
      <c r="AH19" s="12" t="s">
        <v>87</v>
      </c>
      <c r="AI19" s="12" t="s">
        <v>56</v>
      </c>
      <c r="AJ19" s="12" t="s">
        <v>57</v>
      </c>
      <c r="AK19" s="12">
        <v>1000</v>
      </c>
      <c r="AL19" s="12" t="s">
        <v>310</v>
      </c>
      <c r="AM19" s="30">
        <v>0</v>
      </c>
      <c r="AN19" s="31">
        <v>0</v>
      </c>
      <c r="AO19" s="12" t="s">
        <v>55</v>
      </c>
      <c r="AP19" s="12">
        <v>0</v>
      </c>
      <c r="AQ19" s="12">
        <v>0</v>
      </c>
      <c r="AR19" s="12" t="s">
        <v>55</v>
      </c>
      <c r="AS19" s="12" t="s">
        <v>55</v>
      </c>
      <c r="AT19" s="12" t="s">
        <v>55</v>
      </c>
      <c r="AU19" s="12" t="s">
        <v>55</v>
      </c>
      <c r="AV19" s="12" t="s">
        <v>55</v>
      </c>
      <c r="AW19" s="12" t="s">
        <v>55</v>
      </c>
      <c r="AX19" s="12" t="s">
        <v>55</v>
      </c>
      <c r="AY19" s="12">
        <v>0</v>
      </c>
      <c r="AZ19" s="52">
        <f>100*0.5</f>
        <v>50</v>
      </c>
      <c r="BA19" s="12">
        <v>0</v>
      </c>
      <c r="BB19" s="12">
        <v>0</v>
      </c>
      <c r="BC19" s="12">
        <v>1</v>
      </c>
      <c r="BD19" s="12">
        <v>35</v>
      </c>
      <c r="BE19" s="12">
        <f>SUM(AY19:BC19)</f>
        <v>51</v>
      </c>
      <c r="BF19" s="12">
        <f>SUM(AY19:BD19)</f>
        <v>86</v>
      </c>
      <c r="BG19" s="12" t="s">
        <v>88</v>
      </c>
      <c r="BH19" s="30" t="s">
        <v>55</v>
      </c>
    </row>
    <row r="20" spans="1:60" x14ac:dyDescent="0.25">
      <c r="A20" s="12">
        <v>17</v>
      </c>
      <c r="B20" s="12">
        <v>1</v>
      </c>
      <c r="C20" s="12" t="s">
        <v>89</v>
      </c>
      <c r="D20" s="12" t="s">
        <v>323</v>
      </c>
      <c r="E20" s="12" t="s">
        <v>330</v>
      </c>
      <c r="F20" s="12" t="str">
        <f>IF(SUM(R20:S20)&gt;0, "Yes","No")</f>
        <v>Yes</v>
      </c>
      <c r="G20" s="12" t="str">
        <f>IF(SUM(L20,N20)&gt;0,"Yes", "No")</f>
        <v>No</v>
      </c>
      <c r="H20" s="12" t="str">
        <f>IF(SUM(AM20:AN20)&gt;0, "Yes","No")</f>
        <v>No</v>
      </c>
      <c r="I20" s="12" t="s">
        <v>54</v>
      </c>
      <c r="J20" s="12">
        <v>80</v>
      </c>
      <c r="K20" s="8">
        <f>ROUND(AK20/12,-1)</f>
        <v>80</v>
      </c>
      <c r="L20" s="12">
        <v>0</v>
      </c>
      <c r="M20" s="8">
        <f>AM20*3</f>
        <v>0</v>
      </c>
      <c r="N20" s="12">
        <v>0</v>
      </c>
      <c r="O20" s="8">
        <f>AN20</f>
        <v>0</v>
      </c>
      <c r="P20" s="12">
        <v>0</v>
      </c>
      <c r="Q20" s="12" t="s">
        <v>55</v>
      </c>
      <c r="R20" s="12">
        <v>0</v>
      </c>
      <c r="S20" s="12">
        <v>5</v>
      </c>
      <c r="T20" s="12" t="s">
        <v>55</v>
      </c>
      <c r="U20" s="12" t="s">
        <v>55</v>
      </c>
      <c r="V20" s="12" t="s">
        <v>55</v>
      </c>
      <c r="W20" s="12" t="s">
        <v>55</v>
      </c>
      <c r="X20" s="12" t="s">
        <v>55</v>
      </c>
      <c r="Y20" s="12">
        <v>0</v>
      </c>
      <c r="Z20" s="12">
        <v>1</v>
      </c>
      <c r="AA20" s="12">
        <v>0</v>
      </c>
      <c r="AB20" s="12">
        <v>0</v>
      </c>
      <c r="AC20" s="12">
        <v>1</v>
      </c>
      <c r="AD20" s="12">
        <v>2</v>
      </c>
      <c r="AE20" s="30" t="s">
        <v>55</v>
      </c>
      <c r="AF20" s="27">
        <v>1</v>
      </c>
      <c r="AG20" s="12" t="s">
        <v>89</v>
      </c>
      <c r="AH20" s="12" t="s">
        <v>54</v>
      </c>
      <c r="AI20" s="12" t="s">
        <v>56</v>
      </c>
      <c r="AJ20" s="12" t="s">
        <v>57</v>
      </c>
      <c r="AK20" s="12">
        <v>900</v>
      </c>
      <c r="AL20" s="12" t="s">
        <v>311</v>
      </c>
      <c r="AM20" s="30">
        <v>0</v>
      </c>
      <c r="AN20" s="31">
        <v>0</v>
      </c>
      <c r="AO20" s="12" t="s">
        <v>55</v>
      </c>
      <c r="AP20" s="12">
        <v>0</v>
      </c>
      <c r="AQ20" s="12">
        <v>5</v>
      </c>
      <c r="AR20" s="12" t="s">
        <v>55</v>
      </c>
      <c r="AS20" s="12" t="s">
        <v>55</v>
      </c>
      <c r="AT20" s="12" t="s">
        <v>55</v>
      </c>
      <c r="AU20" s="12" t="s">
        <v>55</v>
      </c>
      <c r="AV20" s="12" t="s">
        <v>55</v>
      </c>
      <c r="AW20" s="12" t="s">
        <v>55</v>
      </c>
      <c r="AX20" s="12" t="s">
        <v>55</v>
      </c>
      <c r="AY20" s="12">
        <v>0</v>
      </c>
      <c r="AZ20" s="12">
        <v>30</v>
      </c>
      <c r="BA20" s="12">
        <v>0</v>
      </c>
      <c r="BB20" s="12">
        <v>0</v>
      </c>
      <c r="BC20" s="12">
        <v>1</v>
      </c>
      <c r="BD20" s="12">
        <v>25</v>
      </c>
      <c r="BE20" s="12">
        <f>SUM(AY20:BC20)</f>
        <v>31</v>
      </c>
      <c r="BF20" s="12">
        <f>SUM(AZ20:BD20)</f>
        <v>56</v>
      </c>
      <c r="BG20" s="12" t="s">
        <v>55</v>
      </c>
      <c r="BH20" s="30" t="s">
        <v>55</v>
      </c>
    </row>
    <row r="21" spans="1:60" ht="15.75" x14ac:dyDescent="0.25">
      <c r="A21" s="12">
        <v>18</v>
      </c>
      <c r="B21" s="12">
        <v>1</v>
      </c>
      <c r="C21" s="12" t="s">
        <v>90</v>
      </c>
      <c r="D21" s="12" t="s">
        <v>324</v>
      </c>
      <c r="E21" s="12" t="s">
        <v>331</v>
      </c>
      <c r="F21" s="12"/>
      <c r="G21" s="12"/>
      <c r="H21" s="12"/>
      <c r="I21" s="12" t="s">
        <v>60</v>
      </c>
      <c r="J21" s="52" t="s">
        <v>61</v>
      </c>
      <c r="K21" s="8">
        <f>ROUND(AK21/12,-1)</f>
        <v>80</v>
      </c>
      <c r="L21" s="12">
        <v>0</v>
      </c>
      <c r="M21" s="8">
        <f>AM21*3</f>
        <v>0</v>
      </c>
      <c r="N21" s="12">
        <v>0</v>
      </c>
      <c r="O21" s="8">
        <f>AN21</f>
        <v>0</v>
      </c>
      <c r="P21" s="12">
        <v>0</v>
      </c>
      <c r="Q21" s="12" t="s">
        <v>55</v>
      </c>
      <c r="R21" s="12">
        <v>0</v>
      </c>
      <c r="S21" s="12">
        <v>5</v>
      </c>
      <c r="T21" s="12" t="s">
        <v>55</v>
      </c>
      <c r="U21" s="12" t="s">
        <v>55</v>
      </c>
      <c r="V21" s="12" t="s">
        <v>55</v>
      </c>
      <c r="W21" s="12" t="s">
        <v>55</v>
      </c>
      <c r="X21" s="12" t="s">
        <v>55</v>
      </c>
      <c r="Y21" s="12">
        <v>0</v>
      </c>
      <c r="Z21" s="12">
        <v>1</v>
      </c>
      <c r="AA21" s="12">
        <v>0</v>
      </c>
      <c r="AB21" s="12">
        <v>0</v>
      </c>
      <c r="AC21" s="12">
        <v>1</v>
      </c>
      <c r="AD21" s="12">
        <v>2</v>
      </c>
      <c r="AE21" s="30" t="s">
        <v>55</v>
      </c>
      <c r="AF21" s="27">
        <v>1</v>
      </c>
      <c r="AG21" s="12" t="s">
        <v>90</v>
      </c>
      <c r="AH21" s="12" t="s">
        <v>60</v>
      </c>
      <c r="AI21" s="12" t="s">
        <v>56</v>
      </c>
      <c r="AJ21" s="12" t="s">
        <v>57</v>
      </c>
      <c r="AK21" s="53">
        <v>900</v>
      </c>
      <c r="AL21" s="12" t="s">
        <v>311</v>
      </c>
      <c r="AM21" s="30">
        <v>0</v>
      </c>
      <c r="AN21" s="31">
        <v>0</v>
      </c>
      <c r="AO21" s="12" t="s">
        <v>91</v>
      </c>
      <c r="AP21" s="12">
        <v>0</v>
      </c>
      <c r="AQ21" s="12">
        <v>5</v>
      </c>
      <c r="AR21" s="12" t="s">
        <v>55</v>
      </c>
      <c r="AS21" s="12" t="s">
        <v>55</v>
      </c>
      <c r="AT21" s="12" t="s">
        <v>55</v>
      </c>
      <c r="AU21" s="12" t="s">
        <v>55</v>
      </c>
      <c r="AV21" s="12" t="s">
        <v>55</v>
      </c>
      <c r="AW21" s="12" t="s">
        <v>55</v>
      </c>
      <c r="AX21" s="12" t="s">
        <v>55</v>
      </c>
      <c r="AY21" s="12">
        <v>0</v>
      </c>
      <c r="AZ21" s="12">
        <v>30</v>
      </c>
      <c r="BA21" s="12">
        <v>0</v>
      </c>
      <c r="BB21" s="12">
        <v>0</v>
      </c>
      <c r="BC21" s="12">
        <v>1</v>
      </c>
      <c r="BD21" s="12">
        <v>25</v>
      </c>
      <c r="BE21" s="12">
        <f>SUM(AY21:BC21)</f>
        <v>31</v>
      </c>
      <c r="BF21" s="12">
        <f>SUM(AY21:BD21)</f>
        <v>56</v>
      </c>
      <c r="BG21" s="12" t="s">
        <v>55</v>
      </c>
      <c r="BH21" s="30" t="s">
        <v>55</v>
      </c>
    </row>
    <row r="22" spans="1:60" ht="15.75" x14ac:dyDescent="0.25">
      <c r="A22" s="12">
        <v>19</v>
      </c>
      <c r="B22" s="12">
        <v>1</v>
      </c>
      <c r="C22" s="12" t="s">
        <v>92</v>
      </c>
      <c r="D22" s="12" t="s">
        <v>324</v>
      </c>
      <c r="E22" s="12" t="s">
        <v>331</v>
      </c>
      <c r="F22" s="12"/>
      <c r="G22" s="12"/>
      <c r="H22" s="12"/>
      <c r="I22" s="12" t="s">
        <v>60</v>
      </c>
      <c r="J22" s="12">
        <v>80</v>
      </c>
      <c r="K22" s="8">
        <f>ROUND(AK22/12,-1)</f>
        <v>80</v>
      </c>
      <c r="L22" s="12">
        <v>0</v>
      </c>
      <c r="M22" s="8">
        <f>AM22*3</f>
        <v>0</v>
      </c>
      <c r="N22" s="12">
        <v>0</v>
      </c>
      <c r="O22" s="8">
        <f>AN22</f>
        <v>0</v>
      </c>
      <c r="P22" s="12">
        <v>0</v>
      </c>
      <c r="Q22" s="12" t="s">
        <v>55</v>
      </c>
      <c r="R22" s="12">
        <v>0</v>
      </c>
      <c r="S22" s="12">
        <v>5</v>
      </c>
      <c r="T22" s="12" t="s">
        <v>55</v>
      </c>
      <c r="U22" s="12" t="s">
        <v>55</v>
      </c>
      <c r="V22" s="12" t="s">
        <v>55</v>
      </c>
      <c r="W22" s="12" t="s">
        <v>55</v>
      </c>
      <c r="X22" s="12" t="s">
        <v>55</v>
      </c>
      <c r="Y22" s="12">
        <v>0</v>
      </c>
      <c r="Z22" s="12">
        <v>1</v>
      </c>
      <c r="AA22" s="12">
        <v>0</v>
      </c>
      <c r="AB22" s="12">
        <v>0</v>
      </c>
      <c r="AC22" s="52" t="s">
        <v>61</v>
      </c>
      <c r="AD22" s="52" t="s">
        <v>61</v>
      </c>
      <c r="AE22" s="30" t="s">
        <v>55</v>
      </c>
      <c r="AF22" s="27">
        <v>1</v>
      </c>
      <c r="AG22" s="12" t="s">
        <v>92</v>
      </c>
      <c r="AH22" s="12" t="s">
        <v>60</v>
      </c>
      <c r="AI22" s="12" t="s">
        <v>56</v>
      </c>
      <c r="AJ22" s="12" t="s">
        <v>57</v>
      </c>
      <c r="AK22" s="12">
        <v>900</v>
      </c>
      <c r="AL22" s="12" t="s">
        <v>311</v>
      </c>
      <c r="AM22" s="30">
        <v>0</v>
      </c>
      <c r="AN22" s="31">
        <v>0</v>
      </c>
      <c r="AO22" s="12" t="s">
        <v>55</v>
      </c>
      <c r="AP22" s="12">
        <v>0</v>
      </c>
      <c r="AQ22" s="12">
        <v>5</v>
      </c>
      <c r="AR22" s="12" t="s">
        <v>55</v>
      </c>
      <c r="AS22" s="12" t="s">
        <v>55</v>
      </c>
      <c r="AT22" s="12" t="s">
        <v>55</v>
      </c>
      <c r="AU22" s="12" t="s">
        <v>55</v>
      </c>
      <c r="AV22" s="12" t="s">
        <v>55</v>
      </c>
      <c r="AW22" s="12" t="s">
        <v>55</v>
      </c>
      <c r="AX22" s="12" t="s">
        <v>55</v>
      </c>
      <c r="AY22" s="12">
        <v>0</v>
      </c>
      <c r="AZ22" s="12">
        <v>30</v>
      </c>
      <c r="BA22" s="12">
        <v>0</v>
      </c>
      <c r="BB22" s="12">
        <v>0</v>
      </c>
      <c r="BC22" s="12">
        <v>1</v>
      </c>
      <c r="BD22" s="52">
        <f>25*0.7</f>
        <v>17.5</v>
      </c>
      <c r="BE22" s="12">
        <f>SUM(AY22:BC22)</f>
        <v>31</v>
      </c>
      <c r="BF22" s="12">
        <f>SUM(AY22:BD22)</f>
        <v>48.5</v>
      </c>
      <c r="BG22" s="12" t="s">
        <v>93</v>
      </c>
      <c r="BH22" s="30" t="s">
        <v>55</v>
      </c>
    </row>
    <row r="23" spans="1:60" x14ac:dyDescent="0.25">
      <c r="A23" s="12">
        <v>20</v>
      </c>
      <c r="B23" s="12">
        <v>1</v>
      </c>
      <c r="C23" s="12" t="s">
        <v>94</v>
      </c>
      <c r="D23" s="12" t="s">
        <v>323</v>
      </c>
      <c r="E23" s="12" t="s">
        <v>330</v>
      </c>
      <c r="F23" s="12" t="str">
        <f>IF(SUM(R23:S23)&gt;0, "Yes","No")</f>
        <v>No</v>
      </c>
      <c r="G23" s="12" t="str">
        <f>IF(SUM(L23,N23)&gt;0,"Yes", "No")</f>
        <v>No</v>
      </c>
      <c r="H23" s="12" t="str">
        <f>IF(SUM(AM23:AN23)&gt;0, "Yes","No")</f>
        <v>No</v>
      </c>
      <c r="I23" s="12" t="s">
        <v>54</v>
      </c>
      <c r="J23" s="12">
        <v>80</v>
      </c>
      <c r="K23" s="8">
        <f>ROUND(AK23/12,-1)</f>
        <v>80</v>
      </c>
      <c r="L23" s="12">
        <v>0</v>
      </c>
      <c r="M23" s="8">
        <f>AM23*3</f>
        <v>0</v>
      </c>
      <c r="N23" s="12">
        <v>0</v>
      </c>
      <c r="O23" s="8">
        <f>AN23</f>
        <v>0</v>
      </c>
      <c r="P23" s="12">
        <v>0</v>
      </c>
      <c r="Q23" s="12" t="s">
        <v>55</v>
      </c>
      <c r="R23" s="12">
        <v>0</v>
      </c>
      <c r="S23" s="12">
        <v>0</v>
      </c>
      <c r="T23" s="12" t="s">
        <v>55</v>
      </c>
      <c r="U23" s="12" t="s">
        <v>55</v>
      </c>
      <c r="V23" s="12" t="s">
        <v>55</v>
      </c>
      <c r="W23" s="12" t="s">
        <v>55</v>
      </c>
      <c r="X23" s="12" t="s">
        <v>55</v>
      </c>
      <c r="Y23" s="12">
        <v>0</v>
      </c>
      <c r="Z23" s="12">
        <v>3</v>
      </c>
      <c r="AA23" s="12">
        <v>0</v>
      </c>
      <c r="AB23" s="12">
        <v>0</v>
      </c>
      <c r="AC23" s="12">
        <v>3</v>
      </c>
      <c r="AD23" s="12">
        <v>6</v>
      </c>
      <c r="AE23" s="30" t="s">
        <v>55</v>
      </c>
      <c r="AF23" s="27">
        <v>1</v>
      </c>
      <c r="AG23" s="12" t="s">
        <v>95</v>
      </c>
      <c r="AH23" s="12" t="s">
        <v>54</v>
      </c>
      <c r="AI23" s="12" t="s">
        <v>56</v>
      </c>
      <c r="AJ23" s="12" t="s">
        <v>57</v>
      </c>
      <c r="AK23" s="12">
        <v>1000</v>
      </c>
      <c r="AL23" s="12" t="s">
        <v>312</v>
      </c>
      <c r="AM23" s="30">
        <v>0</v>
      </c>
      <c r="AN23" s="31">
        <v>0</v>
      </c>
      <c r="AO23" s="12" t="s">
        <v>55</v>
      </c>
      <c r="AP23" s="12">
        <v>0</v>
      </c>
      <c r="AQ23" s="12">
        <v>0</v>
      </c>
      <c r="AR23" s="12" t="s">
        <v>55</v>
      </c>
      <c r="AS23" s="12" t="s">
        <v>55</v>
      </c>
      <c r="AT23" s="12" t="s">
        <v>55</v>
      </c>
      <c r="AU23" s="12" t="s">
        <v>55</v>
      </c>
      <c r="AV23" s="12" t="s">
        <v>55</v>
      </c>
      <c r="AW23" s="12" t="s">
        <v>55</v>
      </c>
      <c r="AX23" s="12" t="s">
        <v>55</v>
      </c>
      <c r="AY23" s="12">
        <v>0</v>
      </c>
      <c r="AZ23" s="12">
        <v>100</v>
      </c>
      <c r="BA23" s="12">
        <v>0</v>
      </c>
      <c r="BB23" s="12">
        <v>0</v>
      </c>
      <c r="BC23" s="12">
        <v>1</v>
      </c>
      <c r="BD23" s="12">
        <v>35</v>
      </c>
      <c r="BE23" s="12">
        <f>SUM(AY23:BC23)</f>
        <v>101</v>
      </c>
      <c r="BF23" s="12">
        <f>SUM(AZ23:BD23)</f>
        <v>136</v>
      </c>
      <c r="BG23" s="12" t="s">
        <v>55</v>
      </c>
      <c r="BH23" s="30" t="s">
        <v>55</v>
      </c>
    </row>
    <row r="24" spans="1:60" ht="15.75" x14ac:dyDescent="0.25">
      <c r="A24" s="12">
        <v>21</v>
      </c>
      <c r="B24" s="12">
        <v>1</v>
      </c>
      <c r="C24" s="12" t="s">
        <v>96</v>
      </c>
      <c r="D24" s="12" t="s">
        <v>324</v>
      </c>
      <c r="E24" s="12" t="s">
        <v>331</v>
      </c>
      <c r="F24" s="12"/>
      <c r="G24" s="12"/>
      <c r="H24" s="12"/>
      <c r="I24" s="12" t="s">
        <v>60</v>
      </c>
      <c r="J24" s="52" t="s">
        <v>61</v>
      </c>
      <c r="K24" s="8">
        <f>ROUND(AK24/12,-1)</f>
        <v>80</v>
      </c>
      <c r="L24" s="12">
        <v>0</v>
      </c>
      <c r="M24" s="8">
        <f>AM24*3</f>
        <v>0</v>
      </c>
      <c r="N24" s="12">
        <v>0</v>
      </c>
      <c r="O24" s="8">
        <f>AN24</f>
        <v>0</v>
      </c>
      <c r="P24" s="12">
        <v>0</v>
      </c>
      <c r="Q24" s="12" t="s">
        <v>55</v>
      </c>
      <c r="R24" s="12">
        <v>0</v>
      </c>
      <c r="S24" s="12">
        <v>0</v>
      </c>
      <c r="T24" s="12" t="s">
        <v>55</v>
      </c>
      <c r="U24" s="12" t="s">
        <v>55</v>
      </c>
      <c r="V24" s="12" t="s">
        <v>55</v>
      </c>
      <c r="W24" s="12" t="s">
        <v>55</v>
      </c>
      <c r="X24" s="12" t="s">
        <v>55</v>
      </c>
      <c r="Y24" s="12">
        <v>0</v>
      </c>
      <c r="Z24" s="12">
        <v>3</v>
      </c>
      <c r="AA24" s="12">
        <v>0</v>
      </c>
      <c r="AB24" s="12">
        <v>0</v>
      </c>
      <c r="AC24" s="12">
        <v>3</v>
      </c>
      <c r="AD24" s="12">
        <v>6</v>
      </c>
      <c r="AE24" s="30" t="s">
        <v>55</v>
      </c>
      <c r="AF24" s="27">
        <v>1</v>
      </c>
      <c r="AG24" s="12" t="s">
        <v>96</v>
      </c>
      <c r="AH24" s="12" t="s">
        <v>60</v>
      </c>
      <c r="AI24" s="12" t="s">
        <v>56</v>
      </c>
      <c r="AJ24" s="12" t="s">
        <v>57</v>
      </c>
      <c r="AK24" s="53">
        <v>1000</v>
      </c>
      <c r="AL24" s="12" t="s">
        <v>312</v>
      </c>
      <c r="AM24" s="30">
        <v>0</v>
      </c>
      <c r="AN24" s="31">
        <v>0</v>
      </c>
      <c r="AO24" s="12" t="s">
        <v>97</v>
      </c>
      <c r="AP24" s="12">
        <v>0</v>
      </c>
      <c r="AQ24" s="12">
        <v>0</v>
      </c>
      <c r="AR24" s="12" t="s">
        <v>55</v>
      </c>
      <c r="AS24" s="12" t="s">
        <v>55</v>
      </c>
      <c r="AT24" s="12" t="s">
        <v>55</v>
      </c>
      <c r="AU24" s="12" t="s">
        <v>55</v>
      </c>
      <c r="AV24" s="12" t="s">
        <v>55</v>
      </c>
      <c r="AW24" s="12" t="s">
        <v>55</v>
      </c>
      <c r="AX24" s="12" t="s">
        <v>55</v>
      </c>
      <c r="AY24" s="12">
        <v>0</v>
      </c>
      <c r="AZ24" s="12">
        <v>100</v>
      </c>
      <c r="BA24" s="12">
        <v>0</v>
      </c>
      <c r="BB24" s="12">
        <v>0</v>
      </c>
      <c r="BC24" s="12">
        <v>1</v>
      </c>
      <c r="BD24" s="12">
        <v>35</v>
      </c>
      <c r="BE24" s="12">
        <f>SUM(AY24:BC24)</f>
        <v>101</v>
      </c>
      <c r="BF24" s="12">
        <f>SUM(AY24:BD24)</f>
        <v>136</v>
      </c>
      <c r="BG24" s="12" t="s">
        <v>55</v>
      </c>
      <c r="BH24" s="30" t="s">
        <v>55</v>
      </c>
    </row>
    <row r="25" spans="1:60" ht="15.75" x14ac:dyDescent="0.25">
      <c r="A25" s="12">
        <v>22</v>
      </c>
      <c r="B25" s="12">
        <v>1</v>
      </c>
      <c r="C25" s="12" t="s">
        <v>98</v>
      </c>
      <c r="D25" s="12" t="s">
        <v>324</v>
      </c>
      <c r="E25" s="12" t="s">
        <v>331</v>
      </c>
      <c r="F25" s="12"/>
      <c r="G25" s="12"/>
      <c r="H25" s="12"/>
      <c r="I25" s="12" t="s">
        <v>60</v>
      </c>
      <c r="J25" s="12">
        <v>80</v>
      </c>
      <c r="K25" s="8">
        <f>ROUND(AK25/12,-1)</f>
        <v>80</v>
      </c>
      <c r="L25" s="12">
        <v>0</v>
      </c>
      <c r="M25" s="8">
        <f>AM25*3</f>
        <v>0</v>
      </c>
      <c r="N25" s="12">
        <v>0</v>
      </c>
      <c r="O25" s="8">
        <f>AN25</f>
        <v>0</v>
      </c>
      <c r="P25" s="12">
        <v>0</v>
      </c>
      <c r="Q25" s="12" t="s">
        <v>55</v>
      </c>
      <c r="R25" s="12">
        <v>0</v>
      </c>
      <c r="S25" s="12">
        <v>0</v>
      </c>
      <c r="T25" s="12" t="s">
        <v>55</v>
      </c>
      <c r="U25" s="12" t="s">
        <v>55</v>
      </c>
      <c r="V25" s="12" t="s">
        <v>55</v>
      </c>
      <c r="W25" s="12" t="s">
        <v>55</v>
      </c>
      <c r="X25" s="12" t="s">
        <v>55</v>
      </c>
      <c r="Y25" s="12">
        <v>0</v>
      </c>
      <c r="Z25" s="12">
        <v>3</v>
      </c>
      <c r="AA25" s="12">
        <v>0</v>
      </c>
      <c r="AB25" s="12">
        <v>0</v>
      </c>
      <c r="AC25" s="52" t="s">
        <v>61</v>
      </c>
      <c r="AD25" s="52" t="s">
        <v>61</v>
      </c>
      <c r="AE25" s="30" t="s">
        <v>55</v>
      </c>
      <c r="AF25" s="27">
        <v>1</v>
      </c>
      <c r="AG25" s="12" t="s">
        <v>98</v>
      </c>
      <c r="AH25" s="12" t="s">
        <v>60</v>
      </c>
      <c r="AI25" s="12" t="s">
        <v>56</v>
      </c>
      <c r="AJ25" s="12" t="s">
        <v>57</v>
      </c>
      <c r="AK25" s="12">
        <v>1000</v>
      </c>
      <c r="AL25" s="12" t="s">
        <v>312</v>
      </c>
      <c r="AM25" s="30">
        <v>0</v>
      </c>
      <c r="AN25" s="31">
        <v>0</v>
      </c>
      <c r="AO25" s="12" t="s">
        <v>55</v>
      </c>
      <c r="AP25" s="12">
        <v>0</v>
      </c>
      <c r="AQ25" s="12">
        <v>0</v>
      </c>
      <c r="AR25" s="12" t="s">
        <v>55</v>
      </c>
      <c r="AS25" s="12" t="s">
        <v>55</v>
      </c>
      <c r="AT25" s="12" t="s">
        <v>55</v>
      </c>
      <c r="AU25" s="12" t="s">
        <v>55</v>
      </c>
      <c r="AV25" s="12" t="s">
        <v>55</v>
      </c>
      <c r="AW25" s="12" t="s">
        <v>55</v>
      </c>
      <c r="AX25" s="12" t="s">
        <v>55</v>
      </c>
      <c r="AY25" s="12">
        <v>0</v>
      </c>
      <c r="AZ25" s="12">
        <v>100</v>
      </c>
      <c r="BA25" s="12">
        <v>0</v>
      </c>
      <c r="BB25" s="12">
        <v>0</v>
      </c>
      <c r="BC25" s="12">
        <v>1</v>
      </c>
      <c r="BD25" s="52">
        <f>35*0.7</f>
        <v>24.5</v>
      </c>
      <c r="BE25" s="12">
        <f>SUM(AY25:BC25)</f>
        <v>101</v>
      </c>
      <c r="BF25" s="12">
        <f>SUM(AY25:BD25)</f>
        <v>125.5</v>
      </c>
      <c r="BG25" s="12" t="s">
        <v>99</v>
      </c>
      <c r="BH25" s="30" t="s">
        <v>55</v>
      </c>
    </row>
    <row r="26" spans="1:60" ht="15.75" x14ac:dyDescent="0.25">
      <c r="A26" s="12">
        <v>23</v>
      </c>
      <c r="B26" s="12">
        <v>1</v>
      </c>
      <c r="C26" s="12" t="s">
        <v>100</v>
      </c>
      <c r="D26" s="12" t="s">
        <v>324</v>
      </c>
      <c r="E26" s="12" t="s">
        <v>330</v>
      </c>
      <c r="F26" s="12"/>
      <c r="G26" s="12"/>
      <c r="H26" s="12"/>
      <c r="I26" s="12" t="s">
        <v>60</v>
      </c>
      <c r="J26" s="12">
        <v>80</v>
      </c>
      <c r="K26" s="8">
        <f>ROUND(AK26/12,-1)</f>
        <v>80</v>
      </c>
      <c r="L26" s="12">
        <v>0</v>
      </c>
      <c r="M26" s="8">
        <f>AM26*3</f>
        <v>0</v>
      </c>
      <c r="N26" s="12">
        <v>0</v>
      </c>
      <c r="O26" s="8">
        <f>AN26</f>
        <v>0</v>
      </c>
      <c r="P26" s="12">
        <v>0</v>
      </c>
      <c r="Q26" s="12" t="s">
        <v>55</v>
      </c>
      <c r="R26" s="12">
        <v>0</v>
      </c>
      <c r="S26" s="12">
        <v>0</v>
      </c>
      <c r="T26" s="12" t="s">
        <v>55</v>
      </c>
      <c r="U26" s="12" t="s">
        <v>55</v>
      </c>
      <c r="V26" s="12" t="s">
        <v>55</v>
      </c>
      <c r="W26" s="12" t="s">
        <v>55</v>
      </c>
      <c r="X26" s="12" t="s">
        <v>55</v>
      </c>
      <c r="Y26" s="12">
        <v>0</v>
      </c>
      <c r="Z26" s="12">
        <v>2</v>
      </c>
      <c r="AA26" s="12">
        <v>0</v>
      </c>
      <c r="AB26" s="12">
        <v>0</v>
      </c>
      <c r="AC26" s="12">
        <v>3</v>
      </c>
      <c r="AD26" s="12">
        <v>5</v>
      </c>
      <c r="AE26" s="30" t="s">
        <v>55</v>
      </c>
      <c r="AF26" s="27">
        <v>1</v>
      </c>
      <c r="AG26" s="12" t="s">
        <v>101</v>
      </c>
      <c r="AH26" s="12" t="s">
        <v>60</v>
      </c>
      <c r="AI26" s="12" t="s">
        <v>56</v>
      </c>
      <c r="AJ26" s="12" t="s">
        <v>57</v>
      </c>
      <c r="AK26" s="12">
        <v>1000</v>
      </c>
      <c r="AL26" s="12" t="s">
        <v>312</v>
      </c>
      <c r="AM26" s="30">
        <v>0</v>
      </c>
      <c r="AN26" s="31">
        <v>0</v>
      </c>
      <c r="AO26" s="12" t="s">
        <v>55</v>
      </c>
      <c r="AP26" s="12">
        <v>0</v>
      </c>
      <c r="AQ26" s="12">
        <v>0</v>
      </c>
      <c r="AR26" s="12" t="s">
        <v>55</v>
      </c>
      <c r="AS26" s="12" t="s">
        <v>55</v>
      </c>
      <c r="AT26" s="12" t="s">
        <v>55</v>
      </c>
      <c r="AU26" s="12" t="s">
        <v>55</v>
      </c>
      <c r="AV26" s="12" t="s">
        <v>55</v>
      </c>
      <c r="AW26" s="12" t="s">
        <v>55</v>
      </c>
      <c r="AX26" s="12" t="s">
        <v>55</v>
      </c>
      <c r="AY26" s="12">
        <v>0</v>
      </c>
      <c r="AZ26" s="52">
        <f>100*0.5</f>
        <v>50</v>
      </c>
      <c r="BA26" s="12">
        <v>0</v>
      </c>
      <c r="BB26" s="12">
        <v>0</v>
      </c>
      <c r="BC26" s="12">
        <v>1</v>
      </c>
      <c r="BD26" s="12">
        <v>35</v>
      </c>
      <c r="BE26" s="12">
        <f>SUM(AY26:BC26)</f>
        <v>51</v>
      </c>
      <c r="BF26" s="12">
        <f>SUM(AY26:BD26)</f>
        <v>86</v>
      </c>
      <c r="BG26" s="12" t="s">
        <v>102</v>
      </c>
      <c r="BH26" s="30" t="s">
        <v>55</v>
      </c>
    </row>
    <row r="27" spans="1:60" x14ac:dyDescent="0.25">
      <c r="A27" s="12">
        <v>24</v>
      </c>
      <c r="B27" s="12">
        <v>1</v>
      </c>
      <c r="C27" s="12" t="s">
        <v>103</v>
      </c>
      <c r="D27" s="12" t="s">
        <v>323</v>
      </c>
      <c r="E27" s="12" t="s">
        <v>330</v>
      </c>
      <c r="F27" s="12" t="str">
        <f>IF(SUM(R27:S27)&gt;0, "Yes","No")</f>
        <v>No</v>
      </c>
      <c r="G27" s="12" t="str">
        <f>IF(SUM(L27,N27)&gt;0,"Yes", "No")</f>
        <v>No</v>
      </c>
      <c r="H27" s="12" t="str">
        <f>IF(SUM(AM27:AN27)&gt;0, "Yes","No")</f>
        <v>No</v>
      </c>
      <c r="I27" s="12" t="s">
        <v>54</v>
      </c>
      <c r="J27" s="12">
        <v>80</v>
      </c>
      <c r="K27" s="8">
        <f>ROUND(AK27/12,-1)</f>
        <v>80</v>
      </c>
      <c r="L27" s="12">
        <v>0</v>
      </c>
      <c r="M27" s="8">
        <f>AM27*3</f>
        <v>0</v>
      </c>
      <c r="N27" s="12">
        <v>0</v>
      </c>
      <c r="O27" s="8">
        <f>AN27</f>
        <v>0</v>
      </c>
      <c r="P27" s="12">
        <v>0</v>
      </c>
      <c r="Q27" s="12" t="s">
        <v>55</v>
      </c>
      <c r="R27" s="12">
        <v>0</v>
      </c>
      <c r="S27" s="12">
        <v>0</v>
      </c>
      <c r="T27" s="12" t="s">
        <v>55</v>
      </c>
      <c r="U27" s="12" t="s">
        <v>55</v>
      </c>
      <c r="V27" s="12" t="s">
        <v>55</v>
      </c>
      <c r="W27" s="12" t="s">
        <v>55</v>
      </c>
      <c r="X27" s="12" t="s">
        <v>55</v>
      </c>
      <c r="Y27" s="12">
        <v>0</v>
      </c>
      <c r="Z27" s="12">
        <v>3</v>
      </c>
      <c r="AA27" s="12">
        <v>0</v>
      </c>
      <c r="AB27" s="12">
        <v>0</v>
      </c>
      <c r="AC27" s="12">
        <v>3</v>
      </c>
      <c r="AD27" s="12">
        <v>6</v>
      </c>
      <c r="AE27" s="30" t="s">
        <v>55</v>
      </c>
      <c r="AF27" s="27">
        <v>1</v>
      </c>
      <c r="AG27" s="12" t="s">
        <v>103</v>
      </c>
      <c r="AH27" s="12" t="s">
        <v>54</v>
      </c>
      <c r="AI27" s="12" t="s">
        <v>56</v>
      </c>
      <c r="AJ27" s="12" t="s">
        <v>57</v>
      </c>
      <c r="AK27" s="12">
        <v>1000</v>
      </c>
      <c r="AL27" s="12" t="s">
        <v>312</v>
      </c>
      <c r="AM27" s="30">
        <v>0</v>
      </c>
      <c r="AN27" s="31">
        <v>0</v>
      </c>
      <c r="AO27" s="12" t="s">
        <v>55</v>
      </c>
      <c r="AP27" s="12">
        <v>0</v>
      </c>
      <c r="AQ27" s="12">
        <v>0</v>
      </c>
      <c r="AR27" s="12" t="s">
        <v>55</v>
      </c>
      <c r="AS27" s="12" t="s">
        <v>55</v>
      </c>
      <c r="AT27" s="12" t="s">
        <v>55</v>
      </c>
      <c r="AU27" s="12" t="s">
        <v>55</v>
      </c>
      <c r="AV27" s="12" t="s">
        <v>55</v>
      </c>
      <c r="AW27" s="12" t="s">
        <v>55</v>
      </c>
      <c r="AX27" s="12" t="s">
        <v>55</v>
      </c>
      <c r="AY27" s="12">
        <v>0</v>
      </c>
      <c r="AZ27" s="12">
        <v>100</v>
      </c>
      <c r="BA27" s="12">
        <v>0</v>
      </c>
      <c r="BB27" s="12">
        <v>0</v>
      </c>
      <c r="BC27" s="12">
        <v>1</v>
      </c>
      <c r="BD27" s="12">
        <v>35</v>
      </c>
      <c r="BE27" s="12">
        <f>SUM(AY27:BC27)</f>
        <v>101</v>
      </c>
      <c r="BF27" s="12">
        <f>SUM(AZ27:BD27)</f>
        <v>136</v>
      </c>
      <c r="BG27" s="12" t="s">
        <v>55</v>
      </c>
      <c r="BH27" s="30" t="s">
        <v>55</v>
      </c>
    </row>
    <row r="28" spans="1:60" ht="15.75" x14ac:dyDescent="0.25">
      <c r="A28" s="12">
        <v>25</v>
      </c>
      <c r="B28" s="12">
        <v>1</v>
      </c>
      <c r="C28" s="12" t="s">
        <v>104</v>
      </c>
      <c r="D28" s="12" t="s">
        <v>324</v>
      </c>
      <c r="E28" s="12" t="s">
        <v>331</v>
      </c>
      <c r="F28" s="12"/>
      <c r="G28" s="12"/>
      <c r="H28" s="12"/>
      <c r="I28" s="12" t="s">
        <v>60</v>
      </c>
      <c r="J28" s="52" t="s">
        <v>61</v>
      </c>
      <c r="K28" s="8">
        <f>ROUND(AK28/12,-1)</f>
        <v>80</v>
      </c>
      <c r="L28" s="12">
        <v>0</v>
      </c>
      <c r="M28" s="8">
        <f>AM28*3</f>
        <v>0</v>
      </c>
      <c r="N28" s="12">
        <v>0</v>
      </c>
      <c r="O28" s="8">
        <f>AN28</f>
        <v>0</v>
      </c>
      <c r="P28" s="12">
        <v>0</v>
      </c>
      <c r="Q28" s="12" t="s">
        <v>55</v>
      </c>
      <c r="R28" s="12">
        <v>0</v>
      </c>
      <c r="S28" s="12">
        <v>0</v>
      </c>
      <c r="T28" s="12" t="s">
        <v>55</v>
      </c>
      <c r="U28" s="12" t="s">
        <v>55</v>
      </c>
      <c r="V28" s="12" t="s">
        <v>55</v>
      </c>
      <c r="W28" s="12" t="s">
        <v>55</v>
      </c>
      <c r="X28" s="12" t="s">
        <v>55</v>
      </c>
      <c r="Y28" s="12">
        <v>0</v>
      </c>
      <c r="Z28" s="12">
        <v>3</v>
      </c>
      <c r="AA28" s="12">
        <v>0</v>
      </c>
      <c r="AB28" s="12">
        <v>0</v>
      </c>
      <c r="AC28" s="12">
        <v>3</v>
      </c>
      <c r="AD28" s="12">
        <v>6</v>
      </c>
      <c r="AE28" s="30" t="s">
        <v>55</v>
      </c>
      <c r="AF28" s="27">
        <v>1</v>
      </c>
      <c r="AG28" s="12" t="s">
        <v>105</v>
      </c>
      <c r="AH28" s="12" t="s">
        <v>60</v>
      </c>
      <c r="AI28" s="12" t="s">
        <v>56</v>
      </c>
      <c r="AJ28" s="12" t="s">
        <v>57</v>
      </c>
      <c r="AK28" s="53">
        <v>1000</v>
      </c>
      <c r="AL28" s="12" t="s">
        <v>312</v>
      </c>
      <c r="AM28" s="30">
        <v>0</v>
      </c>
      <c r="AN28" s="31">
        <v>0</v>
      </c>
      <c r="AO28" s="12" t="s">
        <v>106</v>
      </c>
      <c r="AP28" s="12">
        <v>0</v>
      </c>
      <c r="AQ28" s="12">
        <v>0</v>
      </c>
      <c r="AR28" s="12" t="s">
        <v>55</v>
      </c>
      <c r="AS28" s="12" t="s">
        <v>55</v>
      </c>
      <c r="AT28" s="12" t="s">
        <v>55</v>
      </c>
      <c r="AU28" s="12" t="s">
        <v>55</v>
      </c>
      <c r="AV28" s="12" t="s">
        <v>55</v>
      </c>
      <c r="AW28" s="12" t="s">
        <v>55</v>
      </c>
      <c r="AX28" s="12" t="s">
        <v>55</v>
      </c>
      <c r="AY28" s="12">
        <v>0</v>
      </c>
      <c r="AZ28" s="12">
        <v>100</v>
      </c>
      <c r="BA28" s="12">
        <v>0</v>
      </c>
      <c r="BB28" s="12">
        <v>0</v>
      </c>
      <c r="BC28" s="12">
        <v>1</v>
      </c>
      <c r="BD28" s="12">
        <v>35</v>
      </c>
      <c r="BE28" s="12">
        <f>SUM(AY28:BC28)</f>
        <v>101</v>
      </c>
      <c r="BF28" s="12">
        <f>SUM(AY28:BD28)</f>
        <v>136</v>
      </c>
      <c r="BG28" s="12" t="s">
        <v>55</v>
      </c>
      <c r="BH28" s="30" t="s">
        <v>55</v>
      </c>
    </row>
    <row r="29" spans="1:60" ht="15.75" x14ac:dyDescent="0.25">
      <c r="A29" s="12">
        <v>26</v>
      </c>
      <c r="B29" s="12">
        <v>1</v>
      </c>
      <c r="C29" s="12" t="s">
        <v>107</v>
      </c>
      <c r="D29" s="12" t="s">
        <v>324</v>
      </c>
      <c r="E29" s="12" t="s">
        <v>331</v>
      </c>
      <c r="F29" s="12"/>
      <c r="G29" s="12"/>
      <c r="H29" s="12"/>
      <c r="I29" s="12" t="s">
        <v>60</v>
      </c>
      <c r="J29" s="12">
        <v>80</v>
      </c>
      <c r="K29" s="8">
        <f>ROUND(AK29/12,-1)</f>
        <v>80</v>
      </c>
      <c r="L29" s="12">
        <v>0</v>
      </c>
      <c r="M29" s="8">
        <f>AM29*3</f>
        <v>0</v>
      </c>
      <c r="N29" s="12">
        <v>0</v>
      </c>
      <c r="O29" s="8">
        <f>AN29</f>
        <v>0</v>
      </c>
      <c r="P29" s="12">
        <v>0</v>
      </c>
      <c r="Q29" s="12" t="s">
        <v>55</v>
      </c>
      <c r="R29" s="12">
        <v>0</v>
      </c>
      <c r="S29" s="12">
        <v>0</v>
      </c>
      <c r="T29" s="12" t="s">
        <v>55</v>
      </c>
      <c r="U29" s="12" t="s">
        <v>55</v>
      </c>
      <c r="V29" s="12" t="s">
        <v>55</v>
      </c>
      <c r="W29" s="12" t="s">
        <v>55</v>
      </c>
      <c r="X29" s="12" t="s">
        <v>55</v>
      </c>
      <c r="Y29" s="12">
        <v>0</v>
      </c>
      <c r="Z29" s="12">
        <v>3</v>
      </c>
      <c r="AA29" s="12">
        <v>0</v>
      </c>
      <c r="AB29" s="12">
        <v>0</v>
      </c>
      <c r="AC29" s="52" t="s">
        <v>61</v>
      </c>
      <c r="AD29" s="52" t="s">
        <v>61</v>
      </c>
      <c r="AE29" s="30" t="s">
        <v>55</v>
      </c>
      <c r="AF29" s="27">
        <v>1</v>
      </c>
      <c r="AG29" s="12" t="s">
        <v>108</v>
      </c>
      <c r="AH29" s="12" t="s">
        <v>60</v>
      </c>
      <c r="AI29" s="12" t="s">
        <v>56</v>
      </c>
      <c r="AJ29" s="12" t="s">
        <v>57</v>
      </c>
      <c r="AK29" s="12">
        <v>1000</v>
      </c>
      <c r="AL29" s="12" t="s">
        <v>312</v>
      </c>
      <c r="AM29" s="30">
        <v>0</v>
      </c>
      <c r="AN29" s="31">
        <v>0</v>
      </c>
      <c r="AO29" s="12" t="s">
        <v>55</v>
      </c>
      <c r="AP29" s="12">
        <v>0</v>
      </c>
      <c r="AQ29" s="12">
        <v>0</v>
      </c>
      <c r="AR29" s="12" t="s">
        <v>55</v>
      </c>
      <c r="AS29" s="12" t="s">
        <v>55</v>
      </c>
      <c r="AT29" s="12" t="s">
        <v>55</v>
      </c>
      <c r="AU29" s="12" t="s">
        <v>55</v>
      </c>
      <c r="AV29" s="12" t="s">
        <v>55</v>
      </c>
      <c r="AW29" s="12" t="s">
        <v>55</v>
      </c>
      <c r="AX29" s="12" t="s">
        <v>55</v>
      </c>
      <c r="AY29" s="12">
        <v>0</v>
      </c>
      <c r="AZ29" s="12">
        <v>100</v>
      </c>
      <c r="BA29" s="12">
        <v>0</v>
      </c>
      <c r="BB29" s="12">
        <v>0</v>
      </c>
      <c r="BC29" s="12">
        <v>1</v>
      </c>
      <c r="BD29" s="52">
        <f>35*0.7</f>
        <v>24.5</v>
      </c>
      <c r="BE29" s="12">
        <f>SUM(AY29:BC29)</f>
        <v>101</v>
      </c>
      <c r="BF29" s="12">
        <f>SUM(AY29:BD29)</f>
        <v>125.5</v>
      </c>
      <c r="BG29" s="12" t="s">
        <v>109</v>
      </c>
      <c r="BH29" s="30" t="s">
        <v>55</v>
      </c>
    </row>
    <row r="30" spans="1:60" ht="15.75" x14ac:dyDescent="0.25">
      <c r="A30" s="12">
        <v>27</v>
      </c>
      <c r="B30" s="12">
        <v>1</v>
      </c>
      <c r="C30" s="12" t="s">
        <v>110</v>
      </c>
      <c r="D30" s="12" t="s">
        <v>324</v>
      </c>
      <c r="E30" s="12" t="s">
        <v>330</v>
      </c>
      <c r="F30" s="12"/>
      <c r="G30" s="12"/>
      <c r="H30" s="12"/>
      <c r="I30" s="12" t="s">
        <v>60</v>
      </c>
      <c r="J30" s="12">
        <v>80</v>
      </c>
      <c r="K30" s="8">
        <f>ROUND(AK30/12,-1)</f>
        <v>80</v>
      </c>
      <c r="L30" s="12">
        <v>0</v>
      </c>
      <c r="M30" s="8">
        <f>AM30*3</f>
        <v>0</v>
      </c>
      <c r="N30" s="12">
        <v>0</v>
      </c>
      <c r="O30" s="8">
        <f>AN30</f>
        <v>0</v>
      </c>
      <c r="P30" s="12">
        <v>0</v>
      </c>
      <c r="Q30" s="12" t="s">
        <v>55</v>
      </c>
      <c r="R30" s="12">
        <v>0</v>
      </c>
      <c r="S30" s="12">
        <v>0</v>
      </c>
      <c r="T30" s="12" t="s">
        <v>55</v>
      </c>
      <c r="U30" s="12" t="s">
        <v>55</v>
      </c>
      <c r="V30" s="12" t="s">
        <v>55</v>
      </c>
      <c r="W30" s="12" t="s">
        <v>55</v>
      </c>
      <c r="X30" s="12" t="s">
        <v>55</v>
      </c>
      <c r="Y30" s="12">
        <v>0</v>
      </c>
      <c r="Z30" s="12">
        <v>2</v>
      </c>
      <c r="AA30" s="12">
        <v>0</v>
      </c>
      <c r="AB30" s="12">
        <v>0</v>
      </c>
      <c r="AC30" s="12">
        <v>3</v>
      </c>
      <c r="AD30" s="12">
        <v>5</v>
      </c>
      <c r="AE30" s="30" t="s">
        <v>55</v>
      </c>
      <c r="AF30" s="27">
        <v>1</v>
      </c>
      <c r="AG30" s="12" t="s">
        <v>110</v>
      </c>
      <c r="AH30" s="12" t="s">
        <v>60</v>
      </c>
      <c r="AI30" s="12" t="s">
        <v>56</v>
      </c>
      <c r="AJ30" s="12" t="s">
        <v>57</v>
      </c>
      <c r="AK30" s="12">
        <v>1000</v>
      </c>
      <c r="AL30" s="12" t="s">
        <v>312</v>
      </c>
      <c r="AM30" s="30">
        <v>0</v>
      </c>
      <c r="AN30" s="31">
        <v>0</v>
      </c>
      <c r="AO30" s="12" t="s">
        <v>55</v>
      </c>
      <c r="AP30" s="12">
        <v>0</v>
      </c>
      <c r="AQ30" s="12">
        <v>0</v>
      </c>
      <c r="AR30" s="12" t="s">
        <v>55</v>
      </c>
      <c r="AS30" s="12" t="s">
        <v>55</v>
      </c>
      <c r="AT30" s="12" t="s">
        <v>55</v>
      </c>
      <c r="AU30" s="12" t="s">
        <v>55</v>
      </c>
      <c r="AV30" s="12" t="s">
        <v>55</v>
      </c>
      <c r="AW30" s="12" t="s">
        <v>55</v>
      </c>
      <c r="AX30" s="12" t="s">
        <v>55</v>
      </c>
      <c r="AY30" s="12">
        <v>0</v>
      </c>
      <c r="AZ30" s="52">
        <f>100*0.5</f>
        <v>50</v>
      </c>
      <c r="BA30" s="12">
        <v>0</v>
      </c>
      <c r="BB30" s="12">
        <v>0</v>
      </c>
      <c r="BC30" s="12">
        <v>1</v>
      </c>
      <c r="BD30" s="12">
        <v>35</v>
      </c>
      <c r="BE30" s="12">
        <f>SUM(AY30:BC30)</f>
        <v>51</v>
      </c>
      <c r="BF30" s="12">
        <f>SUM(AY30:BD30)</f>
        <v>86</v>
      </c>
      <c r="BG30" s="12" t="s">
        <v>111</v>
      </c>
      <c r="BH30" s="30" t="s">
        <v>55</v>
      </c>
    </row>
    <row r="31" spans="1:60" x14ac:dyDescent="0.25">
      <c r="A31" s="12">
        <v>28</v>
      </c>
      <c r="B31" s="12">
        <v>1</v>
      </c>
      <c r="C31" s="12" t="s">
        <v>112</v>
      </c>
      <c r="D31" s="12" t="s">
        <v>323</v>
      </c>
      <c r="E31" s="12" t="s">
        <v>330</v>
      </c>
      <c r="F31" s="12" t="str">
        <f>IF(SUM(R31:S31)&gt;0, "Yes","No")</f>
        <v>No</v>
      </c>
      <c r="G31" s="12" t="str">
        <f>IF(SUM(L31,N31)&gt;0,"Yes", "No")</f>
        <v>No</v>
      </c>
      <c r="H31" s="12" t="str">
        <f>IF(SUM(AM31:AN31)&gt;0, "Yes","No")</f>
        <v>No</v>
      </c>
      <c r="I31" s="12" t="s">
        <v>54</v>
      </c>
      <c r="J31" s="12">
        <v>40</v>
      </c>
      <c r="K31" s="8">
        <f>ROUND(AK31/12,-1)</f>
        <v>40</v>
      </c>
      <c r="L31" s="12">
        <v>0</v>
      </c>
      <c r="M31" s="8">
        <f>AM31*3</f>
        <v>0</v>
      </c>
      <c r="N31" s="12">
        <v>0</v>
      </c>
      <c r="O31" s="8">
        <f>AN31</f>
        <v>0</v>
      </c>
      <c r="P31" s="12">
        <v>0</v>
      </c>
      <c r="Q31" s="12" t="s">
        <v>113</v>
      </c>
      <c r="R31" s="12">
        <v>0</v>
      </c>
      <c r="S31" s="12">
        <v>0</v>
      </c>
      <c r="T31" s="12" t="s">
        <v>55</v>
      </c>
      <c r="U31" s="12" t="s">
        <v>55</v>
      </c>
      <c r="V31" s="12" t="s">
        <v>55</v>
      </c>
      <c r="W31" s="12" t="s">
        <v>55</v>
      </c>
      <c r="X31" s="12" t="s">
        <v>55</v>
      </c>
      <c r="Y31" s="12">
        <v>0</v>
      </c>
      <c r="Z31" s="12">
        <v>1</v>
      </c>
      <c r="AA31" s="12">
        <v>0</v>
      </c>
      <c r="AB31" s="12">
        <v>1</v>
      </c>
      <c r="AC31" s="12">
        <v>1</v>
      </c>
      <c r="AD31" s="12">
        <v>4</v>
      </c>
      <c r="AE31" s="30" t="s">
        <v>55</v>
      </c>
      <c r="AF31" s="27">
        <v>1</v>
      </c>
      <c r="AG31" s="12" t="s">
        <v>112</v>
      </c>
      <c r="AH31" s="12" t="s">
        <v>54</v>
      </c>
      <c r="AI31" s="12" t="s">
        <v>56</v>
      </c>
      <c r="AJ31" s="12" t="s">
        <v>57</v>
      </c>
      <c r="AK31" s="12">
        <v>500</v>
      </c>
      <c r="AL31" s="12" t="s">
        <v>55</v>
      </c>
      <c r="AM31" s="30">
        <v>0</v>
      </c>
      <c r="AN31" s="31">
        <v>0</v>
      </c>
      <c r="AO31" s="12" t="s">
        <v>55</v>
      </c>
      <c r="AP31" s="12">
        <v>0</v>
      </c>
      <c r="AQ31" s="12">
        <v>0</v>
      </c>
      <c r="AR31" s="12" t="s">
        <v>55</v>
      </c>
      <c r="AS31" s="12" t="s">
        <v>55</v>
      </c>
      <c r="AT31" s="12" t="s">
        <v>55</v>
      </c>
      <c r="AU31" s="12" t="s">
        <v>55</v>
      </c>
      <c r="AV31" s="12" t="s">
        <v>55</v>
      </c>
      <c r="AW31" s="12" t="s">
        <v>55</v>
      </c>
      <c r="AX31" s="12" t="s">
        <v>55</v>
      </c>
      <c r="AY31" s="12">
        <v>0</v>
      </c>
      <c r="AZ31" s="12">
        <v>25</v>
      </c>
      <c r="BA31" s="12">
        <v>0</v>
      </c>
      <c r="BB31" s="12">
        <v>10</v>
      </c>
      <c r="BC31" s="12">
        <v>1</v>
      </c>
      <c r="BD31" s="12">
        <v>15</v>
      </c>
      <c r="BE31" s="12">
        <f>SUM(AY31:BC31)</f>
        <v>36</v>
      </c>
      <c r="BF31" s="12">
        <f>SUM(AZ31:BD31)</f>
        <v>51</v>
      </c>
      <c r="BG31" s="12" t="s">
        <v>55</v>
      </c>
      <c r="BH31" s="30" t="s">
        <v>55</v>
      </c>
    </row>
    <row r="32" spans="1:60" ht="15.75" x14ac:dyDescent="0.25">
      <c r="A32" s="12">
        <v>29</v>
      </c>
      <c r="B32" s="12">
        <v>1</v>
      </c>
      <c r="C32" s="12" t="s">
        <v>114</v>
      </c>
      <c r="D32" s="12" t="s">
        <v>324</v>
      </c>
      <c r="E32" s="12" t="s">
        <v>331</v>
      </c>
      <c r="F32" s="12"/>
      <c r="G32" s="12"/>
      <c r="H32" s="12"/>
      <c r="I32" s="12" t="s">
        <v>60</v>
      </c>
      <c r="J32" s="52" t="s">
        <v>61</v>
      </c>
      <c r="K32" s="8">
        <f>ROUND(AK32/12,-1)</f>
        <v>40</v>
      </c>
      <c r="L32" s="12">
        <v>0</v>
      </c>
      <c r="M32" s="8">
        <f>AM32*3</f>
        <v>0</v>
      </c>
      <c r="N32" s="12">
        <v>0</v>
      </c>
      <c r="O32" s="8">
        <f>AN32</f>
        <v>0</v>
      </c>
      <c r="P32" s="12">
        <v>0</v>
      </c>
      <c r="Q32" s="12" t="s">
        <v>113</v>
      </c>
      <c r="R32" s="12">
        <v>0</v>
      </c>
      <c r="S32" s="12">
        <v>0</v>
      </c>
      <c r="T32" s="12" t="s">
        <v>55</v>
      </c>
      <c r="U32" s="12" t="s">
        <v>55</v>
      </c>
      <c r="V32" s="12" t="s">
        <v>55</v>
      </c>
      <c r="W32" s="12" t="s">
        <v>55</v>
      </c>
      <c r="X32" s="12" t="s">
        <v>55</v>
      </c>
      <c r="Y32" s="12">
        <v>0</v>
      </c>
      <c r="Z32" s="12">
        <v>1</v>
      </c>
      <c r="AA32" s="12">
        <v>0</v>
      </c>
      <c r="AB32" s="12">
        <v>1</v>
      </c>
      <c r="AC32" s="12">
        <v>1</v>
      </c>
      <c r="AD32" s="12">
        <v>4</v>
      </c>
      <c r="AE32" s="30" t="s">
        <v>55</v>
      </c>
      <c r="AF32" s="27">
        <v>1</v>
      </c>
      <c r="AG32" s="12" t="s">
        <v>114</v>
      </c>
      <c r="AH32" s="12" t="s">
        <v>60</v>
      </c>
      <c r="AI32" s="12" t="s">
        <v>56</v>
      </c>
      <c r="AJ32" s="12" t="s">
        <v>57</v>
      </c>
      <c r="AK32" s="53">
        <v>500</v>
      </c>
      <c r="AL32" s="12" t="s">
        <v>55</v>
      </c>
      <c r="AM32" s="30">
        <v>0</v>
      </c>
      <c r="AN32" s="31">
        <v>0</v>
      </c>
      <c r="AO32" s="12" t="s">
        <v>115</v>
      </c>
      <c r="AP32" s="12">
        <v>0</v>
      </c>
      <c r="AQ32" s="12">
        <v>0</v>
      </c>
      <c r="AR32" s="12" t="s">
        <v>55</v>
      </c>
      <c r="AS32" s="12" t="s">
        <v>55</v>
      </c>
      <c r="AT32" s="12" t="s">
        <v>55</v>
      </c>
      <c r="AU32" s="12" t="s">
        <v>55</v>
      </c>
      <c r="AV32" s="12" t="s">
        <v>55</v>
      </c>
      <c r="AW32" s="12" t="s">
        <v>55</v>
      </c>
      <c r="AX32" s="12" t="s">
        <v>55</v>
      </c>
      <c r="AY32" s="12">
        <v>0</v>
      </c>
      <c r="AZ32" s="12">
        <v>25</v>
      </c>
      <c r="BA32" s="12">
        <v>0</v>
      </c>
      <c r="BB32" s="12">
        <v>10</v>
      </c>
      <c r="BC32" s="12">
        <v>1</v>
      </c>
      <c r="BD32" s="12">
        <v>15</v>
      </c>
      <c r="BE32" s="12">
        <f>SUM(AY32:BC32)</f>
        <v>36</v>
      </c>
      <c r="BF32" s="12">
        <f>SUM(AY32:BD32)</f>
        <v>51</v>
      </c>
      <c r="BG32" s="12" t="s">
        <v>55</v>
      </c>
      <c r="BH32" s="30" t="s">
        <v>55</v>
      </c>
    </row>
    <row r="33" spans="1:60" ht="15.75" x14ac:dyDescent="0.25">
      <c r="A33" s="12">
        <v>30</v>
      </c>
      <c r="B33" s="12">
        <v>1</v>
      </c>
      <c r="C33" s="12" t="s">
        <v>116</v>
      </c>
      <c r="D33" s="12" t="s">
        <v>324</v>
      </c>
      <c r="E33" s="12" t="s">
        <v>331</v>
      </c>
      <c r="F33" s="12"/>
      <c r="G33" s="12"/>
      <c r="H33" s="12"/>
      <c r="I33" s="12" t="s">
        <v>60</v>
      </c>
      <c r="J33" s="12">
        <v>40</v>
      </c>
      <c r="K33" s="8">
        <f>ROUND(AK33/12,-1)</f>
        <v>40</v>
      </c>
      <c r="L33" s="12">
        <v>0</v>
      </c>
      <c r="M33" s="8">
        <f>AM33*3</f>
        <v>0</v>
      </c>
      <c r="N33" s="12">
        <v>0</v>
      </c>
      <c r="O33" s="8">
        <f>AN33</f>
        <v>0</v>
      </c>
      <c r="P33" s="12">
        <v>0</v>
      </c>
      <c r="Q33" s="12" t="s">
        <v>113</v>
      </c>
      <c r="R33" s="12">
        <v>0</v>
      </c>
      <c r="S33" s="12">
        <v>0</v>
      </c>
      <c r="T33" s="12" t="s">
        <v>55</v>
      </c>
      <c r="U33" s="12" t="s">
        <v>55</v>
      </c>
      <c r="V33" s="12" t="s">
        <v>55</v>
      </c>
      <c r="W33" s="12" t="s">
        <v>55</v>
      </c>
      <c r="X33" s="12" t="s">
        <v>55</v>
      </c>
      <c r="Y33" s="12">
        <v>0</v>
      </c>
      <c r="Z33" s="12">
        <v>1</v>
      </c>
      <c r="AA33" s="12">
        <v>0</v>
      </c>
      <c r="AB33" s="12">
        <v>1</v>
      </c>
      <c r="AC33" s="52" t="s">
        <v>61</v>
      </c>
      <c r="AD33" s="52" t="s">
        <v>61</v>
      </c>
      <c r="AE33" s="30" t="s">
        <v>55</v>
      </c>
      <c r="AF33" s="27">
        <v>1</v>
      </c>
      <c r="AG33" s="12" t="s">
        <v>116</v>
      </c>
      <c r="AH33" s="12" t="s">
        <v>60</v>
      </c>
      <c r="AI33" s="12" t="s">
        <v>56</v>
      </c>
      <c r="AJ33" s="12" t="s">
        <v>57</v>
      </c>
      <c r="AK33" s="12">
        <v>500</v>
      </c>
      <c r="AL33" s="12" t="s">
        <v>55</v>
      </c>
      <c r="AM33" s="30">
        <v>0</v>
      </c>
      <c r="AN33" s="31">
        <v>0</v>
      </c>
      <c r="AO33" s="12" t="s">
        <v>55</v>
      </c>
      <c r="AP33" s="12">
        <v>0</v>
      </c>
      <c r="AQ33" s="12">
        <v>0</v>
      </c>
      <c r="AR33" s="12" t="s">
        <v>55</v>
      </c>
      <c r="AS33" s="12" t="s">
        <v>55</v>
      </c>
      <c r="AT33" s="12" t="s">
        <v>55</v>
      </c>
      <c r="AU33" s="12" t="s">
        <v>55</v>
      </c>
      <c r="AV33" s="12" t="s">
        <v>55</v>
      </c>
      <c r="AW33" s="12" t="s">
        <v>55</v>
      </c>
      <c r="AX33" s="12" t="s">
        <v>55</v>
      </c>
      <c r="AY33" s="12">
        <v>0</v>
      </c>
      <c r="AZ33" s="12">
        <v>25</v>
      </c>
      <c r="BA33" s="12">
        <v>0</v>
      </c>
      <c r="BB33" s="12">
        <v>10</v>
      </c>
      <c r="BC33" s="12">
        <v>1</v>
      </c>
      <c r="BD33" s="52">
        <f>15*0.7</f>
        <v>10.5</v>
      </c>
      <c r="BE33" s="12">
        <f>SUM(AY33:BC33)</f>
        <v>36</v>
      </c>
      <c r="BF33" s="12">
        <f>SUM(AY33:BD33)</f>
        <v>46.5</v>
      </c>
      <c r="BG33" s="12" t="s">
        <v>117</v>
      </c>
      <c r="BH33" s="30" t="s">
        <v>55</v>
      </c>
    </row>
    <row r="34" spans="1:60" x14ac:dyDescent="0.25">
      <c r="A34" s="12">
        <v>31</v>
      </c>
      <c r="B34" s="12">
        <v>1</v>
      </c>
      <c r="C34" s="12" t="s">
        <v>118</v>
      </c>
      <c r="D34" s="12" t="s">
        <v>323</v>
      </c>
      <c r="E34" s="12" t="s">
        <v>330</v>
      </c>
      <c r="F34" s="12" t="str">
        <f>IF(SUM(R34:S34)&gt;0, "Yes","No")</f>
        <v>No</v>
      </c>
      <c r="G34" s="12" t="str">
        <f>IF(SUM(L34,N34)&gt;0,"Yes", "No")</f>
        <v>No</v>
      </c>
      <c r="H34" s="12" t="str">
        <f>IF(SUM(AM34:AN34)&gt;0, "Yes","No")</f>
        <v>No</v>
      </c>
      <c r="I34" s="12" t="s">
        <v>54</v>
      </c>
      <c r="J34" s="12">
        <v>20</v>
      </c>
      <c r="K34" s="8">
        <f>ROUND(AK34/12,-1)</f>
        <v>20</v>
      </c>
      <c r="L34" s="12">
        <v>0</v>
      </c>
      <c r="M34" s="8">
        <f>AM34*3</f>
        <v>0</v>
      </c>
      <c r="N34" s="12">
        <v>0</v>
      </c>
      <c r="O34" s="8">
        <f>AN34</f>
        <v>0</v>
      </c>
      <c r="P34" s="12">
        <v>0</v>
      </c>
      <c r="Q34" s="12" t="s">
        <v>55</v>
      </c>
      <c r="R34" s="12">
        <v>0</v>
      </c>
      <c r="S34" s="12">
        <v>0</v>
      </c>
      <c r="T34" s="12" t="s">
        <v>55</v>
      </c>
      <c r="U34" s="12" t="s">
        <v>55</v>
      </c>
      <c r="V34" s="12" t="s">
        <v>55</v>
      </c>
      <c r="W34" s="12" t="s">
        <v>55</v>
      </c>
      <c r="X34" s="12" t="s">
        <v>55</v>
      </c>
      <c r="Y34" s="12">
        <v>0</v>
      </c>
      <c r="Z34" s="12">
        <v>1</v>
      </c>
      <c r="AA34" s="12">
        <v>0</v>
      </c>
      <c r="AB34" s="12">
        <v>0</v>
      </c>
      <c r="AC34" s="12">
        <v>1</v>
      </c>
      <c r="AD34" s="12">
        <v>2</v>
      </c>
      <c r="AE34" s="30" t="s">
        <v>55</v>
      </c>
      <c r="AF34" s="27">
        <v>1</v>
      </c>
      <c r="AG34" s="12" t="s">
        <v>118</v>
      </c>
      <c r="AH34" s="12" t="s">
        <v>54</v>
      </c>
      <c r="AI34" s="12" t="s">
        <v>56</v>
      </c>
      <c r="AJ34" s="12" t="s">
        <v>57</v>
      </c>
      <c r="AK34" s="12">
        <v>250</v>
      </c>
      <c r="AL34" s="12" t="s">
        <v>55</v>
      </c>
      <c r="AM34" s="30">
        <v>0</v>
      </c>
      <c r="AN34" s="31">
        <v>0</v>
      </c>
      <c r="AO34" s="12" t="s">
        <v>55</v>
      </c>
      <c r="AP34" s="12">
        <v>0</v>
      </c>
      <c r="AQ34" s="12">
        <v>0</v>
      </c>
      <c r="AR34" s="12" t="s">
        <v>55</v>
      </c>
      <c r="AS34" s="12" t="s">
        <v>55</v>
      </c>
      <c r="AT34" s="12" t="s">
        <v>55</v>
      </c>
      <c r="AU34" s="12" t="s">
        <v>55</v>
      </c>
      <c r="AV34" s="12" t="s">
        <v>55</v>
      </c>
      <c r="AW34" s="12" t="s">
        <v>55</v>
      </c>
      <c r="AX34" s="12" t="s">
        <v>55</v>
      </c>
      <c r="AY34" s="12">
        <v>0</v>
      </c>
      <c r="AZ34" s="12">
        <v>2</v>
      </c>
      <c r="BA34" s="12">
        <v>0</v>
      </c>
      <c r="BB34" s="12">
        <v>0</v>
      </c>
      <c r="BC34" s="12">
        <v>1</v>
      </c>
      <c r="BD34" s="12">
        <v>5</v>
      </c>
      <c r="BE34" s="12">
        <f>SUM(AY34:BC34)</f>
        <v>3</v>
      </c>
      <c r="BF34" s="12">
        <f>SUM(AZ34:BD34)</f>
        <v>8</v>
      </c>
      <c r="BG34" s="12" t="s">
        <v>55</v>
      </c>
      <c r="BH34" s="30" t="s">
        <v>55</v>
      </c>
    </row>
    <row r="35" spans="1:60" ht="15.75" x14ac:dyDescent="0.25">
      <c r="A35" s="12">
        <v>32</v>
      </c>
      <c r="B35" s="12">
        <v>1</v>
      </c>
      <c r="C35" s="12" t="s">
        <v>119</v>
      </c>
      <c r="D35" s="12" t="s">
        <v>324</v>
      </c>
      <c r="E35" s="12" t="s">
        <v>331</v>
      </c>
      <c r="F35" s="12"/>
      <c r="G35" s="12"/>
      <c r="H35" s="12"/>
      <c r="I35" s="12" t="s">
        <v>60</v>
      </c>
      <c r="J35" s="52" t="s">
        <v>61</v>
      </c>
      <c r="K35" s="8">
        <f>ROUND(AK35/12,-1)</f>
        <v>20</v>
      </c>
      <c r="L35" s="12">
        <v>0</v>
      </c>
      <c r="M35" s="8">
        <f>AM35*3</f>
        <v>0</v>
      </c>
      <c r="N35" s="12">
        <v>0</v>
      </c>
      <c r="O35" s="8">
        <f>AN35</f>
        <v>0</v>
      </c>
      <c r="P35" s="12">
        <v>0</v>
      </c>
      <c r="Q35" s="12" t="s">
        <v>55</v>
      </c>
      <c r="R35" s="12">
        <v>0</v>
      </c>
      <c r="S35" s="12">
        <v>0</v>
      </c>
      <c r="T35" s="12" t="s">
        <v>55</v>
      </c>
      <c r="U35" s="12" t="s">
        <v>55</v>
      </c>
      <c r="V35" s="12" t="s">
        <v>55</v>
      </c>
      <c r="W35" s="12" t="s">
        <v>55</v>
      </c>
      <c r="X35" s="12" t="s">
        <v>55</v>
      </c>
      <c r="Y35" s="12">
        <v>0</v>
      </c>
      <c r="Z35" s="12">
        <v>1</v>
      </c>
      <c r="AA35" s="12">
        <v>0</v>
      </c>
      <c r="AB35" s="12">
        <v>0</v>
      </c>
      <c r="AC35" s="12">
        <v>1</v>
      </c>
      <c r="AD35" s="12">
        <v>2</v>
      </c>
      <c r="AE35" s="30" t="s">
        <v>55</v>
      </c>
      <c r="AF35" s="27">
        <v>1</v>
      </c>
      <c r="AG35" s="12" t="s">
        <v>119</v>
      </c>
      <c r="AH35" s="12" t="s">
        <v>60</v>
      </c>
      <c r="AI35" s="12" t="s">
        <v>56</v>
      </c>
      <c r="AJ35" s="12" t="s">
        <v>57</v>
      </c>
      <c r="AK35" s="53">
        <v>250</v>
      </c>
      <c r="AL35" s="12" t="s">
        <v>55</v>
      </c>
      <c r="AM35" s="30">
        <v>0</v>
      </c>
      <c r="AN35" s="31">
        <v>0</v>
      </c>
      <c r="AO35" s="12" t="s">
        <v>120</v>
      </c>
      <c r="AP35" s="12">
        <v>0</v>
      </c>
      <c r="AQ35" s="12">
        <v>0</v>
      </c>
      <c r="AR35" s="12" t="s">
        <v>55</v>
      </c>
      <c r="AS35" s="12" t="s">
        <v>55</v>
      </c>
      <c r="AT35" s="12" t="s">
        <v>55</v>
      </c>
      <c r="AU35" s="12" t="s">
        <v>55</v>
      </c>
      <c r="AV35" s="12" t="s">
        <v>55</v>
      </c>
      <c r="AW35" s="12" t="s">
        <v>55</v>
      </c>
      <c r="AX35" s="12" t="s">
        <v>55</v>
      </c>
      <c r="AY35" s="12">
        <v>0</v>
      </c>
      <c r="AZ35" s="12">
        <v>2</v>
      </c>
      <c r="BA35" s="12">
        <v>0</v>
      </c>
      <c r="BB35" s="12">
        <v>0</v>
      </c>
      <c r="BC35" s="12">
        <v>1</v>
      </c>
      <c r="BD35" s="12">
        <v>5</v>
      </c>
      <c r="BE35" s="12">
        <f>SUM(AY35:BC35)</f>
        <v>3</v>
      </c>
      <c r="BF35" s="12">
        <f>SUM(AY35:BD35)</f>
        <v>8</v>
      </c>
      <c r="BG35" s="12" t="s">
        <v>55</v>
      </c>
      <c r="BH35" s="30" t="s">
        <v>55</v>
      </c>
    </row>
    <row r="36" spans="1:60" ht="15.75" x14ac:dyDescent="0.25">
      <c r="A36" s="12">
        <v>33</v>
      </c>
      <c r="B36" s="12">
        <v>1</v>
      </c>
      <c r="C36" s="12" t="s">
        <v>121</v>
      </c>
      <c r="D36" s="12" t="s">
        <v>324</v>
      </c>
      <c r="E36" s="12" t="s">
        <v>331</v>
      </c>
      <c r="F36" s="12"/>
      <c r="G36" s="12"/>
      <c r="H36" s="12"/>
      <c r="I36" s="12" t="s">
        <v>60</v>
      </c>
      <c r="J36" s="12">
        <v>20</v>
      </c>
      <c r="K36" s="8">
        <f>ROUND(AK36/12,-1)</f>
        <v>20</v>
      </c>
      <c r="L36" s="12">
        <v>0</v>
      </c>
      <c r="M36" s="8">
        <f>AM36*3</f>
        <v>0</v>
      </c>
      <c r="N36" s="12">
        <v>0</v>
      </c>
      <c r="O36" s="8">
        <f>AN36</f>
        <v>0</v>
      </c>
      <c r="P36" s="12">
        <v>0</v>
      </c>
      <c r="Q36" s="12" t="s">
        <v>55</v>
      </c>
      <c r="R36" s="12">
        <v>0</v>
      </c>
      <c r="S36" s="12">
        <v>0</v>
      </c>
      <c r="T36" s="12" t="s">
        <v>55</v>
      </c>
      <c r="U36" s="12" t="s">
        <v>55</v>
      </c>
      <c r="V36" s="12" t="s">
        <v>55</v>
      </c>
      <c r="W36" s="12" t="s">
        <v>55</v>
      </c>
      <c r="X36" s="12" t="s">
        <v>55</v>
      </c>
      <c r="Y36" s="12">
        <v>0</v>
      </c>
      <c r="Z36" s="12">
        <v>1</v>
      </c>
      <c r="AA36" s="12">
        <v>0</v>
      </c>
      <c r="AB36" s="12">
        <v>0</v>
      </c>
      <c r="AC36" s="52" t="s">
        <v>61</v>
      </c>
      <c r="AD36" s="52" t="s">
        <v>61</v>
      </c>
      <c r="AE36" s="30" t="s">
        <v>55</v>
      </c>
      <c r="AF36" s="27">
        <v>1</v>
      </c>
      <c r="AG36" s="12" t="s">
        <v>121</v>
      </c>
      <c r="AH36" s="12" t="s">
        <v>60</v>
      </c>
      <c r="AI36" s="12" t="s">
        <v>56</v>
      </c>
      <c r="AJ36" s="12" t="s">
        <v>57</v>
      </c>
      <c r="AK36" s="12">
        <v>250</v>
      </c>
      <c r="AL36" s="12" t="s">
        <v>55</v>
      </c>
      <c r="AM36" s="30">
        <v>0</v>
      </c>
      <c r="AN36" s="31">
        <v>0</v>
      </c>
      <c r="AO36" s="12" t="s">
        <v>55</v>
      </c>
      <c r="AP36" s="12">
        <v>0</v>
      </c>
      <c r="AQ36" s="12">
        <v>0</v>
      </c>
      <c r="AR36" s="12" t="s">
        <v>55</v>
      </c>
      <c r="AS36" s="12" t="s">
        <v>55</v>
      </c>
      <c r="AT36" s="12" t="s">
        <v>55</v>
      </c>
      <c r="AU36" s="12" t="s">
        <v>55</v>
      </c>
      <c r="AV36" s="12" t="s">
        <v>55</v>
      </c>
      <c r="AW36" s="12" t="s">
        <v>55</v>
      </c>
      <c r="AX36" s="12" t="s">
        <v>55</v>
      </c>
      <c r="AY36" s="12">
        <v>0</v>
      </c>
      <c r="AZ36" s="12">
        <v>2</v>
      </c>
      <c r="BA36" s="12">
        <v>0</v>
      </c>
      <c r="BB36" s="12">
        <v>0</v>
      </c>
      <c r="BC36" s="12">
        <v>1</v>
      </c>
      <c r="BD36" s="52">
        <f>5*0.7</f>
        <v>3.5</v>
      </c>
      <c r="BE36" s="12">
        <f>SUM(AY36:BC36)</f>
        <v>3</v>
      </c>
      <c r="BF36" s="12">
        <f>SUM(AY36:BD36)</f>
        <v>6.5</v>
      </c>
      <c r="BG36" s="12" t="s">
        <v>122</v>
      </c>
      <c r="BH36" s="30" t="s">
        <v>55</v>
      </c>
    </row>
    <row r="37" spans="1:60" ht="15.75" x14ac:dyDescent="0.25">
      <c r="A37" s="12">
        <v>34</v>
      </c>
      <c r="B37" s="12">
        <v>1</v>
      </c>
      <c r="C37" s="12" t="s">
        <v>123</v>
      </c>
      <c r="D37" s="12" t="s">
        <v>324</v>
      </c>
      <c r="E37" s="12" t="s">
        <v>331</v>
      </c>
      <c r="F37" s="12"/>
      <c r="G37" s="12"/>
      <c r="H37" s="12"/>
      <c r="I37" s="12" t="s">
        <v>60</v>
      </c>
      <c r="J37" s="12">
        <v>20</v>
      </c>
      <c r="K37" s="8">
        <f>ROUND(AK37/12,-1)</f>
        <v>20</v>
      </c>
      <c r="L37" s="12">
        <v>0</v>
      </c>
      <c r="M37" s="8">
        <f>AM37*3</f>
        <v>0</v>
      </c>
      <c r="N37" s="12">
        <v>0</v>
      </c>
      <c r="O37" s="8">
        <f>AN37</f>
        <v>0</v>
      </c>
      <c r="P37" s="12">
        <v>0</v>
      </c>
      <c r="Q37" s="12" t="s">
        <v>55</v>
      </c>
      <c r="R37" s="12">
        <v>0</v>
      </c>
      <c r="S37" s="12">
        <v>0</v>
      </c>
      <c r="T37" s="12" t="s">
        <v>55</v>
      </c>
      <c r="U37" s="12" t="s">
        <v>55</v>
      </c>
      <c r="V37" s="12" t="s">
        <v>55</v>
      </c>
      <c r="W37" s="12" t="s">
        <v>55</v>
      </c>
      <c r="X37" s="12" t="s">
        <v>55</v>
      </c>
      <c r="Y37" s="12">
        <v>0</v>
      </c>
      <c r="Z37" s="52" t="s">
        <v>61</v>
      </c>
      <c r="AA37" s="12">
        <v>0</v>
      </c>
      <c r="AB37" s="12">
        <v>0</v>
      </c>
      <c r="AC37" s="12">
        <v>1</v>
      </c>
      <c r="AD37" s="52" t="s">
        <v>61</v>
      </c>
      <c r="AE37" s="30" t="s">
        <v>55</v>
      </c>
      <c r="AF37" s="27">
        <v>1</v>
      </c>
      <c r="AG37" s="12" t="s">
        <v>124</v>
      </c>
      <c r="AH37" s="12" t="s">
        <v>60</v>
      </c>
      <c r="AI37" s="12" t="s">
        <v>56</v>
      </c>
      <c r="AJ37" s="12" t="s">
        <v>57</v>
      </c>
      <c r="AK37" s="12">
        <v>250</v>
      </c>
      <c r="AL37" s="12" t="s">
        <v>55</v>
      </c>
      <c r="AM37" s="30">
        <v>0</v>
      </c>
      <c r="AN37" s="31">
        <v>0</v>
      </c>
      <c r="AO37" s="12" t="s">
        <v>55</v>
      </c>
      <c r="AP37" s="12">
        <v>0</v>
      </c>
      <c r="AQ37" s="12">
        <v>0</v>
      </c>
      <c r="AR37" s="12" t="s">
        <v>55</v>
      </c>
      <c r="AS37" s="12" t="s">
        <v>55</v>
      </c>
      <c r="AT37" s="12" t="s">
        <v>55</v>
      </c>
      <c r="AU37" s="12" t="s">
        <v>55</v>
      </c>
      <c r="AV37" s="12" t="s">
        <v>55</v>
      </c>
      <c r="AW37" s="12" t="s">
        <v>55</v>
      </c>
      <c r="AX37" s="12" t="s">
        <v>55</v>
      </c>
      <c r="AY37" s="12">
        <v>0</v>
      </c>
      <c r="AZ37" s="52">
        <f>2*0.5</f>
        <v>1</v>
      </c>
      <c r="BA37" s="12">
        <v>0</v>
      </c>
      <c r="BB37" s="12">
        <v>0</v>
      </c>
      <c r="BC37" s="12">
        <v>1</v>
      </c>
      <c r="BD37" s="12">
        <v>5</v>
      </c>
      <c r="BE37" s="12">
        <f>SUM(AY37:BC37)</f>
        <v>2</v>
      </c>
      <c r="BF37" s="12">
        <f>SUM(AY37:BD37)</f>
        <v>7</v>
      </c>
      <c r="BG37" s="12" t="s">
        <v>125</v>
      </c>
      <c r="BH37" s="30" t="s">
        <v>55</v>
      </c>
    </row>
    <row r="38" spans="1:60" ht="15.75" x14ac:dyDescent="0.25">
      <c r="A38" s="12">
        <v>35</v>
      </c>
      <c r="B38" s="12">
        <v>1</v>
      </c>
      <c r="C38" s="12" t="s">
        <v>126</v>
      </c>
      <c r="D38" s="12" t="s">
        <v>324</v>
      </c>
      <c r="E38" s="12" t="s">
        <v>331</v>
      </c>
      <c r="F38" s="12"/>
      <c r="G38" s="12"/>
      <c r="H38" s="12"/>
      <c r="I38" s="12" t="s">
        <v>54</v>
      </c>
      <c r="J38" s="52" t="s">
        <v>61</v>
      </c>
      <c r="K38" s="8">
        <f>ROUND(AK38/12,-1)</f>
        <v>30</v>
      </c>
      <c r="L38" s="12">
        <v>0</v>
      </c>
      <c r="M38" s="8">
        <f>AM38*3</f>
        <v>0</v>
      </c>
      <c r="N38" s="12">
        <v>0</v>
      </c>
      <c r="O38" s="8">
        <f>AN38</f>
        <v>0</v>
      </c>
      <c r="P38" s="12">
        <v>0</v>
      </c>
      <c r="Q38" s="12" t="s">
        <v>55</v>
      </c>
      <c r="R38" s="12">
        <v>0</v>
      </c>
      <c r="S38" s="12">
        <v>0</v>
      </c>
      <c r="T38" s="12" t="s">
        <v>55</v>
      </c>
      <c r="U38" s="12" t="s">
        <v>55</v>
      </c>
      <c r="V38" s="12" t="s">
        <v>55</v>
      </c>
      <c r="W38" s="12" t="s">
        <v>55</v>
      </c>
      <c r="X38" s="12" t="s">
        <v>55</v>
      </c>
      <c r="Y38" s="12">
        <v>0</v>
      </c>
      <c r="Z38" s="52" t="s">
        <v>61</v>
      </c>
      <c r="AA38" s="12">
        <v>0</v>
      </c>
      <c r="AB38" s="12">
        <v>0</v>
      </c>
      <c r="AC38" s="52" t="s">
        <v>61</v>
      </c>
      <c r="AD38" s="52" t="s">
        <v>61</v>
      </c>
      <c r="AE38" s="30" t="s">
        <v>55</v>
      </c>
      <c r="AF38" s="27">
        <v>1</v>
      </c>
      <c r="AG38" s="12" t="s">
        <v>126</v>
      </c>
      <c r="AH38" s="12" t="s">
        <v>54</v>
      </c>
      <c r="AI38" s="12" t="s">
        <v>56</v>
      </c>
      <c r="AJ38" s="12" t="s">
        <v>57</v>
      </c>
      <c r="AK38" s="12">
        <v>400</v>
      </c>
      <c r="AL38" s="12" t="s">
        <v>55</v>
      </c>
      <c r="AM38" s="30">
        <v>0</v>
      </c>
      <c r="AN38" s="31">
        <v>0</v>
      </c>
      <c r="AO38" s="12" t="s">
        <v>55</v>
      </c>
      <c r="AP38" s="12">
        <v>0</v>
      </c>
      <c r="AQ38" s="12">
        <v>0</v>
      </c>
      <c r="AR38" s="12" t="s">
        <v>55</v>
      </c>
      <c r="AS38" s="12" t="s">
        <v>55</v>
      </c>
      <c r="AT38" s="12" t="s">
        <v>55</v>
      </c>
      <c r="AU38" s="12" t="s">
        <v>55</v>
      </c>
      <c r="AV38" s="12" t="s">
        <v>55</v>
      </c>
      <c r="AW38" s="12" t="s">
        <v>55</v>
      </c>
      <c r="AX38" s="12" t="s">
        <v>55</v>
      </c>
      <c r="AY38" s="12">
        <v>0</v>
      </c>
      <c r="AZ38" s="12">
        <v>20</v>
      </c>
      <c r="BA38" s="12">
        <v>0</v>
      </c>
      <c r="BB38" s="12">
        <v>0</v>
      </c>
      <c r="BC38" s="12">
        <v>1</v>
      </c>
      <c r="BD38" s="12">
        <v>30</v>
      </c>
      <c r="BE38" s="12">
        <f>SUM(AY38:BC38)</f>
        <v>21</v>
      </c>
      <c r="BF38" s="12">
        <f>SUM(AZ38:BD38)</f>
        <v>51</v>
      </c>
      <c r="BG38" s="12" t="s">
        <v>55</v>
      </c>
      <c r="BH38" s="30" t="s">
        <v>55</v>
      </c>
    </row>
    <row r="39" spans="1:60" ht="15.75" x14ac:dyDescent="0.25">
      <c r="A39" s="12">
        <v>36</v>
      </c>
      <c r="B39" s="12">
        <v>1</v>
      </c>
      <c r="C39" s="12" t="s">
        <v>127</v>
      </c>
      <c r="D39" s="12" t="s">
        <v>324</v>
      </c>
      <c r="E39" s="12" t="s">
        <v>331</v>
      </c>
      <c r="F39" s="12"/>
      <c r="G39" s="12"/>
      <c r="H39" s="12"/>
      <c r="I39" s="12" t="s">
        <v>60</v>
      </c>
      <c r="J39" s="52" t="s">
        <v>61</v>
      </c>
      <c r="K39" s="8">
        <f>ROUND(AK39/12,-1)</f>
        <v>30</v>
      </c>
      <c r="L39" s="12">
        <v>0</v>
      </c>
      <c r="M39" s="8">
        <f>AM39*3</f>
        <v>0</v>
      </c>
      <c r="N39" s="12">
        <v>0</v>
      </c>
      <c r="O39" s="8">
        <f>AN39</f>
        <v>0</v>
      </c>
      <c r="P39" s="12">
        <v>0</v>
      </c>
      <c r="Q39" s="12" t="s">
        <v>55</v>
      </c>
      <c r="R39" s="12">
        <v>0</v>
      </c>
      <c r="S39" s="12">
        <v>0</v>
      </c>
      <c r="T39" s="12" t="s">
        <v>55</v>
      </c>
      <c r="U39" s="12" t="s">
        <v>55</v>
      </c>
      <c r="V39" s="12" t="s">
        <v>55</v>
      </c>
      <c r="W39" s="12" t="s">
        <v>55</v>
      </c>
      <c r="X39" s="12" t="s">
        <v>55</v>
      </c>
      <c r="Y39" s="12">
        <v>0</v>
      </c>
      <c r="Z39" s="52" t="s">
        <v>61</v>
      </c>
      <c r="AA39" s="12">
        <v>0</v>
      </c>
      <c r="AB39" s="12">
        <v>0</v>
      </c>
      <c r="AC39" s="52" t="s">
        <v>61</v>
      </c>
      <c r="AD39" s="52" t="s">
        <v>61</v>
      </c>
      <c r="AE39" s="30" t="s">
        <v>55</v>
      </c>
      <c r="AF39" s="27">
        <v>1</v>
      </c>
      <c r="AG39" s="12" t="s">
        <v>127</v>
      </c>
      <c r="AH39" s="12" t="s">
        <v>60</v>
      </c>
      <c r="AI39" s="12" t="s">
        <v>56</v>
      </c>
      <c r="AJ39" s="12" t="s">
        <v>57</v>
      </c>
      <c r="AK39" s="53">
        <v>400</v>
      </c>
      <c r="AL39" s="12" t="s">
        <v>55</v>
      </c>
      <c r="AM39" s="30">
        <v>0</v>
      </c>
      <c r="AN39" s="31">
        <v>0</v>
      </c>
      <c r="AO39" s="12" t="s">
        <v>128</v>
      </c>
      <c r="AP39" s="12">
        <v>0</v>
      </c>
      <c r="AQ39" s="12">
        <v>0</v>
      </c>
      <c r="AR39" s="12" t="s">
        <v>55</v>
      </c>
      <c r="AS39" s="12" t="s">
        <v>55</v>
      </c>
      <c r="AT39" s="12" t="s">
        <v>55</v>
      </c>
      <c r="AU39" s="12" t="s">
        <v>55</v>
      </c>
      <c r="AV39" s="12" t="s">
        <v>55</v>
      </c>
      <c r="AW39" s="12" t="s">
        <v>55</v>
      </c>
      <c r="AX39" s="12" t="s">
        <v>55</v>
      </c>
      <c r="AY39" s="12">
        <v>0</v>
      </c>
      <c r="AZ39" s="12">
        <v>20</v>
      </c>
      <c r="BA39" s="12">
        <v>0</v>
      </c>
      <c r="BB39" s="12">
        <v>0</v>
      </c>
      <c r="BC39" s="12">
        <v>1</v>
      </c>
      <c r="BD39" s="12">
        <v>30</v>
      </c>
      <c r="BE39" s="12">
        <f>SUM(AY39:BC39)</f>
        <v>21</v>
      </c>
      <c r="BF39" s="12">
        <f>SUM(AY39:BD39)</f>
        <v>51</v>
      </c>
      <c r="BG39" s="12" t="s">
        <v>55</v>
      </c>
      <c r="BH39" s="30" t="s">
        <v>55</v>
      </c>
    </row>
    <row r="40" spans="1:60" ht="15.75" x14ac:dyDescent="0.25">
      <c r="A40" s="12">
        <v>37</v>
      </c>
      <c r="B40" s="12">
        <v>1</v>
      </c>
      <c r="C40" s="12" t="s">
        <v>129</v>
      </c>
      <c r="D40" s="12" t="s">
        <v>324</v>
      </c>
      <c r="E40" s="12" t="s">
        <v>331</v>
      </c>
      <c r="F40" s="12"/>
      <c r="G40" s="12"/>
      <c r="H40" s="12"/>
      <c r="I40" s="12" t="s">
        <v>60</v>
      </c>
      <c r="J40" s="52" t="s">
        <v>61</v>
      </c>
      <c r="K40" s="8">
        <f>ROUND(AK40/12,-1)</f>
        <v>30</v>
      </c>
      <c r="L40" s="12">
        <v>0</v>
      </c>
      <c r="M40" s="8">
        <f>AM40*3</f>
        <v>0</v>
      </c>
      <c r="N40" s="12">
        <v>0</v>
      </c>
      <c r="O40" s="8">
        <f>AN40</f>
        <v>0</v>
      </c>
      <c r="P40" s="12">
        <v>0</v>
      </c>
      <c r="Q40" s="12" t="s">
        <v>55</v>
      </c>
      <c r="R40" s="12">
        <v>0</v>
      </c>
      <c r="S40" s="12">
        <v>0</v>
      </c>
      <c r="T40" s="12" t="s">
        <v>55</v>
      </c>
      <c r="U40" s="12" t="s">
        <v>55</v>
      </c>
      <c r="V40" s="12" t="s">
        <v>55</v>
      </c>
      <c r="W40" s="12" t="s">
        <v>55</v>
      </c>
      <c r="X40" s="12" t="s">
        <v>55</v>
      </c>
      <c r="Y40" s="12">
        <v>0</v>
      </c>
      <c r="Z40" s="52" t="s">
        <v>61</v>
      </c>
      <c r="AA40" s="12">
        <v>0</v>
      </c>
      <c r="AB40" s="12">
        <v>0</v>
      </c>
      <c r="AC40" s="52" t="s">
        <v>61</v>
      </c>
      <c r="AD40" s="52" t="s">
        <v>61</v>
      </c>
      <c r="AE40" s="30" t="s">
        <v>55</v>
      </c>
      <c r="AF40" s="27">
        <v>1</v>
      </c>
      <c r="AG40" s="12" t="s">
        <v>129</v>
      </c>
      <c r="AH40" s="12" t="s">
        <v>60</v>
      </c>
      <c r="AI40" s="12" t="s">
        <v>56</v>
      </c>
      <c r="AJ40" s="12" t="s">
        <v>57</v>
      </c>
      <c r="AK40" s="12">
        <v>400</v>
      </c>
      <c r="AL40" s="12" t="s">
        <v>55</v>
      </c>
      <c r="AM40" s="30">
        <v>0</v>
      </c>
      <c r="AN40" s="31">
        <v>0</v>
      </c>
      <c r="AO40" s="12" t="s">
        <v>55</v>
      </c>
      <c r="AP40" s="12">
        <v>0</v>
      </c>
      <c r="AQ40" s="12">
        <v>0</v>
      </c>
      <c r="AR40" s="12" t="s">
        <v>55</v>
      </c>
      <c r="AS40" s="12" t="s">
        <v>55</v>
      </c>
      <c r="AT40" s="12" t="s">
        <v>55</v>
      </c>
      <c r="AU40" s="12" t="s">
        <v>55</v>
      </c>
      <c r="AV40" s="12" t="s">
        <v>55</v>
      </c>
      <c r="AW40" s="12" t="s">
        <v>55</v>
      </c>
      <c r="AX40" s="12" t="s">
        <v>55</v>
      </c>
      <c r="AY40" s="12">
        <v>0</v>
      </c>
      <c r="AZ40" s="12">
        <v>20</v>
      </c>
      <c r="BA40" s="12">
        <v>0</v>
      </c>
      <c r="BB40" s="12">
        <v>0</v>
      </c>
      <c r="BC40" s="12">
        <v>1</v>
      </c>
      <c r="BD40" s="52">
        <f>30*0.7</f>
        <v>21</v>
      </c>
      <c r="BE40" s="12">
        <f>SUM(AY40:BC40)</f>
        <v>21</v>
      </c>
      <c r="BF40" s="12">
        <f>SUM(AY40:BD40)</f>
        <v>42</v>
      </c>
      <c r="BG40" s="12" t="s">
        <v>130</v>
      </c>
      <c r="BH40" s="30" t="s">
        <v>55</v>
      </c>
    </row>
    <row r="41" spans="1:60" ht="15.75" x14ac:dyDescent="0.25">
      <c r="A41" s="12">
        <v>38</v>
      </c>
      <c r="B41" s="12">
        <v>1</v>
      </c>
      <c r="C41" s="12" t="s">
        <v>131</v>
      </c>
      <c r="D41" s="12" t="s">
        <v>324</v>
      </c>
      <c r="E41" s="12" t="s">
        <v>331</v>
      </c>
      <c r="F41" s="12"/>
      <c r="G41" s="12"/>
      <c r="H41" s="12"/>
      <c r="I41" s="12" t="s">
        <v>60</v>
      </c>
      <c r="J41" s="52" t="s">
        <v>61</v>
      </c>
      <c r="K41" s="8">
        <f>ROUND(AK41/12,-1)</f>
        <v>30</v>
      </c>
      <c r="L41" s="12">
        <v>0</v>
      </c>
      <c r="M41" s="8">
        <f>AM41*3</f>
        <v>0</v>
      </c>
      <c r="N41" s="12">
        <v>0</v>
      </c>
      <c r="O41" s="8">
        <f>AN41</f>
        <v>0</v>
      </c>
      <c r="P41" s="12">
        <v>0</v>
      </c>
      <c r="Q41" s="12" t="s">
        <v>55</v>
      </c>
      <c r="R41" s="12">
        <v>0</v>
      </c>
      <c r="S41" s="12">
        <v>0</v>
      </c>
      <c r="T41" s="12" t="s">
        <v>55</v>
      </c>
      <c r="U41" s="12" t="s">
        <v>55</v>
      </c>
      <c r="V41" s="12" t="s">
        <v>55</v>
      </c>
      <c r="W41" s="12" t="s">
        <v>55</v>
      </c>
      <c r="X41" s="12" t="s">
        <v>55</v>
      </c>
      <c r="Y41" s="12">
        <v>0</v>
      </c>
      <c r="Z41" s="52" t="s">
        <v>61</v>
      </c>
      <c r="AA41" s="12">
        <v>0</v>
      </c>
      <c r="AB41" s="12">
        <v>0</v>
      </c>
      <c r="AC41" s="52" t="s">
        <v>61</v>
      </c>
      <c r="AD41" s="52" t="s">
        <v>61</v>
      </c>
      <c r="AE41" s="30" t="s">
        <v>55</v>
      </c>
      <c r="AF41" s="27">
        <v>1</v>
      </c>
      <c r="AG41" s="12" t="s">
        <v>132</v>
      </c>
      <c r="AH41" s="12" t="s">
        <v>60</v>
      </c>
      <c r="AI41" s="12" t="s">
        <v>56</v>
      </c>
      <c r="AJ41" s="12" t="s">
        <v>57</v>
      </c>
      <c r="AK41" s="12">
        <v>400</v>
      </c>
      <c r="AL41" s="12" t="s">
        <v>55</v>
      </c>
      <c r="AM41" s="30">
        <v>0</v>
      </c>
      <c r="AN41" s="31">
        <v>0</v>
      </c>
      <c r="AO41" s="12" t="s">
        <v>55</v>
      </c>
      <c r="AP41" s="12">
        <v>0</v>
      </c>
      <c r="AQ41" s="12">
        <v>0</v>
      </c>
      <c r="AR41" s="12" t="s">
        <v>55</v>
      </c>
      <c r="AS41" s="12" t="s">
        <v>55</v>
      </c>
      <c r="AT41" s="12" t="s">
        <v>55</v>
      </c>
      <c r="AU41" s="12" t="s">
        <v>55</v>
      </c>
      <c r="AV41" s="12" t="s">
        <v>55</v>
      </c>
      <c r="AW41" s="12" t="s">
        <v>55</v>
      </c>
      <c r="AX41" s="12" t="s">
        <v>55</v>
      </c>
      <c r="AY41" s="12">
        <v>0</v>
      </c>
      <c r="AZ41" s="52">
        <f>20*0.5</f>
        <v>10</v>
      </c>
      <c r="BA41" s="12">
        <v>0</v>
      </c>
      <c r="BB41" s="12">
        <v>0</v>
      </c>
      <c r="BC41" s="12">
        <v>1</v>
      </c>
      <c r="BD41" s="12">
        <v>30</v>
      </c>
      <c r="BE41" s="12">
        <f>SUM(AY41:BC41)</f>
        <v>11</v>
      </c>
      <c r="BF41" s="12">
        <f>SUM(AY41:BD41)</f>
        <v>41</v>
      </c>
      <c r="BG41" s="12" t="s">
        <v>133</v>
      </c>
      <c r="BH41" s="30" t="s">
        <v>55</v>
      </c>
    </row>
    <row r="42" spans="1:60" x14ac:dyDescent="0.25">
      <c r="A42" s="12">
        <v>39</v>
      </c>
      <c r="B42" s="12">
        <v>1</v>
      </c>
      <c r="C42" s="12" t="s">
        <v>134</v>
      </c>
      <c r="D42" s="12" t="s">
        <v>323</v>
      </c>
      <c r="E42" s="12" t="s">
        <v>330</v>
      </c>
      <c r="F42" s="12" t="str">
        <f>IF(SUM(R42:S42)&gt;0, "Yes","No")</f>
        <v>No</v>
      </c>
      <c r="G42" s="12" t="str">
        <f>IF(SUM(L42,N42)&gt;0,"Yes", "No")</f>
        <v>No</v>
      </c>
      <c r="H42" s="12" t="str">
        <f>IF(SUM(AM42:AN42)&gt;0, "Yes","No")</f>
        <v>No</v>
      </c>
      <c r="I42" s="12" t="s">
        <v>54</v>
      </c>
      <c r="J42" s="12">
        <v>80</v>
      </c>
      <c r="K42" s="8">
        <f>ROUND(AK42/12,-1)</f>
        <v>80</v>
      </c>
      <c r="L42" s="12">
        <v>0</v>
      </c>
      <c r="M42" s="8">
        <f>AM42*3</f>
        <v>0</v>
      </c>
      <c r="N42" s="12">
        <v>0</v>
      </c>
      <c r="O42" s="8">
        <f>AN42</f>
        <v>0</v>
      </c>
      <c r="P42" s="12">
        <v>0</v>
      </c>
      <c r="Q42" s="12" t="s">
        <v>55</v>
      </c>
      <c r="R42" s="12">
        <v>0</v>
      </c>
      <c r="S42" s="12">
        <v>0</v>
      </c>
      <c r="T42" s="12" t="s">
        <v>55</v>
      </c>
      <c r="U42" s="12" t="s">
        <v>55</v>
      </c>
      <c r="V42" s="12" t="s">
        <v>55</v>
      </c>
      <c r="W42" s="12" t="s">
        <v>55</v>
      </c>
      <c r="X42" s="12" t="s">
        <v>55</v>
      </c>
      <c r="Y42" s="12">
        <v>0</v>
      </c>
      <c r="Z42" s="12">
        <v>3</v>
      </c>
      <c r="AA42" s="12">
        <v>0</v>
      </c>
      <c r="AB42" s="12">
        <v>0</v>
      </c>
      <c r="AC42" s="12">
        <v>3</v>
      </c>
      <c r="AD42" s="12">
        <v>6</v>
      </c>
      <c r="AE42" s="30" t="s">
        <v>55</v>
      </c>
      <c r="AF42" s="27">
        <v>1</v>
      </c>
      <c r="AG42" s="12" t="s">
        <v>134</v>
      </c>
      <c r="AH42" s="12" t="s">
        <v>54</v>
      </c>
      <c r="AI42" s="12" t="s">
        <v>56</v>
      </c>
      <c r="AJ42" s="12" t="s">
        <v>57</v>
      </c>
      <c r="AK42" s="12">
        <v>1000</v>
      </c>
      <c r="AL42" s="12" t="s">
        <v>310</v>
      </c>
      <c r="AM42" s="30">
        <v>0</v>
      </c>
      <c r="AN42" s="31">
        <v>0</v>
      </c>
      <c r="AO42" s="12" t="s">
        <v>55</v>
      </c>
      <c r="AP42" s="12">
        <v>0</v>
      </c>
      <c r="AQ42" s="12">
        <v>0</v>
      </c>
      <c r="AR42" s="12" t="s">
        <v>55</v>
      </c>
      <c r="AS42" s="12" t="s">
        <v>55</v>
      </c>
      <c r="AT42" s="12" t="s">
        <v>55</v>
      </c>
      <c r="AU42" s="12" t="s">
        <v>55</v>
      </c>
      <c r="AV42" s="12" t="s">
        <v>55</v>
      </c>
      <c r="AW42" s="12" t="s">
        <v>55</v>
      </c>
      <c r="AX42" s="12" t="s">
        <v>55</v>
      </c>
      <c r="AY42" s="12">
        <v>0</v>
      </c>
      <c r="AZ42" s="12">
        <v>100</v>
      </c>
      <c r="BA42" s="12">
        <v>0</v>
      </c>
      <c r="BB42" s="12">
        <v>0</v>
      </c>
      <c r="BC42" s="12">
        <v>1</v>
      </c>
      <c r="BD42" s="12">
        <v>35</v>
      </c>
      <c r="BE42" s="12">
        <f>SUM(AY42:BC42)</f>
        <v>101</v>
      </c>
      <c r="BF42" s="12">
        <f>SUM(AZ42:BD42)</f>
        <v>136</v>
      </c>
      <c r="BG42" s="12" t="s">
        <v>55</v>
      </c>
      <c r="BH42" s="30" t="s">
        <v>55</v>
      </c>
    </row>
    <row r="43" spans="1:60" ht="15.75" x14ac:dyDescent="0.25">
      <c r="A43" s="12">
        <v>40</v>
      </c>
      <c r="B43" s="12">
        <v>1</v>
      </c>
      <c r="C43" s="12" t="s">
        <v>135</v>
      </c>
      <c r="D43" s="12" t="s">
        <v>324</v>
      </c>
      <c r="E43" s="12" t="s">
        <v>331</v>
      </c>
      <c r="F43" s="12"/>
      <c r="G43" s="12"/>
      <c r="H43" s="12"/>
      <c r="I43" s="12" t="s">
        <v>60</v>
      </c>
      <c r="J43" s="52" t="s">
        <v>61</v>
      </c>
      <c r="K43" s="8">
        <f>ROUND(AK43/12,-1)</f>
        <v>80</v>
      </c>
      <c r="L43" s="12">
        <v>0</v>
      </c>
      <c r="M43" s="8">
        <f>AM43*3</f>
        <v>0</v>
      </c>
      <c r="N43" s="12">
        <v>0</v>
      </c>
      <c r="O43" s="8">
        <f>AN43</f>
        <v>0</v>
      </c>
      <c r="P43" s="12">
        <v>0</v>
      </c>
      <c r="Q43" s="12" t="s">
        <v>55</v>
      </c>
      <c r="R43" s="12">
        <v>0</v>
      </c>
      <c r="S43" s="12">
        <v>0</v>
      </c>
      <c r="T43" s="12" t="s">
        <v>55</v>
      </c>
      <c r="U43" s="12" t="s">
        <v>55</v>
      </c>
      <c r="V43" s="12" t="s">
        <v>55</v>
      </c>
      <c r="W43" s="12" t="s">
        <v>55</v>
      </c>
      <c r="X43" s="12" t="s">
        <v>55</v>
      </c>
      <c r="Y43" s="12">
        <v>0</v>
      </c>
      <c r="Z43" s="12">
        <v>3</v>
      </c>
      <c r="AA43" s="12">
        <v>0</v>
      </c>
      <c r="AB43" s="12">
        <v>0</v>
      </c>
      <c r="AC43" s="12">
        <v>3</v>
      </c>
      <c r="AD43" s="12">
        <v>6</v>
      </c>
      <c r="AE43" s="30" t="s">
        <v>55</v>
      </c>
      <c r="AF43" s="27">
        <v>1</v>
      </c>
      <c r="AG43" s="12" t="s">
        <v>135</v>
      </c>
      <c r="AH43" s="12" t="s">
        <v>60</v>
      </c>
      <c r="AI43" s="12" t="s">
        <v>56</v>
      </c>
      <c r="AJ43" s="12" t="s">
        <v>57</v>
      </c>
      <c r="AK43" s="53">
        <v>1000</v>
      </c>
      <c r="AL43" s="12" t="s">
        <v>310</v>
      </c>
      <c r="AM43" s="30">
        <v>0</v>
      </c>
      <c r="AN43" s="31">
        <v>0</v>
      </c>
      <c r="AO43" s="12" t="s">
        <v>136</v>
      </c>
      <c r="AP43" s="12">
        <v>0</v>
      </c>
      <c r="AQ43" s="12">
        <v>0</v>
      </c>
      <c r="AR43" s="12" t="s">
        <v>55</v>
      </c>
      <c r="AS43" s="12" t="s">
        <v>55</v>
      </c>
      <c r="AT43" s="12" t="s">
        <v>55</v>
      </c>
      <c r="AU43" s="12" t="s">
        <v>55</v>
      </c>
      <c r="AV43" s="12" t="s">
        <v>55</v>
      </c>
      <c r="AW43" s="12" t="s">
        <v>55</v>
      </c>
      <c r="AX43" s="12" t="s">
        <v>55</v>
      </c>
      <c r="AY43" s="12">
        <v>0</v>
      </c>
      <c r="AZ43" s="12">
        <v>100</v>
      </c>
      <c r="BA43" s="12">
        <v>0</v>
      </c>
      <c r="BB43" s="12">
        <v>0</v>
      </c>
      <c r="BC43" s="12">
        <v>1</v>
      </c>
      <c r="BD43" s="12">
        <v>35</v>
      </c>
      <c r="BE43" s="12">
        <f>SUM(AY43:BC43)</f>
        <v>101</v>
      </c>
      <c r="BF43" s="12">
        <f>SUM(AY43:BD43)</f>
        <v>136</v>
      </c>
      <c r="BG43" s="12" t="s">
        <v>55</v>
      </c>
      <c r="BH43" s="30" t="s">
        <v>55</v>
      </c>
    </row>
    <row r="44" spans="1:60" ht="15.75" x14ac:dyDescent="0.25">
      <c r="A44" s="12">
        <v>41</v>
      </c>
      <c r="B44" s="12">
        <v>1</v>
      </c>
      <c r="C44" s="12" t="s">
        <v>137</v>
      </c>
      <c r="D44" s="12" t="s">
        <v>324</v>
      </c>
      <c r="E44" s="12" t="s">
        <v>331</v>
      </c>
      <c r="F44" s="12"/>
      <c r="G44" s="12"/>
      <c r="H44" s="12"/>
      <c r="I44" s="12" t="s">
        <v>60</v>
      </c>
      <c r="J44" s="12">
        <v>80</v>
      </c>
      <c r="K44" s="8">
        <f>ROUND(AK44/12,-1)</f>
        <v>80</v>
      </c>
      <c r="L44" s="12">
        <v>0</v>
      </c>
      <c r="M44" s="8">
        <f>AM44*3</f>
        <v>0</v>
      </c>
      <c r="N44" s="12">
        <v>0</v>
      </c>
      <c r="O44" s="8">
        <f>AN44</f>
        <v>0</v>
      </c>
      <c r="P44" s="12">
        <v>0</v>
      </c>
      <c r="Q44" s="12" t="s">
        <v>55</v>
      </c>
      <c r="R44" s="12">
        <v>0</v>
      </c>
      <c r="S44" s="12">
        <v>0</v>
      </c>
      <c r="T44" s="12" t="s">
        <v>55</v>
      </c>
      <c r="U44" s="12" t="s">
        <v>55</v>
      </c>
      <c r="V44" s="12" t="s">
        <v>55</v>
      </c>
      <c r="W44" s="12" t="s">
        <v>55</v>
      </c>
      <c r="X44" s="12" t="s">
        <v>55</v>
      </c>
      <c r="Y44" s="12">
        <v>0</v>
      </c>
      <c r="Z44" s="12">
        <v>3</v>
      </c>
      <c r="AA44" s="12">
        <v>0</v>
      </c>
      <c r="AB44" s="12">
        <v>0</v>
      </c>
      <c r="AC44" s="52" t="s">
        <v>61</v>
      </c>
      <c r="AD44" s="52" t="s">
        <v>61</v>
      </c>
      <c r="AE44" s="30" t="s">
        <v>55</v>
      </c>
      <c r="AF44" s="27">
        <v>1</v>
      </c>
      <c r="AG44" s="12" t="s">
        <v>137</v>
      </c>
      <c r="AH44" s="12" t="s">
        <v>60</v>
      </c>
      <c r="AI44" s="12" t="s">
        <v>56</v>
      </c>
      <c r="AJ44" s="12" t="s">
        <v>57</v>
      </c>
      <c r="AK44" s="12">
        <v>1000</v>
      </c>
      <c r="AL44" s="12" t="s">
        <v>310</v>
      </c>
      <c r="AM44" s="30">
        <v>0</v>
      </c>
      <c r="AN44" s="31">
        <v>0</v>
      </c>
      <c r="AO44" s="12" t="s">
        <v>55</v>
      </c>
      <c r="AP44" s="12">
        <v>0</v>
      </c>
      <c r="AQ44" s="12">
        <v>0</v>
      </c>
      <c r="AR44" s="12" t="s">
        <v>55</v>
      </c>
      <c r="AS44" s="12" t="s">
        <v>55</v>
      </c>
      <c r="AT44" s="12" t="s">
        <v>55</v>
      </c>
      <c r="AU44" s="12" t="s">
        <v>55</v>
      </c>
      <c r="AV44" s="12" t="s">
        <v>55</v>
      </c>
      <c r="AW44" s="12" t="s">
        <v>55</v>
      </c>
      <c r="AX44" s="12" t="s">
        <v>55</v>
      </c>
      <c r="AY44" s="12">
        <v>0</v>
      </c>
      <c r="AZ44" s="12">
        <v>100</v>
      </c>
      <c r="BA44" s="12">
        <v>0</v>
      </c>
      <c r="BB44" s="12">
        <v>0</v>
      </c>
      <c r="BC44" s="12">
        <v>1</v>
      </c>
      <c r="BD44" s="52">
        <f>35*0.7</f>
        <v>24.5</v>
      </c>
      <c r="BE44" s="12">
        <f>SUM(AY44:BC44)</f>
        <v>101</v>
      </c>
      <c r="BF44" s="12">
        <f>SUM(AY44:BD44)</f>
        <v>125.5</v>
      </c>
      <c r="BG44" s="12" t="s">
        <v>138</v>
      </c>
      <c r="BH44" s="30" t="s">
        <v>55</v>
      </c>
    </row>
    <row r="45" spans="1:60" ht="15.75" x14ac:dyDescent="0.25">
      <c r="A45" s="12">
        <v>42</v>
      </c>
      <c r="B45" s="12">
        <v>1</v>
      </c>
      <c r="C45" s="12" t="s">
        <v>139</v>
      </c>
      <c r="D45" s="12" t="s">
        <v>324</v>
      </c>
      <c r="E45" s="12" t="s">
        <v>330</v>
      </c>
      <c r="F45" s="12"/>
      <c r="G45" s="12"/>
      <c r="H45" s="12"/>
      <c r="I45" s="12" t="s">
        <v>60</v>
      </c>
      <c r="J45" s="12">
        <v>80</v>
      </c>
      <c r="K45" s="8">
        <f>ROUND(AK45/12,-1)</f>
        <v>80</v>
      </c>
      <c r="L45" s="12">
        <v>0</v>
      </c>
      <c r="M45" s="8">
        <f>AM45*3</f>
        <v>0</v>
      </c>
      <c r="N45" s="12">
        <v>0</v>
      </c>
      <c r="O45" s="8">
        <f>AN45</f>
        <v>0</v>
      </c>
      <c r="P45" s="12">
        <v>0</v>
      </c>
      <c r="Q45" s="12" t="s">
        <v>55</v>
      </c>
      <c r="R45" s="12">
        <v>0</v>
      </c>
      <c r="S45" s="12">
        <v>0</v>
      </c>
      <c r="T45" s="12" t="s">
        <v>55</v>
      </c>
      <c r="U45" s="12" t="s">
        <v>55</v>
      </c>
      <c r="V45" s="12" t="s">
        <v>55</v>
      </c>
      <c r="W45" s="12" t="s">
        <v>55</v>
      </c>
      <c r="X45" s="12" t="s">
        <v>55</v>
      </c>
      <c r="Y45" s="12">
        <v>0</v>
      </c>
      <c r="Z45" s="12">
        <v>1</v>
      </c>
      <c r="AA45" s="12">
        <v>0</v>
      </c>
      <c r="AB45" s="12">
        <v>0</v>
      </c>
      <c r="AC45" s="12">
        <v>3</v>
      </c>
      <c r="AD45" s="12">
        <v>4</v>
      </c>
      <c r="AE45" s="30" t="s">
        <v>55</v>
      </c>
      <c r="AF45" s="27">
        <v>1</v>
      </c>
      <c r="AG45" s="12" t="s">
        <v>139</v>
      </c>
      <c r="AH45" s="12" t="s">
        <v>60</v>
      </c>
      <c r="AI45" s="12" t="s">
        <v>56</v>
      </c>
      <c r="AJ45" s="12" t="s">
        <v>57</v>
      </c>
      <c r="AK45" s="12">
        <v>1000</v>
      </c>
      <c r="AL45" s="12" t="s">
        <v>310</v>
      </c>
      <c r="AM45" s="30">
        <v>0</v>
      </c>
      <c r="AN45" s="31">
        <v>0</v>
      </c>
      <c r="AO45" s="12" t="s">
        <v>55</v>
      </c>
      <c r="AP45" s="12">
        <v>0</v>
      </c>
      <c r="AQ45" s="12">
        <v>0</v>
      </c>
      <c r="AR45" s="12" t="s">
        <v>55</v>
      </c>
      <c r="AS45" s="12" t="s">
        <v>55</v>
      </c>
      <c r="AT45" s="12" t="s">
        <v>55</v>
      </c>
      <c r="AU45" s="12" t="s">
        <v>55</v>
      </c>
      <c r="AV45" s="12" t="s">
        <v>55</v>
      </c>
      <c r="AW45" s="12" t="s">
        <v>55</v>
      </c>
      <c r="AX45" s="12" t="s">
        <v>55</v>
      </c>
      <c r="AY45" s="12">
        <v>0</v>
      </c>
      <c r="AZ45" s="52">
        <f>100*0.5</f>
        <v>50</v>
      </c>
      <c r="BA45" s="12">
        <v>0</v>
      </c>
      <c r="BB45" s="12">
        <v>0</v>
      </c>
      <c r="BC45" s="12">
        <v>1</v>
      </c>
      <c r="BD45" s="12">
        <v>35</v>
      </c>
      <c r="BE45" s="12">
        <f>SUM(AY45:BC45)</f>
        <v>51</v>
      </c>
      <c r="BF45" s="12">
        <f>SUM(AY45:BD45)</f>
        <v>86</v>
      </c>
      <c r="BG45" s="12" t="s">
        <v>88</v>
      </c>
      <c r="BH45" s="30" t="s">
        <v>55</v>
      </c>
    </row>
    <row r="46" spans="1:60" x14ac:dyDescent="0.25">
      <c r="A46" s="12">
        <v>43</v>
      </c>
      <c r="B46" s="12">
        <v>2</v>
      </c>
      <c r="C46" s="12" t="s">
        <v>140</v>
      </c>
      <c r="D46" s="12" t="s">
        <v>323</v>
      </c>
      <c r="E46" s="12" t="s">
        <v>330</v>
      </c>
      <c r="F46" s="12" t="str">
        <f>IF(SUM(R46:S46)&gt;0, "Yes","No")</f>
        <v>Yes</v>
      </c>
      <c r="G46" s="12" t="str">
        <f>IF(SUM(L46,N46)&gt;0,"Yes", "No")</f>
        <v>No</v>
      </c>
      <c r="H46" s="12" t="str">
        <f>IF(SUM(AM46:AN46)&gt;0, "Yes","No")</f>
        <v>No</v>
      </c>
      <c r="I46" s="12" t="s">
        <v>54</v>
      </c>
      <c r="J46" s="12">
        <v>120</v>
      </c>
      <c r="K46" s="8">
        <f>ROUND(AK46/12,-1)</f>
        <v>130</v>
      </c>
      <c r="L46" s="12">
        <v>0</v>
      </c>
      <c r="M46" s="8">
        <f>AM46*3</f>
        <v>0</v>
      </c>
      <c r="N46" s="12">
        <v>0</v>
      </c>
      <c r="O46" s="8">
        <f>AN46</f>
        <v>0</v>
      </c>
      <c r="P46" s="12">
        <v>0</v>
      </c>
      <c r="Q46" s="12" t="s">
        <v>55</v>
      </c>
      <c r="R46" s="12">
        <v>10</v>
      </c>
      <c r="S46" s="12">
        <v>0</v>
      </c>
      <c r="T46" s="12" t="s">
        <v>55</v>
      </c>
      <c r="U46" s="12" t="s">
        <v>55</v>
      </c>
      <c r="V46" s="12" t="s">
        <v>55</v>
      </c>
      <c r="W46" s="12" t="s">
        <v>55</v>
      </c>
      <c r="X46" s="12" t="s">
        <v>55</v>
      </c>
      <c r="Y46" s="12">
        <v>0</v>
      </c>
      <c r="Z46" s="12">
        <v>6</v>
      </c>
      <c r="AA46" s="12">
        <v>0</v>
      </c>
      <c r="AB46" s="12">
        <v>0</v>
      </c>
      <c r="AC46" s="12">
        <v>5</v>
      </c>
      <c r="AD46" s="12">
        <v>11</v>
      </c>
      <c r="AE46" s="30" t="s">
        <v>141</v>
      </c>
      <c r="AF46" s="27">
        <v>2</v>
      </c>
      <c r="AG46" s="12" t="s">
        <v>140</v>
      </c>
      <c r="AH46" s="12" t="s">
        <v>54</v>
      </c>
      <c r="AI46" s="12" t="s">
        <v>56</v>
      </c>
      <c r="AJ46" s="12" t="s">
        <v>57</v>
      </c>
      <c r="AK46" s="12">
        <v>1500</v>
      </c>
      <c r="AL46" s="12" t="s">
        <v>142</v>
      </c>
      <c r="AM46" s="30">
        <v>0</v>
      </c>
      <c r="AN46" s="31">
        <v>0</v>
      </c>
      <c r="AO46" s="12" t="s">
        <v>55</v>
      </c>
      <c r="AP46" s="12">
        <v>10</v>
      </c>
      <c r="AQ46" s="12">
        <v>0</v>
      </c>
      <c r="AR46" s="12" t="s">
        <v>55</v>
      </c>
      <c r="AS46" s="12" t="s">
        <v>55</v>
      </c>
      <c r="AT46" s="12" t="s">
        <v>55</v>
      </c>
      <c r="AU46" s="12" t="s">
        <v>55</v>
      </c>
      <c r="AV46" s="12" t="s">
        <v>55</v>
      </c>
      <c r="AW46" s="12" t="s">
        <v>55</v>
      </c>
      <c r="AX46" s="12" t="s">
        <v>55</v>
      </c>
      <c r="AY46" s="12">
        <v>0</v>
      </c>
      <c r="AZ46" s="12">
        <v>175</v>
      </c>
      <c r="BA46" s="12">
        <v>0</v>
      </c>
      <c r="BB46" s="12">
        <v>0</v>
      </c>
      <c r="BC46" s="12">
        <v>1</v>
      </c>
      <c r="BD46" s="12">
        <v>50</v>
      </c>
      <c r="BE46" s="12">
        <f>SUM(AY46:BC46)</f>
        <v>176</v>
      </c>
      <c r="BF46" s="12">
        <f>SUM(AZ46:BD46)</f>
        <v>226</v>
      </c>
      <c r="BG46" s="12" t="s">
        <v>55</v>
      </c>
      <c r="BH46" s="30" t="s">
        <v>55</v>
      </c>
    </row>
    <row r="47" spans="1:60" ht="15.75" x14ac:dyDescent="0.25">
      <c r="A47" s="12">
        <v>44</v>
      </c>
      <c r="B47" s="12">
        <v>2</v>
      </c>
      <c r="C47" s="12" t="s">
        <v>143</v>
      </c>
      <c r="D47" s="12" t="s">
        <v>324</v>
      </c>
      <c r="E47" s="12" t="s">
        <v>331</v>
      </c>
      <c r="F47" s="12"/>
      <c r="G47" s="12"/>
      <c r="H47" s="12"/>
      <c r="I47" s="12" t="s">
        <v>60</v>
      </c>
      <c r="J47" s="52" t="s">
        <v>61</v>
      </c>
      <c r="K47" s="8">
        <f>ROUND(AK47/12,-1)</f>
        <v>130</v>
      </c>
      <c r="L47" s="12">
        <v>0</v>
      </c>
      <c r="M47" s="8">
        <f>AM47*3</f>
        <v>0</v>
      </c>
      <c r="N47" s="12">
        <v>0</v>
      </c>
      <c r="O47" s="8">
        <f>AN47</f>
        <v>0</v>
      </c>
      <c r="P47" s="12">
        <v>0</v>
      </c>
      <c r="Q47" s="12" t="s">
        <v>55</v>
      </c>
      <c r="R47" s="12">
        <v>10</v>
      </c>
      <c r="S47" s="12">
        <v>0</v>
      </c>
      <c r="T47" s="12" t="s">
        <v>55</v>
      </c>
      <c r="U47" s="12" t="s">
        <v>55</v>
      </c>
      <c r="V47" s="12" t="s">
        <v>55</v>
      </c>
      <c r="W47" s="12" t="s">
        <v>55</v>
      </c>
      <c r="X47" s="12" t="s">
        <v>55</v>
      </c>
      <c r="Y47" s="12">
        <v>0</v>
      </c>
      <c r="Z47" s="12">
        <v>6</v>
      </c>
      <c r="AA47" s="12">
        <v>0</v>
      </c>
      <c r="AB47" s="12">
        <v>0</v>
      </c>
      <c r="AC47" s="12">
        <v>5</v>
      </c>
      <c r="AD47" s="12">
        <v>11</v>
      </c>
      <c r="AE47" s="30" t="s">
        <v>55</v>
      </c>
      <c r="AF47" s="27">
        <v>2</v>
      </c>
      <c r="AG47" s="12" t="s">
        <v>143</v>
      </c>
      <c r="AH47" s="12" t="s">
        <v>60</v>
      </c>
      <c r="AI47" s="12" t="s">
        <v>56</v>
      </c>
      <c r="AJ47" s="12" t="s">
        <v>57</v>
      </c>
      <c r="AK47" s="53">
        <v>1500</v>
      </c>
      <c r="AL47" s="12" t="s">
        <v>142</v>
      </c>
      <c r="AM47" s="30">
        <v>0</v>
      </c>
      <c r="AN47" s="31">
        <v>0</v>
      </c>
      <c r="AO47" s="12" t="s">
        <v>144</v>
      </c>
      <c r="AP47" s="12">
        <v>10</v>
      </c>
      <c r="AQ47" s="12">
        <v>0</v>
      </c>
      <c r="AR47" s="12" t="s">
        <v>55</v>
      </c>
      <c r="AS47" s="12" t="s">
        <v>55</v>
      </c>
      <c r="AT47" s="12" t="s">
        <v>55</v>
      </c>
      <c r="AU47" s="12" t="s">
        <v>55</v>
      </c>
      <c r="AV47" s="12" t="s">
        <v>55</v>
      </c>
      <c r="AW47" s="12" t="s">
        <v>55</v>
      </c>
      <c r="AX47" s="12" t="s">
        <v>55</v>
      </c>
      <c r="AY47" s="12">
        <v>0</v>
      </c>
      <c r="AZ47" s="12">
        <v>175</v>
      </c>
      <c r="BA47" s="12">
        <v>0</v>
      </c>
      <c r="BB47" s="12">
        <v>0</v>
      </c>
      <c r="BC47" s="12">
        <v>1</v>
      </c>
      <c r="BD47" s="12">
        <v>50</v>
      </c>
      <c r="BE47" s="12">
        <f>SUM(AY47:BC47)</f>
        <v>176</v>
      </c>
      <c r="BF47" s="12">
        <f>SUM(AY47:BD47)</f>
        <v>226</v>
      </c>
      <c r="BG47" s="12" t="s">
        <v>55</v>
      </c>
      <c r="BH47" s="30" t="s">
        <v>55</v>
      </c>
    </row>
    <row r="48" spans="1:60" ht="15.75" x14ac:dyDescent="0.25">
      <c r="A48" s="12">
        <v>45</v>
      </c>
      <c r="B48" s="12">
        <v>2</v>
      </c>
      <c r="C48" s="12" t="s">
        <v>145</v>
      </c>
      <c r="D48" s="12" t="s">
        <v>324</v>
      </c>
      <c r="E48" s="12" t="s">
        <v>331</v>
      </c>
      <c r="F48" s="12"/>
      <c r="G48" s="12"/>
      <c r="H48" s="12"/>
      <c r="I48" s="12" t="s">
        <v>60</v>
      </c>
      <c r="J48" s="12">
        <v>120</v>
      </c>
      <c r="K48" s="8">
        <f>ROUND(AK48/12,-1)</f>
        <v>130</v>
      </c>
      <c r="L48" s="12">
        <v>0</v>
      </c>
      <c r="M48" s="8">
        <f>AM48*3</f>
        <v>0</v>
      </c>
      <c r="N48" s="12">
        <v>0</v>
      </c>
      <c r="O48" s="8">
        <f>AN48</f>
        <v>0</v>
      </c>
      <c r="P48" s="12">
        <v>0</v>
      </c>
      <c r="Q48" s="12" t="s">
        <v>55</v>
      </c>
      <c r="R48" s="12">
        <v>10</v>
      </c>
      <c r="S48" s="12">
        <v>0</v>
      </c>
      <c r="T48" s="12" t="s">
        <v>55</v>
      </c>
      <c r="U48" s="12" t="s">
        <v>55</v>
      </c>
      <c r="V48" s="12" t="s">
        <v>55</v>
      </c>
      <c r="W48" s="12" t="s">
        <v>55</v>
      </c>
      <c r="X48" s="12" t="s">
        <v>55</v>
      </c>
      <c r="Y48" s="12">
        <v>0</v>
      </c>
      <c r="Z48" s="12">
        <v>6</v>
      </c>
      <c r="AA48" s="12">
        <v>0</v>
      </c>
      <c r="AB48" s="12">
        <v>0</v>
      </c>
      <c r="AC48" s="52" t="s">
        <v>61</v>
      </c>
      <c r="AD48" s="52" t="s">
        <v>61</v>
      </c>
      <c r="AE48" s="30" t="s">
        <v>55</v>
      </c>
      <c r="AF48" s="27">
        <v>2</v>
      </c>
      <c r="AG48" s="12" t="s">
        <v>145</v>
      </c>
      <c r="AH48" s="12" t="s">
        <v>60</v>
      </c>
      <c r="AI48" s="12" t="s">
        <v>56</v>
      </c>
      <c r="AJ48" s="12" t="s">
        <v>57</v>
      </c>
      <c r="AK48" s="12">
        <v>1500</v>
      </c>
      <c r="AL48" s="12" t="s">
        <v>142</v>
      </c>
      <c r="AM48" s="30">
        <v>0</v>
      </c>
      <c r="AN48" s="31">
        <v>0</v>
      </c>
      <c r="AO48" s="12" t="s">
        <v>55</v>
      </c>
      <c r="AP48" s="12">
        <v>10</v>
      </c>
      <c r="AQ48" s="12">
        <v>0</v>
      </c>
      <c r="AR48" s="12" t="s">
        <v>55</v>
      </c>
      <c r="AS48" s="12" t="s">
        <v>55</v>
      </c>
      <c r="AT48" s="12" t="s">
        <v>55</v>
      </c>
      <c r="AU48" s="12" t="s">
        <v>55</v>
      </c>
      <c r="AV48" s="12" t="s">
        <v>55</v>
      </c>
      <c r="AW48" s="12" t="s">
        <v>55</v>
      </c>
      <c r="AX48" s="12" t="s">
        <v>55</v>
      </c>
      <c r="AY48" s="12">
        <v>0</v>
      </c>
      <c r="AZ48" s="12">
        <v>175</v>
      </c>
      <c r="BA48" s="12">
        <v>0</v>
      </c>
      <c r="BB48" s="12">
        <v>0</v>
      </c>
      <c r="BC48" s="12">
        <v>1</v>
      </c>
      <c r="BD48" s="52">
        <f>50*0.7</f>
        <v>35</v>
      </c>
      <c r="BE48" s="12">
        <f>SUM(AY48:BC48)</f>
        <v>176</v>
      </c>
      <c r="BF48" s="12">
        <f>SUM(AY48:BD48)</f>
        <v>211</v>
      </c>
      <c r="BG48" s="12" t="s">
        <v>146</v>
      </c>
      <c r="BH48" s="30" t="s">
        <v>55</v>
      </c>
    </row>
    <row r="49" spans="1:60" x14ac:dyDescent="0.25">
      <c r="A49" s="12">
        <v>46</v>
      </c>
      <c r="B49" s="12">
        <v>2</v>
      </c>
      <c r="C49" s="12" t="s">
        <v>147</v>
      </c>
      <c r="D49" s="12" t="s">
        <v>323</v>
      </c>
      <c r="E49" s="12" t="s">
        <v>330</v>
      </c>
      <c r="F49" s="12" t="str">
        <f>IF(SUM(R49:S49)&gt;0, "Yes","No")</f>
        <v>No</v>
      </c>
      <c r="G49" s="12" t="str">
        <f>IF(SUM(L49,N49)&gt;0,"Yes", "No")</f>
        <v>No</v>
      </c>
      <c r="H49" s="12" t="str">
        <f>IF(SUM(AM49:AN49)&gt;0, "Yes","No")</f>
        <v>No</v>
      </c>
      <c r="I49" s="12" t="s">
        <v>54</v>
      </c>
      <c r="J49" s="12">
        <v>180</v>
      </c>
      <c r="K49" s="8">
        <f>ROUND(AK49/12,-1)</f>
        <v>180</v>
      </c>
      <c r="L49" s="12">
        <v>0</v>
      </c>
      <c r="M49" s="8">
        <f>AM49*3</f>
        <v>0</v>
      </c>
      <c r="N49" s="12">
        <v>0</v>
      </c>
      <c r="O49" s="8">
        <f>AN49</f>
        <v>0</v>
      </c>
      <c r="P49" s="12">
        <v>0</v>
      </c>
      <c r="Q49" s="12" t="s">
        <v>55</v>
      </c>
      <c r="R49" s="12">
        <v>0</v>
      </c>
      <c r="S49" s="12">
        <v>0</v>
      </c>
      <c r="T49" s="12" t="s">
        <v>55</v>
      </c>
      <c r="U49" s="12" t="s">
        <v>55</v>
      </c>
      <c r="V49" s="12" t="s">
        <v>55</v>
      </c>
      <c r="W49" s="12" t="s">
        <v>55</v>
      </c>
      <c r="X49" s="12" t="s">
        <v>55</v>
      </c>
      <c r="Y49" s="12">
        <v>0</v>
      </c>
      <c r="Z49" s="12">
        <v>6</v>
      </c>
      <c r="AA49" s="12">
        <v>0</v>
      </c>
      <c r="AB49" s="12">
        <v>0</v>
      </c>
      <c r="AC49" s="12">
        <v>4</v>
      </c>
      <c r="AD49" s="12">
        <v>10</v>
      </c>
      <c r="AE49" s="30" t="s">
        <v>55</v>
      </c>
      <c r="AF49" s="27">
        <v>2</v>
      </c>
      <c r="AG49" s="12" t="s">
        <v>147</v>
      </c>
      <c r="AH49" s="12" t="s">
        <v>54</v>
      </c>
      <c r="AI49" s="12" t="s">
        <v>56</v>
      </c>
      <c r="AJ49" s="12" t="s">
        <v>57</v>
      </c>
      <c r="AK49" s="12">
        <v>2100</v>
      </c>
      <c r="AL49" s="12" t="s">
        <v>313</v>
      </c>
      <c r="AM49" s="30">
        <v>0</v>
      </c>
      <c r="AN49" s="31">
        <v>0</v>
      </c>
      <c r="AO49" s="12" t="s">
        <v>55</v>
      </c>
      <c r="AP49" s="12">
        <v>0</v>
      </c>
      <c r="AQ49" s="12">
        <v>0</v>
      </c>
      <c r="AR49" s="12" t="s">
        <v>55</v>
      </c>
      <c r="AS49" s="12" t="s">
        <v>55</v>
      </c>
      <c r="AT49" s="12" t="s">
        <v>55</v>
      </c>
      <c r="AU49" s="12" t="s">
        <v>55</v>
      </c>
      <c r="AV49" s="12" t="s">
        <v>55</v>
      </c>
      <c r="AW49" s="12" t="s">
        <v>55</v>
      </c>
      <c r="AX49" s="12" t="s">
        <v>55</v>
      </c>
      <c r="AY49" s="12">
        <v>0</v>
      </c>
      <c r="AZ49" s="12">
        <v>150</v>
      </c>
      <c r="BA49" s="12">
        <v>0</v>
      </c>
      <c r="BB49" s="12">
        <v>0</v>
      </c>
      <c r="BC49" s="12">
        <v>1</v>
      </c>
      <c r="BD49" s="12">
        <v>40</v>
      </c>
      <c r="BE49" s="12">
        <f>SUM(AY49:BC49)</f>
        <v>151</v>
      </c>
      <c r="BF49" s="12">
        <f>SUM(AZ49:BD49)</f>
        <v>191</v>
      </c>
      <c r="BG49" s="12" t="s">
        <v>55</v>
      </c>
      <c r="BH49" s="30" t="s">
        <v>55</v>
      </c>
    </row>
    <row r="50" spans="1:60" ht="15.75" x14ac:dyDescent="0.25">
      <c r="A50" s="12">
        <v>47</v>
      </c>
      <c r="B50" s="12">
        <v>2</v>
      </c>
      <c r="C50" s="12" t="s">
        <v>148</v>
      </c>
      <c r="D50" s="12" t="s">
        <v>324</v>
      </c>
      <c r="E50" s="12" t="s">
        <v>331</v>
      </c>
      <c r="F50" s="12"/>
      <c r="G50" s="12"/>
      <c r="H50" s="12"/>
      <c r="I50" s="12" t="s">
        <v>60</v>
      </c>
      <c r="J50" s="52" t="s">
        <v>61</v>
      </c>
      <c r="K50" s="8">
        <f>ROUND(AK50/12,-1)</f>
        <v>180</v>
      </c>
      <c r="L50" s="12">
        <v>0</v>
      </c>
      <c r="M50" s="8">
        <f>AM50*3</f>
        <v>0</v>
      </c>
      <c r="N50" s="12">
        <v>0</v>
      </c>
      <c r="O50" s="8">
        <f>AN50</f>
        <v>0</v>
      </c>
      <c r="P50" s="12">
        <v>0</v>
      </c>
      <c r="Q50" s="12" t="s">
        <v>55</v>
      </c>
      <c r="R50" s="12">
        <v>0</v>
      </c>
      <c r="S50" s="12">
        <v>0</v>
      </c>
      <c r="T50" s="12" t="s">
        <v>55</v>
      </c>
      <c r="U50" s="12" t="s">
        <v>55</v>
      </c>
      <c r="V50" s="12" t="s">
        <v>55</v>
      </c>
      <c r="W50" s="12" t="s">
        <v>55</v>
      </c>
      <c r="X50" s="12" t="s">
        <v>55</v>
      </c>
      <c r="Y50" s="12">
        <v>0</v>
      </c>
      <c r="Z50" s="12">
        <v>6</v>
      </c>
      <c r="AA50" s="12">
        <v>0</v>
      </c>
      <c r="AB50" s="12">
        <v>0</v>
      </c>
      <c r="AC50" s="12">
        <v>4</v>
      </c>
      <c r="AD50" s="12">
        <v>10</v>
      </c>
      <c r="AE50" s="30" t="s">
        <v>55</v>
      </c>
      <c r="AF50" s="27">
        <v>2</v>
      </c>
      <c r="AG50" s="12" t="s">
        <v>148</v>
      </c>
      <c r="AH50" s="12" t="s">
        <v>60</v>
      </c>
      <c r="AI50" s="12" t="s">
        <v>56</v>
      </c>
      <c r="AJ50" s="12" t="s">
        <v>57</v>
      </c>
      <c r="AK50" s="53">
        <v>2100</v>
      </c>
      <c r="AL50" s="12" t="s">
        <v>313</v>
      </c>
      <c r="AM50" s="30">
        <v>0</v>
      </c>
      <c r="AN50" s="31">
        <v>0</v>
      </c>
      <c r="AO50" s="12" t="s">
        <v>149</v>
      </c>
      <c r="AP50" s="12">
        <v>0</v>
      </c>
      <c r="AQ50" s="12">
        <v>0</v>
      </c>
      <c r="AR50" s="12" t="s">
        <v>55</v>
      </c>
      <c r="AS50" s="12" t="s">
        <v>55</v>
      </c>
      <c r="AT50" s="12" t="s">
        <v>55</v>
      </c>
      <c r="AU50" s="12" t="s">
        <v>55</v>
      </c>
      <c r="AV50" s="12" t="s">
        <v>55</v>
      </c>
      <c r="AW50" s="12" t="s">
        <v>55</v>
      </c>
      <c r="AX50" s="12" t="s">
        <v>55</v>
      </c>
      <c r="AY50" s="12">
        <v>0</v>
      </c>
      <c r="AZ50" s="12">
        <v>150</v>
      </c>
      <c r="BA50" s="12">
        <v>0</v>
      </c>
      <c r="BB50" s="12">
        <v>0</v>
      </c>
      <c r="BC50" s="12">
        <v>1</v>
      </c>
      <c r="BD50" s="12">
        <v>40</v>
      </c>
      <c r="BE50" s="12">
        <f>SUM(AY50:BC50)</f>
        <v>151</v>
      </c>
      <c r="BF50" s="12">
        <f>SUM(AY50:BD50)</f>
        <v>191</v>
      </c>
      <c r="BG50" s="12" t="s">
        <v>55</v>
      </c>
      <c r="BH50" s="30" t="s">
        <v>55</v>
      </c>
    </row>
    <row r="51" spans="1:60" ht="15.75" x14ac:dyDescent="0.25">
      <c r="A51" s="12">
        <v>48</v>
      </c>
      <c r="B51" s="12">
        <v>2</v>
      </c>
      <c r="C51" s="12" t="s">
        <v>150</v>
      </c>
      <c r="D51" s="12" t="s">
        <v>324</v>
      </c>
      <c r="E51" s="12" t="s">
        <v>331</v>
      </c>
      <c r="F51" s="12"/>
      <c r="G51" s="12"/>
      <c r="H51" s="12"/>
      <c r="I51" s="12" t="s">
        <v>60</v>
      </c>
      <c r="J51" s="12">
        <v>180</v>
      </c>
      <c r="K51" s="8">
        <f>ROUND(AK51/12,-1)</f>
        <v>180</v>
      </c>
      <c r="L51" s="12">
        <v>0</v>
      </c>
      <c r="M51" s="8">
        <f>AM51*3</f>
        <v>0</v>
      </c>
      <c r="N51" s="12">
        <v>0</v>
      </c>
      <c r="O51" s="8">
        <f>AN51</f>
        <v>0</v>
      </c>
      <c r="P51" s="12">
        <v>0</v>
      </c>
      <c r="Q51" s="12" t="s">
        <v>55</v>
      </c>
      <c r="R51" s="12">
        <v>0</v>
      </c>
      <c r="S51" s="12">
        <v>0</v>
      </c>
      <c r="T51" s="12" t="s">
        <v>55</v>
      </c>
      <c r="U51" s="12" t="s">
        <v>55</v>
      </c>
      <c r="V51" s="12" t="s">
        <v>55</v>
      </c>
      <c r="W51" s="12" t="s">
        <v>55</v>
      </c>
      <c r="X51" s="12" t="s">
        <v>55</v>
      </c>
      <c r="Y51" s="12">
        <v>0</v>
      </c>
      <c r="Z51" s="12">
        <v>6</v>
      </c>
      <c r="AA51" s="12">
        <v>0</v>
      </c>
      <c r="AB51" s="12">
        <v>0</v>
      </c>
      <c r="AC51" s="52" t="s">
        <v>61</v>
      </c>
      <c r="AD51" s="52" t="s">
        <v>61</v>
      </c>
      <c r="AE51" s="30" t="s">
        <v>55</v>
      </c>
      <c r="AF51" s="27">
        <v>2</v>
      </c>
      <c r="AG51" s="12" t="s">
        <v>150</v>
      </c>
      <c r="AH51" s="12" t="s">
        <v>60</v>
      </c>
      <c r="AI51" s="12" t="s">
        <v>56</v>
      </c>
      <c r="AJ51" s="12" t="s">
        <v>57</v>
      </c>
      <c r="AK51" s="12">
        <v>2100</v>
      </c>
      <c r="AL51" s="12" t="s">
        <v>313</v>
      </c>
      <c r="AM51" s="30">
        <v>0</v>
      </c>
      <c r="AN51" s="31">
        <v>0</v>
      </c>
      <c r="AO51" s="12" t="s">
        <v>55</v>
      </c>
      <c r="AP51" s="12">
        <v>0</v>
      </c>
      <c r="AQ51" s="12">
        <v>0</v>
      </c>
      <c r="AR51" s="12" t="s">
        <v>55</v>
      </c>
      <c r="AS51" s="12" t="s">
        <v>55</v>
      </c>
      <c r="AT51" s="12" t="s">
        <v>55</v>
      </c>
      <c r="AU51" s="12" t="s">
        <v>55</v>
      </c>
      <c r="AV51" s="12" t="s">
        <v>55</v>
      </c>
      <c r="AW51" s="12" t="s">
        <v>55</v>
      </c>
      <c r="AX51" s="12" t="s">
        <v>55</v>
      </c>
      <c r="AY51" s="12">
        <v>0</v>
      </c>
      <c r="AZ51" s="12">
        <v>150</v>
      </c>
      <c r="BA51" s="12">
        <v>0</v>
      </c>
      <c r="BB51" s="12">
        <v>0</v>
      </c>
      <c r="BC51" s="12">
        <v>1</v>
      </c>
      <c r="BD51" s="52">
        <f>40*0.7</f>
        <v>28</v>
      </c>
      <c r="BE51" s="12">
        <f>SUM(AY51:BC51)</f>
        <v>151</v>
      </c>
      <c r="BF51" s="12">
        <f>SUM(AY51:BD51)</f>
        <v>179</v>
      </c>
      <c r="BG51" s="12" t="s">
        <v>151</v>
      </c>
      <c r="BH51" s="30" t="s">
        <v>55</v>
      </c>
    </row>
    <row r="52" spans="1:60" x14ac:dyDescent="0.25">
      <c r="A52" s="12">
        <v>49</v>
      </c>
      <c r="B52" s="12">
        <v>2</v>
      </c>
      <c r="C52" s="12" t="s">
        <v>152</v>
      </c>
      <c r="D52" s="12" t="s">
        <v>323</v>
      </c>
      <c r="E52" s="12" t="s">
        <v>330</v>
      </c>
      <c r="F52" s="12" t="str">
        <f>IF(SUM(R52:S52)&gt;0, "Yes","No")</f>
        <v>No</v>
      </c>
      <c r="G52" s="12" t="str">
        <f>IF(SUM(L52,N52)&gt;0,"Yes", "No")</f>
        <v>No</v>
      </c>
      <c r="H52" s="12" t="str">
        <f>IF(SUM(AM52:AN52)&gt;0, "Yes","No")</f>
        <v>No</v>
      </c>
      <c r="I52" s="12" t="s">
        <v>54</v>
      </c>
      <c r="J52" s="12">
        <v>380</v>
      </c>
      <c r="K52" s="8">
        <f>ROUND(AK52/12,-1)</f>
        <v>230</v>
      </c>
      <c r="L52" s="12">
        <v>0</v>
      </c>
      <c r="M52" s="8">
        <f>AM52*3</f>
        <v>0</v>
      </c>
      <c r="N52" s="12">
        <v>0</v>
      </c>
      <c r="O52" s="8">
        <f>AN52</f>
        <v>0</v>
      </c>
      <c r="P52" s="12">
        <v>0</v>
      </c>
      <c r="Q52" s="12" t="s">
        <v>55</v>
      </c>
      <c r="R52" s="12">
        <v>0</v>
      </c>
      <c r="S52" s="12">
        <v>0</v>
      </c>
      <c r="T52" s="12" t="s">
        <v>55</v>
      </c>
      <c r="U52" s="12" t="s">
        <v>55</v>
      </c>
      <c r="V52" s="12" t="s">
        <v>55</v>
      </c>
      <c r="W52" s="12" t="s">
        <v>55</v>
      </c>
      <c r="X52" s="12" t="s">
        <v>55</v>
      </c>
      <c r="Y52" s="12">
        <v>0</v>
      </c>
      <c r="Z52" s="12">
        <v>0</v>
      </c>
      <c r="AA52" s="12">
        <v>0</v>
      </c>
      <c r="AB52" s="12">
        <v>3</v>
      </c>
      <c r="AC52" s="12">
        <v>3</v>
      </c>
      <c r="AD52" s="12">
        <v>8</v>
      </c>
      <c r="AE52" s="30" t="s">
        <v>55</v>
      </c>
      <c r="AF52" s="27">
        <v>2</v>
      </c>
      <c r="AG52" s="12" t="s">
        <v>152</v>
      </c>
      <c r="AH52" s="12" t="s">
        <v>54</v>
      </c>
      <c r="AI52" s="12" t="s">
        <v>56</v>
      </c>
      <c r="AJ52" s="12" t="s">
        <v>57</v>
      </c>
      <c r="AK52" s="12">
        <v>2750</v>
      </c>
      <c r="AL52" s="12" t="s">
        <v>314</v>
      </c>
      <c r="AM52" s="30">
        <v>0</v>
      </c>
      <c r="AN52" s="31">
        <v>0</v>
      </c>
      <c r="AO52" s="12" t="s">
        <v>55</v>
      </c>
      <c r="AP52" s="12">
        <v>0</v>
      </c>
      <c r="AQ52" s="12">
        <v>0</v>
      </c>
      <c r="AR52" s="12" t="s">
        <v>55</v>
      </c>
      <c r="AS52" s="12" t="s">
        <v>55</v>
      </c>
      <c r="AT52" s="12" t="s">
        <v>55</v>
      </c>
      <c r="AU52" s="12" t="s">
        <v>55</v>
      </c>
      <c r="AV52" s="12" t="s">
        <v>55</v>
      </c>
      <c r="AW52" s="12" t="s">
        <v>55</v>
      </c>
      <c r="AX52" s="12" t="s">
        <v>55</v>
      </c>
      <c r="AY52" s="12">
        <v>0</v>
      </c>
      <c r="AZ52" s="12">
        <v>0</v>
      </c>
      <c r="BA52" s="12">
        <v>0</v>
      </c>
      <c r="BB52" s="12">
        <v>30</v>
      </c>
      <c r="BC52" s="12">
        <v>1</v>
      </c>
      <c r="BD52" s="12">
        <v>70</v>
      </c>
      <c r="BE52" s="12">
        <f>SUM(AY52:BC52)</f>
        <v>31</v>
      </c>
      <c r="BF52" s="12">
        <f>SUM(AZ52:BD52)</f>
        <v>101</v>
      </c>
      <c r="BG52" s="12" t="s">
        <v>55</v>
      </c>
      <c r="BH52" s="30" t="s">
        <v>55</v>
      </c>
    </row>
    <row r="53" spans="1:60" ht="15.75" x14ac:dyDescent="0.25">
      <c r="A53" s="12">
        <v>50</v>
      </c>
      <c r="B53" s="12">
        <v>2</v>
      </c>
      <c r="C53" s="12" t="s">
        <v>153</v>
      </c>
      <c r="D53" s="12" t="s">
        <v>324</v>
      </c>
      <c r="E53" s="12" t="s">
        <v>331</v>
      </c>
      <c r="F53" s="12"/>
      <c r="G53" s="12"/>
      <c r="H53" s="12"/>
      <c r="I53" s="12" t="s">
        <v>60</v>
      </c>
      <c r="J53" s="52" t="s">
        <v>61</v>
      </c>
      <c r="K53" s="8">
        <f>ROUND(AK53/12,-1)</f>
        <v>230</v>
      </c>
      <c r="L53" s="12">
        <v>0</v>
      </c>
      <c r="M53" s="8">
        <f>AM53*3</f>
        <v>0</v>
      </c>
      <c r="N53" s="12">
        <v>0</v>
      </c>
      <c r="O53" s="8">
        <f>AN53</f>
        <v>0</v>
      </c>
      <c r="P53" s="12">
        <v>0</v>
      </c>
      <c r="Q53" s="12" t="s">
        <v>55</v>
      </c>
      <c r="R53" s="12">
        <v>0</v>
      </c>
      <c r="S53" s="12">
        <v>0</v>
      </c>
      <c r="T53" s="12" t="s">
        <v>55</v>
      </c>
      <c r="U53" s="12" t="s">
        <v>55</v>
      </c>
      <c r="V53" s="12" t="s">
        <v>55</v>
      </c>
      <c r="W53" s="12" t="s">
        <v>55</v>
      </c>
      <c r="X53" s="12" t="s">
        <v>55</v>
      </c>
      <c r="Y53" s="12">
        <v>0</v>
      </c>
      <c r="Z53" s="12">
        <v>0</v>
      </c>
      <c r="AA53" s="12">
        <v>0</v>
      </c>
      <c r="AB53" s="12">
        <v>3</v>
      </c>
      <c r="AC53" s="12">
        <v>3</v>
      </c>
      <c r="AD53" s="12">
        <v>8</v>
      </c>
      <c r="AE53" s="30" t="s">
        <v>55</v>
      </c>
      <c r="AF53" s="27">
        <v>2</v>
      </c>
      <c r="AG53" s="12" t="s">
        <v>153</v>
      </c>
      <c r="AH53" s="12" t="s">
        <v>60</v>
      </c>
      <c r="AI53" s="12" t="s">
        <v>56</v>
      </c>
      <c r="AJ53" s="12" t="s">
        <v>57</v>
      </c>
      <c r="AK53" s="53">
        <v>2750</v>
      </c>
      <c r="AL53" s="12" t="s">
        <v>314</v>
      </c>
      <c r="AM53" s="30">
        <v>0</v>
      </c>
      <c r="AN53" s="31">
        <v>0</v>
      </c>
      <c r="AO53" s="12" t="s">
        <v>154</v>
      </c>
      <c r="AP53" s="54">
        <v>0</v>
      </c>
      <c r="AQ53" s="54">
        <v>0</v>
      </c>
      <c r="AR53" s="54" t="s">
        <v>55</v>
      </c>
      <c r="AS53" s="54" t="s">
        <v>55</v>
      </c>
      <c r="AT53" s="54" t="s">
        <v>55</v>
      </c>
      <c r="AU53" s="54" t="s">
        <v>55</v>
      </c>
      <c r="AV53" s="54" t="s">
        <v>55</v>
      </c>
      <c r="AW53" s="54" t="s">
        <v>55</v>
      </c>
      <c r="AX53" s="54" t="s">
        <v>55</v>
      </c>
      <c r="AY53" s="54">
        <v>0</v>
      </c>
      <c r="AZ53" s="54">
        <v>0</v>
      </c>
      <c r="BA53" s="54">
        <v>0</v>
      </c>
      <c r="BB53" s="54">
        <v>30</v>
      </c>
      <c r="BC53" s="54">
        <v>1</v>
      </c>
      <c r="BD53" s="54">
        <v>70</v>
      </c>
      <c r="BE53" s="12">
        <f>SUM(AY53:BC53)</f>
        <v>31</v>
      </c>
      <c r="BF53" s="12">
        <f>SUM(AY53:BD53)</f>
        <v>101</v>
      </c>
      <c r="BG53" s="54" t="s">
        <v>55</v>
      </c>
      <c r="BH53" s="30" t="s">
        <v>55</v>
      </c>
    </row>
    <row r="54" spans="1:60" ht="15.75" x14ac:dyDescent="0.25">
      <c r="A54" s="12">
        <v>51</v>
      </c>
      <c r="B54" s="12">
        <v>2</v>
      </c>
      <c r="C54" s="12" t="s">
        <v>155</v>
      </c>
      <c r="D54" s="12" t="s">
        <v>324</v>
      </c>
      <c r="E54" s="12" t="s">
        <v>331</v>
      </c>
      <c r="F54" s="12"/>
      <c r="G54" s="12"/>
      <c r="H54" s="12"/>
      <c r="I54" s="12" t="s">
        <v>60</v>
      </c>
      <c r="J54" s="12">
        <v>380</v>
      </c>
      <c r="K54" s="8">
        <f>ROUND(AK54/12,-1)</f>
        <v>230</v>
      </c>
      <c r="L54" s="12">
        <v>0</v>
      </c>
      <c r="M54" s="8">
        <f>AM54*3</f>
        <v>0</v>
      </c>
      <c r="N54" s="12">
        <v>0</v>
      </c>
      <c r="O54" s="8">
        <f>AN54</f>
        <v>0</v>
      </c>
      <c r="P54" s="12">
        <v>0</v>
      </c>
      <c r="Q54" s="12" t="s">
        <v>55</v>
      </c>
      <c r="R54" s="12">
        <v>0</v>
      </c>
      <c r="S54" s="12">
        <v>0</v>
      </c>
      <c r="T54" s="12" t="s">
        <v>55</v>
      </c>
      <c r="U54" s="12" t="s">
        <v>55</v>
      </c>
      <c r="V54" s="12" t="s">
        <v>55</v>
      </c>
      <c r="W54" s="12" t="s">
        <v>55</v>
      </c>
      <c r="X54" s="12" t="s">
        <v>55</v>
      </c>
      <c r="Y54" s="12">
        <v>0</v>
      </c>
      <c r="Z54" s="12">
        <v>0</v>
      </c>
      <c r="AA54" s="12">
        <v>0</v>
      </c>
      <c r="AB54" s="12">
        <v>3</v>
      </c>
      <c r="AC54" s="52" t="s">
        <v>61</v>
      </c>
      <c r="AD54" s="52" t="s">
        <v>61</v>
      </c>
      <c r="AE54" s="30" t="s">
        <v>55</v>
      </c>
      <c r="AF54" s="27">
        <v>2</v>
      </c>
      <c r="AG54" s="12" t="s">
        <v>155</v>
      </c>
      <c r="AH54" s="12" t="s">
        <v>60</v>
      </c>
      <c r="AI54" s="12" t="s">
        <v>56</v>
      </c>
      <c r="AJ54" s="12" t="s">
        <v>57</v>
      </c>
      <c r="AK54" s="12">
        <v>2750</v>
      </c>
      <c r="AL54" s="12" t="s">
        <v>314</v>
      </c>
      <c r="AM54" s="30">
        <v>0</v>
      </c>
      <c r="AN54" s="31">
        <v>0</v>
      </c>
      <c r="AO54" s="12" t="s">
        <v>55</v>
      </c>
      <c r="AP54" s="12">
        <v>0</v>
      </c>
      <c r="AQ54" s="12">
        <v>0</v>
      </c>
      <c r="AR54" s="12" t="s">
        <v>55</v>
      </c>
      <c r="AS54" s="12" t="s">
        <v>55</v>
      </c>
      <c r="AT54" s="12" t="s">
        <v>55</v>
      </c>
      <c r="AU54" s="12" t="s">
        <v>55</v>
      </c>
      <c r="AV54" s="12" t="s">
        <v>55</v>
      </c>
      <c r="AW54" s="12" t="s">
        <v>55</v>
      </c>
      <c r="AX54" s="12" t="s">
        <v>55</v>
      </c>
      <c r="AY54" s="12">
        <v>0</v>
      </c>
      <c r="AZ54" s="12">
        <v>0</v>
      </c>
      <c r="BA54" s="12">
        <v>0</v>
      </c>
      <c r="BB54" s="12">
        <v>30</v>
      </c>
      <c r="BC54" s="12">
        <v>1</v>
      </c>
      <c r="BD54" s="52">
        <f>70*0.7</f>
        <v>49</v>
      </c>
      <c r="BE54" s="12">
        <f>SUM(AY54:BC54)</f>
        <v>31</v>
      </c>
      <c r="BF54" s="12">
        <f>SUM(AY54:BD54)</f>
        <v>80</v>
      </c>
      <c r="BG54" s="12" t="s">
        <v>156</v>
      </c>
      <c r="BH54" s="30" t="s">
        <v>55</v>
      </c>
    </row>
    <row r="55" spans="1:60" x14ac:dyDescent="0.25">
      <c r="A55" s="12">
        <v>52</v>
      </c>
      <c r="B55" s="12">
        <v>2</v>
      </c>
      <c r="C55" s="12" t="s">
        <v>157</v>
      </c>
      <c r="D55" s="12" t="s">
        <v>323</v>
      </c>
      <c r="E55" s="12" t="s">
        <v>330</v>
      </c>
      <c r="F55" s="12" t="str">
        <f>IF(SUM(R55:S55)&gt;0, "Yes","No")</f>
        <v>No</v>
      </c>
      <c r="G55" s="12" t="str">
        <f>IF(SUM(L55,N55)&gt;0,"Yes", "No")</f>
        <v>No</v>
      </c>
      <c r="H55" s="12" t="str">
        <f>IF(SUM(AM55:AN55)&gt;0, "Yes","No")</f>
        <v>No</v>
      </c>
      <c r="I55" s="12" t="s">
        <v>54</v>
      </c>
      <c r="J55" s="12">
        <v>180</v>
      </c>
      <c r="K55" s="8">
        <f>ROUND(AK55/12,-1)</f>
        <v>180</v>
      </c>
      <c r="L55" s="12">
        <v>0</v>
      </c>
      <c r="M55" s="8">
        <f>AM55*3</f>
        <v>0</v>
      </c>
      <c r="N55" s="12">
        <v>0</v>
      </c>
      <c r="O55" s="8">
        <f>AN55</f>
        <v>0</v>
      </c>
      <c r="P55" s="12">
        <v>0</v>
      </c>
      <c r="Q55" s="12" t="s">
        <v>55</v>
      </c>
      <c r="R55" s="12">
        <v>0</v>
      </c>
      <c r="S55" s="12">
        <v>0</v>
      </c>
      <c r="T55" s="12" t="s">
        <v>55</v>
      </c>
      <c r="U55" s="12" t="s">
        <v>55</v>
      </c>
      <c r="V55" s="12" t="s">
        <v>55</v>
      </c>
      <c r="W55" s="12" t="s">
        <v>55</v>
      </c>
      <c r="X55" s="12" t="s">
        <v>55</v>
      </c>
      <c r="Y55" s="12">
        <v>0</v>
      </c>
      <c r="Z55" s="12">
        <v>6</v>
      </c>
      <c r="AA55" s="12">
        <v>0</v>
      </c>
      <c r="AB55" s="12">
        <v>0</v>
      </c>
      <c r="AC55" s="12">
        <v>6</v>
      </c>
      <c r="AD55" s="12">
        <v>12</v>
      </c>
      <c r="AE55" s="30" t="s">
        <v>55</v>
      </c>
      <c r="AF55" s="27">
        <v>2</v>
      </c>
      <c r="AG55" s="12" t="s">
        <v>157</v>
      </c>
      <c r="AH55" s="12" t="s">
        <v>54</v>
      </c>
      <c r="AI55" s="12" t="s">
        <v>56</v>
      </c>
      <c r="AJ55" s="12" t="s">
        <v>57</v>
      </c>
      <c r="AK55" s="12">
        <v>2100</v>
      </c>
      <c r="AL55" s="12" t="s">
        <v>316</v>
      </c>
      <c r="AM55" s="30">
        <v>0</v>
      </c>
      <c r="AN55" s="31">
        <v>0</v>
      </c>
      <c r="AO55" s="12" t="s">
        <v>55</v>
      </c>
      <c r="AP55" s="12">
        <v>0</v>
      </c>
      <c r="AQ55" s="12">
        <v>0</v>
      </c>
      <c r="AR55" s="12" t="s">
        <v>55</v>
      </c>
      <c r="AS55" s="12" t="s">
        <v>55</v>
      </c>
      <c r="AT55" s="12" t="s">
        <v>55</v>
      </c>
      <c r="AU55" s="12" t="s">
        <v>55</v>
      </c>
      <c r="AV55" s="12" t="s">
        <v>55</v>
      </c>
      <c r="AW55" s="12" t="s">
        <v>55</v>
      </c>
      <c r="AX55" s="12" t="s">
        <v>55</v>
      </c>
      <c r="AY55" s="12">
        <v>0</v>
      </c>
      <c r="AZ55" s="12">
        <v>175</v>
      </c>
      <c r="BA55" s="12">
        <v>0</v>
      </c>
      <c r="BB55" s="12">
        <v>0</v>
      </c>
      <c r="BC55" s="12">
        <v>1</v>
      </c>
      <c r="BD55" s="12">
        <v>60</v>
      </c>
      <c r="BE55" s="12">
        <f>SUM(AY55:BC55)</f>
        <v>176</v>
      </c>
      <c r="BF55" s="12">
        <f>SUM(AZ55:BD55)</f>
        <v>236</v>
      </c>
      <c r="BG55" s="12" t="s">
        <v>55</v>
      </c>
      <c r="BH55" s="30" t="s">
        <v>55</v>
      </c>
    </row>
    <row r="56" spans="1:60" x14ac:dyDescent="0.25">
      <c r="A56" s="12">
        <v>53</v>
      </c>
      <c r="B56" s="12">
        <v>2</v>
      </c>
      <c r="C56" s="12" t="s">
        <v>158</v>
      </c>
      <c r="D56" s="12" t="s">
        <v>324</v>
      </c>
      <c r="E56" s="12" t="s">
        <v>330</v>
      </c>
      <c r="F56" s="12"/>
      <c r="G56" s="12"/>
      <c r="H56" s="12"/>
      <c r="I56" s="12" t="s">
        <v>60</v>
      </c>
      <c r="J56" s="12">
        <v>180</v>
      </c>
      <c r="K56" s="8">
        <f>ROUND(AK56/12,-1)</f>
        <v>180</v>
      </c>
      <c r="L56" s="12">
        <v>0</v>
      </c>
      <c r="M56" s="8">
        <f>AM56*3</f>
        <v>0</v>
      </c>
      <c r="N56" s="12">
        <v>0</v>
      </c>
      <c r="O56" s="8">
        <f>AN56</f>
        <v>0</v>
      </c>
      <c r="P56" s="12">
        <v>0</v>
      </c>
      <c r="Q56" s="12" t="s">
        <v>55</v>
      </c>
      <c r="R56" s="12">
        <v>0</v>
      </c>
      <c r="S56" s="12">
        <v>0</v>
      </c>
      <c r="T56" s="12" t="s">
        <v>55</v>
      </c>
      <c r="U56" s="12" t="s">
        <v>55</v>
      </c>
      <c r="V56" s="12" t="s">
        <v>55</v>
      </c>
      <c r="W56" s="12" t="s">
        <v>55</v>
      </c>
      <c r="X56" s="12" t="s">
        <v>55</v>
      </c>
      <c r="Y56" s="12">
        <v>0</v>
      </c>
      <c r="Z56" s="12">
        <v>6</v>
      </c>
      <c r="AA56" s="12">
        <v>0</v>
      </c>
      <c r="AB56" s="12">
        <v>0</v>
      </c>
      <c r="AC56" s="12">
        <v>6</v>
      </c>
      <c r="AD56" s="12">
        <v>12</v>
      </c>
      <c r="AE56" s="30" t="s">
        <v>55</v>
      </c>
      <c r="AF56" s="27">
        <v>2</v>
      </c>
      <c r="AG56" s="12" t="s">
        <v>158</v>
      </c>
      <c r="AH56" s="12" t="s">
        <v>60</v>
      </c>
      <c r="AI56" s="12" t="s">
        <v>56</v>
      </c>
      <c r="AJ56" s="12" t="s">
        <v>57</v>
      </c>
      <c r="AK56" s="12">
        <v>2100</v>
      </c>
      <c r="AL56" s="12" t="s">
        <v>316</v>
      </c>
      <c r="AM56" s="30">
        <v>0</v>
      </c>
      <c r="AN56" s="31">
        <v>0</v>
      </c>
      <c r="AO56" s="12" t="s">
        <v>55</v>
      </c>
      <c r="AP56" s="12">
        <v>0</v>
      </c>
      <c r="AQ56" s="12">
        <v>0</v>
      </c>
      <c r="AR56" s="12" t="s">
        <v>55</v>
      </c>
      <c r="AS56" s="12" t="s">
        <v>55</v>
      </c>
      <c r="AT56" s="12" t="s">
        <v>55</v>
      </c>
      <c r="AU56" s="12" t="s">
        <v>55</v>
      </c>
      <c r="AV56" s="12" t="s">
        <v>55</v>
      </c>
      <c r="AW56" s="12" t="s">
        <v>55</v>
      </c>
      <c r="AX56" s="12" t="s">
        <v>55</v>
      </c>
      <c r="AY56" s="12">
        <v>0</v>
      </c>
      <c r="AZ56" s="12">
        <v>175</v>
      </c>
      <c r="BA56" s="12">
        <v>0</v>
      </c>
      <c r="BB56" s="12">
        <v>0</v>
      </c>
      <c r="BC56" s="12">
        <v>1</v>
      </c>
      <c r="BD56" s="12">
        <v>60</v>
      </c>
      <c r="BE56" s="12">
        <f>SUM(AY56:BC56)</f>
        <v>176</v>
      </c>
      <c r="BF56" s="12">
        <f>SUM(AY56:BD56)</f>
        <v>236</v>
      </c>
      <c r="BG56" s="12" t="s">
        <v>55</v>
      </c>
      <c r="BH56" s="30" t="s">
        <v>159</v>
      </c>
    </row>
    <row r="57" spans="1:60" ht="15.75" x14ac:dyDescent="0.25">
      <c r="A57" s="12">
        <v>54</v>
      </c>
      <c r="B57" s="12">
        <v>2</v>
      </c>
      <c r="C57" s="12" t="s">
        <v>160</v>
      </c>
      <c r="D57" s="12" t="s">
        <v>324</v>
      </c>
      <c r="E57" s="12" t="s">
        <v>331</v>
      </c>
      <c r="F57" s="12"/>
      <c r="G57" s="12"/>
      <c r="H57" s="12"/>
      <c r="I57" s="12" t="s">
        <v>60</v>
      </c>
      <c r="J57" s="52" t="s">
        <v>61</v>
      </c>
      <c r="K57" s="8">
        <f>ROUND(AK57/12,-1)</f>
        <v>180</v>
      </c>
      <c r="L57" s="12">
        <v>0</v>
      </c>
      <c r="M57" s="8">
        <f>AM57*3</f>
        <v>0</v>
      </c>
      <c r="N57" s="12">
        <v>0</v>
      </c>
      <c r="O57" s="8">
        <f>AN57</f>
        <v>0</v>
      </c>
      <c r="P57" s="12">
        <v>0</v>
      </c>
      <c r="Q57" s="12" t="s">
        <v>55</v>
      </c>
      <c r="R57" s="12">
        <v>0</v>
      </c>
      <c r="S57" s="12">
        <v>0</v>
      </c>
      <c r="T57" s="12" t="s">
        <v>55</v>
      </c>
      <c r="U57" s="12" t="s">
        <v>55</v>
      </c>
      <c r="V57" s="12" t="s">
        <v>55</v>
      </c>
      <c r="W57" s="12" t="s">
        <v>55</v>
      </c>
      <c r="X57" s="12" t="s">
        <v>55</v>
      </c>
      <c r="Y57" s="12">
        <v>0</v>
      </c>
      <c r="Z57" s="12">
        <v>6</v>
      </c>
      <c r="AA57" s="12">
        <v>0</v>
      </c>
      <c r="AB57" s="12">
        <v>0</v>
      </c>
      <c r="AC57" s="12">
        <v>6</v>
      </c>
      <c r="AD57" s="12">
        <v>12</v>
      </c>
      <c r="AE57" s="30" t="s">
        <v>55</v>
      </c>
      <c r="AF57" s="27">
        <v>2</v>
      </c>
      <c r="AG57" s="12" t="s">
        <v>160</v>
      </c>
      <c r="AH57" s="12" t="s">
        <v>60</v>
      </c>
      <c r="AI57" s="12" t="s">
        <v>56</v>
      </c>
      <c r="AJ57" s="12" t="s">
        <v>57</v>
      </c>
      <c r="AK57" s="53">
        <v>2100</v>
      </c>
      <c r="AL57" s="12" t="s">
        <v>316</v>
      </c>
      <c r="AM57" s="30">
        <v>0</v>
      </c>
      <c r="AN57" s="31">
        <v>0</v>
      </c>
      <c r="AO57" s="12" t="s">
        <v>161</v>
      </c>
      <c r="AP57" s="12">
        <v>0</v>
      </c>
      <c r="AQ57" s="12">
        <v>0</v>
      </c>
      <c r="AR57" s="12" t="s">
        <v>55</v>
      </c>
      <c r="AS57" s="12" t="s">
        <v>55</v>
      </c>
      <c r="AT57" s="12" t="s">
        <v>55</v>
      </c>
      <c r="AU57" s="12" t="s">
        <v>55</v>
      </c>
      <c r="AV57" s="12" t="s">
        <v>55</v>
      </c>
      <c r="AW57" s="12" t="s">
        <v>55</v>
      </c>
      <c r="AX57" s="12" t="s">
        <v>55</v>
      </c>
      <c r="AY57" s="12">
        <v>0</v>
      </c>
      <c r="AZ57" s="12">
        <v>175</v>
      </c>
      <c r="BA57" s="12">
        <v>0</v>
      </c>
      <c r="BB57" s="12">
        <v>0</v>
      </c>
      <c r="BC57" s="12">
        <v>1</v>
      </c>
      <c r="BD57" s="12">
        <v>60</v>
      </c>
      <c r="BE57" s="12">
        <f>SUM(AY57:BC57)</f>
        <v>176</v>
      </c>
      <c r="BF57" s="12">
        <f>SUM(AY57:BD57)</f>
        <v>236</v>
      </c>
      <c r="BG57" s="12" t="s">
        <v>55</v>
      </c>
      <c r="BH57" s="30" t="s">
        <v>55</v>
      </c>
    </row>
    <row r="58" spans="1:60" ht="15.75" x14ac:dyDescent="0.25">
      <c r="A58" s="12">
        <v>55</v>
      </c>
      <c r="B58" s="12">
        <v>2</v>
      </c>
      <c r="C58" s="12" t="s">
        <v>162</v>
      </c>
      <c r="D58" s="12" t="s">
        <v>324</v>
      </c>
      <c r="E58" s="12" t="s">
        <v>331</v>
      </c>
      <c r="F58" s="12"/>
      <c r="G58" s="12"/>
      <c r="H58" s="12"/>
      <c r="I58" s="12" t="s">
        <v>60</v>
      </c>
      <c r="J58" s="12">
        <v>180</v>
      </c>
      <c r="K58" s="8">
        <f>ROUND(AK58/12,-1)</f>
        <v>180</v>
      </c>
      <c r="L58" s="12">
        <v>0</v>
      </c>
      <c r="M58" s="8">
        <f>AM58*3</f>
        <v>0</v>
      </c>
      <c r="N58" s="12">
        <v>0</v>
      </c>
      <c r="O58" s="8">
        <f>AN58</f>
        <v>0</v>
      </c>
      <c r="P58" s="12">
        <v>0</v>
      </c>
      <c r="Q58" s="12" t="s">
        <v>55</v>
      </c>
      <c r="R58" s="12">
        <v>0</v>
      </c>
      <c r="S58" s="12">
        <v>0</v>
      </c>
      <c r="T58" s="12" t="s">
        <v>55</v>
      </c>
      <c r="U58" s="12" t="s">
        <v>55</v>
      </c>
      <c r="V58" s="12" t="s">
        <v>55</v>
      </c>
      <c r="W58" s="12" t="s">
        <v>55</v>
      </c>
      <c r="X58" s="12" t="s">
        <v>55</v>
      </c>
      <c r="Y58" s="12">
        <v>0</v>
      </c>
      <c r="Z58" s="12">
        <v>6</v>
      </c>
      <c r="AA58" s="12">
        <v>0</v>
      </c>
      <c r="AB58" s="12">
        <v>0</v>
      </c>
      <c r="AC58" s="52" t="s">
        <v>61</v>
      </c>
      <c r="AD58" s="52" t="s">
        <v>61</v>
      </c>
      <c r="AE58" s="30" t="s">
        <v>55</v>
      </c>
      <c r="AF58" s="27">
        <v>2</v>
      </c>
      <c r="AG58" s="12" t="s">
        <v>162</v>
      </c>
      <c r="AH58" s="12" t="s">
        <v>60</v>
      </c>
      <c r="AI58" s="12" t="s">
        <v>56</v>
      </c>
      <c r="AJ58" s="12" t="s">
        <v>57</v>
      </c>
      <c r="AK58" s="12">
        <v>2100</v>
      </c>
      <c r="AL58" s="12" t="s">
        <v>316</v>
      </c>
      <c r="AM58" s="30">
        <v>0</v>
      </c>
      <c r="AN58" s="31">
        <v>0</v>
      </c>
      <c r="AO58" s="12" t="s">
        <v>55</v>
      </c>
      <c r="AP58" s="12">
        <v>0</v>
      </c>
      <c r="AQ58" s="12">
        <v>0</v>
      </c>
      <c r="AR58" s="12" t="s">
        <v>55</v>
      </c>
      <c r="AS58" s="12" t="s">
        <v>55</v>
      </c>
      <c r="AT58" s="12" t="s">
        <v>55</v>
      </c>
      <c r="AU58" s="12" t="s">
        <v>55</v>
      </c>
      <c r="AV58" s="12" t="s">
        <v>55</v>
      </c>
      <c r="AW58" s="12" t="s">
        <v>55</v>
      </c>
      <c r="AX58" s="12" t="s">
        <v>55</v>
      </c>
      <c r="AY58" s="12">
        <v>0</v>
      </c>
      <c r="AZ58" s="12">
        <v>175</v>
      </c>
      <c r="BA58" s="12">
        <v>0</v>
      </c>
      <c r="BB58" s="12">
        <v>0</v>
      </c>
      <c r="BC58" s="12">
        <v>1</v>
      </c>
      <c r="BD58" s="52">
        <f>60*0.7</f>
        <v>42</v>
      </c>
      <c r="BE58" s="12">
        <f>SUM(AY58:BC58)</f>
        <v>176</v>
      </c>
      <c r="BF58" s="12">
        <f>SUM(AY58:BD58)</f>
        <v>218</v>
      </c>
      <c r="BG58" s="12" t="s">
        <v>163</v>
      </c>
      <c r="BH58" s="30" t="s">
        <v>55</v>
      </c>
    </row>
    <row r="59" spans="1:60" x14ac:dyDescent="0.25">
      <c r="A59" s="12">
        <v>56</v>
      </c>
      <c r="B59" s="12">
        <v>2</v>
      </c>
      <c r="C59" s="12" t="s">
        <v>164</v>
      </c>
      <c r="D59" s="12" t="s">
        <v>323</v>
      </c>
      <c r="E59" s="12" t="s">
        <v>330</v>
      </c>
      <c r="F59" s="12" t="str">
        <f>IF(SUM(R59:S59)&gt;0, "Yes","No")</f>
        <v>Yes</v>
      </c>
      <c r="G59" s="12" t="str">
        <f>IF(SUM(L59,N59)&gt;0,"Yes", "No")</f>
        <v>No</v>
      </c>
      <c r="H59" s="12" t="str">
        <f>IF(SUM(AM59:AN59)&gt;0, "Yes","No")</f>
        <v>No</v>
      </c>
      <c r="I59" s="12" t="s">
        <v>54</v>
      </c>
      <c r="J59" s="12">
        <v>120</v>
      </c>
      <c r="K59" s="8">
        <f>ROUND(AK59/12,-1)</f>
        <v>130</v>
      </c>
      <c r="L59" s="12">
        <v>0</v>
      </c>
      <c r="M59" s="8">
        <f>AM59*3</f>
        <v>0</v>
      </c>
      <c r="N59" s="12">
        <v>0</v>
      </c>
      <c r="O59" s="8">
        <f>AN59</f>
        <v>0</v>
      </c>
      <c r="P59" s="12">
        <v>0</v>
      </c>
      <c r="Q59" s="12" t="s">
        <v>55</v>
      </c>
      <c r="R59" s="12">
        <v>10</v>
      </c>
      <c r="S59" s="12">
        <v>0</v>
      </c>
      <c r="T59" s="12" t="s">
        <v>55</v>
      </c>
      <c r="U59" s="12" t="s">
        <v>55</v>
      </c>
      <c r="V59" s="12" t="s">
        <v>55</v>
      </c>
      <c r="W59" s="12" t="s">
        <v>55</v>
      </c>
      <c r="X59" s="12" t="s">
        <v>55</v>
      </c>
      <c r="Y59" s="12">
        <v>0</v>
      </c>
      <c r="Z59" s="12">
        <v>6</v>
      </c>
      <c r="AA59" s="12">
        <v>0</v>
      </c>
      <c r="AB59" s="12">
        <v>0</v>
      </c>
      <c r="AC59" s="12">
        <v>5</v>
      </c>
      <c r="AD59" s="12">
        <v>11</v>
      </c>
      <c r="AE59" s="30" t="s">
        <v>141</v>
      </c>
      <c r="AF59" s="27">
        <v>2</v>
      </c>
      <c r="AG59" s="12" t="s">
        <v>164</v>
      </c>
      <c r="AH59" s="12" t="s">
        <v>54</v>
      </c>
      <c r="AI59" s="12" t="s">
        <v>56</v>
      </c>
      <c r="AJ59" s="12" t="s">
        <v>57</v>
      </c>
      <c r="AK59" s="12">
        <v>1500</v>
      </c>
      <c r="AL59" s="12" t="s">
        <v>165</v>
      </c>
      <c r="AM59" s="30">
        <v>0</v>
      </c>
      <c r="AN59" s="31">
        <v>0</v>
      </c>
      <c r="AO59" s="12" t="s">
        <v>55</v>
      </c>
      <c r="AP59" s="12">
        <v>10</v>
      </c>
      <c r="AQ59" s="12">
        <v>0</v>
      </c>
      <c r="AR59" s="12" t="s">
        <v>55</v>
      </c>
      <c r="AS59" s="12" t="s">
        <v>55</v>
      </c>
      <c r="AT59" s="12" t="s">
        <v>55</v>
      </c>
      <c r="AU59" s="12" t="s">
        <v>55</v>
      </c>
      <c r="AV59" s="12" t="s">
        <v>55</v>
      </c>
      <c r="AW59" s="12" t="s">
        <v>55</v>
      </c>
      <c r="AX59" s="12" t="s">
        <v>55</v>
      </c>
      <c r="AY59" s="12">
        <v>0</v>
      </c>
      <c r="AZ59" s="12">
        <v>175</v>
      </c>
      <c r="BA59" s="12">
        <v>0</v>
      </c>
      <c r="BB59" s="12">
        <v>0</v>
      </c>
      <c r="BC59" s="12">
        <v>1</v>
      </c>
      <c r="BD59" s="12">
        <v>50</v>
      </c>
      <c r="BE59" s="12">
        <f>SUM(AY59:BC59)</f>
        <v>176</v>
      </c>
      <c r="BF59" s="12">
        <f>SUM(AZ59:BD59)</f>
        <v>226</v>
      </c>
      <c r="BG59" s="12" t="s">
        <v>55</v>
      </c>
      <c r="BH59" s="30" t="s">
        <v>55</v>
      </c>
    </row>
    <row r="60" spans="1:60" ht="15.75" x14ac:dyDescent="0.25">
      <c r="A60" s="12">
        <v>57</v>
      </c>
      <c r="B60" s="12">
        <v>2</v>
      </c>
      <c r="C60" s="12" t="s">
        <v>166</v>
      </c>
      <c r="D60" s="12" t="s">
        <v>324</v>
      </c>
      <c r="E60" s="12" t="s">
        <v>331</v>
      </c>
      <c r="F60" s="12"/>
      <c r="G60" s="12"/>
      <c r="H60" s="12"/>
      <c r="I60" s="12" t="s">
        <v>60</v>
      </c>
      <c r="J60" s="52" t="s">
        <v>61</v>
      </c>
      <c r="K60" s="8">
        <f>ROUND(AK60/12,-1)</f>
        <v>130</v>
      </c>
      <c r="L60" s="12">
        <v>0</v>
      </c>
      <c r="M60" s="8">
        <f>AM60*3</f>
        <v>0</v>
      </c>
      <c r="N60" s="12">
        <v>0</v>
      </c>
      <c r="O60" s="8">
        <f>AN60</f>
        <v>0</v>
      </c>
      <c r="P60" s="12">
        <v>0</v>
      </c>
      <c r="Q60" s="12" t="s">
        <v>55</v>
      </c>
      <c r="R60" s="12">
        <v>10</v>
      </c>
      <c r="S60" s="12">
        <v>0</v>
      </c>
      <c r="T60" s="12" t="s">
        <v>55</v>
      </c>
      <c r="U60" s="12" t="s">
        <v>55</v>
      </c>
      <c r="V60" s="12" t="s">
        <v>55</v>
      </c>
      <c r="W60" s="12" t="s">
        <v>55</v>
      </c>
      <c r="X60" s="12" t="s">
        <v>55</v>
      </c>
      <c r="Y60" s="12">
        <v>0</v>
      </c>
      <c r="Z60" s="12">
        <v>6</v>
      </c>
      <c r="AA60" s="12">
        <v>0</v>
      </c>
      <c r="AB60" s="12">
        <v>0</v>
      </c>
      <c r="AC60" s="12">
        <v>5</v>
      </c>
      <c r="AD60" s="12">
        <v>11</v>
      </c>
      <c r="AE60" s="30" t="s">
        <v>55</v>
      </c>
      <c r="AF60" s="27">
        <v>2</v>
      </c>
      <c r="AG60" s="12" t="s">
        <v>166</v>
      </c>
      <c r="AH60" s="12" t="s">
        <v>60</v>
      </c>
      <c r="AI60" s="12" t="s">
        <v>56</v>
      </c>
      <c r="AJ60" s="12" t="s">
        <v>57</v>
      </c>
      <c r="AK60" s="53">
        <v>1500</v>
      </c>
      <c r="AL60" s="12" t="s">
        <v>165</v>
      </c>
      <c r="AM60" s="30">
        <v>0</v>
      </c>
      <c r="AN60" s="31">
        <v>0</v>
      </c>
      <c r="AO60" s="12" t="s">
        <v>167</v>
      </c>
      <c r="AP60" s="12">
        <v>10</v>
      </c>
      <c r="AQ60" s="12">
        <v>0</v>
      </c>
      <c r="AR60" s="12" t="s">
        <v>55</v>
      </c>
      <c r="AS60" s="12" t="s">
        <v>55</v>
      </c>
      <c r="AT60" s="12" t="s">
        <v>55</v>
      </c>
      <c r="AU60" s="12" t="s">
        <v>55</v>
      </c>
      <c r="AV60" s="12" t="s">
        <v>55</v>
      </c>
      <c r="AW60" s="12" t="s">
        <v>55</v>
      </c>
      <c r="AX60" s="12" t="s">
        <v>55</v>
      </c>
      <c r="AY60" s="12">
        <v>0</v>
      </c>
      <c r="AZ60" s="12">
        <v>175</v>
      </c>
      <c r="BA60" s="12">
        <v>0</v>
      </c>
      <c r="BB60" s="12">
        <v>0</v>
      </c>
      <c r="BC60" s="12">
        <v>1</v>
      </c>
      <c r="BD60" s="12">
        <v>50</v>
      </c>
      <c r="BE60" s="12">
        <f>SUM(AY60:BC60)</f>
        <v>176</v>
      </c>
      <c r="BF60" s="12">
        <f>SUM(AY60:BD60)</f>
        <v>226</v>
      </c>
      <c r="BG60" s="12" t="s">
        <v>55</v>
      </c>
      <c r="BH60" s="30" t="s">
        <v>55</v>
      </c>
    </row>
    <row r="61" spans="1:60" ht="15.75" x14ac:dyDescent="0.25">
      <c r="A61" s="12">
        <v>58</v>
      </c>
      <c r="B61" s="12">
        <v>2</v>
      </c>
      <c r="C61" s="12" t="s">
        <v>168</v>
      </c>
      <c r="D61" s="12" t="s">
        <v>324</v>
      </c>
      <c r="E61" s="12" t="s">
        <v>331</v>
      </c>
      <c r="F61" s="12"/>
      <c r="G61" s="12"/>
      <c r="H61" s="12"/>
      <c r="I61" s="12" t="s">
        <v>60</v>
      </c>
      <c r="J61" s="12">
        <v>120</v>
      </c>
      <c r="K61" s="8">
        <f>ROUND(AK61/12,-1)</f>
        <v>130</v>
      </c>
      <c r="L61" s="12">
        <v>0</v>
      </c>
      <c r="M61" s="8">
        <f>AM61*3</f>
        <v>0</v>
      </c>
      <c r="N61" s="12">
        <v>0</v>
      </c>
      <c r="O61" s="8">
        <f>AN61</f>
        <v>0</v>
      </c>
      <c r="P61" s="12">
        <v>0</v>
      </c>
      <c r="Q61" s="12" t="s">
        <v>55</v>
      </c>
      <c r="R61" s="12">
        <v>10</v>
      </c>
      <c r="S61" s="12">
        <v>0</v>
      </c>
      <c r="T61" s="12" t="s">
        <v>55</v>
      </c>
      <c r="U61" s="12" t="s">
        <v>55</v>
      </c>
      <c r="V61" s="12" t="s">
        <v>55</v>
      </c>
      <c r="W61" s="12" t="s">
        <v>55</v>
      </c>
      <c r="X61" s="12" t="s">
        <v>55</v>
      </c>
      <c r="Y61" s="12">
        <v>0</v>
      </c>
      <c r="Z61" s="12">
        <v>6</v>
      </c>
      <c r="AA61" s="12">
        <v>0</v>
      </c>
      <c r="AB61" s="12">
        <v>0</v>
      </c>
      <c r="AC61" s="52" t="s">
        <v>61</v>
      </c>
      <c r="AD61" s="52" t="s">
        <v>61</v>
      </c>
      <c r="AE61" s="30" t="s">
        <v>55</v>
      </c>
      <c r="AF61" s="27">
        <v>2</v>
      </c>
      <c r="AG61" s="12" t="s">
        <v>168</v>
      </c>
      <c r="AH61" s="12" t="s">
        <v>60</v>
      </c>
      <c r="AI61" s="12" t="s">
        <v>56</v>
      </c>
      <c r="AJ61" s="12" t="s">
        <v>57</v>
      </c>
      <c r="AK61" s="12">
        <v>1500</v>
      </c>
      <c r="AL61" s="12" t="s">
        <v>165</v>
      </c>
      <c r="AM61" s="30">
        <v>0</v>
      </c>
      <c r="AN61" s="31">
        <v>0</v>
      </c>
      <c r="AO61" s="12" t="s">
        <v>55</v>
      </c>
      <c r="AP61" s="12">
        <v>10</v>
      </c>
      <c r="AQ61" s="12">
        <v>0</v>
      </c>
      <c r="AR61" s="12" t="s">
        <v>55</v>
      </c>
      <c r="AS61" s="12" t="s">
        <v>55</v>
      </c>
      <c r="AT61" s="12" t="s">
        <v>55</v>
      </c>
      <c r="AU61" s="12" t="s">
        <v>55</v>
      </c>
      <c r="AV61" s="12" t="s">
        <v>55</v>
      </c>
      <c r="AW61" s="12" t="s">
        <v>55</v>
      </c>
      <c r="AX61" s="12" t="s">
        <v>55</v>
      </c>
      <c r="AY61" s="12">
        <v>0</v>
      </c>
      <c r="AZ61" s="12">
        <v>175</v>
      </c>
      <c r="BA61" s="12">
        <v>0</v>
      </c>
      <c r="BB61" s="12">
        <v>0</v>
      </c>
      <c r="BC61" s="12">
        <v>1</v>
      </c>
      <c r="BD61" s="52">
        <f>50*0.7</f>
        <v>35</v>
      </c>
      <c r="BE61" s="12">
        <f>SUM(AY61:BC61)</f>
        <v>176</v>
      </c>
      <c r="BF61" s="12">
        <f>SUM(AY61:BD61)</f>
        <v>211</v>
      </c>
      <c r="BG61" s="12" t="s">
        <v>169</v>
      </c>
      <c r="BH61" s="30" t="s">
        <v>55</v>
      </c>
    </row>
    <row r="62" spans="1:60" x14ac:dyDescent="0.25">
      <c r="A62" s="12">
        <v>59</v>
      </c>
      <c r="B62" s="12">
        <v>2</v>
      </c>
      <c r="C62" s="12" t="s">
        <v>170</v>
      </c>
      <c r="D62" s="12" t="s">
        <v>323</v>
      </c>
      <c r="E62" s="12" t="s">
        <v>330</v>
      </c>
      <c r="F62" s="12" t="str">
        <f>IF(SUM(R62:S62)&gt;0, "Yes","No")</f>
        <v>No</v>
      </c>
      <c r="G62" s="12" t="str">
        <f>IF(SUM(L62,N62)&gt;0,"Yes", "No")</f>
        <v>No</v>
      </c>
      <c r="H62" s="12" t="str">
        <f>IF(SUM(AM62:AN62)&gt;0, "Yes","No")</f>
        <v>No</v>
      </c>
      <c r="I62" s="12" t="s">
        <v>54</v>
      </c>
      <c r="J62" s="12">
        <v>150</v>
      </c>
      <c r="K62" s="8">
        <f>ROUND(AK62/12,-1)</f>
        <v>150</v>
      </c>
      <c r="L62" s="12">
        <v>0</v>
      </c>
      <c r="M62" s="8">
        <f>AM62*3</f>
        <v>0</v>
      </c>
      <c r="N62" s="12">
        <v>0</v>
      </c>
      <c r="O62" s="8">
        <f>AN62</f>
        <v>0</v>
      </c>
      <c r="P62" s="12">
        <v>0</v>
      </c>
      <c r="Q62" s="12" t="s">
        <v>55</v>
      </c>
      <c r="R62" s="12">
        <v>0</v>
      </c>
      <c r="S62" s="12">
        <v>0</v>
      </c>
      <c r="T62" s="12" t="s">
        <v>55</v>
      </c>
      <c r="U62" s="12" t="s">
        <v>55</v>
      </c>
      <c r="V62" s="12" t="s">
        <v>55</v>
      </c>
      <c r="W62" s="12" t="s">
        <v>55</v>
      </c>
      <c r="X62" s="12" t="s">
        <v>55</v>
      </c>
      <c r="Y62" s="12">
        <v>0</v>
      </c>
      <c r="Z62" s="12">
        <v>0</v>
      </c>
      <c r="AA62" s="12">
        <v>0</v>
      </c>
      <c r="AB62" s="12">
        <v>1</v>
      </c>
      <c r="AC62" s="12">
        <v>1</v>
      </c>
      <c r="AD62" s="12">
        <v>4</v>
      </c>
      <c r="AE62" s="30" t="s">
        <v>55</v>
      </c>
      <c r="AF62" s="27">
        <v>2</v>
      </c>
      <c r="AG62" s="12" t="s">
        <v>170</v>
      </c>
      <c r="AH62" s="12" t="s">
        <v>54</v>
      </c>
      <c r="AI62" s="12" t="s">
        <v>56</v>
      </c>
      <c r="AJ62" s="12" t="s">
        <v>57</v>
      </c>
      <c r="AK62" s="12">
        <v>1800</v>
      </c>
      <c r="AL62" s="12" t="s">
        <v>317</v>
      </c>
      <c r="AM62" s="30">
        <v>0</v>
      </c>
      <c r="AN62" s="31">
        <v>0</v>
      </c>
      <c r="AO62" s="12" t="s">
        <v>55</v>
      </c>
      <c r="AP62" s="12">
        <v>0</v>
      </c>
      <c r="AQ62" s="12">
        <v>0</v>
      </c>
      <c r="AR62" s="12" t="s">
        <v>55</v>
      </c>
      <c r="AS62" s="12" t="s">
        <v>55</v>
      </c>
      <c r="AT62" s="12" t="s">
        <v>55</v>
      </c>
      <c r="AU62" s="12" t="s">
        <v>55</v>
      </c>
      <c r="AV62" s="12" t="s">
        <v>55</v>
      </c>
      <c r="AW62" s="12" t="s">
        <v>55</v>
      </c>
      <c r="AX62" s="12" t="s">
        <v>55</v>
      </c>
      <c r="AY62" s="12">
        <v>0</v>
      </c>
      <c r="AZ62" s="12">
        <v>0</v>
      </c>
      <c r="BA62" s="12">
        <v>0</v>
      </c>
      <c r="BB62" s="12">
        <v>5</v>
      </c>
      <c r="BC62" s="12">
        <v>1</v>
      </c>
      <c r="BD62" s="12">
        <v>10</v>
      </c>
      <c r="BE62" s="12">
        <f>SUM(AY62:BC62)</f>
        <v>6</v>
      </c>
      <c r="BF62" s="12">
        <f>SUM(AZ62:BD62)</f>
        <v>16</v>
      </c>
      <c r="BG62" s="12" t="s">
        <v>55</v>
      </c>
      <c r="BH62" s="30" t="s">
        <v>55</v>
      </c>
    </row>
    <row r="63" spans="1:60" ht="15.75" x14ac:dyDescent="0.25">
      <c r="A63" s="12">
        <v>60</v>
      </c>
      <c r="B63" s="12">
        <v>2</v>
      </c>
      <c r="C63" s="12" t="s">
        <v>171</v>
      </c>
      <c r="D63" s="12" t="s">
        <v>324</v>
      </c>
      <c r="E63" s="12" t="s">
        <v>331</v>
      </c>
      <c r="F63" s="12"/>
      <c r="G63" s="12"/>
      <c r="H63" s="12"/>
      <c r="I63" s="12" t="s">
        <v>60</v>
      </c>
      <c r="J63" s="52" t="s">
        <v>61</v>
      </c>
      <c r="K63" s="8">
        <f>ROUND(AK63/12,-1)</f>
        <v>150</v>
      </c>
      <c r="L63" s="12">
        <v>0</v>
      </c>
      <c r="M63" s="8">
        <f>AM63*3</f>
        <v>0</v>
      </c>
      <c r="N63" s="12">
        <v>0</v>
      </c>
      <c r="O63" s="8">
        <f>AN63</f>
        <v>0</v>
      </c>
      <c r="P63" s="12">
        <v>0</v>
      </c>
      <c r="Q63" s="12" t="s">
        <v>55</v>
      </c>
      <c r="R63" s="12">
        <v>0</v>
      </c>
      <c r="S63" s="12">
        <v>0</v>
      </c>
      <c r="T63" s="12" t="s">
        <v>55</v>
      </c>
      <c r="U63" s="12" t="s">
        <v>55</v>
      </c>
      <c r="V63" s="12" t="s">
        <v>55</v>
      </c>
      <c r="W63" s="12" t="s">
        <v>55</v>
      </c>
      <c r="X63" s="12" t="s">
        <v>55</v>
      </c>
      <c r="Y63" s="12">
        <v>0</v>
      </c>
      <c r="Z63" s="12">
        <v>0</v>
      </c>
      <c r="AA63" s="12">
        <v>0</v>
      </c>
      <c r="AB63" s="12">
        <v>1</v>
      </c>
      <c r="AC63" s="12">
        <v>1</v>
      </c>
      <c r="AD63" s="12">
        <v>4</v>
      </c>
      <c r="AE63" s="30" t="s">
        <v>55</v>
      </c>
      <c r="AF63" s="27">
        <v>2</v>
      </c>
      <c r="AG63" s="12" t="s">
        <v>171</v>
      </c>
      <c r="AH63" s="12" t="s">
        <v>60</v>
      </c>
      <c r="AI63" s="12" t="s">
        <v>56</v>
      </c>
      <c r="AJ63" s="12" t="s">
        <v>57</v>
      </c>
      <c r="AK63" s="53">
        <v>1800</v>
      </c>
      <c r="AL63" s="12" t="s">
        <v>317</v>
      </c>
      <c r="AM63" s="30">
        <v>0</v>
      </c>
      <c r="AN63" s="31">
        <v>0</v>
      </c>
      <c r="AO63" s="12" t="s">
        <v>172</v>
      </c>
      <c r="AP63" s="12">
        <v>0</v>
      </c>
      <c r="AQ63" s="12">
        <v>0</v>
      </c>
      <c r="AR63" s="12" t="s">
        <v>55</v>
      </c>
      <c r="AS63" s="12" t="s">
        <v>55</v>
      </c>
      <c r="AT63" s="12" t="s">
        <v>55</v>
      </c>
      <c r="AU63" s="12" t="s">
        <v>55</v>
      </c>
      <c r="AV63" s="12" t="s">
        <v>55</v>
      </c>
      <c r="AW63" s="12" t="s">
        <v>55</v>
      </c>
      <c r="AX63" s="12" t="s">
        <v>55</v>
      </c>
      <c r="AY63" s="12">
        <v>0</v>
      </c>
      <c r="AZ63" s="12">
        <v>0</v>
      </c>
      <c r="BA63" s="12">
        <v>0</v>
      </c>
      <c r="BB63" s="12">
        <v>5</v>
      </c>
      <c r="BC63" s="12">
        <v>1</v>
      </c>
      <c r="BD63" s="12">
        <v>10</v>
      </c>
      <c r="BE63" s="12">
        <f>SUM(AY63:BC63)</f>
        <v>6</v>
      </c>
      <c r="BF63" s="12">
        <f>SUM(AY63:BD63)</f>
        <v>16</v>
      </c>
      <c r="BG63" s="12" t="s">
        <v>55</v>
      </c>
      <c r="BH63" s="30" t="s">
        <v>55</v>
      </c>
    </row>
    <row r="64" spans="1:60" ht="15.75" x14ac:dyDescent="0.25">
      <c r="A64" s="12">
        <v>61</v>
      </c>
      <c r="B64" s="12">
        <v>2</v>
      </c>
      <c r="C64" s="12" t="s">
        <v>173</v>
      </c>
      <c r="D64" s="12" t="s">
        <v>324</v>
      </c>
      <c r="E64" s="12" t="s">
        <v>331</v>
      </c>
      <c r="F64" s="12"/>
      <c r="G64" s="12"/>
      <c r="H64" s="12"/>
      <c r="I64" s="12" t="s">
        <v>60</v>
      </c>
      <c r="J64" s="12">
        <v>150</v>
      </c>
      <c r="K64" s="8">
        <f>ROUND(AK64/12,-1)</f>
        <v>150</v>
      </c>
      <c r="L64" s="12">
        <v>0</v>
      </c>
      <c r="M64" s="8">
        <f>AM64*3</f>
        <v>0</v>
      </c>
      <c r="N64" s="12">
        <v>0</v>
      </c>
      <c r="O64" s="8">
        <f>AN64</f>
        <v>0</v>
      </c>
      <c r="P64" s="12">
        <v>0</v>
      </c>
      <c r="Q64" s="12" t="s">
        <v>55</v>
      </c>
      <c r="R64" s="12">
        <v>0</v>
      </c>
      <c r="S64" s="12">
        <v>0</v>
      </c>
      <c r="T64" s="12" t="s">
        <v>55</v>
      </c>
      <c r="U64" s="12" t="s">
        <v>55</v>
      </c>
      <c r="V64" s="12" t="s">
        <v>55</v>
      </c>
      <c r="W64" s="12" t="s">
        <v>55</v>
      </c>
      <c r="X64" s="12" t="s">
        <v>55</v>
      </c>
      <c r="Y64" s="12">
        <v>0</v>
      </c>
      <c r="Z64" s="12">
        <v>0</v>
      </c>
      <c r="AA64" s="12">
        <v>0</v>
      </c>
      <c r="AB64" s="12">
        <v>1</v>
      </c>
      <c r="AC64" s="52" t="s">
        <v>61</v>
      </c>
      <c r="AD64" s="52" t="s">
        <v>61</v>
      </c>
      <c r="AE64" s="30" t="s">
        <v>55</v>
      </c>
      <c r="AF64" s="27">
        <v>2</v>
      </c>
      <c r="AG64" s="12" t="s">
        <v>173</v>
      </c>
      <c r="AH64" s="12" t="s">
        <v>60</v>
      </c>
      <c r="AI64" s="12" t="s">
        <v>56</v>
      </c>
      <c r="AJ64" s="12" t="s">
        <v>57</v>
      </c>
      <c r="AK64" s="12">
        <v>1800</v>
      </c>
      <c r="AL64" s="12" t="s">
        <v>317</v>
      </c>
      <c r="AM64" s="30">
        <v>0</v>
      </c>
      <c r="AN64" s="31">
        <v>0</v>
      </c>
      <c r="AO64" s="12" t="s">
        <v>55</v>
      </c>
      <c r="AP64" s="12">
        <v>0</v>
      </c>
      <c r="AQ64" s="12">
        <v>0</v>
      </c>
      <c r="AR64" s="12" t="s">
        <v>55</v>
      </c>
      <c r="AS64" s="12" t="s">
        <v>55</v>
      </c>
      <c r="AT64" s="12" t="s">
        <v>55</v>
      </c>
      <c r="AU64" s="12" t="s">
        <v>55</v>
      </c>
      <c r="AV64" s="12" t="s">
        <v>55</v>
      </c>
      <c r="AW64" s="12" t="s">
        <v>55</v>
      </c>
      <c r="AX64" s="12" t="s">
        <v>55</v>
      </c>
      <c r="AY64" s="12">
        <v>0</v>
      </c>
      <c r="AZ64" s="12">
        <v>0</v>
      </c>
      <c r="BA64" s="12">
        <v>0</v>
      </c>
      <c r="BB64" s="12">
        <v>5</v>
      </c>
      <c r="BC64" s="12">
        <v>1</v>
      </c>
      <c r="BD64" s="52">
        <f>10*0.7</f>
        <v>7</v>
      </c>
      <c r="BE64" s="12">
        <f>SUM(AY64:BC64)</f>
        <v>6</v>
      </c>
      <c r="BF64" s="12">
        <f>SUM(AY64:BD64)</f>
        <v>13</v>
      </c>
      <c r="BG64" s="12" t="s">
        <v>174</v>
      </c>
      <c r="BH64" s="30" t="s">
        <v>55</v>
      </c>
    </row>
    <row r="65" spans="1:60" ht="16.5" thickBot="1" x14ac:dyDescent="0.3">
      <c r="A65" s="12">
        <v>62</v>
      </c>
      <c r="B65" s="12">
        <v>2</v>
      </c>
      <c r="C65" s="12" t="s">
        <v>175</v>
      </c>
      <c r="D65" s="12" t="s">
        <v>324</v>
      </c>
      <c r="E65" s="12" t="s">
        <v>331</v>
      </c>
      <c r="F65" s="12"/>
      <c r="G65" s="12"/>
      <c r="H65" s="12"/>
      <c r="I65" s="12" t="s">
        <v>60</v>
      </c>
      <c r="J65" s="12">
        <v>150</v>
      </c>
      <c r="K65" s="8">
        <f>ROUND(AK65/12,-1)</f>
        <v>150</v>
      </c>
      <c r="L65" s="12">
        <v>0</v>
      </c>
      <c r="M65" s="8">
        <f>AM65*3</f>
        <v>0</v>
      </c>
      <c r="N65" s="12">
        <v>0</v>
      </c>
      <c r="O65" s="8">
        <f>AN65</f>
        <v>0</v>
      </c>
      <c r="P65" s="12">
        <v>0</v>
      </c>
      <c r="Q65" s="12" t="s">
        <v>55</v>
      </c>
      <c r="R65" s="12">
        <v>0</v>
      </c>
      <c r="S65" s="12">
        <v>0</v>
      </c>
      <c r="T65" s="12" t="s">
        <v>55</v>
      </c>
      <c r="U65" s="12" t="s">
        <v>55</v>
      </c>
      <c r="V65" s="12" t="s">
        <v>55</v>
      </c>
      <c r="W65" s="12" t="s">
        <v>55</v>
      </c>
      <c r="X65" s="12" t="s">
        <v>55</v>
      </c>
      <c r="Y65" s="12">
        <v>0</v>
      </c>
      <c r="Z65" s="12">
        <v>0</v>
      </c>
      <c r="AA65" s="12">
        <v>0</v>
      </c>
      <c r="AB65" s="52" t="s">
        <v>61</v>
      </c>
      <c r="AC65" s="12">
        <v>1</v>
      </c>
      <c r="AD65" s="52" t="s">
        <v>61</v>
      </c>
      <c r="AE65" s="30" t="s">
        <v>55</v>
      </c>
      <c r="AF65" s="27">
        <v>2</v>
      </c>
      <c r="AG65" s="12" t="s">
        <v>175</v>
      </c>
      <c r="AH65" s="12" t="s">
        <v>60</v>
      </c>
      <c r="AI65" s="12" t="s">
        <v>56</v>
      </c>
      <c r="AJ65" s="12" t="s">
        <v>57</v>
      </c>
      <c r="AK65" s="12">
        <v>1800</v>
      </c>
      <c r="AL65" s="12" t="s">
        <v>317</v>
      </c>
      <c r="AM65" s="30">
        <v>0</v>
      </c>
      <c r="AN65" s="31">
        <v>0</v>
      </c>
      <c r="AO65" s="12" t="s">
        <v>55</v>
      </c>
      <c r="AP65" s="12">
        <v>0</v>
      </c>
      <c r="AQ65" s="12">
        <v>0</v>
      </c>
      <c r="AR65" s="12" t="s">
        <v>55</v>
      </c>
      <c r="AS65" s="12" t="s">
        <v>55</v>
      </c>
      <c r="AT65" s="12" t="s">
        <v>55</v>
      </c>
      <c r="AU65" s="12" t="s">
        <v>55</v>
      </c>
      <c r="AV65" s="12" t="s">
        <v>55</v>
      </c>
      <c r="AW65" s="12" t="s">
        <v>55</v>
      </c>
      <c r="AX65" s="12" t="s">
        <v>55</v>
      </c>
      <c r="AY65" s="12">
        <v>0</v>
      </c>
      <c r="AZ65" s="12">
        <v>0</v>
      </c>
      <c r="BA65" s="12">
        <v>0</v>
      </c>
      <c r="BB65" s="52">
        <f>5*0.5</f>
        <v>2.5</v>
      </c>
      <c r="BC65" s="12">
        <v>1</v>
      </c>
      <c r="BD65" s="12">
        <v>10</v>
      </c>
      <c r="BE65" s="12">
        <f>SUM(AY65:BC65)</f>
        <v>3.5</v>
      </c>
      <c r="BF65" s="12">
        <f>SUM(AY65:BD65)</f>
        <v>13.5</v>
      </c>
      <c r="BG65" s="12" t="s">
        <v>176</v>
      </c>
      <c r="BH65" s="30" t="s">
        <v>55</v>
      </c>
    </row>
    <row r="66" spans="1:60" ht="17.25" thickTop="1" thickBot="1" x14ac:dyDescent="0.3">
      <c r="A66" s="12">
        <v>63</v>
      </c>
      <c r="B66" s="12">
        <v>2</v>
      </c>
      <c r="C66" s="12" t="s">
        <v>177</v>
      </c>
      <c r="D66" s="12" t="s">
        <v>323</v>
      </c>
      <c r="E66" s="12" t="s">
        <v>330</v>
      </c>
      <c r="F66" s="12" t="str">
        <f>IF(SUM(R66:S66)&gt;0, "Yes","No")</f>
        <v>Yes</v>
      </c>
      <c r="G66" s="12" t="str">
        <f>IF(SUM(L66,N66)&gt;0,"Yes", "No")</f>
        <v>Yes</v>
      </c>
      <c r="H66" s="12" t="str">
        <f>IF(SUM(AM66:AN66)&gt;0, "Yes","No")</f>
        <v>Yes</v>
      </c>
      <c r="I66" s="12" t="s">
        <v>54</v>
      </c>
      <c r="J66" s="12">
        <v>100</v>
      </c>
      <c r="K66" s="8">
        <f>ROUND(AK66/12,-1)</f>
        <v>90</v>
      </c>
      <c r="L66" s="12">
        <v>15</v>
      </c>
      <c r="M66" s="8">
        <f>AM66*3</f>
        <v>15</v>
      </c>
      <c r="N66" s="12">
        <v>0</v>
      </c>
      <c r="O66" s="8">
        <f>AN66</f>
        <v>0</v>
      </c>
      <c r="P66" s="12">
        <v>0</v>
      </c>
      <c r="Q66" s="55" t="s">
        <v>178</v>
      </c>
      <c r="R66" s="123">
        <v>5</v>
      </c>
      <c r="S66" s="12">
        <v>0</v>
      </c>
      <c r="T66" s="12" t="s">
        <v>55</v>
      </c>
      <c r="U66" s="12" t="s">
        <v>55</v>
      </c>
      <c r="V66" s="12" t="s">
        <v>55</v>
      </c>
      <c r="W66" s="12" t="s">
        <v>55</v>
      </c>
      <c r="X66" s="12" t="s">
        <v>55</v>
      </c>
      <c r="Y66" s="12">
        <v>0</v>
      </c>
      <c r="Z66" s="12">
        <v>0</v>
      </c>
      <c r="AA66" s="12">
        <v>0</v>
      </c>
      <c r="AB66" s="12">
        <v>4</v>
      </c>
      <c r="AC66" s="12">
        <v>5</v>
      </c>
      <c r="AD66" s="12">
        <v>9</v>
      </c>
      <c r="AE66" s="30" t="s">
        <v>55</v>
      </c>
      <c r="AF66" s="27">
        <v>2</v>
      </c>
      <c r="AG66" s="12" t="s">
        <v>177</v>
      </c>
      <c r="AH66" s="12" t="s">
        <v>54</v>
      </c>
      <c r="AI66" s="12" t="s">
        <v>179</v>
      </c>
      <c r="AJ66" s="12" t="s">
        <v>180</v>
      </c>
      <c r="AK66" s="12">
        <v>1020</v>
      </c>
      <c r="AL66" s="12" t="s">
        <v>55</v>
      </c>
      <c r="AM66" s="30">
        <v>5</v>
      </c>
      <c r="AN66" s="31">
        <v>0</v>
      </c>
      <c r="AO66" s="12" t="s">
        <v>181</v>
      </c>
      <c r="AP66" s="12">
        <v>5</v>
      </c>
      <c r="AQ66" s="12">
        <v>0</v>
      </c>
      <c r="AR66" s="12" t="s">
        <v>55</v>
      </c>
      <c r="AS66" s="12" t="s">
        <v>55</v>
      </c>
      <c r="AT66" s="12" t="s">
        <v>55</v>
      </c>
      <c r="AU66" s="12" t="s">
        <v>55</v>
      </c>
      <c r="AV66" s="12" t="s">
        <v>55</v>
      </c>
      <c r="AW66" s="12" t="s">
        <v>55</v>
      </c>
      <c r="AX66" s="12" t="s">
        <v>55</v>
      </c>
      <c r="AY66" s="12">
        <v>0</v>
      </c>
      <c r="AZ66" s="12">
        <v>25</v>
      </c>
      <c r="BA66" s="12">
        <v>0</v>
      </c>
      <c r="BB66" s="12">
        <v>125</v>
      </c>
      <c r="BC66" s="12">
        <v>1</v>
      </c>
      <c r="BD66" s="12">
        <v>80</v>
      </c>
      <c r="BE66" s="12">
        <f>SUM(AY66:BC66)</f>
        <v>151</v>
      </c>
      <c r="BF66" s="12">
        <f>SUM(AZ66:BD66)</f>
        <v>231</v>
      </c>
      <c r="BG66" s="12" t="s">
        <v>55</v>
      </c>
      <c r="BH66" s="30" t="s">
        <v>55</v>
      </c>
    </row>
    <row r="67" spans="1:60" ht="17.25" thickTop="1" thickBot="1" x14ac:dyDescent="0.3">
      <c r="A67" s="12">
        <v>64</v>
      </c>
      <c r="B67" s="12">
        <v>2</v>
      </c>
      <c r="C67" s="12" t="s">
        <v>182</v>
      </c>
      <c r="D67" s="12" t="s">
        <v>324</v>
      </c>
      <c r="E67" s="12" t="s">
        <v>331</v>
      </c>
      <c r="F67" s="12"/>
      <c r="G67" s="12"/>
      <c r="H67" s="12"/>
      <c r="I67" s="12" t="s">
        <v>60</v>
      </c>
      <c r="J67" s="52" t="s">
        <v>61</v>
      </c>
      <c r="K67" s="8">
        <f>ROUND(AK67/12,-1)</f>
        <v>90</v>
      </c>
      <c r="L67" s="12">
        <v>15</v>
      </c>
      <c r="M67" s="8">
        <f>AM67*3</f>
        <v>15</v>
      </c>
      <c r="N67" s="12">
        <v>0</v>
      </c>
      <c r="O67" s="8">
        <f>AN67</f>
        <v>0</v>
      </c>
      <c r="P67" s="12">
        <v>0</v>
      </c>
      <c r="Q67" s="55" t="s">
        <v>178</v>
      </c>
      <c r="R67" s="123">
        <v>5</v>
      </c>
      <c r="S67" s="12">
        <v>0</v>
      </c>
      <c r="T67" s="12" t="s">
        <v>55</v>
      </c>
      <c r="U67" s="12" t="s">
        <v>55</v>
      </c>
      <c r="V67" s="12" t="s">
        <v>55</v>
      </c>
      <c r="W67" s="12" t="s">
        <v>55</v>
      </c>
      <c r="X67" s="12" t="s">
        <v>55</v>
      </c>
      <c r="Y67" s="12">
        <v>0</v>
      </c>
      <c r="Z67" s="12">
        <v>0</v>
      </c>
      <c r="AA67" s="12">
        <v>0</v>
      </c>
      <c r="AB67" s="12">
        <v>4</v>
      </c>
      <c r="AC67" s="12">
        <v>5</v>
      </c>
      <c r="AD67" s="12">
        <v>9</v>
      </c>
      <c r="AE67" s="30" t="s">
        <v>55</v>
      </c>
      <c r="AF67" s="27">
        <v>2</v>
      </c>
      <c r="AG67" s="12" t="s">
        <v>182</v>
      </c>
      <c r="AH67" s="12" t="s">
        <v>60</v>
      </c>
      <c r="AI67" s="12" t="s">
        <v>179</v>
      </c>
      <c r="AJ67" s="12" t="s">
        <v>180</v>
      </c>
      <c r="AK67" s="53">
        <v>1020</v>
      </c>
      <c r="AL67" s="12" t="s">
        <v>55</v>
      </c>
      <c r="AM67" s="30">
        <v>5</v>
      </c>
      <c r="AN67" s="31">
        <v>0</v>
      </c>
      <c r="AO67" s="12" t="s">
        <v>183</v>
      </c>
      <c r="AP67" s="12">
        <v>5</v>
      </c>
      <c r="AQ67" s="12">
        <v>0</v>
      </c>
      <c r="AR67" s="12" t="s">
        <v>55</v>
      </c>
      <c r="AS67" s="12" t="s">
        <v>55</v>
      </c>
      <c r="AT67" s="12" t="s">
        <v>55</v>
      </c>
      <c r="AU67" s="12" t="s">
        <v>55</v>
      </c>
      <c r="AV67" s="12" t="s">
        <v>55</v>
      </c>
      <c r="AW67" s="12" t="s">
        <v>55</v>
      </c>
      <c r="AX67" s="12" t="s">
        <v>55</v>
      </c>
      <c r="AY67" s="12">
        <v>0</v>
      </c>
      <c r="AZ67" s="12">
        <v>25</v>
      </c>
      <c r="BA67" s="12">
        <v>0</v>
      </c>
      <c r="BB67" s="12">
        <v>125</v>
      </c>
      <c r="BC67" s="12">
        <v>1</v>
      </c>
      <c r="BD67" s="12">
        <v>80</v>
      </c>
      <c r="BE67" s="12">
        <f>SUM(AY67:BC67)</f>
        <v>151</v>
      </c>
      <c r="BF67" s="12">
        <f>SUM(AY67:BD67)</f>
        <v>231</v>
      </c>
      <c r="BG67" s="12" t="s">
        <v>55</v>
      </c>
      <c r="BH67" s="30" t="s">
        <v>55</v>
      </c>
    </row>
    <row r="68" spans="1:60" ht="17.25" thickTop="1" thickBot="1" x14ac:dyDescent="0.3">
      <c r="A68" s="12">
        <v>65</v>
      </c>
      <c r="B68" s="12">
        <v>2</v>
      </c>
      <c r="C68" s="12" t="s">
        <v>184</v>
      </c>
      <c r="D68" s="12" t="s">
        <v>324</v>
      </c>
      <c r="E68" s="12" t="s">
        <v>331</v>
      </c>
      <c r="F68" s="12"/>
      <c r="G68" s="12"/>
      <c r="H68" s="12"/>
      <c r="I68" s="12" t="s">
        <v>60</v>
      </c>
      <c r="J68" s="12">
        <v>100</v>
      </c>
      <c r="K68" s="8">
        <f>ROUND(AK68/12,-1)</f>
        <v>90</v>
      </c>
      <c r="L68" s="12">
        <v>15</v>
      </c>
      <c r="M68" s="8">
        <f>AM68*3</f>
        <v>15</v>
      </c>
      <c r="N68" s="12">
        <v>0</v>
      </c>
      <c r="O68" s="8">
        <f>AN68</f>
        <v>0</v>
      </c>
      <c r="P68" s="12">
        <v>0</v>
      </c>
      <c r="Q68" s="55" t="s">
        <v>178</v>
      </c>
      <c r="R68" s="123">
        <v>5</v>
      </c>
      <c r="S68" s="12">
        <v>0</v>
      </c>
      <c r="T68" s="12" t="s">
        <v>55</v>
      </c>
      <c r="U68" s="12" t="s">
        <v>55</v>
      </c>
      <c r="V68" s="12" t="s">
        <v>55</v>
      </c>
      <c r="W68" s="12" t="s">
        <v>55</v>
      </c>
      <c r="X68" s="12" t="s">
        <v>55</v>
      </c>
      <c r="Y68" s="12">
        <v>0</v>
      </c>
      <c r="Z68" s="12">
        <v>0</v>
      </c>
      <c r="AA68" s="12">
        <v>0</v>
      </c>
      <c r="AB68" s="12">
        <v>4</v>
      </c>
      <c r="AC68" s="52" t="s">
        <v>61</v>
      </c>
      <c r="AD68" s="52" t="s">
        <v>61</v>
      </c>
      <c r="AE68" s="30" t="s">
        <v>55</v>
      </c>
      <c r="AF68" s="27">
        <v>2</v>
      </c>
      <c r="AG68" s="12" t="s">
        <v>184</v>
      </c>
      <c r="AH68" s="12" t="s">
        <v>60</v>
      </c>
      <c r="AI68" s="12" t="s">
        <v>179</v>
      </c>
      <c r="AJ68" s="12" t="s">
        <v>180</v>
      </c>
      <c r="AK68" s="12">
        <v>1020</v>
      </c>
      <c r="AL68" s="12" t="s">
        <v>55</v>
      </c>
      <c r="AM68" s="30">
        <v>5</v>
      </c>
      <c r="AN68" s="31">
        <v>0</v>
      </c>
      <c r="AO68" s="12" t="s">
        <v>181</v>
      </c>
      <c r="AP68" s="12">
        <v>5</v>
      </c>
      <c r="AQ68" s="12">
        <v>0</v>
      </c>
      <c r="AR68" s="12" t="s">
        <v>55</v>
      </c>
      <c r="AS68" s="12" t="s">
        <v>55</v>
      </c>
      <c r="AT68" s="12" t="s">
        <v>55</v>
      </c>
      <c r="AU68" s="12" t="s">
        <v>55</v>
      </c>
      <c r="AV68" s="12" t="s">
        <v>55</v>
      </c>
      <c r="AW68" s="12" t="s">
        <v>55</v>
      </c>
      <c r="AX68" s="12" t="s">
        <v>55</v>
      </c>
      <c r="AY68" s="12">
        <v>0</v>
      </c>
      <c r="AZ68" s="12">
        <v>25</v>
      </c>
      <c r="BA68" s="12">
        <v>0</v>
      </c>
      <c r="BB68" s="12">
        <v>125</v>
      </c>
      <c r="BC68" s="12">
        <v>1</v>
      </c>
      <c r="BD68" s="52">
        <f>80*0.7</f>
        <v>56</v>
      </c>
      <c r="BE68" s="12">
        <f>SUM(AY68:BC68)</f>
        <v>151</v>
      </c>
      <c r="BF68" s="12">
        <f>SUM(AY68:BD68)</f>
        <v>207</v>
      </c>
      <c r="BG68" s="12" t="s">
        <v>185</v>
      </c>
      <c r="BH68" s="30" t="s">
        <v>55</v>
      </c>
    </row>
    <row r="69" spans="1:60" ht="16.5" thickTop="1" x14ac:dyDescent="0.25">
      <c r="A69" s="12">
        <v>66</v>
      </c>
      <c r="B69" s="12">
        <v>2</v>
      </c>
      <c r="C69" s="12" t="s">
        <v>186</v>
      </c>
      <c r="D69" s="12" t="s">
        <v>324</v>
      </c>
      <c r="E69" s="12" t="s">
        <v>331</v>
      </c>
      <c r="F69" s="12"/>
      <c r="G69" s="12"/>
      <c r="H69" s="12"/>
      <c r="I69" s="12" t="s">
        <v>60</v>
      </c>
      <c r="J69" s="12">
        <v>100</v>
      </c>
      <c r="K69" s="8">
        <f>ROUND(AK69/12,-1)</f>
        <v>90</v>
      </c>
      <c r="L69" s="12">
        <v>15</v>
      </c>
      <c r="M69" s="8">
        <f>AM69*3</f>
        <v>15</v>
      </c>
      <c r="N69" s="12">
        <v>0</v>
      </c>
      <c r="O69" s="8">
        <f>AN69</f>
        <v>0</v>
      </c>
      <c r="P69" s="12">
        <v>0</v>
      </c>
      <c r="Q69" s="55" t="s">
        <v>178</v>
      </c>
      <c r="R69" s="12">
        <v>10</v>
      </c>
      <c r="S69" s="12">
        <v>0</v>
      </c>
      <c r="T69" s="12" t="s">
        <v>55</v>
      </c>
      <c r="U69" s="12" t="s">
        <v>55</v>
      </c>
      <c r="V69" s="12" t="s">
        <v>55</v>
      </c>
      <c r="W69" s="12" t="s">
        <v>55</v>
      </c>
      <c r="X69" s="12" t="s">
        <v>55</v>
      </c>
      <c r="Y69" s="12">
        <v>0</v>
      </c>
      <c r="Z69" s="12">
        <v>0</v>
      </c>
      <c r="AA69" s="12">
        <v>0</v>
      </c>
      <c r="AB69" s="12">
        <v>4</v>
      </c>
      <c r="AC69" s="12">
        <v>5</v>
      </c>
      <c r="AD69" s="12">
        <v>9</v>
      </c>
      <c r="AE69" s="30" t="s">
        <v>187</v>
      </c>
      <c r="AF69" s="27">
        <v>2</v>
      </c>
      <c r="AG69" s="12" t="s">
        <v>186</v>
      </c>
      <c r="AH69" s="12" t="s">
        <v>60</v>
      </c>
      <c r="AI69" s="12" t="s">
        <v>179</v>
      </c>
      <c r="AJ69" s="12" t="s">
        <v>180</v>
      </c>
      <c r="AK69" s="12">
        <v>1020</v>
      </c>
      <c r="AL69" s="12" t="s">
        <v>55</v>
      </c>
      <c r="AM69" s="30">
        <v>5</v>
      </c>
      <c r="AN69" s="31">
        <v>0</v>
      </c>
      <c r="AO69" s="12" t="s">
        <v>181</v>
      </c>
      <c r="AP69" s="12">
        <v>10</v>
      </c>
      <c r="AQ69" s="12">
        <v>0</v>
      </c>
      <c r="AR69" s="12" t="s">
        <v>55</v>
      </c>
      <c r="AS69" s="12" t="s">
        <v>55</v>
      </c>
      <c r="AT69" s="12" t="s">
        <v>55</v>
      </c>
      <c r="AU69" s="12" t="s">
        <v>55</v>
      </c>
      <c r="AV69" s="12" t="s">
        <v>55</v>
      </c>
      <c r="AW69" s="12" t="s">
        <v>55</v>
      </c>
      <c r="AX69" s="12" t="s">
        <v>55</v>
      </c>
      <c r="AY69" s="12">
        <v>0</v>
      </c>
      <c r="AZ69" s="12">
        <v>25</v>
      </c>
      <c r="BA69" s="12">
        <v>0</v>
      </c>
      <c r="BB69" s="12">
        <v>125</v>
      </c>
      <c r="BC69" s="12">
        <v>1</v>
      </c>
      <c r="BD69" s="12">
        <v>80</v>
      </c>
      <c r="BE69" s="12">
        <f>SUM(AY69:BC69)</f>
        <v>151</v>
      </c>
      <c r="BF69" s="12">
        <f>SUM(AY69:BD69)</f>
        <v>231</v>
      </c>
      <c r="BG69" s="12" t="s">
        <v>55</v>
      </c>
      <c r="BH69" s="30" t="s">
        <v>55</v>
      </c>
    </row>
    <row r="70" spans="1:60" x14ac:dyDescent="0.25">
      <c r="A70" s="12">
        <v>67</v>
      </c>
      <c r="B70" s="12">
        <v>3</v>
      </c>
      <c r="C70" s="12" t="s">
        <v>188</v>
      </c>
      <c r="D70" s="12" t="s">
        <v>323</v>
      </c>
      <c r="E70" s="12" t="s">
        <v>330</v>
      </c>
      <c r="F70" s="12" t="str">
        <f>IF(SUM(R70:S70)&gt;0, "Yes","No")</f>
        <v>Yes</v>
      </c>
      <c r="G70" s="12" t="str">
        <f>IF(SUM(L70,N70)&gt;0,"Yes", "No")</f>
        <v>No</v>
      </c>
      <c r="H70" s="12" t="str">
        <f>IF(SUM(AM70:AN70)&gt;0, "Yes","No")</f>
        <v>Yes</v>
      </c>
      <c r="I70" s="12" t="s">
        <v>54</v>
      </c>
      <c r="J70" s="12">
        <v>440</v>
      </c>
      <c r="K70" s="8">
        <f>ROUND(AK70/12,-1)</f>
        <v>400</v>
      </c>
      <c r="L70" s="12">
        <v>0</v>
      </c>
      <c r="M70" s="8">
        <f>AM70*3</f>
        <v>0</v>
      </c>
      <c r="N70" s="12">
        <v>0</v>
      </c>
      <c r="O70" s="8">
        <f>AN70</f>
        <v>11</v>
      </c>
      <c r="P70" s="12">
        <v>0</v>
      </c>
      <c r="Q70" s="12" t="s">
        <v>55</v>
      </c>
      <c r="R70" s="12">
        <v>10</v>
      </c>
      <c r="S70" s="12">
        <v>0</v>
      </c>
      <c r="T70" s="12" t="s">
        <v>55</v>
      </c>
      <c r="U70" s="12" t="s">
        <v>55</v>
      </c>
      <c r="V70" s="12" t="s">
        <v>55</v>
      </c>
      <c r="W70" s="12" t="s">
        <v>55</v>
      </c>
      <c r="X70" s="12" t="s">
        <v>55</v>
      </c>
      <c r="Y70" s="12">
        <v>0</v>
      </c>
      <c r="Z70" s="12">
        <v>0</v>
      </c>
      <c r="AA70" s="12">
        <v>0</v>
      </c>
      <c r="AB70" s="12">
        <v>15</v>
      </c>
      <c r="AC70" s="12">
        <v>15</v>
      </c>
      <c r="AD70" s="12">
        <v>30</v>
      </c>
      <c r="AE70" s="30" t="s">
        <v>55</v>
      </c>
      <c r="AF70" s="27">
        <v>3</v>
      </c>
      <c r="AG70" s="12" t="s">
        <v>188</v>
      </c>
      <c r="AH70" s="12" t="s">
        <v>54</v>
      </c>
      <c r="AI70" s="12" t="s">
        <v>56</v>
      </c>
      <c r="AJ70" s="12" t="s">
        <v>57</v>
      </c>
      <c r="AK70" s="12">
        <v>4800</v>
      </c>
      <c r="AL70" s="12" t="s">
        <v>55</v>
      </c>
      <c r="AM70" s="20">
        <v>0</v>
      </c>
      <c r="AN70" s="31">
        <v>11</v>
      </c>
      <c r="AO70" s="12" t="s">
        <v>189</v>
      </c>
      <c r="AP70" s="12">
        <v>20</v>
      </c>
      <c r="AQ70" s="12">
        <v>20</v>
      </c>
      <c r="AR70" s="12" t="s">
        <v>55</v>
      </c>
      <c r="AS70" s="12" t="s">
        <v>55</v>
      </c>
      <c r="AT70" s="12" t="s">
        <v>55</v>
      </c>
      <c r="AU70" s="12" t="s">
        <v>55</v>
      </c>
      <c r="AV70" s="12" t="s">
        <v>55</v>
      </c>
      <c r="AW70" s="12" t="s">
        <v>55</v>
      </c>
      <c r="AX70" s="12" t="s">
        <v>55</v>
      </c>
      <c r="AY70" s="12">
        <v>0</v>
      </c>
      <c r="AZ70" s="12">
        <v>0</v>
      </c>
      <c r="BA70" s="12">
        <v>0</v>
      </c>
      <c r="BB70" s="12">
        <v>650</v>
      </c>
      <c r="BC70" s="12">
        <v>1</v>
      </c>
      <c r="BD70" s="12">
        <v>200</v>
      </c>
      <c r="BE70" s="12">
        <f>SUM(AY70:BC70)</f>
        <v>651</v>
      </c>
      <c r="BF70" s="12">
        <f>SUM(AZ70:BD70)</f>
        <v>851</v>
      </c>
      <c r="BG70" s="12" t="s">
        <v>55</v>
      </c>
      <c r="BH70" s="30" t="s">
        <v>55</v>
      </c>
    </row>
    <row r="71" spans="1:60" ht="15.75" x14ac:dyDescent="0.25">
      <c r="A71" s="12">
        <v>68</v>
      </c>
      <c r="B71" s="12">
        <v>3</v>
      </c>
      <c r="C71" s="12" t="s">
        <v>190</v>
      </c>
      <c r="D71" s="12" t="s">
        <v>324</v>
      </c>
      <c r="E71" s="12" t="s">
        <v>330</v>
      </c>
      <c r="F71" s="12"/>
      <c r="G71" s="12"/>
      <c r="H71" s="12"/>
      <c r="I71" s="12" t="s">
        <v>60</v>
      </c>
      <c r="J71" s="12">
        <v>440</v>
      </c>
      <c r="K71" s="8">
        <f>ROUND(AK71/12,-1)</f>
        <v>400</v>
      </c>
      <c r="L71" s="12">
        <v>0</v>
      </c>
      <c r="M71" s="8">
        <f>AM71*3</f>
        <v>0</v>
      </c>
      <c r="N71" s="12">
        <v>0</v>
      </c>
      <c r="O71" s="8">
        <f>AN71</f>
        <v>11</v>
      </c>
      <c r="P71" s="12">
        <v>0</v>
      </c>
      <c r="Q71" s="12" t="s">
        <v>55</v>
      </c>
      <c r="R71" s="12">
        <v>10</v>
      </c>
      <c r="S71" s="12">
        <v>0</v>
      </c>
      <c r="T71" s="12" t="s">
        <v>55</v>
      </c>
      <c r="U71" s="12" t="s">
        <v>55</v>
      </c>
      <c r="V71" s="12" t="s">
        <v>55</v>
      </c>
      <c r="W71" s="12" t="s">
        <v>55</v>
      </c>
      <c r="X71" s="12" t="s">
        <v>55</v>
      </c>
      <c r="Y71" s="12">
        <v>0</v>
      </c>
      <c r="Z71" s="12">
        <v>0</v>
      </c>
      <c r="AA71" s="12">
        <v>0</v>
      </c>
      <c r="AB71" s="12">
        <v>10</v>
      </c>
      <c r="AC71" s="12">
        <v>15</v>
      </c>
      <c r="AD71" s="12">
        <v>25</v>
      </c>
      <c r="AE71" s="30" t="s">
        <v>191</v>
      </c>
      <c r="AF71" s="27">
        <v>3</v>
      </c>
      <c r="AG71" s="12" t="s">
        <v>190</v>
      </c>
      <c r="AH71" s="12" t="s">
        <v>60</v>
      </c>
      <c r="AI71" s="12" t="s">
        <v>56</v>
      </c>
      <c r="AJ71" s="12" t="s">
        <v>57</v>
      </c>
      <c r="AK71" s="12">
        <v>4800</v>
      </c>
      <c r="AL71" s="12" t="s">
        <v>55</v>
      </c>
      <c r="AM71" s="20">
        <v>0</v>
      </c>
      <c r="AN71" s="31">
        <v>11</v>
      </c>
      <c r="AO71" s="12" t="s">
        <v>189</v>
      </c>
      <c r="AP71" s="12">
        <v>20</v>
      </c>
      <c r="AQ71" s="12">
        <v>20</v>
      </c>
      <c r="AR71" s="12" t="s">
        <v>55</v>
      </c>
      <c r="AS71" s="12" t="s">
        <v>55</v>
      </c>
      <c r="AT71" s="12" t="s">
        <v>55</v>
      </c>
      <c r="AU71" s="12" t="s">
        <v>55</v>
      </c>
      <c r="AV71" s="12" t="s">
        <v>55</v>
      </c>
      <c r="AW71" s="12" t="s">
        <v>55</v>
      </c>
      <c r="AX71" s="12" t="s">
        <v>55</v>
      </c>
      <c r="AY71" s="12">
        <v>0</v>
      </c>
      <c r="AZ71" s="12">
        <v>0</v>
      </c>
      <c r="BA71" s="12">
        <v>0</v>
      </c>
      <c r="BB71" s="52">
        <f>650*0.75</f>
        <v>487.5</v>
      </c>
      <c r="BC71" s="12">
        <v>1</v>
      </c>
      <c r="BD71" s="12">
        <v>200</v>
      </c>
      <c r="BE71" s="12">
        <f>SUM(AY71:BC71)</f>
        <v>488.5</v>
      </c>
      <c r="BF71" s="12">
        <f>SUM(AY71:BD71)</f>
        <v>688.5</v>
      </c>
      <c r="BG71" s="12" t="s">
        <v>192</v>
      </c>
      <c r="BH71" s="30" t="s">
        <v>55</v>
      </c>
    </row>
    <row r="72" spans="1:60" ht="15.75" x14ac:dyDescent="0.25">
      <c r="A72" s="12">
        <v>69</v>
      </c>
      <c r="B72" s="12">
        <v>3</v>
      </c>
      <c r="C72" s="12" t="s">
        <v>193</v>
      </c>
      <c r="D72" s="12" t="s">
        <v>324</v>
      </c>
      <c r="E72" s="12" t="s">
        <v>331</v>
      </c>
      <c r="F72" s="12"/>
      <c r="G72" s="12"/>
      <c r="H72" s="12"/>
      <c r="I72" s="12" t="s">
        <v>60</v>
      </c>
      <c r="J72" s="52" t="s">
        <v>61</v>
      </c>
      <c r="K72" s="8">
        <f>ROUND(AK72/12,-1)</f>
        <v>400</v>
      </c>
      <c r="L72" s="12">
        <v>0</v>
      </c>
      <c r="M72" s="8">
        <f>AM72*3</f>
        <v>0</v>
      </c>
      <c r="N72" s="12">
        <v>0</v>
      </c>
      <c r="O72" s="8">
        <f>AN72</f>
        <v>11</v>
      </c>
      <c r="P72" s="12">
        <v>0</v>
      </c>
      <c r="Q72" s="12" t="s">
        <v>55</v>
      </c>
      <c r="R72" s="12">
        <v>10</v>
      </c>
      <c r="S72" s="12">
        <v>0</v>
      </c>
      <c r="T72" s="12" t="s">
        <v>55</v>
      </c>
      <c r="U72" s="12" t="s">
        <v>55</v>
      </c>
      <c r="V72" s="12" t="s">
        <v>55</v>
      </c>
      <c r="W72" s="12" t="s">
        <v>55</v>
      </c>
      <c r="X72" s="12" t="s">
        <v>55</v>
      </c>
      <c r="Y72" s="12">
        <v>0</v>
      </c>
      <c r="Z72" s="12">
        <v>0</v>
      </c>
      <c r="AA72" s="12">
        <v>0</v>
      </c>
      <c r="AB72" s="12">
        <v>15</v>
      </c>
      <c r="AC72" s="12">
        <v>15</v>
      </c>
      <c r="AD72" s="12">
        <v>30</v>
      </c>
      <c r="AE72" s="30" t="s">
        <v>55</v>
      </c>
      <c r="AF72" s="27">
        <v>3</v>
      </c>
      <c r="AG72" s="12" t="s">
        <v>193</v>
      </c>
      <c r="AH72" s="12" t="s">
        <v>60</v>
      </c>
      <c r="AI72" s="12" t="s">
        <v>56</v>
      </c>
      <c r="AJ72" s="12" t="s">
        <v>57</v>
      </c>
      <c r="AK72" s="53">
        <v>4800</v>
      </c>
      <c r="AL72" s="12" t="s">
        <v>55</v>
      </c>
      <c r="AM72" s="20">
        <v>0</v>
      </c>
      <c r="AN72" s="31">
        <v>11</v>
      </c>
      <c r="AO72" s="12" t="s">
        <v>194</v>
      </c>
      <c r="AP72" s="12">
        <v>20</v>
      </c>
      <c r="AQ72" s="12">
        <v>20</v>
      </c>
      <c r="AR72" s="12" t="s">
        <v>55</v>
      </c>
      <c r="AS72" s="12" t="s">
        <v>55</v>
      </c>
      <c r="AT72" s="12" t="s">
        <v>55</v>
      </c>
      <c r="AU72" s="12" t="s">
        <v>55</v>
      </c>
      <c r="AV72" s="12" t="s">
        <v>55</v>
      </c>
      <c r="AW72" s="12" t="s">
        <v>55</v>
      </c>
      <c r="AX72" s="12" t="s">
        <v>55</v>
      </c>
      <c r="AY72" s="12">
        <v>0</v>
      </c>
      <c r="AZ72" s="12">
        <v>0</v>
      </c>
      <c r="BA72" s="12">
        <v>0</v>
      </c>
      <c r="BB72" s="12">
        <v>650</v>
      </c>
      <c r="BC72" s="12">
        <v>1</v>
      </c>
      <c r="BD72" s="12">
        <v>200</v>
      </c>
      <c r="BE72" s="12">
        <f>SUM(AY72:BC72)</f>
        <v>651</v>
      </c>
      <c r="BF72" s="12">
        <f>SUM(AY72:BD72)</f>
        <v>851</v>
      </c>
      <c r="BG72" s="12" t="s">
        <v>55</v>
      </c>
      <c r="BH72" s="30" t="s">
        <v>55</v>
      </c>
    </row>
    <row r="73" spans="1:60" ht="15.75" x14ac:dyDescent="0.25">
      <c r="A73" s="12">
        <v>70</v>
      </c>
      <c r="B73" s="12">
        <v>3</v>
      </c>
      <c r="C73" s="12" t="s">
        <v>195</v>
      </c>
      <c r="D73" s="12" t="s">
        <v>324</v>
      </c>
      <c r="E73" s="12" t="s">
        <v>331</v>
      </c>
      <c r="F73" s="12"/>
      <c r="G73" s="12"/>
      <c r="H73" s="12"/>
      <c r="I73" s="12" t="s">
        <v>60</v>
      </c>
      <c r="J73" s="12">
        <v>440</v>
      </c>
      <c r="K73" s="8">
        <f>ROUND(AK73/12,-1)</f>
        <v>400</v>
      </c>
      <c r="L73" s="12">
        <v>0</v>
      </c>
      <c r="M73" s="8">
        <f>AM73*3</f>
        <v>0</v>
      </c>
      <c r="N73" s="12">
        <v>0</v>
      </c>
      <c r="O73" s="8">
        <f>AN73</f>
        <v>11</v>
      </c>
      <c r="P73" s="12">
        <v>0</v>
      </c>
      <c r="Q73" s="12" t="s">
        <v>55</v>
      </c>
      <c r="R73" s="12">
        <v>10</v>
      </c>
      <c r="S73" s="12">
        <v>0</v>
      </c>
      <c r="T73" s="12" t="s">
        <v>55</v>
      </c>
      <c r="U73" s="12" t="s">
        <v>55</v>
      </c>
      <c r="V73" s="12" t="s">
        <v>55</v>
      </c>
      <c r="W73" s="12" t="s">
        <v>55</v>
      </c>
      <c r="X73" s="12" t="s">
        <v>55</v>
      </c>
      <c r="Y73" s="12">
        <v>0</v>
      </c>
      <c r="Z73" s="12">
        <v>0</v>
      </c>
      <c r="AA73" s="12">
        <v>0</v>
      </c>
      <c r="AB73" s="12">
        <v>15</v>
      </c>
      <c r="AC73" s="52" t="s">
        <v>61</v>
      </c>
      <c r="AD73" s="52" t="s">
        <v>61</v>
      </c>
      <c r="AE73" s="30" t="s">
        <v>55</v>
      </c>
      <c r="AF73" s="27">
        <v>3</v>
      </c>
      <c r="AG73" s="12" t="s">
        <v>195</v>
      </c>
      <c r="AH73" s="12" t="s">
        <v>60</v>
      </c>
      <c r="AI73" s="12" t="s">
        <v>56</v>
      </c>
      <c r="AJ73" s="12" t="s">
        <v>57</v>
      </c>
      <c r="AK73" s="12">
        <v>4800</v>
      </c>
      <c r="AL73" s="12" t="s">
        <v>55</v>
      </c>
      <c r="AM73" s="20">
        <v>0</v>
      </c>
      <c r="AN73" s="31">
        <v>11</v>
      </c>
      <c r="AO73" s="12" t="s">
        <v>189</v>
      </c>
      <c r="AP73" s="12">
        <v>20</v>
      </c>
      <c r="AQ73" s="12">
        <v>20</v>
      </c>
      <c r="AR73" s="12" t="s">
        <v>55</v>
      </c>
      <c r="AS73" s="12" t="s">
        <v>55</v>
      </c>
      <c r="AT73" s="12" t="s">
        <v>55</v>
      </c>
      <c r="AU73" s="12" t="s">
        <v>55</v>
      </c>
      <c r="AV73" s="12" t="s">
        <v>55</v>
      </c>
      <c r="AW73" s="12" t="s">
        <v>55</v>
      </c>
      <c r="AX73" s="12" t="s">
        <v>55</v>
      </c>
      <c r="AY73" s="12">
        <v>0</v>
      </c>
      <c r="AZ73" s="12">
        <v>0</v>
      </c>
      <c r="BA73" s="12">
        <v>0</v>
      </c>
      <c r="BB73" s="12">
        <v>650</v>
      </c>
      <c r="BC73" s="12">
        <v>1</v>
      </c>
      <c r="BD73" s="52">
        <f>200*0.7</f>
        <v>140</v>
      </c>
      <c r="BE73" s="12">
        <f>SUM(AY73:BC73)</f>
        <v>651</v>
      </c>
      <c r="BF73" s="12">
        <f>SUM(AY73:BD73)</f>
        <v>791</v>
      </c>
      <c r="BG73" s="12" t="s">
        <v>196</v>
      </c>
      <c r="BH73" s="30" t="s">
        <v>55</v>
      </c>
    </row>
    <row r="74" spans="1:60" x14ac:dyDescent="0.25">
      <c r="A74" s="12">
        <v>71</v>
      </c>
      <c r="B74" s="12">
        <v>3</v>
      </c>
      <c r="C74" s="12" t="s">
        <v>197</v>
      </c>
      <c r="D74" s="12" t="s">
        <v>323</v>
      </c>
      <c r="E74" s="12" t="s">
        <v>330</v>
      </c>
      <c r="F74" s="12" t="str">
        <f>IF(SUM(R74:S74)&gt;0, "Yes","No")</f>
        <v>No</v>
      </c>
      <c r="G74" s="12" t="str">
        <f>IF(SUM(L74,N74)&gt;0,"Yes", "No")</f>
        <v>No</v>
      </c>
      <c r="H74" s="12" t="str">
        <f>IF(SUM(AM74:AN74)&gt;0, "Yes","No")</f>
        <v>No</v>
      </c>
      <c r="I74" s="12" t="s">
        <v>198</v>
      </c>
      <c r="J74" s="12">
        <v>280</v>
      </c>
      <c r="K74" s="8">
        <f>ROUND(AK74/12,-1)</f>
        <v>150</v>
      </c>
      <c r="L74" s="12">
        <v>0</v>
      </c>
      <c r="M74" s="8">
        <f>AM74*3</f>
        <v>0</v>
      </c>
      <c r="N74" s="12">
        <v>0</v>
      </c>
      <c r="O74" s="8">
        <f>AN74</f>
        <v>0</v>
      </c>
      <c r="P74" s="12">
        <v>0</v>
      </c>
      <c r="Q74" s="12" t="s">
        <v>55</v>
      </c>
      <c r="R74" s="12">
        <v>0</v>
      </c>
      <c r="S74" s="12">
        <v>0</v>
      </c>
      <c r="T74" s="12" t="s">
        <v>55</v>
      </c>
      <c r="U74" s="12" t="s">
        <v>55</v>
      </c>
      <c r="V74" s="12" t="s">
        <v>55</v>
      </c>
      <c r="W74" s="12">
        <v>6</v>
      </c>
      <c r="X74" s="12">
        <v>1</v>
      </c>
      <c r="Y74" s="12" t="s">
        <v>55</v>
      </c>
      <c r="Z74" s="12" t="s">
        <v>55</v>
      </c>
      <c r="AA74" s="12" t="s">
        <v>55</v>
      </c>
      <c r="AB74" s="12" t="s">
        <v>55</v>
      </c>
      <c r="AC74" s="12" t="s">
        <v>55</v>
      </c>
      <c r="AD74" s="12">
        <v>8</v>
      </c>
      <c r="AE74" s="30" t="s">
        <v>55</v>
      </c>
      <c r="AF74" s="27">
        <v>3</v>
      </c>
      <c r="AG74" s="12" t="s">
        <v>197</v>
      </c>
      <c r="AH74" s="12" t="s">
        <v>198</v>
      </c>
      <c r="AI74" s="12" t="s">
        <v>56</v>
      </c>
      <c r="AJ74" s="12" t="s">
        <v>57</v>
      </c>
      <c r="AK74" s="12">
        <v>1800</v>
      </c>
      <c r="AL74" s="12" t="s">
        <v>318</v>
      </c>
      <c r="AM74" s="30">
        <v>0</v>
      </c>
      <c r="AN74" s="31">
        <v>0</v>
      </c>
      <c r="AO74" s="12" t="s">
        <v>55</v>
      </c>
      <c r="AP74" s="12">
        <v>0</v>
      </c>
      <c r="AQ74" s="12">
        <v>0</v>
      </c>
      <c r="AR74" s="12">
        <v>200</v>
      </c>
      <c r="AS74" s="12">
        <v>100</v>
      </c>
      <c r="AT74" s="12">
        <v>0</v>
      </c>
      <c r="AU74" s="12">
        <v>0</v>
      </c>
      <c r="AV74" s="12">
        <v>0</v>
      </c>
      <c r="AW74" s="12">
        <v>50</v>
      </c>
      <c r="AX74" s="12" t="s">
        <v>55</v>
      </c>
      <c r="AY74" s="12">
        <v>0</v>
      </c>
      <c r="AZ74" s="12">
        <v>0</v>
      </c>
      <c r="BA74" s="12">
        <v>0</v>
      </c>
      <c r="BB74" s="12">
        <v>5</v>
      </c>
      <c r="BC74" s="12">
        <v>1</v>
      </c>
      <c r="BD74" s="12">
        <v>8</v>
      </c>
      <c r="BE74" s="12">
        <f>SUM(AY74:BC74)</f>
        <v>6</v>
      </c>
      <c r="BF74" s="12">
        <f>SUM(AZ74:BD74)</f>
        <v>14</v>
      </c>
      <c r="BG74" s="12" t="s">
        <v>55</v>
      </c>
      <c r="BH74" s="30" t="s">
        <v>55</v>
      </c>
    </row>
    <row r="75" spans="1:60" ht="15.75" x14ac:dyDescent="0.25">
      <c r="A75" s="12">
        <v>72</v>
      </c>
      <c r="B75" s="12">
        <v>3</v>
      </c>
      <c r="C75" s="12" t="s">
        <v>199</v>
      </c>
      <c r="D75" s="12" t="s">
        <v>324</v>
      </c>
      <c r="E75" s="12" t="s">
        <v>331</v>
      </c>
      <c r="F75" s="12"/>
      <c r="G75" s="12"/>
      <c r="H75" s="12"/>
      <c r="I75" s="12" t="s">
        <v>200</v>
      </c>
      <c r="J75" s="52" t="s">
        <v>61</v>
      </c>
      <c r="K75" s="8">
        <f>ROUND(AK75/12,-1)</f>
        <v>150</v>
      </c>
      <c r="L75" s="12">
        <v>0</v>
      </c>
      <c r="M75" s="8">
        <f>AM75*3</f>
        <v>0</v>
      </c>
      <c r="N75" s="12">
        <v>0</v>
      </c>
      <c r="O75" s="8">
        <f>AN75</f>
        <v>0</v>
      </c>
      <c r="P75" s="12">
        <v>0</v>
      </c>
      <c r="Q75" s="12" t="s">
        <v>55</v>
      </c>
      <c r="R75" s="12">
        <v>0</v>
      </c>
      <c r="S75" s="12">
        <v>0</v>
      </c>
      <c r="T75" s="12" t="s">
        <v>55</v>
      </c>
      <c r="U75" s="12" t="s">
        <v>55</v>
      </c>
      <c r="V75" s="12" t="s">
        <v>55</v>
      </c>
      <c r="W75" s="12">
        <v>6</v>
      </c>
      <c r="X75" s="12">
        <v>1</v>
      </c>
      <c r="Y75" s="12" t="s">
        <v>55</v>
      </c>
      <c r="Z75" s="12" t="s">
        <v>55</v>
      </c>
      <c r="AA75" s="12" t="s">
        <v>55</v>
      </c>
      <c r="AB75" s="12" t="s">
        <v>55</v>
      </c>
      <c r="AC75" s="12" t="s">
        <v>55</v>
      </c>
      <c r="AD75" s="12">
        <v>8</v>
      </c>
      <c r="AE75" s="30" t="s">
        <v>55</v>
      </c>
      <c r="AF75" s="27">
        <v>3</v>
      </c>
      <c r="AG75" s="12" t="s">
        <v>199</v>
      </c>
      <c r="AH75" s="12" t="s">
        <v>200</v>
      </c>
      <c r="AI75" s="12" t="s">
        <v>56</v>
      </c>
      <c r="AJ75" s="12" t="s">
        <v>57</v>
      </c>
      <c r="AK75" s="53">
        <v>1800</v>
      </c>
      <c r="AL75" s="12" t="s">
        <v>318</v>
      </c>
      <c r="AM75" s="30">
        <v>0</v>
      </c>
      <c r="AN75" s="31">
        <v>0</v>
      </c>
      <c r="AO75" s="12" t="s">
        <v>201</v>
      </c>
      <c r="AP75" s="12">
        <v>0</v>
      </c>
      <c r="AQ75" s="12">
        <v>0</v>
      </c>
      <c r="AR75" s="12">
        <v>200</v>
      </c>
      <c r="AS75" s="12">
        <v>100</v>
      </c>
      <c r="AT75" s="12">
        <v>0</v>
      </c>
      <c r="AU75" s="12">
        <v>0</v>
      </c>
      <c r="AV75" s="12">
        <v>0</v>
      </c>
      <c r="AW75" s="12">
        <v>50</v>
      </c>
      <c r="AX75" s="12" t="s">
        <v>55</v>
      </c>
      <c r="AY75" s="12">
        <v>0</v>
      </c>
      <c r="AZ75" s="12">
        <v>0</v>
      </c>
      <c r="BA75" s="12">
        <v>0</v>
      </c>
      <c r="BB75" s="12">
        <v>5</v>
      </c>
      <c r="BC75" s="12">
        <v>1</v>
      </c>
      <c r="BD75" s="12">
        <v>8</v>
      </c>
      <c r="BE75" s="12">
        <f>SUM(AY75:BC75)</f>
        <v>6</v>
      </c>
      <c r="BF75" s="12">
        <f>SUM(AY75:BD75)</f>
        <v>14</v>
      </c>
      <c r="BG75" s="12" t="s">
        <v>55</v>
      </c>
      <c r="BH75" s="30" t="s">
        <v>55</v>
      </c>
    </row>
    <row r="76" spans="1:60" ht="15.75" x14ac:dyDescent="0.25">
      <c r="A76" s="12">
        <v>73</v>
      </c>
      <c r="B76" s="12">
        <v>3</v>
      </c>
      <c r="C76" s="12" t="s">
        <v>202</v>
      </c>
      <c r="D76" s="12" t="s">
        <v>324</v>
      </c>
      <c r="E76" s="12" t="s">
        <v>331</v>
      </c>
      <c r="F76" s="12"/>
      <c r="G76" s="12"/>
      <c r="H76" s="12"/>
      <c r="I76" s="12" t="s">
        <v>200</v>
      </c>
      <c r="J76" s="12">
        <v>280</v>
      </c>
      <c r="K76" s="8">
        <f>ROUND(AK76/12,-1)</f>
        <v>150</v>
      </c>
      <c r="L76" s="12">
        <v>0</v>
      </c>
      <c r="M76" s="8">
        <f>AM76*3</f>
        <v>0</v>
      </c>
      <c r="N76" s="12">
        <v>0</v>
      </c>
      <c r="O76" s="8">
        <f>AN76</f>
        <v>0</v>
      </c>
      <c r="P76" s="12">
        <v>0</v>
      </c>
      <c r="Q76" s="12" t="s">
        <v>55</v>
      </c>
      <c r="R76" s="12">
        <v>0</v>
      </c>
      <c r="S76" s="12">
        <v>0</v>
      </c>
      <c r="T76" s="12" t="s">
        <v>55</v>
      </c>
      <c r="U76" s="12" t="s">
        <v>55</v>
      </c>
      <c r="V76" s="12" t="s">
        <v>55</v>
      </c>
      <c r="W76" s="12">
        <v>6</v>
      </c>
      <c r="X76" s="12">
        <v>1</v>
      </c>
      <c r="Y76" s="12" t="s">
        <v>55</v>
      </c>
      <c r="Z76" s="12" t="s">
        <v>55</v>
      </c>
      <c r="AA76" s="12" t="s">
        <v>55</v>
      </c>
      <c r="AB76" s="12" t="s">
        <v>55</v>
      </c>
      <c r="AC76" s="12" t="s">
        <v>55</v>
      </c>
      <c r="AD76" s="12">
        <v>8</v>
      </c>
      <c r="AE76" s="30" t="s">
        <v>55</v>
      </c>
      <c r="AF76" s="27">
        <v>3</v>
      </c>
      <c r="AG76" s="12" t="s">
        <v>202</v>
      </c>
      <c r="AH76" s="12" t="s">
        <v>200</v>
      </c>
      <c r="AI76" s="12" t="s">
        <v>56</v>
      </c>
      <c r="AJ76" s="12" t="s">
        <v>57</v>
      </c>
      <c r="AK76" s="12">
        <v>1800</v>
      </c>
      <c r="AL76" s="12" t="s">
        <v>318</v>
      </c>
      <c r="AM76" s="30">
        <v>0</v>
      </c>
      <c r="AN76" s="31">
        <v>0</v>
      </c>
      <c r="AO76" s="12" t="s">
        <v>55</v>
      </c>
      <c r="AP76" s="12">
        <v>0</v>
      </c>
      <c r="AQ76" s="12">
        <v>0</v>
      </c>
      <c r="AR76" s="12">
        <v>200</v>
      </c>
      <c r="AS76" s="12">
        <v>100</v>
      </c>
      <c r="AT76" s="12">
        <v>0</v>
      </c>
      <c r="AU76" s="12">
        <v>0</v>
      </c>
      <c r="AV76" s="12">
        <v>0</v>
      </c>
      <c r="AW76" s="12">
        <v>50</v>
      </c>
      <c r="AX76" s="12" t="s">
        <v>55</v>
      </c>
      <c r="AY76" s="12">
        <v>0</v>
      </c>
      <c r="AZ76" s="12">
        <v>0</v>
      </c>
      <c r="BA76" s="12">
        <v>0</v>
      </c>
      <c r="BB76" s="12">
        <v>5</v>
      </c>
      <c r="BC76" s="12">
        <v>1</v>
      </c>
      <c r="BD76" s="52">
        <f>8*0.7</f>
        <v>5.6</v>
      </c>
      <c r="BE76" s="12">
        <f>SUM(AY76:BC76)</f>
        <v>6</v>
      </c>
      <c r="BF76" s="12">
        <f>SUM(AY76:BD76)</f>
        <v>11.6</v>
      </c>
      <c r="BG76" s="12" t="s">
        <v>203</v>
      </c>
      <c r="BH76" s="30" t="s">
        <v>55</v>
      </c>
    </row>
    <row r="77" spans="1:60" ht="16.5" thickBot="1" x14ac:dyDescent="0.3">
      <c r="A77" s="12">
        <v>74</v>
      </c>
      <c r="B77" s="12">
        <v>3</v>
      </c>
      <c r="C77" s="12" t="s">
        <v>204</v>
      </c>
      <c r="D77" s="12" t="s">
        <v>324</v>
      </c>
      <c r="E77" s="12" t="s">
        <v>331</v>
      </c>
      <c r="F77" s="12"/>
      <c r="G77" s="12"/>
      <c r="H77" s="12"/>
      <c r="I77" s="12" t="s">
        <v>200</v>
      </c>
      <c r="J77" s="12">
        <v>280</v>
      </c>
      <c r="K77" s="8">
        <f>ROUND(AK77/12,-1)</f>
        <v>150</v>
      </c>
      <c r="L77" s="12">
        <v>0</v>
      </c>
      <c r="M77" s="8">
        <f>AM77*3</f>
        <v>0</v>
      </c>
      <c r="N77" s="12">
        <v>0</v>
      </c>
      <c r="O77" s="8">
        <f>AN77</f>
        <v>0</v>
      </c>
      <c r="P77" s="12">
        <v>0</v>
      </c>
      <c r="Q77" s="12" t="s">
        <v>55</v>
      </c>
      <c r="R77" s="12">
        <v>0</v>
      </c>
      <c r="S77" s="12">
        <v>0</v>
      </c>
      <c r="T77" s="12" t="s">
        <v>55</v>
      </c>
      <c r="U77" s="12" t="s">
        <v>55</v>
      </c>
      <c r="V77" s="12" t="s">
        <v>55</v>
      </c>
      <c r="W77" s="12">
        <v>6</v>
      </c>
      <c r="X77" s="12">
        <v>1</v>
      </c>
      <c r="Y77" s="12" t="s">
        <v>55</v>
      </c>
      <c r="Z77" s="12" t="s">
        <v>55</v>
      </c>
      <c r="AA77" s="12" t="s">
        <v>55</v>
      </c>
      <c r="AB77" s="12" t="s">
        <v>55</v>
      </c>
      <c r="AC77" s="12" t="s">
        <v>55</v>
      </c>
      <c r="AD77" s="52" t="s">
        <v>61</v>
      </c>
      <c r="AE77" s="30" t="s">
        <v>55</v>
      </c>
      <c r="AF77" s="27">
        <v>3</v>
      </c>
      <c r="AG77" s="12" t="s">
        <v>204</v>
      </c>
      <c r="AH77" s="12" t="s">
        <v>200</v>
      </c>
      <c r="AI77" s="12" t="s">
        <v>56</v>
      </c>
      <c r="AJ77" s="12" t="s">
        <v>57</v>
      </c>
      <c r="AK77" s="12">
        <v>1800</v>
      </c>
      <c r="AL77" s="12" t="s">
        <v>318</v>
      </c>
      <c r="AM77" s="30">
        <v>0</v>
      </c>
      <c r="AN77" s="31">
        <v>0</v>
      </c>
      <c r="AO77" s="12" t="s">
        <v>55</v>
      </c>
      <c r="AP77" s="12">
        <v>0</v>
      </c>
      <c r="AQ77" s="12">
        <v>0</v>
      </c>
      <c r="AR77" s="12">
        <v>200</v>
      </c>
      <c r="AS77" s="12">
        <v>100</v>
      </c>
      <c r="AT77" s="12">
        <v>0</v>
      </c>
      <c r="AU77" s="12">
        <v>0</v>
      </c>
      <c r="AV77" s="12">
        <v>0</v>
      </c>
      <c r="AW77" s="12">
        <v>50</v>
      </c>
      <c r="AX77" s="12" t="s">
        <v>55</v>
      </c>
      <c r="AY77" s="12">
        <v>0</v>
      </c>
      <c r="AZ77" s="12">
        <v>0</v>
      </c>
      <c r="BA77" s="12">
        <v>0</v>
      </c>
      <c r="BB77" s="52">
        <f>5*0.5</f>
        <v>2.5</v>
      </c>
      <c r="BC77" s="12">
        <v>1</v>
      </c>
      <c r="BD77" s="12">
        <v>8</v>
      </c>
      <c r="BE77" s="12">
        <f>SUM(AY77:BC77)</f>
        <v>3.5</v>
      </c>
      <c r="BF77" s="12">
        <f>SUM(AY77:BD77)</f>
        <v>11.5</v>
      </c>
      <c r="BG77" s="12" t="s">
        <v>205</v>
      </c>
      <c r="BH77" s="30" t="s">
        <v>55</v>
      </c>
    </row>
    <row r="78" spans="1:60" ht="17.25" thickTop="1" thickBot="1" x14ac:dyDescent="0.3">
      <c r="A78" s="12">
        <v>75</v>
      </c>
      <c r="B78" s="12">
        <v>3</v>
      </c>
      <c r="C78" s="12" t="s">
        <v>206</v>
      </c>
      <c r="D78" s="12" t="s">
        <v>324</v>
      </c>
      <c r="E78" s="12" t="s">
        <v>330</v>
      </c>
      <c r="F78" s="12"/>
      <c r="G78" s="12"/>
      <c r="H78" s="12"/>
      <c r="I78" s="12" t="s">
        <v>207</v>
      </c>
      <c r="J78" s="52" t="s">
        <v>61</v>
      </c>
      <c r="K78" s="8">
        <f>ROUND(AK78/12,-1)</f>
        <v>130</v>
      </c>
      <c r="L78" s="52" t="s">
        <v>61</v>
      </c>
      <c r="M78" s="8">
        <f>AM78*3</f>
        <v>18</v>
      </c>
      <c r="N78" s="12">
        <v>0</v>
      </c>
      <c r="O78" s="8">
        <f>AN78</f>
        <v>0</v>
      </c>
      <c r="P78" s="12">
        <v>0</v>
      </c>
      <c r="Q78" s="55" t="s">
        <v>208</v>
      </c>
      <c r="R78" s="9">
        <v>5</v>
      </c>
      <c r="S78" s="12">
        <v>0</v>
      </c>
      <c r="T78" s="52" t="s">
        <v>61</v>
      </c>
      <c r="U78" s="52" t="s">
        <v>61</v>
      </c>
      <c r="V78" s="12" t="s">
        <v>55</v>
      </c>
      <c r="W78" s="12" t="s">
        <v>55</v>
      </c>
      <c r="X78" s="52" t="s">
        <v>61</v>
      </c>
      <c r="Y78" s="12" t="s">
        <v>55</v>
      </c>
      <c r="Z78" s="12" t="s">
        <v>55</v>
      </c>
      <c r="AA78" s="12" t="s">
        <v>55</v>
      </c>
      <c r="AB78" s="12" t="s">
        <v>55</v>
      </c>
      <c r="AC78" s="12" t="s">
        <v>55</v>
      </c>
      <c r="AD78" s="52" t="s">
        <v>61</v>
      </c>
      <c r="AE78" s="30" t="s">
        <v>55</v>
      </c>
      <c r="AF78" s="27">
        <v>3</v>
      </c>
      <c r="AG78" s="12" t="s">
        <v>206</v>
      </c>
      <c r="AH78" s="12" t="s">
        <v>207</v>
      </c>
      <c r="AI78" s="12" t="s">
        <v>179</v>
      </c>
      <c r="AJ78" s="12" t="s">
        <v>180</v>
      </c>
      <c r="AK78" s="12">
        <v>1500</v>
      </c>
      <c r="AL78" s="12" t="s">
        <v>55</v>
      </c>
      <c r="AM78" s="30">
        <v>6</v>
      </c>
      <c r="AN78" s="31">
        <v>0</v>
      </c>
      <c r="AO78" s="12" t="s">
        <v>209</v>
      </c>
      <c r="AP78" s="12">
        <v>5</v>
      </c>
      <c r="AQ78" s="12">
        <v>0</v>
      </c>
      <c r="AR78" s="12">
        <v>100</v>
      </c>
      <c r="AS78" s="12">
        <v>250</v>
      </c>
      <c r="AT78" s="12">
        <v>0</v>
      </c>
      <c r="AU78" s="12">
        <v>0</v>
      </c>
      <c r="AV78" s="12">
        <v>0</v>
      </c>
      <c r="AW78" s="12">
        <v>30</v>
      </c>
      <c r="AX78" s="12" t="s">
        <v>55</v>
      </c>
      <c r="AY78" s="12">
        <v>0</v>
      </c>
      <c r="AZ78" s="12">
        <v>25</v>
      </c>
      <c r="BA78" s="12">
        <v>0</v>
      </c>
      <c r="BB78" s="12">
        <v>125</v>
      </c>
      <c r="BC78" s="12">
        <v>1</v>
      </c>
      <c r="BD78" s="12">
        <v>80</v>
      </c>
      <c r="BE78" s="12">
        <f>SUM(AY78:BC78)</f>
        <v>151</v>
      </c>
      <c r="BF78" s="12">
        <f>SUM(AZ78:BD78)</f>
        <v>231</v>
      </c>
      <c r="BG78" s="12" t="s">
        <v>55</v>
      </c>
      <c r="BH78" s="30" t="s">
        <v>55</v>
      </c>
    </row>
    <row r="79" spans="1:60" ht="17.25" thickTop="1" thickBot="1" x14ac:dyDescent="0.3">
      <c r="A79" s="12">
        <v>76</v>
      </c>
      <c r="B79" s="12">
        <v>3</v>
      </c>
      <c r="C79" s="12" t="s">
        <v>210</v>
      </c>
      <c r="D79" s="12" t="s">
        <v>324</v>
      </c>
      <c r="E79" s="12" t="s">
        <v>331</v>
      </c>
      <c r="F79" s="12"/>
      <c r="G79" s="12"/>
      <c r="H79" s="12"/>
      <c r="I79" s="12" t="s">
        <v>211</v>
      </c>
      <c r="J79" s="52" t="s">
        <v>61</v>
      </c>
      <c r="K79" s="8">
        <f>ROUND(AK79/12,-1)</f>
        <v>130</v>
      </c>
      <c r="L79" s="52" t="s">
        <v>61</v>
      </c>
      <c r="M79" s="8">
        <f>AM79*3</f>
        <v>18</v>
      </c>
      <c r="N79" s="12">
        <v>0</v>
      </c>
      <c r="O79" s="8">
        <f>AN79</f>
        <v>0</v>
      </c>
      <c r="P79" s="12">
        <v>0</v>
      </c>
      <c r="Q79" s="55" t="s">
        <v>208</v>
      </c>
      <c r="R79" s="123">
        <v>5</v>
      </c>
      <c r="S79" s="12">
        <v>0</v>
      </c>
      <c r="T79" s="52" t="s">
        <v>61</v>
      </c>
      <c r="U79" s="52" t="s">
        <v>61</v>
      </c>
      <c r="V79" s="12" t="s">
        <v>55</v>
      </c>
      <c r="W79" s="12" t="s">
        <v>55</v>
      </c>
      <c r="X79" s="52" t="s">
        <v>61</v>
      </c>
      <c r="Y79" s="12" t="s">
        <v>55</v>
      </c>
      <c r="Z79" s="12" t="s">
        <v>55</v>
      </c>
      <c r="AA79" s="12" t="s">
        <v>55</v>
      </c>
      <c r="AB79" s="12" t="s">
        <v>55</v>
      </c>
      <c r="AC79" s="12" t="s">
        <v>55</v>
      </c>
      <c r="AD79" s="52" t="s">
        <v>61</v>
      </c>
      <c r="AE79" s="30" t="s">
        <v>55</v>
      </c>
      <c r="AF79" s="27">
        <v>3</v>
      </c>
      <c r="AG79" s="12" t="s">
        <v>210</v>
      </c>
      <c r="AH79" s="12" t="s">
        <v>211</v>
      </c>
      <c r="AI79" s="12" t="s">
        <v>179</v>
      </c>
      <c r="AJ79" s="12" t="s">
        <v>180</v>
      </c>
      <c r="AK79" s="53">
        <v>1500</v>
      </c>
      <c r="AL79" s="12" t="s">
        <v>55</v>
      </c>
      <c r="AM79" s="30">
        <v>6</v>
      </c>
      <c r="AN79" s="31">
        <v>0</v>
      </c>
      <c r="AO79" s="12" t="s">
        <v>212</v>
      </c>
      <c r="AP79" s="12">
        <v>5</v>
      </c>
      <c r="AQ79" s="12">
        <v>0</v>
      </c>
      <c r="AR79" s="12">
        <v>100</v>
      </c>
      <c r="AS79" s="12">
        <v>250</v>
      </c>
      <c r="AT79" s="12">
        <v>0</v>
      </c>
      <c r="AU79" s="12">
        <v>0</v>
      </c>
      <c r="AV79" s="12">
        <v>0</v>
      </c>
      <c r="AW79" s="12">
        <v>30</v>
      </c>
      <c r="AX79" s="12" t="s">
        <v>55</v>
      </c>
      <c r="AY79" s="12">
        <v>0</v>
      </c>
      <c r="AZ79" s="12">
        <v>25</v>
      </c>
      <c r="BA79" s="12">
        <v>0</v>
      </c>
      <c r="BB79" s="12">
        <v>125</v>
      </c>
      <c r="BC79" s="12">
        <v>1</v>
      </c>
      <c r="BD79" s="12">
        <v>80</v>
      </c>
      <c r="BE79" s="12">
        <f>SUM(AY79:BC79)</f>
        <v>151</v>
      </c>
      <c r="BF79" s="12">
        <f>SUM(AY79:BD79)</f>
        <v>231</v>
      </c>
      <c r="BG79" s="12" t="s">
        <v>55</v>
      </c>
      <c r="BH79" s="30" t="s">
        <v>55</v>
      </c>
    </row>
    <row r="80" spans="1:60" ht="17.25" thickTop="1" thickBot="1" x14ac:dyDescent="0.3">
      <c r="A80" s="12">
        <v>77</v>
      </c>
      <c r="B80" s="12">
        <v>3</v>
      </c>
      <c r="C80" s="12" t="s">
        <v>213</v>
      </c>
      <c r="D80" s="12" t="s">
        <v>324</v>
      </c>
      <c r="E80" s="12" t="s">
        <v>331</v>
      </c>
      <c r="F80" s="12"/>
      <c r="G80" s="12"/>
      <c r="H80" s="12"/>
      <c r="I80" s="12" t="s">
        <v>211</v>
      </c>
      <c r="J80" s="52" t="s">
        <v>61</v>
      </c>
      <c r="K80" s="8">
        <f>ROUND(AK80/12,-1)</f>
        <v>130</v>
      </c>
      <c r="L80" s="52" t="s">
        <v>61</v>
      </c>
      <c r="M80" s="8">
        <f>AM80*3</f>
        <v>18</v>
      </c>
      <c r="N80" s="12">
        <v>0</v>
      </c>
      <c r="O80" s="8">
        <f>AN80</f>
        <v>0</v>
      </c>
      <c r="P80" s="12">
        <v>0</v>
      </c>
      <c r="Q80" s="52" t="s">
        <v>214</v>
      </c>
      <c r="R80" s="123">
        <v>5</v>
      </c>
      <c r="S80" s="12">
        <v>0</v>
      </c>
      <c r="T80" s="52" t="s">
        <v>61</v>
      </c>
      <c r="U80" s="52" t="s">
        <v>61</v>
      </c>
      <c r="V80" s="12" t="s">
        <v>55</v>
      </c>
      <c r="W80" s="12" t="s">
        <v>55</v>
      </c>
      <c r="X80" s="52" t="s">
        <v>61</v>
      </c>
      <c r="Y80" s="12" t="s">
        <v>55</v>
      </c>
      <c r="Z80" s="12" t="s">
        <v>55</v>
      </c>
      <c r="AA80" s="12" t="s">
        <v>55</v>
      </c>
      <c r="AB80" s="12" t="s">
        <v>55</v>
      </c>
      <c r="AC80" s="12" t="s">
        <v>55</v>
      </c>
      <c r="AD80" s="52" t="s">
        <v>61</v>
      </c>
      <c r="AE80" s="30" t="s">
        <v>55</v>
      </c>
      <c r="AF80" s="27">
        <v>3</v>
      </c>
      <c r="AG80" s="12" t="s">
        <v>213</v>
      </c>
      <c r="AH80" s="12" t="s">
        <v>211</v>
      </c>
      <c r="AI80" s="12" t="s">
        <v>179</v>
      </c>
      <c r="AJ80" s="12" t="s">
        <v>180</v>
      </c>
      <c r="AK80" s="12">
        <v>1500</v>
      </c>
      <c r="AL80" s="12" t="s">
        <v>55</v>
      </c>
      <c r="AM80" s="30">
        <v>6</v>
      </c>
      <c r="AN80" s="31">
        <v>0</v>
      </c>
      <c r="AO80" s="12" t="s">
        <v>215</v>
      </c>
      <c r="AP80" s="12">
        <v>5</v>
      </c>
      <c r="AQ80" s="12">
        <v>0</v>
      </c>
      <c r="AR80" s="12">
        <v>100</v>
      </c>
      <c r="AS80" s="12">
        <v>250</v>
      </c>
      <c r="AT80" s="12">
        <v>0</v>
      </c>
      <c r="AU80" s="12">
        <v>0</v>
      </c>
      <c r="AV80" s="12">
        <v>0</v>
      </c>
      <c r="AW80" s="12">
        <v>30</v>
      </c>
      <c r="AX80" s="12" t="s">
        <v>55</v>
      </c>
      <c r="AY80" s="12">
        <v>0</v>
      </c>
      <c r="AZ80" s="12">
        <v>25</v>
      </c>
      <c r="BA80" s="12">
        <v>0</v>
      </c>
      <c r="BB80" s="12">
        <v>125</v>
      </c>
      <c r="BC80" s="12">
        <v>1</v>
      </c>
      <c r="BD80" s="12">
        <v>80</v>
      </c>
      <c r="BE80" s="12">
        <f>SUM(AY80:BC80)</f>
        <v>151</v>
      </c>
      <c r="BF80" s="12">
        <f>SUM(AY80:BD80)</f>
        <v>231</v>
      </c>
      <c r="BG80" s="12" t="s">
        <v>55</v>
      </c>
      <c r="BH80" s="30" t="s">
        <v>55</v>
      </c>
    </row>
    <row r="81" spans="1:60" ht="17.25" thickTop="1" thickBot="1" x14ac:dyDescent="0.3">
      <c r="A81" s="12">
        <v>78</v>
      </c>
      <c r="B81" s="12">
        <v>3</v>
      </c>
      <c r="C81" s="12" t="s">
        <v>216</v>
      </c>
      <c r="D81" s="12" t="s">
        <v>324</v>
      </c>
      <c r="E81" s="12" t="s">
        <v>331</v>
      </c>
      <c r="F81" s="12"/>
      <c r="G81" s="12"/>
      <c r="H81" s="12"/>
      <c r="I81" s="12" t="s">
        <v>211</v>
      </c>
      <c r="J81" s="52" t="s">
        <v>61</v>
      </c>
      <c r="K81" s="8">
        <f>ROUND(AK81/12,-1)</f>
        <v>130</v>
      </c>
      <c r="L81" s="52" t="s">
        <v>61</v>
      </c>
      <c r="M81" s="8">
        <f>AM81*3</f>
        <v>18</v>
      </c>
      <c r="N81" s="12">
        <v>0</v>
      </c>
      <c r="O81" s="8">
        <f>AN81</f>
        <v>0</v>
      </c>
      <c r="P81" s="12">
        <v>0</v>
      </c>
      <c r="Q81" s="55" t="s">
        <v>208</v>
      </c>
      <c r="R81" s="123">
        <v>5</v>
      </c>
      <c r="S81" s="12">
        <v>0</v>
      </c>
      <c r="T81" s="52" t="s">
        <v>61</v>
      </c>
      <c r="U81" s="52" t="s">
        <v>61</v>
      </c>
      <c r="V81" s="12" t="s">
        <v>55</v>
      </c>
      <c r="W81" s="12" t="s">
        <v>55</v>
      </c>
      <c r="X81" s="52" t="s">
        <v>61</v>
      </c>
      <c r="Y81" s="12" t="s">
        <v>55</v>
      </c>
      <c r="Z81" s="12" t="s">
        <v>55</v>
      </c>
      <c r="AA81" s="12" t="s">
        <v>55</v>
      </c>
      <c r="AB81" s="12" t="s">
        <v>55</v>
      </c>
      <c r="AC81" s="12" t="s">
        <v>55</v>
      </c>
      <c r="AD81" s="52" t="s">
        <v>61</v>
      </c>
      <c r="AE81" s="30" t="s">
        <v>55</v>
      </c>
      <c r="AF81" s="27">
        <v>3</v>
      </c>
      <c r="AG81" s="12" t="s">
        <v>216</v>
      </c>
      <c r="AH81" s="12" t="s">
        <v>211</v>
      </c>
      <c r="AI81" s="12" t="s">
        <v>179</v>
      </c>
      <c r="AJ81" s="12" t="s">
        <v>180</v>
      </c>
      <c r="AK81" s="12">
        <v>1500</v>
      </c>
      <c r="AL81" s="12" t="s">
        <v>55</v>
      </c>
      <c r="AM81" s="30">
        <v>6</v>
      </c>
      <c r="AN81" s="31">
        <v>0</v>
      </c>
      <c r="AO81" s="12" t="s">
        <v>209</v>
      </c>
      <c r="AP81" s="12">
        <v>5</v>
      </c>
      <c r="AQ81" s="12">
        <v>0</v>
      </c>
      <c r="AR81" s="12">
        <v>100</v>
      </c>
      <c r="AS81" s="12">
        <v>250</v>
      </c>
      <c r="AT81" s="12">
        <v>0</v>
      </c>
      <c r="AU81" s="12">
        <v>0</v>
      </c>
      <c r="AV81" s="12">
        <v>0</v>
      </c>
      <c r="AW81" s="12">
        <v>30</v>
      </c>
      <c r="AX81" s="12" t="s">
        <v>55</v>
      </c>
      <c r="AY81" s="12">
        <v>0</v>
      </c>
      <c r="AZ81" s="12">
        <v>25</v>
      </c>
      <c r="BA81" s="12">
        <v>0</v>
      </c>
      <c r="BB81" s="12">
        <v>125</v>
      </c>
      <c r="BC81" s="12">
        <v>1</v>
      </c>
      <c r="BD81" s="52">
        <f>80*0.7</f>
        <v>56</v>
      </c>
      <c r="BE81" s="12">
        <f>SUM(AY81:BC81)</f>
        <v>151</v>
      </c>
      <c r="BF81" s="12">
        <f>SUM(AY81:BD81)</f>
        <v>207</v>
      </c>
      <c r="BG81" s="12" t="s">
        <v>217</v>
      </c>
      <c r="BH81" s="30" t="s">
        <v>55</v>
      </c>
    </row>
    <row r="82" spans="1:60" ht="16.5" thickTop="1" x14ac:dyDescent="0.25">
      <c r="A82" s="12">
        <v>79</v>
      </c>
      <c r="B82" s="12">
        <v>3</v>
      </c>
      <c r="C82" s="12" t="s">
        <v>218</v>
      </c>
      <c r="D82" s="12" t="s">
        <v>324</v>
      </c>
      <c r="E82" s="12" t="s">
        <v>331</v>
      </c>
      <c r="F82" s="12"/>
      <c r="G82" s="12"/>
      <c r="H82" s="12"/>
      <c r="I82" s="12" t="s">
        <v>211</v>
      </c>
      <c r="J82" s="52" t="s">
        <v>61</v>
      </c>
      <c r="K82" s="8">
        <f>ROUND(AK82/12,-1)</f>
        <v>130</v>
      </c>
      <c r="L82" s="52" t="s">
        <v>61</v>
      </c>
      <c r="M82" s="8">
        <f>AM82*3</f>
        <v>18</v>
      </c>
      <c r="N82" s="12">
        <v>0</v>
      </c>
      <c r="O82" s="8">
        <f>AN82</f>
        <v>0</v>
      </c>
      <c r="P82" s="12">
        <v>0</v>
      </c>
      <c r="Q82" s="55" t="s">
        <v>208</v>
      </c>
      <c r="R82" s="12">
        <v>10</v>
      </c>
      <c r="S82" s="12">
        <v>0</v>
      </c>
      <c r="T82" s="52" t="s">
        <v>61</v>
      </c>
      <c r="U82" s="52" t="s">
        <v>61</v>
      </c>
      <c r="V82" s="12" t="s">
        <v>55</v>
      </c>
      <c r="W82" s="12" t="s">
        <v>55</v>
      </c>
      <c r="X82" s="52" t="s">
        <v>61</v>
      </c>
      <c r="Y82" s="12" t="s">
        <v>55</v>
      </c>
      <c r="Z82" s="12" t="s">
        <v>55</v>
      </c>
      <c r="AA82" s="12" t="s">
        <v>55</v>
      </c>
      <c r="AB82" s="12" t="s">
        <v>55</v>
      </c>
      <c r="AC82" s="12" t="s">
        <v>55</v>
      </c>
      <c r="AD82" s="52" t="s">
        <v>61</v>
      </c>
      <c r="AE82" s="30" t="s">
        <v>55</v>
      </c>
      <c r="AF82" s="27">
        <v>3</v>
      </c>
      <c r="AG82" s="12" t="s">
        <v>218</v>
      </c>
      <c r="AH82" s="12" t="s">
        <v>211</v>
      </c>
      <c r="AI82" s="12" t="s">
        <v>179</v>
      </c>
      <c r="AJ82" s="12" t="s">
        <v>180</v>
      </c>
      <c r="AK82" s="12">
        <v>1500</v>
      </c>
      <c r="AL82" s="12" t="s">
        <v>55</v>
      </c>
      <c r="AM82" s="30">
        <v>6</v>
      </c>
      <c r="AN82" s="31">
        <v>0</v>
      </c>
      <c r="AO82" s="12" t="s">
        <v>209</v>
      </c>
      <c r="AP82" s="12">
        <v>10</v>
      </c>
      <c r="AQ82" s="12">
        <v>0</v>
      </c>
      <c r="AR82" s="12">
        <v>100</v>
      </c>
      <c r="AS82" s="12">
        <v>250</v>
      </c>
      <c r="AT82" s="12">
        <v>0</v>
      </c>
      <c r="AU82" s="12">
        <v>0</v>
      </c>
      <c r="AV82" s="12">
        <v>0</v>
      </c>
      <c r="AW82" s="12">
        <v>30</v>
      </c>
      <c r="AX82" s="12" t="s">
        <v>55</v>
      </c>
      <c r="AY82" s="12">
        <v>0</v>
      </c>
      <c r="AZ82" s="12">
        <v>25</v>
      </c>
      <c r="BA82" s="12">
        <v>0</v>
      </c>
      <c r="BB82" s="12">
        <v>125</v>
      </c>
      <c r="BC82" s="12">
        <v>1</v>
      </c>
      <c r="BD82" s="12">
        <v>80</v>
      </c>
      <c r="BE82" s="12">
        <f>SUM(AY82:BC82)</f>
        <v>151</v>
      </c>
      <c r="BF82" s="12">
        <f>SUM(AY82:BD82)</f>
        <v>231</v>
      </c>
      <c r="BG82" s="12" t="s">
        <v>55</v>
      </c>
      <c r="BH82" s="30" t="s">
        <v>55</v>
      </c>
    </row>
    <row r="83" spans="1:60" x14ac:dyDescent="0.25">
      <c r="A83" s="12">
        <v>80</v>
      </c>
      <c r="B83" s="12">
        <v>3</v>
      </c>
      <c r="C83" s="12" t="s">
        <v>219</v>
      </c>
      <c r="D83" s="12" t="s">
        <v>323</v>
      </c>
      <c r="E83" s="12" t="s">
        <v>330</v>
      </c>
      <c r="F83" s="12" t="str">
        <f>IF(SUM(R83:S83)&gt;0, "Yes","No")</f>
        <v>Yes</v>
      </c>
      <c r="G83" s="12" t="str">
        <f>IF(SUM(L83,N83)&gt;0,"Yes", "No")</f>
        <v>No</v>
      </c>
      <c r="H83" s="12" t="str">
        <f>IF(SUM(AM83:AN83)&gt;0, "Yes","No")</f>
        <v>No</v>
      </c>
      <c r="I83" s="12" t="s">
        <v>54</v>
      </c>
      <c r="J83" s="12">
        <v>180</v>
      </c>
      <c r="K83" s="8">
        <f>ROUND(AK83/12,-1)</f>
        <v>180</v>
      </c>
      <c r="L83" s="12">
        <v>0</v>
      </c>
      <c r="M83" s="8">
        <f>AM83*3</f>
        <v>0</v>
      </c>
      <c r="N83" s="12">
        <v>0</v>
      </c>
      <c r="O83" s="8">
        <f>AN83</f>
        <v>0</v>
      </c>
      <c r="P83" s="12">
        <v>0</v>
      </c>
      <c r="Q83" s="12" t="s">
        <v>55</v>
      </c>
      <c r="R83" s="12">
        <v>10</v>
      </c>
      <c r="S83" s="12">
        <v>0</v>
      </c>
      <c r="T83" s="12" t="s">
        <v>55</v>
      </c>
      <c r="U83" s="12" t="s">
        <v>55</v>
      </c>
      <c r="V83" s="12" t="s">
        <v>55</v>
      </c>
      <c r="W83" s="12" t="s">
        <v>55</v>
      </c>
      <c r="X83" s="12" t="s">
        <v>55</v>
      </c>
      <c r="Y83" s="12">
        <v>0</v>
      </c>
      <c r="Z83" s="12">
        <v>7</v>
      </c>
      <c r="AA83" s="12">
        <v>0</v>
      </c>
      <c r="AB83" s="12">
        <v>0</v>
      </c>
      <c r="AC83" s="12">
        <v>3</v>
      </c>
      <c r="AD83" s="12">
        <v>10</v>
      </c>
      <c r="AE83" s="30" t="s">
        <v>55</v>
      </c>
      <c r="AF83" s="27">
        <v>3</v>
      </c>
      <c r="AG83" s="12" t="s">
        <v>219</v>
      </c>
      <c r="AH83" s="12" t="s">
        <v>54</v>
      </c>
      <c r="AI83" s="12" t="s">
        <v>56</v>
      </c>
      <c r="AJ83" s="12" t="s">
        <v>57</v>
      </c>
      <c r="AK83" s="12">
        <v>2100</v>
      </c>
      <c r="AL83" s="12" t="s">
        <v>55</v>
      </c>
      <c r="AM83" s="30">
        <v>0</v>
      </c>
      <c r="AN83" s="31">
        <v>0</v>
      </c>
      <c r="AO83" s="12" t="s">
        <v>55</v>
      </c>
      <c r="AP83" s="12">
        <v>10</v>
      </c>
      <c r="AQ83" s="12">
        <v>0</v>
      </c>
      <c r="AR83" s="12" t="s">
        <v>55</v>
      </c>
      <c r="AS83" s="12" t="s">
        <v>55</v>
      </c>
      <c r="AT83" s="12" t="s">
        <v>55</v>
      </c>
      <c r="AU83" s="12" t="s">
        <v>55</v>
      </c>
      <c r="AV83" s="12" t="s">
        <v>55</v>
      </c>
      <c r="AW83" s="12" t="s">
        <v>55</v>
      </c>
      <c r="AX83" s="12" t="s">
        <v>55</v>
      </c>
      <c r="AY83" s="12">
        <v>0</v>
      </c>
      <c r="AZ83" s="12">
        <v>175</v>
      </c>
      <c r="BA83" s="12">
        <v>0</v>
      </c>
      <c r="BB83" s="12">
        <v>0</v>
      </c>
      <c r="BC83" s="12">
        <v>1</v>
      </c>
      <c r="BD83" s="12">
        <v>40</v>
      </c>
      <c r="BE83" s="12">
        <f>SUM(AY83:BC83)</f>
        <v>176</v>
      </c>
      <c r="BF83" s="12">
        <f>SUM(AZ83:BD83)</f>
        <v>216</v>
      </c>
      <c r="BG83" s="12" t="s">
        <v>55</v>
      </c>
      <c r="BH83" s="30" t="s">
        <v>55</v>
      </c>
    </row>
    <row r="84" spans="1:60" ht="15.75" x14ac:dyDescent="0.25">
      <c r="A84" s="12">
        <v>81</v>
      </c>
      <c r="B84" s="12">
        <v>3</v>
      </c>
      <c r="C84" s="12" t="s">
        <v>220</v>
      </c>
      <c r="D84" s="12" t="s">
        <v>324</v>
      </c>
      <c r="E84" s="12" t="s">
        <v>331</v>
      </c>
      <c r="F84" s="12"/>
      <c r="G84" s="12"/>
      <c r="H84" s="12"/>
      <c r="I84" s="12" t="s">
        <v>60</v>
      </c>
      <c r="J84" s="52" t="s">
        <v>61</v>
      </c>
      <c r="K84" s="8">
        <f>ROUND(AK84/12,-1)</f>
        <v>180</v>
      </c>
      <c r="L84" s="12">
        <v>0</v>
      </c>
      <c r="M84" s="8">
        <f>AM84*3</f>
        <v>0</v>
      </c>
      <c r="N84" s="12">
        <v>0</v>
      </c>
      <c r="O84" s="8">
        <f>AN84</f>
        <v>0</v>
      </c>
      <c r="P84" s="12">
        <v>0</v>
      </c>
      <c r="Q84" s="12" t="s">
        <v>55</v>
      </c>
      <c r="R84" s="12">
        <v>10</v>
      </c>
      <c r="S84" s="12">
        <v>0</v>
      </c>
      <c r="T84" s="12" t="s">
        <v>55</v>
      </c>
      <c r="U84" s="12" t="s">
        <v>55</v>
      </c>
      <c r="V84" s="12" t="s">
        <v>55</v>
      </c>
      <c r="W84" s="12" t="s">
        <v>55</v>
      </c>
      <c r="X84" s="12" t="s">
        <v>55</v>
      </c>
      <c r="Y84" s="12">
        <v>0</v>
      </c>
      <c r="Z84" s="12">
        <v>7</v>
      </c>
      <c r="AA84" s="12">
        <v>0</v>
      </c>
      <c r="AB84" s="12">
        <v>0</v>
      </c>
      <c r="AC84" s="12">
        <v>3</v>
      </c>
      <c r="AD84" s="12">
        <v>10</v>
      </c>
      <c r="AE84" s="30" t="s">
        <v>55</v>
      </c>
      <c r="AF84" s="27">
        <v>3</v>
      </c>
      <c r="AG84" s="12" t="s">
        <v>220</v>
      </c>
      <c r="AH84" s="12" t="s">
        <v>60</v>
      </c>
      <c r="AI84" s="12" t="s">
        <v>56</v>
      </c>
      <c r="AJ84" s="12" t="s">
        <v>57</v>
      </c>
      <c r="AK84" s="53">
        <v>2100</v>
      </c>
      <c r="AL84" s="12" t="s">
        <v>55</v>
      </c>
      <c r="AM84" s="30">
        <v>0</v>
      </c>
      <c r="AN84" s="31">
        <v>0</v>
      </c>
      <c r="AO84" s="12" t="s">
        <v>221</v>
      </c>
      <c r="AP84" s="12">
        <v>10</v>
      </c>
      <c r="AQ84" s="12">
        <v>0</v>
      </c>
      <c r="AR84" s="12" t="s">
        <v>55</v>
      </c>
      <c r="AS84" s="12" t="s">
        <v>55</v>
      </c>
      <c r="AT84" s="12" t="s">
        <v>55</v>
      </c>
      <c r="AU84" s="12" t="s">
        <v>55</v>
      </c>
      <c r="AV84" s="12" t="s">
        <v>55</v>
      </c>
      <c r="AW84" s="12" t="s">
        <v>55</v>
      </c>
      <c r="AX84" s="12" t="s">
        <v>55</v>
      </c>
      <c r="AY84" s="12">
        <v>0</v>
      </c>
      <c r="AZ84" s="12">
        <v>175</v>
      </c>
      <c r="BA84" s="12">
        <v>0</v>
      </c>
      <c r="BB84" s="12">
        <v>0</v>
      </c>
      <c r="BC84" s="12">
        <v>1</v>
      </c>
      <c r="BD84" s="12">
        <v>40</v>
      </c>
      <c r="BE84" s="12">
        <f>SUM(AY84:BC84)</f>
        <v>176</v>
      </c>
      <c r="BF84" s="12">
        <f>SUM(AY84:BD84)</f>
        <v>216</v>
      </c>
      <c r="BG84" s="12" t="s">
        <v>55</v>
      </c>
      <c r="BH84" s="30" t="s">
        <v>55</v>
      </c>
    </row>
    <row r="85" spans="1:60" ht="16.5" thickBot="1" x14ac:dyDescent="0.3">
      <c r="A85" s="12">
        <v>82</v>
      </c>
      <c r="B85" s="12">
        <v>3</v>
      </c>
      <c r="C85" s="12" t="s">
        <v>222</v>
      </c>
      <c r="D85" s="12" t="s">
        <v>324</v>
      </c>
      <c r="E85" s="12" t="s">
        <v>331</v>
      </c>
      <c r="F85" s="12"/>
      <c r="G85" s="12"/>
      <c r="H85" s="12"/>
      <c r="I85" s="12" t="s">
        <v>60</v>
      </c>
      <c r="J85" s="12">
        <v>180</v>
      </c>
      <c r="K85" s="8">
        <f>ROUND(AK85/12,-1)</f>
        <v>180</v>
      </c>
      <c r="L85" s="12">
        <v>0</v>
      </c>
      <c r="M85" s="8">
        <f>AM85*3</f>
        <v>0</v>
      </c>
      <c r="N85" s="12">
        <v>0</v>
      </c>
      <c r="O85" s="8">
        <f>AN85</f>
        <v>0</v>
      </c>
      <c r="P85" s="12">
        <v>0</v>
      </c>
      <c r="Q85" s="12" t="s">
        <v>55</v>
      </c>
      <c r="R85" s="12">
        <v>10</v>
      </c>
      <c r="S85" s="12">
        <v>0</v>
      </c>
      <c r="T85" s="12" t="s">
        <v>55</v>
      </c>
      <c r="U85" s="12" t="s">
        <v>55</v>
      </c>
      <c r="V85" s="12" t="s">
        <v>55</v>
      </c>
      <c r="W85" s="12" t="s">
        <v>55</v>
      </c>
      <c r="X85" s="12" t="s">
        <v>55</v>
      </c>
      <c r="Y85" s="12">
        <v>0</v>
      </c>
      <c r="Z85" s="12">
        <v>7</v>
      </c>
      <c r="AA85" s="12">
        <v>0</v>
      </c>
      <c r="AB85" s="12">
        <v>0</v>
      </c>
      <c r="AC85" s="12">
        <v>3</v>
      </c>
      <c r="AD85" s="12">
        <v>10</v>
      </c>
      <c r="AE85" s="30" t="s">
        <v>55</v>
      </c>
      <c r="AF85" s="27">
        <v>3</v>
      </c>
      <c r="AG85" s="12" t="s">
        <v>222</v>
      </c>
      <c r="AH85" s="12" t="s">
        <v>60</v>
      </c>
      <c r="AI85" s="12" t="s">
        <v>56</v>
      </c>
      <c r="AJ85" s="12" t="s">
        <v>57</v>
      </c>
      <c r="AK85" s="12">
        <v>2100</v>
      </c>
      <c r="AL85" s="12" t="s">
        <v>55</v>
      </c>
      <c r="AM85" s="30">
        <v>0</v>
      </c>
      <c r="AN85" s="31">
        <v>0</v>
      </c>
      <c r="AO85" s="12" t="s">
        <v>55</v>
      </c>
      <c r="AP85" s="12">
        <v>10</v>
      </c>
      <c r="AQ85" s="12">
        <v>0</v>
      </c>
      <c r="AR85" s="12" t="s">
        <v>55</v>
      </c>
      <c r="AS85" s="12" t="s">
        <v>55</v>
      </c>
      <c r="AT85" s="12" t="s">
        <v>55</v>
      </c>
      <c r="AU85" s="12" t="s">
        <v>55</v>
      </c>
      <c r="AV85" s="12" t="s">
        <v>55</v>
      </c>
      <c r="AW85" s="12" t="s">
        <v>55</v>
      </c>
      <c r="AX85" s="12" t="s">
        <v>55</v>
      </c>
      <c r="AY85" s="12">
        <v>0</v>
      </c>
      <c r="AZ85" s="12">
        <v>175</v>
      </c>
      <c r="BA85" s="12">
        <v>0</v>
      </c>
      <c r="BB85" s="12">
        <v>0</v>
      </c>
      <c r="BC85" s="12">
        <v>1</v>
      </c>
      <c r="BD85" s="52">
        <f>40*0.7</f>
        <v>28</v>
      </c>
      <c r="BE85" s="12">
        <f>SUM(AY85:BC85)</f>
        <v>176</v>
      </c>
      <c r="BF85" s="12">
        <f>SUM(AY85:BD85)</f>
        <v>204</v>
      </c>
      <c r="BG85" s="12" t="s">
        <v>223</v>
      </c>
      <c r="BH85" s="30" t="s">
        <v>55</v>
      </c>
    </row>
    <row r="86" spans="1:60" ht="17.25" thickTop="1" thickBot="1" x14ac:dyDescent="0.3">
      <c r="A86" s="12">
        <v>83</v>
      </c>
      <c r="B86" s="12">
        <v>3</v>
      </c>
      <c r="C86" s="12" t="s">
        <v>224</v>
      </c>
      <c r="D86" s="12" t="s">
        <v>323</v>
      </c>
      <c r="E86" s="12" t="s">
        <v>330</v>
      </c>
      <c r="F86" s="12" t="str">
        <f>IF(SUM(R86:S86)&gt;0, "Yes","No")</f>
        <v>Yes</v>
      </c>
      <c r="G86" s="12" t="str">
        <f>IF(SUM(L86,N86)&gt;0,"Yes", "No")</f>
        <v>No</v>
      </c>
      <c r="H86" s="12" t="str">
        <f>IF(SUM(AM86:AN86)&gt;0, "Yes","No")</f>
        <v>No</v>
      </c>
      <c r="I86" s="12" t="s">
        <v>54</v>
      </c>
      <c r="J86" s="12">
        <v>180</v>
      </c>
      <c r="K86" s="8">
        <f>ROUND(AK86/12,-1)</f>
        <v>150</v>
      </c>
      <c r="L86" s="12">
        <v>0</v>
      </c>
      <c r="M86" s="8">
        <f>AM86*3</f>
        <v>0</v>
      </c>
      <c r="N86" s="12">
        <v>0</v>
      </c>
      <c r="O86" s="8">
        <f>AN86</f>
        <v>0</v>
      </c>
      <c r="P86" s="12">
        <v>0</v>
      </c>
      <c r="Q86" s="12" t="s">
        <v>55</v>
      </c>
      <c r="R86" s="123">
        <v>10</v>
      </c>
      <c r="S86" s="12">
        <v>0</v>
      </c>
      <c r="T86" s="12" t="s">
        <v>55</v>
      </c>
      <c r="U86" s="12" t="s">
        <v>55</v>
      </c>
      <c r="V86" s="12" t="s">
        <v>55</v>
      </c>
      <c r="W86" s="12" t="s">
        <v>55</v>
      </c>
      <c r="X86" s="12" t="s">
        <v>55</v>
      </c>
      <c r="Y86" s="12">
        <v>0</v>
      </c>
      <c r="Z86" s="12">
        <v>7</v>
      </c>
      <c r="AA86" s="12">
        <v>0</v>
      </c>
      <c r="AB86" s="12">
        <v>0</v>
      </c>
      <c r="AC86" s="12">
        <v>4</v>
      </c>
      <c r="AD86" s="12">
        <v>11</v>
      </c>
      <c r="AE86" s="30" t="s">
        <v>55</v>
      </c>
      <c r="AF86" s="27">
        <v>3</v>
      </c>
      <c r="AG86" s="12" t="s">
        <v>225</v>
      </c>
      <c r="AH86" s="12" t="s">
        <v>54</v>
      </c>
      <c r="AI86" s="12" t="s">
        <v>56</v>
      </c>
      <c r="AJ86" s="12" t="s">
        <v>57</v>
      </c>
      <c r="AK86" s="12">
        <v>1800</v>
      </c>
      <c r="AL86" s="12" t="s">
        <v>226</v>
      </c>
      <c r="AM86" s="30">
        <v>0</v>
      </c>
      <c r="AN86" s="31">
        <v>0</v>
      </c>
      <c r="AO86" s="12" t="s">
        <v>55</v>
      </c>
      <c r="AP86" s="12">
        <v>10</v>
      </c>
      <c r="AQ86" s="12">
        <v>0</v>
      </c>
      <c r="AR86" s="12" t="s">
        <v>55</v>
      </c>
      <c r="AS86" s="12" t="s">
        <v>55</v>
      </c>
      <c r="AT86" s="12" t="s">
        <v>55</v>
      </c>
      <c r="AU86" s="12" t="s">
        <v>55</v>
      </c>
      <c r="AV86" s="12" t="s">
        <v>55</v>
      </c>
      <c r="AW86" s="12" t="s">
        <v>55</v>
      </c>
      <c r="AX86" s="12" t="s">
        <v>55</v>
      </c>
      <c r="AY86" s="12">
        <v>0</v>
      </c>
      <c r="AZ86" s="12">
        <v>200</v>
      </c>
      <c r="BA86" s="12">
        <v>0</v>
      </c>
      <c r="BB86" s="12">
        <v>0</v>
      </c>
      <c r="BC86" s="12">
        <v>1</v>
      </c>
      <c r="BD86" s="12">
        <v>40</v>
      </c>
      <c r="BE86" s="12">
        <f>SUM(AY86:BC86)</f>
        <v>201</v>
      </c>
      <c r="BF86" s="12">
        <f>SUM(AZ86:BD86)</f>
        <v>241</v>
      </c>
      <c r="BG86" s="12" t="s">
        <v>55</v>
      </c>
      <c r="BH86" s="30" t="s">
        <v>55</v>
      </c>
    </row>
    <row r="87" spans="1:60" ht="17.25" thickTop="1" thickBot="1" x14ac:dyDescent="0.3">
      <c r="A87" s="12">
        <v>84</v>
      </c>
      <c r="B87" s="12">
        <v>3</v>
      </c>
      <c r="C87" s="12" t="s">
        <v>227</v>
      </c>
      <c r="D87" s="12" t="s">
        <v>324</v>
      </c>
      <c r="E87" s="12" t="s">
        <v>331</v>
      </c>
      <c r="F87" s="12"/>
      <c r="G87" s="12"/>
      <c r="H87" s="12"/>
      <c r="I87" s="12" t="s">
        <v>60</v>
      </c>
      <c r="J87" s="52" t="s">
        <v>61</v>
      </c>
      <c r="K87" s="8">
        <f>ROUND(AK87/12,-1)</f>
        <v>150</v>
      </c>
      <c r="L87" s="12">
        <v>0</v>
      </c>
      <c r="M87" s="8">
        <f>AM87*3</f>
        <v>0</v>
      </c>
      <c r="N87" s="12">
        <v>0</v>
      </c>
      <c r="O87" s="8">
        <f>AN87</f>
        <v>0</v>
      </c>
      <c r="P87" s="12">
        <v>0</v>
      </c>
      <c r="Q87" s="12" t="s">
        <v>55</v>
      </c>
      <c r="R87" s="9">
        <v>10</v>
      </c>
      <c r="S87" s="12">
        <v>0</v>
      </c>
      <c r="T87" s="12" t="s">
        <v>55</v>
      </c>
      <c r="U87" s="12" t="s">
        <v>55</v>
      </c>
      <c r="V87" s="12" t="s">
        <v>55</v>
      </c>
      <c r="W87" s="12" t="s">
        <v>55</v>
      </c>
      <c r="X87" s="12" t="s">
        <v>55</v>
      </c>
      <c r="Y87" s="12">
        <v>0</v>
      </c>
      <c r="Z87" s="12">
        <v>7</v>
      </c>
      <c r="AA87" s="12">
        <v>0</v>
      </c>
      <c r="AB87" s="12">
        <v>0</v>
      </c>
      <c r="AC87" s="12">
        <v>4</v>
      </c>
      <c r="AD87" s="12">
        <v>11</v>
      </c>
      <c r="AE87" s="30" t="s">
        <v>55</v>
      </c>
      <c r="AF87" s="27">
        <v>3</v>
      </c>
      <c r="AG87" s="12" t="s">
        <v>227</v>
      </c>
      <c r="AH87" s="12" t="s">
        <v>60</v>
      </c>
      <c r="AI87" s="12" t="s">
        <v>56</v>
      </c>
      <c r="AJ87" s="12" t="s">
        <v>57</v>
      </c>
      <c r="AK87" s="53">
        <v>1800</v>
      </c>
      <c r="AL87" s="12" t="s">
        <v>226</v>
      </c>
      <c r="AM87" s="30">
        <v>0</v>
      </c>
      <c r="AN87" s="31">
        <v>0</v>
      </c>
      <c r="AO87" s="12" t="s">
        <v>228</v>
      </c>
      <c r="AP87" s="12">
        <v>10</v>
      </c>
      <c r="AQ87" s="12">
        <v>0</v>
      </c>
      <c r="AR87" s="12" t="s">
        <v>55</v>
      </c>
      <c r="AS87" s="12" t="s">
        <v>55</v>
      </c>
      <c r="AT87" s="12" t="s">
        <v>55</v>
      </c>
      <c r="AU87" s="12" t="s">
        <v>55</v>
      </c>
      <c r="AV87" s="12" t="s">
        <v>55</v>
      </c>
      <c r="AW87" s="12" t="s">
        <v>55</v>
      </c>
      <c r="AX87" s="12" t="s">
        <v>55</v>
      </c>
      <c r="AY87" s="12">
        <v>0</v>
      </c>
      <c r="AZ87" s="12">
        <v>200</v>
      </c>
      <c r="BA87" s="12">
        <v>0</v>
      </c>
      <c r="BB87" s="12">
        <v>0</v>
      </c>
      <c r="BC87" s="12">
        <v>1</v>
      </c>
      <c r="BD87" s="12">
        <v>40</v>
      </c>
      <c r="BE87" s="12">
        <f>SUM(AY87:BC87)</f>
        <v>201</v>
      </c>
      <c r="BF87" s="12">
        <f>SUM(AY87:BD87)</f>
        <v>241</v>
      </c>
      <c r="BG87" s="12" t="s">
        <v>55</v>
      </c>
      <c r="BH87" s="30" t="s">
        <v>55</v>
      </c>
    </row>
    <row r="88" spans="1:60" ht="17.25" thickTop="1" thickBot="1" x14ac:dyDescent="0.3">
      <c r="A88" s="12">
        <v>85</v>
      </c>
      <c r="B88" s="12">
        <v>3</v>
      </c>
      <c r="C88" s="12" t="s">
        <v>229</v>
      </c>
      <c r="D88" s="12" t="s">
        <v>324</v>
      </c>
      <c r="E88" s="12" t="s">
        <v>331</v>
      </c>
      <c r="F88" s="12"/>
      <c r="G88" s="12"/>
      <c r="H88" s="12"/>
      <c r="I88" s="12" t="s">
        <v>60</v>
      </c>
      <c r="J88" s="12">
        <v>180</v>
      </c>
      <c r="K88" s="8">
        <f>ROUND(AK88/12,-1)</f>
        <v>150</v>
      </c>
      <c r="L88" s="12">
        <v>0</v>
      </c>
      <c r="M88" s="8">
        <f>AM88*3</f>
        <v>0</v>
      </c>
      <c r="N88" s="12">
        <v>0</v>
      </c>
      <c r="O88" s="8">
        <f>AN88</f>
        <v>0</v>
      </c>
      <c r="P88" s="12">
        <v>0</v>
      </c>
      <c r="Q88" s="12" t="s">
        <v>55</v>
      </c>
      <c r="R88" s="9">
        <v>10</v>
      </c>
      <c r="S88" s="12">
        <v>0</v>
      </c>
      <c r="T88" s="12" t="s">
        <v>55</v>
      </c>
      <c r="U88" s="12" t="s">
        <v>55</v>
      </c>
      <c r="V88" s="12" t="s">
        <v>55</v>
      </c>
      <c r="W88" s="12" t="s">
        <v>55</v>
      </c>
      <c r="X88" s="12" t="s">
        <v>55</v>
      </c>
      <c r="Y88" s="12">
        <v>0</v>
      </c>
      <c r="Z88" s="12">
        <v>7</v>
      </c>
      <c r="AA88" s="12">
        <v>0</v>
      </c>
      <c r="AB88" s="12">
        <v>0</v>
      </c>
      <c r="AC88" s="52" t="s">
        <v>61</v>
      </c>
      <c r="AD88" s="52" t="s">
        <v>61</v>
      </c>
      <c r="AE88" s="30" t="s">
        <v>55</v>
      </c>
      <c r="AF88" s="27">
        <v>3</v>
      </c>
      <c r="AG88" s="12" t="s">
        <v>229</v>
      </c>
      <c r="AH88" s="12" t="s">
        <v>60</v>
      </c>
      <c r="AI88" s="12" t="s">
        <v>56</v>
      </c>
      <c r="AJ88" s="12" t="s">
        <v>57</v>
      </c>
      <c r="AK88" s="12">
        <v>1800</v>
      </c>
      <c r="AL88" s="12" t="s">
        <v>226</v>
      </c>
      <c r="AM88" s="30">
        <v>0</v>
      </c>
      <c r="AN88" s="31">
        <v>0</v>
      </c>
      <c r="AO88" s="12" t="s">
        <v>55</v>
      </c>
      <c r="AP88" s="12">
        <v>10</v>
      </c>
      <c r="AQ88" s="12">
        <v>0</v>
      </c>
      <c r="AR88" s="12" t="s">
        <v>55</v>
      </c>
      <c r="AS88" s="12" t="s">
        <v>55</v>
      </c>
      <c r="AT88" s="12" t="s">
        <v>55</v>
      </c>
      <c r="AU88" s="12" t="s">
        <v>55</v>
      </c>
      <c r="AV88" s="12" t="s">
        <v>55</v>
      </c>
      <c r="AW88" s="12" t="s">
        <v>55</v>
      </c>
      <c r="AX88" s="12" t="s">
        <v>55</v>
      </c>
      <c r="AY88" s="12">
        <v>0</v>
      </c>
      <c r="AZ88" s="12">
        <v>200</v>
      </c>
      <c r="BA88" s="12">
        <v>0</v>
      </c>
      <c r="BB88" s="12">
        <v>0</v>
      </c>
      <c r="BC88" s="12">
        <v>1</v>
      </c>
      <c r="BD88" s="52">
        <f>40*0.7</f>
        <v>28</v>
      </c>
      <c r="BE88" s="12">
        <f>SUM(AY88:BC88)</f>
        <v>201</v>
      </c>
      <c r="BF88" s="12">
        <f>SUM(AY88:BD88)</f>
        <v>229</v>
      </c>
      <c r="BG88" s="12" t="s">
        <v>230</v>
      </c>
      <c r="BH88" s="30" t="s">
        <v>55</v>
      </c>
    </row>
    <row r="89" spans="1:60" ht="17.25" thickTop="1" thickBot="1" x14ac:dyDescent="0.3">
      <c r="A89" s="12">
        <v>86</v>
      </c>
      <c r="B89" s="12">
        <v>3</v>
      </c>
      <c r="C89" s="12" t="s">
        <v>231</v>
      </c>
      <c r="D89" s="12" t="s">
        <v>323</v>
      </c>
      <c r="E89" s="12" t="s">
        <v>330</v>
      </c>
      <c r="F89" s="12" t="str">
        <f>IF(SUM(R89:S89)&gt;0, "Yes","No")</f>
        <v>Yes</v>
      </c>
      <c r="G89" s="12" t="str">
        <f>IF(SUM(L89,N89)&gt;0,"Yes", "No")</f>
        <v>No</v>
      </c>
      <c r="H89" s="12" t="str">
        <f>IF(SUM(AM89:AN89)&gt;0, "Yes","No")</f>
        <v>Yes</v>
      </c>
      <c r="I89" s="12" t="s">
        <v>54</v>
      </c>
      <c r="J89" s="12">
        <v>220</v>
      </c>
      <c r="K89" s="8">
        <f>ROUND(AK89/12,-1)</f>
        <v>200</v>
      </c>
      <c r="L89" s="12">
        <v>0</v>
      </c>
      <c r="M89" s="66">
        <v>0</v>
      </c>
      <c r="N89" s="12">
        <v>0</v>
      </c>
      <c r="O89" s="8">
        <f>AN89</f>
        <v>0</v>
      </c>
      <c r="P89" s="12">
        <v>0</v>
      </c>
      <c r="Q89" s="12" t="s">
        <v>55</v>
      </c>
      <c r="R89" s="123">
        <v>15</v>
      </c>
      <c r="S89" s="12">
        <v>5</v>
      </c>
      <c r="T89" s="12" t="s">
        <v>55</v>
      </c>
      <c r="U89" s="12" t="s">
        <v>55</v>
      </c>
      <c r="V89" s="12" t="s">
        <v>55</v>
      </c>
      <c r="W89" s="12" t="s">
        <v>55</v>
      </c>
      <c r="X89" s="12" t="s">
        <v>55</v>
      </c>
      <c r="Y89" s="12">
        <v>0</v>
      </c>
      <c r="Z89" s="12">
        <v>9</v>
      </c>
      <c r="AA89" s="12">
        <v>0</v>
      </c>
      <c r="AB89" s="12">
        <v>0</v>
      </c>
      <c r="AC89" s="12">
        <v>8</v>
      </c>
      <c r="AD89" s="12">
        <v>17</v>
      </c>
      <c r="AE89" s="30" t="s">
        <v>55</v>
      </c>
      <c r="AF89" s="27">
        <v>3</v>
      </c>
      <c r="AG89" s="12" t="s">
        <v>231</v>
      </c>
      <c r="AH89" s="12" t="s">
        <v>54</v>
      </c>
      <c r="AI89" s="12" t="s">
        <v>56</v>
      </c>
      <c r="AJ89" s="12" t="s">
        <v>57</v>
      </c>
      <c r="AK89" s="12">
        <v>2400</v>
      </c>
      <c r="AL89" s="12" t="s">
        <v>55</v>
      </c>
      <c r="AM89" s="30">
        <v>5</v>
      </c>
      <c r="AN89" s="31">
        <v>0</v>
      </c>
      <c r="AO89" s="12" t="s">
        <v>232</v>
      </c>
      <c r="AP89" s="12">
        <v>15</v>
      </c>
      <c r="AQ89" s="12">
        <v>5</v>
      </c>
      <c r="AR89" s="12" t="s">
        <v>55</v>
      </c>
      <c r="AS89" s="12" t="s">
        <v>55</v>
      </c>
      <c r="AT89" s="12" t="s">
        <v>55</v>
      </c>
      <c r="AU89" s="12" t="s">
        <v>55</v>
      </c>
      <c r="AV89" s="12" t="s">
        <v>55</v>
      </c>
      <c r="AW89" s="12" t="s">
        <v>55</v>
      </c>
      <c r="AX89" s="12" t="s">
        <v>55</v>
      </c>
      <c r="AY89" s="12">
        <v>0</v>
      </c>
      <c r="AZ89" s="12">
        <v>275</v>
      </c>
      <c r="BA89" s="12">
        <v>0</v>
      </c>
      <c r="BB89" s="12">
        <v>100</v>
      </c>
      <c r="BC89" s="12">
        <v>1</v>
      </c>
      <c r="BD89" s="12">
        <v>150</v>
      </c>
      <c r="BE89" s="12">
        <f>SUM(AY89:BC89)</f>
        <v>376</v>
      </c>
      <c r="BF89" s="12">
        <f>SUM(AZ89:BD89)</f>
        <v>526</v>
      </c>
      <c r="BG89" s="12" t="s">
        <v>55</v>
      </c>
      <c r="BH89" s="30" t="s">
        <v>55</v>
      </c>
    </row>
    <row r="90" spans="1:60" ht="17.25" thickTop="1" thickBot="1" x14ac:dyDescent="0.3">
      <c r="A90" s="12">
        <v>87</v>
      </c>
      <c r="B90" s="12">
        <v>3</v>
      </c>
      <c r="C90" s="12" t="s">
        <v>233</v>
      </c>
      <c r="D90" s="12" t="s">
        <v>324</v>
      </c>
      <c r="E90" s="12" t="s">
        <v>330</v>
      </c>
      <c r="F90" s="12"/>
      <c r="G90" s="12"/>
      <c r="H90" s="12"/>
      <c r="I90" s="12" t="s">
        <v>60</v>
      </c>
      <c r="J90" s="12">
        <v>220</v>
      </c>
      <c r="K90" s="8">
        <f>ROUND(AK90/12,-1)</f>
        <v>200</v>
      </c>
      <c r="L90" s="12">
        <v>0</v>
      </c>
      <c r="M90" s="66">
        <v>0</v>
      </c>
      <c r="N90" s="12">
        <v>0</v>
      </c>
      <c r="O90" s="8">
        <f>AN90</f>
        <v>0</v>
      </c>
      <c r="P90" s="12">
        <v>0</v>
      </c>
      <c r="Q90" s="12" t="s">
        <v>55</v>
      </c>
      <c r="R90" s="9">
        <v>15</v>
      </c>
      <c r="S90" s="12">
        <v>5</v>
      </c>
      <c r="T90" s="12" t="s">
        <v>55</v>
      </c>
      <c r="U90" s="12" t="s">
        <v>55</v>
      </c>
      <c r="V90" s="12" t="s">
        <v>55</v>
      </c>
      <c r="W90" s="12" t="s">
        <v>55</v>
      </c>
      <c r="X90" s="12" t="s">
        <v>55</v>
      </c>
      <c r="Y90" s="12">
        <v>0</v>
      </c>
      <c r="Z90" s="12">
        <v>4</v>
      </c>
      <c r="AA90" s="12">
        <v>0</v>
      </c>
      <c r="AB90" s="12">
        <v>0</v>
      </c>
      <c r="AC90" s="12">
        <v>8</v>
      </c>
      <c r="AD90" s="12">
        <v>12</v>
      </c>
      <c r="AE90" s="30" t="s">
        <v>55</v>
      </c>
      <c r="AF90" s="27">
        <v>3</v>
      </c>
      <c r="AG90" s="12" t="s">
        <v>233</v>
      </c>
      <c r="AH90" s="12" t="s">
        <v>60</v>
      </c>
      <c r="AI90" s="12" t="s">
        <v>56</v>
      </c>
      <c r="AJ90" s="12" t="s">
        <v>57</v>
      </c>
      <c r="AK90" s="12">
        <v>2400</v>
      </c>
      <c r="AL90" s="12" t="s">
        <v>55</v>
      </c>
      <c r="AM90" s="30">
        <v>5</v>
      </c>
      <c r="AN90" s="31">
        <v>0</v>
      </c>
      <c r="AO90" s="12" t="s">
        <v>232</v>
      </c>
      <c r="AP90" s="12">
        <v>15</v>
      </c>
      <c r="AQ90" s="12">
        <v>5</v>
      </c>
      <c r="AR90" s="12" t="s">
        <v>55</v>
      </c>
      <c r="AS90" s="12" t="s">
        <v>55</v>
      </c>
      <c r="AT90" s="12" t="s">
        <v>55</v>
      </c>
      <c r="AU90" s="12" t="s">
        <v>55</v>
      </c>
      <c r="AV90" s="12" t="s">
        <v>55</v>
      </c>
      <c r="AW90" s="12" t="s">
        <v>55</v>
      </c>
      <c r="AX90" s="12" t="s">
        <v>55</v>
      </c>
      <c r="AY90" s="12">
        <v>0</v>
      </c>
      <c r="AZ90" s="52">
        <f>275*0.5</f>
        <v>137.5</v>
      </c>
      <c r="BA90" s="12">
        <v>0</v>
      </c>
      <c r="BB90" s="12">
        <v>100</v>
      </c>
      <c r="BC90" s="12">
        <v>1</v>
      </c>
      <c r="BD90" s="12">
        <v>150</v>
      </c>
      <c r="BE90" s="12">
        <f>SUM(AY90:BC90)</f>
        <v>238.5</v>
      </c>
      <c r="BF90" s="12">
        <f>SUM(AY90:BD90)</f>
        <v>388.5</v>
      </c>
      <c r="BG90" s="12" t="s">
        <v>234</v>
      </c>
      <c r="BH90" s="30" t="s">
        <v>55</v>
      </c>
    </row>
    <row r="91" spans="1:60" ht="17.25" thickTop="1" thickBot="1" x14ac:dyDescent="0.3">
      <c r="A91" s="12">
        <v>88</v>
      </c>
      <c r="B91" s="12">
        <v>3</v>
      </c>
      <c r="C91" s="12" t="s">
        <v>235</v>
      </c>
      <c r="D91" s="12" t="s">
        <v>324</v>
      </c>
      <c r="E91" s="12" t="s">
        <v>330</v>
      </c>
      <c r="F91" s="12"/>
      <c r="G91" s="12"/>
      <c r="H91" s="12"/>
      <c r="I91" s="12" t="s">
        <v>60</v>
      </c>
      <c r="J91" s="12">
        <v>440</v>
      </c>
      <c r="K91" s="8">
        <f>ROUND(AK91/12,-1)</f>
        <v>400</v>
      </c>
      <c r="L91" s="12">
        <v>0</v>
      </c>
      <c r="M91" s="66">
        <v>0</v>
      </c>
      <c r="N91" s="12">
        <v>0</v>
      </c>
      <c r="O91" s="8">
        <f>AN91</f>
        <v>0</v>
      </c>
      <c r="P91" s="12">
        <v>0</v>
      </c>
      <c r="Q91" s="12" t="s">
        <v>55</v>
      </c>
      <c r="R91" s="9">
        <v>15</v>
      </c>
      <c r="S91" s="12">
        <v>5</v>
      </c>
      <c r="T91" s="12" t="s">
        <v>55</v>
      </c>
      <c r="U91" s="12" t="s">
        <v>55</v>
      </c>
      <c r="V91" s="12" t="s">
        <v>55</v>
      </c>
      <c r="W91" s="12" t="s">
        <v>55</v>
      </c>
      <c r="X91" s="12" t="s">
        <v>55</v>
      </c>
      <c r="Y91" s="12">
        <v>0</v>
      </c>
      <c r="Z91" s="12">
        <v>9</v>
      </c>
      <c r="AA91" s="12">
        <v>0</v>
      </c>
      <c r="AB91" s="12">
        <v>0</v>
      </c>
      <c r="AC91" s="12">
        <v>8</v>
      </c>
      <c r="AD91" s="12">
        <v>17</v>
      </c>
      <c r="AE91" s="30" t="s">
        <v>55</v>
      </c>
      <c r="AF91" s="27">
        <v>3</v>
      </c>
      <c r="AG91" s="12" t="s">
        <v>235</v>
      </c>
      <c r="AH91" s="12" t="s">
        <v>60</v>
      </c>
      <c r="AI91" s="12" t="s">
        <v>56</v>
      </c>
      <c r="AJ91" s="12" t="s">
        <v>57</v>
      </c>
      <c r="AK91" s="52">
        <f>2400*2</f>
        <v>4800</v>
      </c>
      <c r="AL91" s="12" t="s">
        <v>55</v>
      </c>
      <c r="AM91" s="30">
        <v>5</v>
      </c>
      <c r="AN91" s="31">
        <v>0</v>
      </c>
      <c r="AO91" s="12" t="s">
        <v>236</v>
      </c>
      <c r="AP91" s="12">
        <v>15</v>
      </c>
      <c r="AQ91" s="12">
        <v>5</v>
      </c>
      <c r="AR91" s="12" t="s">
        <v>55</v>
      </c>
      <c r="AS91" s="12" t="s">
        <v>55</v>
      </c>
      <c r="AT91" s="12" t="s">
        <v>55</v>
      </c>
      <c r="AU91" s="12" t="s">
        <v>55</v>
      </c>
      <c r="AV91" s="12" t="s">
        <v>55</v>
      </c>
      <c r="AW91" s="12" t="s">
        <v>55</v>
      </c>
      <c r="AX91" s="12" t="s">
        <v>55</v>
      </c>
      <c r="AY91" s="12">
        <v>0</v>
      </c>
      <c r="AZ91" s="12">
        <v>275</v>
      </c>
      <c r="BA91" s="12">
        <v>0</v>
      </c>
      <c r="BB91" s="12">
        <v>100</v>
      </c>
      <c r="BC91" s="12">
        <v>1</v>
      </c>
      <c r="BD91" s="12">
        <v>150</v>
      </c>
      <c r="BE91" s="12">
        <f>SUM(AY91:BC91)</f>
        <v>376</v>
      </c>
      <c r="BF91" s="12">
        <f>SUM(AY91:BD91)</f>
        <v>526</v>
      </c>
      <c r="BG91" s="12" t="s">
        <v>55</v>
      </c>
      <c r="BH91" s="30" t="s">
        <v>55</v>
      </c>
    </row>
    <row r="92" spans="1:60" ht="17.25" thickTop="1" thickBot="1" x14ac:dyDescent="0.3">
      <c r="A92" s="12">
        <v>89</v>
      </c>
      <c r="B92" s="12">
        <v>3</v>
      </c>
      <c r="C92" s="12" t="s">
        <v>237</v>
      </c>
      <c r="D92" s="12" t="s">
        <v>324</v>
      </c>
      <c r="E92" s="12" t="s">
        <v>331</v>
      </c>
      <c r="F92" s="12"/>
      <c r="G92" s="12"/>
      <c r="H92" s="12"/>
      <c r="I92" s="12" t="s">
        <v>60</v>
      </c>
      <c r="J92" s="52" t="s">
        <v>61</v>
      </c>
      <c r="K92" s="8">
        <f>ROUND(AK92/12,-1)</f>
        <v>200</v>
      </c>
      <c r="L92" s="12">
        <v>0</v>
      </c>
      <c r="M92" s="66">
        <v>0</v>
      </c>
      <c r="N92" s="12">
        <v>0</v>
      </c>
      <c r="O92" s="8">
        <f>AN92</f>
        <v>0</v>
      </c>
      <c r="P92" s="12">
        <v>0</v>
      </c>
      <c r="Q92" s="12" t="s">
        <v>55</v>
      </c>
      <c r="R92" s="9">
        <v>15</v>
      </c>
      <c r="S92" s="12">
        <v>5</v>
      </c>
      <c r="T92" s="12" t="s">
        <v>55</v>
      </c>
      <c r="U92" s="12" t="s">
        <v>55</v>
      </c>
      <c r="V92" s="12" t="s">
        <v>55</v>
      </c>
      <c r="W92" s="12" t="s">
        <v>55</v>
      </c>
      <c r="X92" s="12" t="s">
        <v>55</v>
      </c>
      <c r="Y92" s="12">
        <v>0</v>
      </c>
      <c r="Z92" s="12">
        <v>9</v>
      </c>
      <c r="AA92" s="12">
        <v>0</v>
      </c>
      <c r="AB92" s="12">
        <v>0</v>
      </c>
      <c r="AC92" s="12">
        <v>8</v>
      </c>
      <c r="AD92" s="12">
        <v>17</v>
      </c>
      <c r="AE92" s="30" t="s">
        <v>55</v>
      </c>
      <c r="AF92" s="27">
        <v>3</v>
      </c>
      <c r="AG92" s="12" t="s">
        <v>237</v>
      </c>
      <c r="AH92" s="12" t="s">
        <v>60</v>
      </c>
      <c r="AI92" s="12" t="s">
        <v>56</v>
      </c>
      <c r="AJ92" s="12" t="s">
        <v>57</v>
      </c>
      <c r="AK92" s="53">
        <v>2400</v>
      </c>
      <c r="AL92" s="12" t="s">
        <v>55</v>
      </c>
      <c r="AM92" s="30">
        <v>5</v>
      </c>
      <c r="AN92" s="31">
        <v>0</v>
      </c>
      <c r="AO92" s="12" t="s">
        <v>238</v>
      </c>
      <c r="AP92" s="12">
        <v>15</v>
      </c>
      <c r="AQ92" s="12">
        <v>5</v>
      </c>
      <c r="AR92" s="12" t="s">
        <v>55</v>
      </c>
      <c r="AS92" s="12" t="s">
        <v>55</v>
      </c>
      <c r="AT92" s="12" t="s">
        <v>55</v>
      </c>
      <c r="AU92" s="12" t="s">
        <v>55</v>
      </c>
      <c r="AV92" s="12" t="s">
        <v>55</v>
      </c>
      <c r="AW92" s="12" t="s">
        <v>55</v>
      </c>
      <c r="AX92" s="12" t="s">
        <v>55</v>
      </c>
      <c r="AY92" s="12">
        <v>0</v>
      </c>
      <c r="AZ92" s="12">
        <v>275</v>
      </c>
      <c r="BA92" s="12">
        <v>0</v>
      </c>
      <c r="BB92" s="12">
        <v>100</v>
      </c>
      <c r="BC92" s="12">
        <v>1</v>
      </c>
      <c r="BD92" s="12">
        <v>150</v>
      </c>
      <c r="BE92" s="12">
        <f>SUM(AY92:BC92)</f>
        <v>376</v>
      </c>
      <c r="BF92" s="12">
        <f>SUM(AY92:BD92)</f>
        <v>526</v>
      </c>
      <c r="BG92" s="12" t="s">
        <v>55</v>
      </c>
      <c r="BH92" s="30" t="s">
        <v>55</v>
      </c>
    </row>
    <row r="93" spans="1:60" ht="17.25" thickTop="1" thickBot="1" x14ac:dyDescent="0.3">
      <c r="A93" s="12">
        <v>90</v>
      </c>
      <c r="B93" s="12">
        <v>3</v>
      </c>
      <c r="C93" s="12" t="s">
        <v>239</v>
      </c>
      <c r="D93" s="12" t="s">
        <v>324</v>
      </c>
      <c r="E93" s="12" t="s">
        <v>331</v>
      </c>
      <c r="F93" s="12"/>
      <c r="G93" s="12"/>
      <c r="H93" s="12"/>
      <c r="I93" s="12" t="s">
        <v>60</v>
      </c>
      <c r="J93" s="12">
        <v>220</v>
      </c>
      <c r="K93" s="8">
        <f>ROUND(AK93/12,-1)</f>
        <v>200</v>
      </c>
      <c r="L93" s="12">
        <v>0</v>
      </c>
      <c r="M93" s="66">
        <v>0</v>
      </c>
      <c r="N93" s="12">
        <v>0</v>
      </c>
      <c r="O93" s="8">
        <f>AN93</f>
        <v>0</v>
      </c>
      <c r="P93" s="12">
        <v>0</v>
      </c>
      <c r="Q93" s="12" t="s">
        <v>55</v>
      </c>
      <c r="R93" s="9">
        <v>15</v>
      </c>
      <c r="S93" s="12">
        <v>5</v>
      </c>
      <c r="T93" s="12" t="s">
        <v>55</v>
      </c>
      <c r="U93" s="12" t="s">
        <v>55</v>
      </c>
      <c r="V93" s="12" t="s">
        <v>55</v>
      </c>
      <c r="W93" s="12" t="s">
        <v>55</v>
      </c>
      <c r="X93" s="12" t="s">
        <v>55</v>
      </c>
      <c r="Y93" s="12">
        <v>0</v>
      </c>
      <c r="Z93" s="12">
        <v>9</v>
      </c>
      <c r="AA93" s="12">
        <v>0</v>
      </c>
      <c r="AB93" s="12">
        <v>0</v>
      </c>
      <c r="AC93" s="52" t="s">
        <v>61</v>
      </c>
      <c r="AD93" s="52" t="s">
        <v>61</v>
      </c>
      <c r="AE93" s="30" t="s">
        <v>55</v>
      </c>
      <c r="AF93" s="27">
        <v>3</v>
      </c>
      <c r="AG93" s="12" t="s">
        <v>239</v>
      </c>
      <c r="AH93" s="12" t="s">
        <v>60</v>
      </c>
      <c r="AI93" s="12" t="s">
        <v>56</v>
      </c>
      <c r="AJ93" s="12" t="s">
        <v>57</v>
      </c>
      <c r="AK93" s="12">
        <v>2400</v>
      </c>
      <c r="AL93" s="12" t="s">
        <v>55</v>
      </c>
      <c r="AM93" s="30">
        <v>5</v>
      </c>
      <c r="AN93" s="31">
        <v>0</v>
      </c>
      <c r="AO93" s="12" t="s">
        <v>232</v>
      </c>
      <c r="AP93" s="12">
        <v>15</v>
      </c>
      <c r="AQ93" s="12">
        <v>5</v>
      </c>
      <c r="AR93" s="12" t="s">
        <v>55</v>
      </c>
      <c r="AS93" s="12" t="s">
        <v>55</v>
      </c>
      <c r="AT93" s="12" t="s">
        <v>55</v>
      </c>
      <c r="AU93" s="12" t="s">
        <v>55</v>
      </c>
      <c r="AV93" s="12" t="s">
        <v>55</v>
      </c>
      <c r="AW93" s="12" t="s">
        <v>55</v>
      </c>
      <c r="AX93" s="12" t="s">
        <v>55</v>
      </c>
      <c r="AY93" s="12">
        <v>0</v>
      </c>
      <c r="AZ93" s="12">
        <v>275</v>
      </c>
      <c r="BA93" s="12">
        <v>0</v>
      </c>
      <c r="BB93" s="12">
        <v>100</v>
      </c>
      <c r="BC93" s="12">
        <v>1</v>
      </c>
      <c r="BD93" s="52">
        <f>150*0.7</f>
        <v>105</v>
      </c>
      <c r="BE93" s="12">
        <f>SUM(AY93:BC93)</f>
        <v>376</v>
      </c>
      <c r="BF93" s="12">
        <f>SUM(AY93:BD93)</f>
        <v>481</v>
      </c>
      <c r="BG93" s="12" t="s">
        <v>240</v>
      </c>
      <c r="BH93" s="30" t="s">
        <v>55</v>
      </c>
    </row>
    <row r="94" spans="1:60" ht="17.25" thickTop="1" thickBot="1" x14ac:dyDescent="0.3">
      <c r="A94" s="12">
        <v>91</v>
      </c>
      <c r="B94" s="12">
        <v>3</v>
      </c>
      <c r="C94" s="12" t="s">
        <v>241</v>
      </c>
      <c r="D94" s="12" t="s">
        <v>324</v>
      </c>
      <c r="E94" s="12" t="s">
        <v>331</v>
      </c>
      <c r="F94" s="12"/>
      <c r="G94" s="12"/>
      <c r="H94" s="12"/>
      <c r="I94" s="12" t="s">
        <v>60</v>
      </c>
      <c r="J94" s="12">
        <v>220</v>
      </c>
      <c r="K94" s="8">
        <f>ROUND(AK94/12,-1)</f>
        <v>200</v>
      </c>
      <c r="L94" s="12">
        <v>0</v>
      </c>
      <c r="M94" s="66">
        <v>0</v>
      </c>
      <c r="N94" s="12">
        <v>0</v>
      </c>
      <c r="O94" s="8">
        <f>AN94</f>
        <v>0</v>
      </c>
      <c r="P94" s="12">
        <v>0</v>
      </c>
      <c r="Q94" s="12" t="s">
        <v>55</v>
      </c>
      <c r="R94" s="9">
        <v>15</v>
      </c>
      <c r="S94" s="52" t="s">
        <v>61</v>
      </c>
      <c r="T94" s="12" t="s">
        <v>55</v>
      </c>
      <c r="U94" s="12" t="s">
        <v>55</v>
      </c>
      <c r="V94" s="12" t="s">
        <v>55</v>
      </c>
      <c r="W94" s="12" t="s">
        <v>55</v>
      </c>
      <c r="X94" s="12" t="s">
        <v>55</v>
      </c>
      <c r="Y94" s="12">
        <v>0</v>
      </c>
      <c r="Z94" s="12">
        <v>9</v>
      </c>
      <c r="AA94" s="12">
        <v>0</v>
      </c>
      <c r="AB94" s="12">
        <v>0</v>
      </c>
      <c r="AC94" s="12">
        <v>8</v>
      </c>
      <c r="AD94" s="12">
        <v>17</v>
      </c>
      <c r="AE94" s="30" t="s">
        <v>55</v>
      </c>
      <c r="AF94" s="27">
        <v>3</v>
      </c>
      <c r="AG94" s="12" t="s">
        <v>241</v>
      </c>
      <c r="AH94" s="12" t="s">
        <v>60</v>
      </c>
      <c r="AI94" s="12" t="s">
        <v>56</v>
      </c>
      <c r="AJ94" s="12" t="s">
        <v>57</v>
      </c>
      <c r="AK94" s="12">
        <v>2400</v>
      </c>
      <c r="AL94" s="12" t="s">
        <v>55</v>
      </c>
      <c r="AM94" s="30">
        <v>5</v>
      </c>
      <c r="AN94" s="31">
        <v>0</v>
      </c>
      <c r="AO94" s="12" t="s">
        <v>232</v>
      </c>
      <c r="AP94" s="12">
        <v>15</v>
      </c>
      <c r="AQ94" s="12">
        <v>5</v>
      </c>
      <c r="AR94" s="12" t="s">
        <v>55</v>
      </c>
      <c r="AS94" s="12" t="s">
        <v>55</v>
      </c>
      <c r="AT94" s="12" t="s">
        <v>55</v>
      </c>
      <c r="AU94" s="12" t="s">
        <v>55</v>
      </c>
      <c r="AV94" s="12" t="s">
        <v>55</v>
      </c>
      <c r="AW94" s="12" t="s">
        <v>55</v>
      </c>
      <c r="AX94" s="12" t="s">
        <v>55</v>
      </c>
      <c r="AY94" s="12">
        <v>0</v>
      </c>
      <c r="AZ94" s="12">
        <v>275</v>
      </c>
      <c r="BA94" s="12">
        <v>0</v>
      </c>
      <c r="BB94" s="12">
        <v>100</v>
      </c>
      <c r="BC94" s="12">
        <v>1</v>
      </c>
      <c r="BD94" s="12">
        <v>150</v>
      </c>
      <c r="BE94" s="12">
        <f>SUM(AY94:BC94)</f>
        <v>376</v>
      </c>
      <c r="BF94" s="12">
        <f>SUM(AY94:BD94)</f>
        <v>526</v>
      </c>
      <c r="BG94" s="12" t="s">
        <v>55</v>
      </c>
      <c r="BH94" s="30" t="s">
        <v>55</v>
      </c>
    </row>
    <row r="95" spans="1:60" ht="17.25" thickTop="1" thickBot="1" x14ac:dyDescent="0.3">
      <c r="A95" s="12">
        <v>92</v>
      </c>
      <c r="B95" s="12">
        <v>3</v>
      </c>
      <c r="C95" s="12" t="s">
        <v>242</v>
      </c>
      <c r="D95" s="12" t="s">
        <v>324</v>
      </c>
      <c r="E95" s="12" t="s">
        <v>331</v>
      </c>
      <c r="F95" s="12"/>
      <c r="G95" s="12"/>
      <c r="H95" s="12"/>
      <c r="I95" s="12" t="s">
        <v>60</v>
      </c>
      <c r="J95" s="12">
        <v>220</v>
      </c>
      <c r="K95" s="8">
        <f>ROUND(AK95/12,-1)</f>
        <v>200</v>
      </c>
      <c r="L95" s="9">
        <v>0</v>
      </c>
      <c r="M95" s="66">
        <v>0</v>
      </c>
      <c r="N95" s="12">
        <v>0</v>
      </c>
      <c r="O95" s="8">
        <f>AN95</f>
        <v>0</v>
      </c>
      <c r="P95" s="12">
        <v>0</v>
      </c>
      <c r="Q95" s="12" t="s">
        <v>55</v>
      </c>
      <c r="R95" s="9">
        <v>15</v>
      </c>
      <c r="S95" s="12">
        <v>5</v>
      </c>
      <c r="T95" s="12" t="s">
        <v>55</v>
      </c>
      <c r="U95" s="12" t="s">
        <v>55</v>
      </c>
      <c r="V95" s="12" t="s">
        <v>55</v>
      </c>
      <c r="W95" s="12" t="s">
        <v>55</v>
      </c>
      <c r="X95" s="12" t="s">
        <v>55</v>
      </c>
      <c r="Y95" s="12">
        <v>0</v>
      </c>
      <c r="Z95" s="12">
        <v>9</v>
      </c>
      <c r="AA95" s="12">
        <v>0</v>
      </c>
      <c r="AB95" s="12">
        <v>0</v>
      </c>
      <c r="AC95" s="12">
        <v>8</v>
      </c>
      <c r="AD95" s="12">
        <v>17</v>
      </c>
      <c r="AE95" s="30" t="s">
        <v>243</v>
      </c>
      <c r="AF95" s="27">
        <v>3</v>
      </c>
      <c r="AG95" s="12" t="s">
        <v>242</v>
      </c>
      <c r="AH95" s="12" t="s">
        <v>60</v>
      </c>
      <c r="AI95" s="12" t="s">
        <v>56</v>
      </c>
      <c r="AJ95" s="12" t="s">
        <v>57</v>
      </c>
      <c r="AK95" s="12">
        <v>2400</v>
      </c>
      <c r="AL95" s="12" t="s">
        <v>55</v>
      </c>
      <c r="AM95" s="61">
        <v>7</v>
      </c>
      <c r="AN95" s="31">
        <v>0</v>
      </c>
      <c r="AO95" s="12" t="s">
        <v>232</v>
      </c>
      <c r="AP95" s="56">
        <v>25</v>
      </c>
      <c r="AQ95" s="12">
        <v>5</v>
      </c>
      <c r="AR95" s="12" t="s">
        <v>55</v>
      </c>
      <c r="AS95" s="12" t="s">
        <v>55</v>
      </c>
      <c r="AT95" s="12" t="s">
        <v>55</v>
      </c>
      <c r="AU95" s="12" t="s">
        <v>55</v>
      </c>
      <c r="AV95" s="12" t="s">
        <v>55</v>
      </c>
      <c r="AW95" s="12" t="s">
        <v>55</v>
      </c>
      <c r="AX95" s="12" t="s">
        <v>55</v>
      </c>
      <c r="AY95" s="12">
        <v>0</v>
      </c>
      <c r="AZ95" s="12">
        <v>275</v>
      </c>
      <c r="BA95" s="12">
        <v>0</v>
      </c>
      <c r="BB95" s="12">
        <v>100</v>
      </c>
      <c r="BC95" s="12">
        <v>1</v>
      </c>
      <c r="BD95" s="12">
        <v>150</v>
      </c>
      <c r="BE95" s="12">
        <f>SUM(AY95:BC95)</f>
        <v>376</v>
      </c>
      <c r="BF95" s="12">
        <f>SUM(AY95:BD95)</f>
        <v>526</v>
      </c>
      <c r="BG95" s="12" t="s">
        <v>55</v>
      </c>
      <c r="BH95" s="30" t="s">
        <v>55</v>
      </c>
    </row>
    <row r="96" spans="1:60" ht="16.5" thickTop="1" x14ac:dyDescent="0.25">
      <c r="A96" s="12">
        <v>93</v>
      </c>
      <c r="B96" s="12">
        <v>3</v>
      </c>
      <c r="C96" s="12" t="s">
        <v>244</v>
      </c>
      <c r="D96" s="12" t="s">
        <v>324</v>
      </c>
      <c r="E96" s="12" t="s">
        <v>330</v>
      </c>
      <c r="F96" s="12"/>
      <c r="G96" s="12"/>
      <c r="H96" s="12"/>
      <c r="I96" s="12" t="s">
        <v>54</v>
      </c>
      <c r="J96" s="52" t="s">
        <v>61</v>
      </c>
      <c r="K96" s="8">
        <f>ROUND(AK96/12,-1)</f>
        <v>180</v>
      </c>
      <c r="L96" s="12">
        <v>0</v>
      </c>
      <c r="M96" s="8">
        <f>AM96*3</f>
        <v>0</v>
      </c>
      <c r="N96" s="12">
        <v>0</v>
      </c>
      <c r="O96" s="8">
        <f>AN96</f>
        <v>0</v>
      </c>
      <c r="P96" s="12">
        <v>0</v>
      </c>
      <c r="Q96" s="12" t="s">
        <v>55</v>
      </c>
      <c r="R96" s="12">
        <v>0</v>
      </c>
      <c r="S96" s="12">
        <v>0</v>
      </c>
      <c r="T96" s="12" t="s">
        <v>55</v>
      </c>
      <c r="U96" s="12" t="s">
        <v>55</v>
      </c>
      <c r="V96" s="12" t="s">
        <v>55</v>
      </c>
      <c r="W96" s="12" t="s">
        <v>55</v>
      </c>
      <c r="X96" s="12" t="s">
        <v>55</v>
      </c>
      <c r="Y96" s="12">
        <v>0</v>
      </c>
      <c r="Z96" s="52" t="s">
        <v>61</v>
      </c>
      <c r="AA96" s="12">
        <v>0</v>
      </c>
      <c r="AB96" s="12">
        <v>0</v>
      </c>
      <c r="AC96" s="52" t="s">
        <v>61</v>
      </c>
      <c r="AD96" s="52" t="s">
        <v>61</v>
      </c>
      <c r="AE96" s="30" t="s">
        <v>55</v>
      </c>
      <c r="AF96" s="27">
        <v>3</v>
      </c>
      <c r="AG96" s="12" t="s">
        <v>244</v>
      </c>
      <c r="AH96" s="12" t="s">
        <v>54</v>
      </c>
      <c r="AI96" s="12" t="s">
        <v>56</v>
      </c>
      <c r="AJ96" s="12" t="s">
        <v>57</v>
      </c>
      <c r="AK96" s="12">
        <v>2100</v>
      </c>
      <c r="AL96" s="12" t="s">
        <v>55</v>
      </c>
      <c r="AM96" s="30">
        <v>0</v>
      </c>
      <c r="AN96" s="31">
        <v>0</v>
      </c>
      <c r="AO96" s="12" t="s">
        <v>55</v>
      </c>
      <c r="AP96" s="12">
        <v>0</v>
      </c>
      <c r="AQ96" s="12">
        <v>0</v>
      </c>
      <c r="AR96" s="12" t="s">
        <v>55</v>
      </c>
      <c r="AS96" s="12" t="s">
        <v>55</v>
      </c>
      <c r="AT96" s="12" t="s">
        <v>55</v>
      </c>
      <c r="AU96" s="12" t="s">
        <v>55</v>
      </c>
      <c r="AV96" s="12" t="s">
        <v>55</v>
      </c>
      <c r="AW96" s="12" t="s">
        <v>55</v>
      </c>
      <c r="AX96" s="12" t="s">
        <v>55</v>
      </c>
      <c r="AY96" s="12">
        <v>0</v>
      </c>
      <c r="AZ96" s="12">
        <v>200</v>
      </c>
      <c r="BA96" s="12">
        <v>0</v>
      </c>
      <c r="BB96" s="12">
        <v>0</v>
      </c>
      <c r="BC96" s="12">
        <v>1</v>
      </c>
      <c r="BD96" s="12">
        <v>60</v>
      </c>
      <c r="BE96" s="12">
        <f>SUM(AY96:BD96)</f>
        <v>261</v>
      </c>
      <c r="BF96" s="12">
        <f>SUM(AY96:BD96)</f>
        <v>261</v>
      </c>
      <c r="BG96" s="12" t="s">
        <v>55</v>
      </c>
      <c r="BH96" s="30" t="s">
        <v>55</v>
      </c>
    </row>
    <row r="97" spans="1:60" ht="15.75" x14ac:dyDescent="0.25">
      <c r="A97" s="12">
        <v>94</v>
      </c>
      <c r="B97" s="12">
        <v>3</v>
      </c>
      <c r="C97" s="12" t="s">
        <v>245</v>
      </c>
      <c r="D97" s="12" t="s">
        <v>324</v>
      </c>
      <c r="E97" s="12" t="s">
        <v>331</v>
      </c>
      <c r="F97" s="12"/>
      <c r="G97" s="12"/>
      <c r="H97" s="12"/>
      <c r="I97" s="12" t="s">
        <v>60</v>
      </c>
      <c r="J97" s="52" t="s">
        <v>61</v>
      </c>
      <c r="K97" s="8">
        <f>ROUND(AK97/12,-1)</f>
        <v>180</v>
      </c>
      <c r="L97" s="12">
        <v>0</v>
      </c>
      <c r="M97" s="8">
        <f>AM97*3</f>
        <v>0</v>
      </c>
      <c r="N97" s="12">
        <v>0</v>
      </c>
      <c r="O97" s="8">
        <f>AN97</f>
        <v>0</v>
      </c>
      <c r="P97" s="12">
        <v>0</v>
      </c>
      <c r="Q97" s="12" t="s">
        <v>55</v>
      </c>
      <c r="R97" s="12">
        <v>0</v>
      </c>
      <c r="S97" s="12">
        <v>0</v>
      </c>
      <c r="T97" s="12" t="s">
        <v>55</v>
      </c>
      <c r="U97" s="12" t="s">
        <v>55</v>
      </c>
      <c r="V97" s="12" t="s">
        <v>55</v>
      </c>
      <c r="W97" s="12" t="s">
        <v>55</v>
      </c>
      <c r="X97" s="12" t="s">
        <v>55</v>
      </c>
      <c r="Y97" s="12">
        <v>0</v>
      </c>
      <c r="Z97" s="52" t="s">
        <v>61</v>
      </c>
      <c r="AA97" s="12">
        <v>0</v>
      </c>
      <c r="AB97" s="12">
        <v>0</v>
      </c>
      <c r="AC97" s="52" t="s">
        <v>61</v>
      </c>
      <c r="AD97" s="52" t="s">
        <v>61</v>
      </c>
      <c r="AE97" s="30" t="s">
        <v>55</v>
      </c>
      <c r="AF97" s="27">
        <v>3</v>
      </c>
      <c r="AG97" s="12" t="s">
        <v>245</v>
      </c>
      <c r="AH97" s="12" t="s">
        <v>60</v>
      </c>
      <c r="AI97" s="12" t="s">
        <v>56</v>
      </c>
      <c r="AJ97" s="12" t="s">
        <v>57</v>
      </c>
      <c r="AK97" s="53">
        <v>2100</v>
      </c>
      <c r="AL97" s="12" t="s">
        <v>55</v>
      </c>
      <c r="AM97" s="30">
        <v>0</v>
      </c>
      <c r="AN97" s="31">
        <v>0</v>
      </c>
      <c r="AO97" s="12" t="s">
        <v>246</v>
      </c>
      <c r="AP97" s="12">
        <v>0</v>
      </c>
      <c r="AQ97" s="12">
        <v>0</v>
      </c>
      <c r="AR97" s="12" t="s">
        <v>55</v>
      </c>
      <c r="AS97" s="12" t="s">
        <v>55</v>
      </c>
      <c r="AT97" s="12" t="s">
        <v>55</v>
      </c>
      <c r="AU97" s="12" t="s">
        <v>55</v>
      </c>
      <c r="AV97" s="12" t="s">
        <v>55</v>
      </c>
      <c r="AW97" s="12" t="s">
        <v>55</v>
      </c>
      <c r="AX97" s="12" t="s">
        <v>55</v>
      </c>
      <c r="AY97" s="12">
        <v>0</v>
      </c>
      <c r="AZ97" s="12">
        <v>200</v>
      </c>
      <c r="BA97" s="12">
        <v>0</v>
      </c>
      <c r="BB97" s="12">
        <v>0</v>
      </c>
      <c r="BC97" s="12">
        <v>1</v>
      </c>
      <c r="BD97" s="12">
        <v>60</v>
      </c>
      <c r="BE97" s="12">
        <f>SUM(AY97:BC97)</f>
        <v>201</v>
      </c>
      <c r="BF97" s="12">
        <f>SUM(AY97:BD97)</f>
        <v>261</v>
      </c>
      <c r="BG97" s="12" t="s">
        <v>55</v>
      </c>
      <c r="BH97" s="30" t="s">
        <v>55</v>
      </c>
    </row>
    <row r="98" spans="1:60" ht="15.75" x14ac:dyDescent="0.25">
      <c r="A98" s="12">
        <v>95</v>
      </c>
      <c r="B98" s="12">
        <v>3</v>
      </c>
      <c r="C98" s="12" t="s">
        <v>247</v>
      </c>
      <c r="D98" s="12" t="s">
        <v>324</v>
      </c>
      <c r="E98" s="12" t="s">
        <v>331</v>
      </c>
      <c r="F98" s="12"/>
      <c r="G98" s="12"/>
      <c r="H98" s="12"/>
      <c r="I98" s="12" t="s">
        <v>60</v>
      </c>
      <c r="J98" s="52" t="s">
        <v>61</v>
      </c>
      <c r="K98" s="8">
        <f>ROUND(AK98/12,-1)</f>
        <v>180</v>
      </c>
      <c r="L98" s="12">
        <v>0</v>
      </c>
      <c r="M98" s="8">
        <f>AM98*3</f>
        <v>0</v>
      </c>
      <c r="N98" s="12">
        <v>0</v>
      </c>
      <c r="O98" s="8">
        <f>AN98</f>
        <v>0</v>
      </c>
      <c r="P98" s="12">
        <v>0</v>
      </c>
      <c r="Q98" s="12" t="s">
        <v>55</v>
      </c>
      <c r="R98" s="12">
        <v>0</v>
      </c>
      <c r="S98" s="12">
        <v>0</v>
      </c>
      <c r="T98" s="12" t="s">
        <v>55</v>
      </c>
      <c r="U98" s="12" t="s">
        <v>55</v>
      </c>
      <c r="V98" s="12" t="s">
        <v>55</v>
      </c>
      <c r="W98" s="12" t="s">
        <v>55</v>
      </c>
      <c r="X98" s="12" t="s">
        <v>55</v>
      </c>
      <c r="Y98" s="12">
        <v>0</v>
      </c>
      <c r="Z98" s="52" t="s">
        <v>61</v>
      </c>
      <c r="AA98" s="12">
        <v>0</v>
      </c>
      <c r="AB98" s="12">
        <v>0</v>
      </c>
      <c r="AC98" s="52" t="s">
        <v>61</v>
      </c>
      <c r="AD98" s="52" t="s">
        <v>61</v>
      </c>
      <c r="AE98" s="30" t="s">
        <v>55</v>
      </c>
      <c r="AF98" s="27">
        <v>3</v>
      </c>
      <c r="AG98" s="12" t="s">
        <v>247</v>
      </c>
      <c r="AH98" s="12" t="s">
        <v>60</v>
      </c>
      <c r="AI98" s="12" t="s">
        <v>56</v>
      </c>
      <c r="AJ98" s="12" t="s">
        <v>57</v>
      </c>
      <c r="AK98" s="12">
        <v>2100</v>
      </c>
      <c r="AL98" s="12" t="s">
        <v>55</v>
      </c>
      <c r="AM98" s="30">
        <v>0</v>
      </c>
      <c r="AN98" s="31">
        <v>0</v>
      </c>
      <c r="AO98" s="12" t="s">
        <v>55</v>
      </c>
      <c r="AP98" s="12">
        <v>0</v>
      </c>
      <c r="AQ98" s="12">
        <v>0</v>
      </c>
      <c r="AR98" s="12" t="s">
        <v>55</v>
      </c>
      <c r="AS98" s="12" t="s">
        <v>55</v>
      </c>
      <c r="AT98" s="12" t="s">
        <v>55</v>
      </c>
      <c r="AU98" s="12" t="s">
        <v>55</v>
      </c>
      <c r="AV98" s="12" t="s">
        <v>55</v>
      </c>
      <c r="AW98" s="12" t="s">
        <v>55</v>
      </c>
      <c r="AX98" s="12" t="s">
        <v>55</v>
      </c>
      <c r="AY98" s="12">
        <v>0</v>
      </c>
      <c r="AZ98" s="12">
        <v>200</v>
      </c>
      <c r="BA98" s="12">
        <v>0</v>
      </c>
      <c r="BB98" s="12">
        <v>0</v>
      </c>
      <c r="BC98" s="12">
        <v>1</v>
      </c>
      <c r="BD98" s="52">
        <f>60*0.7</f>
        <v>42</v>
      </c>
      <c r="BE98" s="12">
        <f>SUM(AY98:BC98)</f>
        <v>201</v>
      </c>
      <c r="BF98" s="12">
        <f>SUM(AY98:BD98)</f>
        <v>243</v>
      </c>
      <c r="BG98" s="12" t="s">
        <v>248</v>
      </c>
      <c r="BH98" s="30" t="s">
        <v>55</v>
      </c>
    </row>
    <row r="99" spans="1:60" ht="15.75" x14ac:dyDescent="0.25">
      <c r="A99" s="12">
        <v>96</v>
      </c>
      <c r="B99" s="12">
        <v>4</v>
      </c>
      <c r="C99" s="12" t="s">
        <v>249</v>
      </c>
      <c r="D99" s="12" t="s">
        <v>324</v>
      </c>
      <c r="E99" s="12" t="s">
        <v>330</v>
      </c>
      <c r="F99" s="12"/>
      <c r="G99" s="12"/>
      <c r="H99" s="12"/>
      <c r="I99" s="12" t="s">
        <v>250</v>
      </c>
      <c r="J99" s="52" t="s">
        <v>61</v>
      </c>
      <c r="K99" s="8">
        <f>ROUND(AK99/12,-1)</f>
        <v>190</v>
      </c>
      <c r="L99" s="52" t="s">
        <v>61</v>
      </c>
      <c r="M99" s="67">
        <f>AM99</f>
        <v>120</v>
      </c>
      <c r="N99" s="12">
        <v>0</v>
      </c>
      <c r="O99" s="8">
        <f>AN99</f>
        <v>0</v>
      </c>
      <c r="P99" s="12">
        <v>0</v>
      </c>
      <c r="Q99" s="52" t="s">
        <v>251</v>
      </c>
      <c r="R99" s="12">
        <v>0</v>
      </c>
      <c r="S99" s="12">
        <v>0</v>
      </c>
      <c r="T99" s="52" t="s">
        <v>61</v>
      </c>
      <c r="U99" s="12">
        <v>0</v>
      </c>
      <c r="V99" s="12">
        <v>0</v>
      </c>
      <c r="W99" s="52" t="s">
        <v>61</v>
      </c>
      <c r="X99" s="52" t="s">
        <v>61</v>
      </c>
      <c r="Y99" s="12">
        <v>0</v>
      </c>
      <c r="Z99" s="12">
        <v>0</v>
      </c>
      <c r="AA99" s="52" t="s">
        <v>61</v>
      </c>
      <c r="AB99" s="52" t="s">
        <v>61</v>
      </c>
      <c r="AC99" s="52" t="s">
        <v>61</v>
      </c>
      <c r="AD99" s="52" t="s">
        <v>61</v>
      </c>
      <c r="AE99" s="30" t="s">
        <v>55</v>
      </c>
      <c r="AF99" s="27">
        <v>4</v>
      </c>
      <c r="AG99" s="12" t="s">
        <v>249</v>
      </c>
      <c r="AH99" s="12" t="s">
        <v>250</v>
      </c>
      <c r="AI99" s="12" t="s">
        <v>252</v>
      </c>
      <c r="AJ99" s="12" t="s">
        <v>253</v>
      </c>
      <c r="AK99" s="12">
        <v>2250</v>
      </c>
      <c r="AL99" s="12" t="s">
        <v>55</v>
      </c>
      <c r="AM99" s="30">
        <v>120</v>
      </c>
      <c r="AN99" s="31">
        <v>0</v>
      </c>
      <c r="AO99" s="12" t="s">
        <v>254</v>
      </c>
      <c r="AP99" s="12">
        <v>5</v>
      </c>
      <c r="AQ99" s="12">
        <v>0</v>
      </c>
      <c r="AR99" s="12">
        <v>800</v>
      </c>
      <c r="AS99" s="12">
        <v>0</v>
      </c>
      <c r="AT99" s="12">
        <v>0</v>
      </c>
      <c r="AU99" s="12">
        <v>400</v>
      </c>
      <c r="AV99" s="12">
        <v>0</v>
      </c>
      <c r="AW99" s="12">
        <v>60</v>
      </c>
      <c r="AX99" s="12" t="s">
        <v>255</v>
      </c>
      <c r="AY99" s="12">
        <v>0</v>
      </c>
      <c r="AZ99" s="12">
        <v>0</v>
      </c>
      <c r="BA99" s="12">
        <v>100</v>
      </c>
      <c r="BB99" s="12">
        <v>125</v>
      </c>
      <c r="BC99" s="12">
        <v>1</v>
      </c>
      <c r="BD99" s="12">
        <v>80</v>
      </c>
      <c r="BE99" s="12">
        <f>SUM(AY99:BD99)</f>
        <v>306</v>
      </c>
      <c r="BF99" s="12">
        <f>SUM(AY99:BD99)</f>
        <v>306</v>
      </c>
      <c r="BG99" s="12" t="s">
        <v>55</v>
      </c>
      <c r="BH99" s="30" t="s">
        <v>55</v>
      </c>
    </row>
    <row r="100" spans="1:60" ht="15.75" x14ac:dyDescent="0.25">
      <c r="A100" s="12">
        <v>97</v>
      </c>
      <c r="B100" s="12">
        <v>4</v>
      </c>
      <c r="C100" s="12" t="s">
        <v>256</v>
      </c>
      <c r="D100" s="12" t="s">
        <v>324</v>
      </c>
      <c r="E100" s="12" t="s">
        <v>331</v>
      </c>
      <c r="F100" s="12"/>
      <c r="G100" s="12"/>
      <c r="H100" s="12"/>
      <c r="I100" s="12" t="s">
        <v>60</v>
      </c>
      <c r="J100" s="52" t="s">
        <v>61</v>
      </c>
      <c r="K100" s="8">
        <f>ROUND(AK100/12,-1)</f>
        <v>260</v>
      </c>
      <c r="L100" s="52" t="s">
        <v>61</v>
      </c>
      <c r="M100" s="67">
        <f>AM100</f>
        <v>120</v>
      </c>
      <c r="N100" s="12">
        <v>0</v>
      </c>
      <c r="O100" s="8">
        <f>AN100</f>
        <v>0</v>
      </c>
      <c r="P100" s="12">
        <v>0</v>
      </c>
      <c r="Q100" s="52" t="s">
        <v>251</v>
      </c>
      <c r="R100" s="12">
        <v>0</v>
      </c>
      <c r="S100" s="12">
        <v>0</v>
      </c>
      <c r="T100" s="52" t="s">
        <v>61</v>
      </c>
      <c r="U100" s="12">
        <v>0</v>
      </c>
      <c r="V100" s="12">
        <v>0</v>
      </c>
      <c r="W100" s="52" t="s">
        <v>61</v>
      </c>
      <c r="X100" s="52" t="s">
        <v>61</v>
      </c>
      <c r="Y100" s="12">
        <v>0</v>
      </c>
      <c r="Z100" s="12">
        <v>0</v>
      </c>
      <c r="AA100" s="52" t="s">
        <v>61</v>
      </c>
      <c r="AB100" s="52" t="s">
        <v>61</v>
      </c>
      <c r="AC100" s="52" t="s">
        <v>61</v>
      </c>
      <c r="AD100" s="52" t="s">
        <v>61</v>
      </c>
      <c r="AE100" s="30" t="s">
        <v>55</v>
      </c>
      <c r="AF100" s="27">
        <v>4</v>
      </c>
      <c r="AG100" s="12" t="s">
        <v>256</v>
      </c>
      <c r="AH100" s="12" t="s">
        <v>60</v>
      </c>
      <c r="AI100" s="12" t="s">
        <v>252</v>
      </c>
      <c r="AJ100" s="12" t="s">
        <v>253</v>
      </c>
      <c r="AK100" s="52">
        <f>2250*1.4</f>
        <v>3150</v>
      </c>
      <c r="AL100" s="12" t="s">
        <v>55</v>
      </c>
      <c r="AM100" s="30">
        <v>120</v>
      </c>
      <c r="AN100" s="31">
        <v>0</v>
      </c>
      <c r="AO100" s="12" t="s">
        <v>257</v>
      </c>
      <c r="AP100" s="12">
        <v>5</v>
      </c>
      <c r="AQ100" s="12">
        <v>0</v>
      </c>
      <c r="AR100" s="12">
        <v>800</v>
      </c>
      <c r="AS100" s="12">
        <v>0</v>
      </c>
      <c r="AT100" s="12">
        <v>0</v>
      </c>
      <c r="AU100" s="12">
        <v>400</v>
      </c>
      <c r="AV100" s="12">
        <v>0</v>
      </c>
      <c r="AW100" s="12">
        <v>60</v>
      </c>
      <c r="AX100" s="12" t="s">
        <v>255</v>
      </c>
      <c r="AY100" s="12">
        <v>0</v>
      </c>
      <c r="AZ100" s="12">
        <v>0</v>
      </c>
      <c r="BA100" s="12">
        <v>100</v>
      </c>
      <c r="BB100" s="12">
        <v>125</v>
      </c>
      <c r="BC100" s="12">
        <v>1</v>
      </c>
      <c r="BD100" s="12">
        <v>80</v>
      </c>
      <c r="BE100" s="12">
        <f>SUM(AY100:BC100)</f>
        <v>226</v>
      </c>
      <c r="BF100" s="12">
        <f>SUM(AY100:BD100)</f>
        <v>306</v>
      </c>
      <c r="BG100" s="12" t="s">
        <v>55</v>
      </c>
      <c r="BH100" s="30" t="s">
        <v>55</v>
      </c>
    </row>
    <row r="101" spans="1:60" ht="15.75" x14ac:dyDescent="0.25">
      <c r="A101" s="12">
        <v>98</v>
      </c>
      <c r="B101" s="12">
        <v>4</v>
      </c>
      <c r="C101" s="12" t="s">
        <v>258</v>
      </c>
      <c r="D101" s="12" t="s">
        <v>324</v>
      </c>
      <c r="E101" s="12" t="s">
        <v>331</v>
      </c>
      <c r="F101" s="12"/>
      <c r="G101" s="12"/>
      <c r="H101" s="12"/>
      <c r="I101" s="12" t="s">
        <v>60</v>
      </c>
      <c r="J101" s="52" t="s">
        <v>61</v>
      </c>
      <c r="K101" s="8">
        <f>ROUND(AK101/12,-1)</f>
        <v>190</v>
      </c>
      <c r="L101" s="52" t="s">
        <v>61</v>
      </c>
      <c r="M101" s="67">
        <f>AM101</f>
        <v>120</v>
      </c>
      <c r="N101" s="12">
        <v>0</v>
      </c>
      <c r="O101" s="8">
        <f>AN101</f>
        <v>0</v>
      </c>
      <c r="P101" s="12">
        <v>0</v>
      </c>
      <c r="Q101" s="52" t="s">
        <v>251</v>
      </c>
      <c r="R101" s="12">
        <v>0</v>
      </c>
      <c r="S101" s="12">
        <v>0</v>
      </c>
      <c r="T101" s="52" t="s">
        <v>61</v>
      </c>
      <c r="U101" s="12">
        <v>0</v>
      </c>
      <c r="V101" s="12">
        <v>0</v>
      </c>
      <c r="W101" s="52" t="s">
        <v>61</v>
      </c>
      <c r="X101" s="52" t="s">
        <v>61</v>
      </c>
      <c r="Y101" s="12">
        <v>0</v>
      </c>
      <c r="Z101" s="12">
        <v>0</v>
      </c>
      <c r="AA101" s="52" t="s">
        <v>61</v>
      </c>
      <c r="AB101" s="52" t="s">
        <v>61</v>
      </c>
      <c r="AC101" s="52" t="s">
        <v>61</v>
      </c>
      <c r="AD101" s="52" t="s">
        <v>61</v>
      </c>
      <c r="AE101" s="30" t="s">
        <v>55</v>
      </c>
      <c r="AF101" s="27">
        <v>4</v>
      </c>
      <c r="AG101" s="12" t="s">
        <v>258</v>
      </c>
      <c r="AH101" s="12" t="s">
        <v>60</v>
      </c>
      <c r="AI101" s="12" t="s">
        <v>252</v>
      </c>
      <c r="AJ101" s="12" t="s">
        <v>253</v>
      </c>
      <c r="AK101" s="12">
        <v>2250</v>
      </c>
      <c r="AL101" s="12" t="s">
        <v>55</v>
      </c>
      <c r="AM101" s="30">
        <v>120</v>
      </c>
      <c r="AN101" s="31">
        <v>0</v>
      </c>
      <c r="AO101" s="12" t="s">
        <v>254</v>
      </c>
      <c r="AP101" s="12">
        <v>5</v>
      </c>
      <c r="AQ101" s="12">
        <v>0</v>
      </c>
      <c r="AR101" s="52">
        <f>800*0.8</f>
        <v>640</v>
      </c>
      <c r="AS101" s="12">
        <v>0</v>
      </c>
      <c r="AT101" s="12">
        <v>0</v>
      </c>
      <c r="AU101" s="52">
        <f>400*0.8</f>
        <v>320</v>
      </c>
      <c r="AV101" s="12">
        <v>0</v>
      </c>
      <c r="AW101" s="12">
        <v>60</v>
      </c>
      <c r="AX101" s="12" t="s">
        <v>259</v>
      </c>
      <c r="AY101" s="12">
        <v>0</v>
      </c>
      <c r="AZ101" s="12">
        <v>0</v>
      </c>
      <c r="BA101" s="12">
        <v>100</v>
      </c>
      <c r="BB101" s="12">
        <v>125</v>
      </c>
      <c r="BC101" s="12">
        <v>1</v>
      </c>
      <c r="BD101" s="12">
        <v>80</v>
      </c>
      <c r="BE101" s="12">
        <f>SUM(AY101:BC101)</f>
        <v>226</v>
      </c>
      <c r="BF101" s="12">
        <f>SUM(AY101:BD101)</f>
        <v>306</v>
      </c>
      <c r="BG101" s="12" t="s">
        <v>55</v>
      </c>
      <c r="BH101" s="30" t="s">
        <v>55</v>
      </c>
    </row>
    <row r="102" spans="1:60" ht="15.75" x14ac:dyDescent="0.25">
      <c r="A102" s="12">
        <v>99</v>
      </c>
      <c r="B102" s="12">
        <v>4</v>
      </c>
      <c r="C102" s="12" t="s">
        <v>260</v>
      </c>
      <c r="D102" s="12" t="s">
        <v>324</v>
      </c>
      <c r="E102" s="12" t="s">
        <v>331</v>
      </c>
      <c r="F102" s="12"/>
      <c r="G102" s="12"/>
      <c r="H102" s="12"/>
      <c r="I102" s="12" t="s">
        <v>60</v>
      </c>
      <c r="J102" s="52" t="s">
        <v>61</v>
      </c>
      <c r="K102" s="8">
        <f>ROUND(AK102/12,-1)</f>
        <v>190</v>
      </c>
      <c r="L102" s="52" t="s">
        <v>61</v>
      </c>
      <c r="M102" s="67">
        <f>AM102</f>
        <v>120</v>
      </c>
      <c r="N102" s="12">
        <v>0</v>
      </c>
      <c r="O102" s="8">
        <f>AN102</f>
        <v>0</v>
      </c>
      <c r="P102" s="12">
        <v>0</v>
      </c>
      <c r="Q102" s="52" t="s">
        <v>251</v>
      </c>
      <c r="R102" s="12">
        <v>0</v>
      </c>
      <c r="S102" s="12">
        <v>0</v>
      </c>
      <c r="T102" s="52" t="s">
        <v>61</v>
      </c>
      <c r="U102" s="12">
        <v>0</v>
      </c>
      <c r="V102" s="12">
        <v>0</v>
      </c>
      <c r="W102" s="52" t="s">
        <v>61</v>
      </c>
      <c r="X102" s="52" t="s">
        <v>61</v>
      </c>
      <c r="Y102" s="12">
        <v>0</v>
      </c>
      <c r="Z102" s="12">
        <v>0</v>
      </c>
      <c r="AA102" s="52" t="s">
        <v>61</v>
      </c>
      <c r="AB102" s="52" t="s">
        <v>61</v>
      </c>
      <c r="AC102" s="52" t="s">
        <v>61</v>
      </c>
      <c r="AD102" s="52" t="s">
        <v>61</v>
      </c>
      <c r="AE102" s="30" t="s">
        <v>55</v>
      </c>
      <c r="AF102" s="27">
        <v>4</v>
      </c>
      <c r="AG102" s="12" t="s">
        <v>260</v>
      </c>
      <c r="AH102" s="12" t="s">
        <v>60</v>
      </c>
      <c r="AI102" s="12" t="s">
        <v>252</v>
      </c>
      <c r="AJ102" s="12" t="s">
        <v>253</v>
      </c>
      <c r="AK102" s="12">
        <v>2250</v>
      </c>
      <c r="AL102" s="12" t="s">
        <v>55</v>
      </c>
      <c r="AM102" s="30">
        <v>120</v>
      </c>
      <c r="AN102" s="31">
        <v>0</v>
      </c>
      <c r="AO102" s="12" t="s">
        <v>254</v>
      </c>
      <c r="AP102" s="12">
        <v>5</v>
      </c>
      <c r="AQ102" s="12">
        <v>0</v>
      </c>
      <c r="AR102" s="12">
        <v>0</v>
      </c>
      <c r="AS102" s="12">
        <v>0</v>
      </c>
      <c r="AT102" s="12">
        <v>0</v>
      </c>
      <c r="AU102" s="12">
        <v>0</v>
      </c>
      <c r="AV102" s="12">
        <v>0</v>
      </c>
      <c r="AW102" s="12">
        <v>60</v>
      </c>
      <c r="AX102" s="12" t="s">
        <v>261</v>
      </c>
      <c r="AY102" s="12">
        <v>0</v>
      </c>
      <c r="AZ102" s="12">
        <v>0</v>
      </c>
      <c r="BA102" s="12">
        <v>100</v>
      </c>
      <c r="BB102" s="12">
        <v>125</v>
      </c>
      <c r="BC102" s="12">
        <v>1</v>
      </c>
      <c r="BD102" s="12">
        <v>80</v>
      </c>
      <c r="BE102" s="12">
        <f>SUM(AY102:BC102)</f>
        <v>226</v>
      </c>
      <c r="BF102" s="12">
        <f>SUM(AY102:BD102)</f>
        <v>306</v>
      </c>
      <c r="BG102" s="12" t="s">
        <v>55</v>
      </c>
      <c r="BH102" s="30" t="s">
        <v>55</v>
      </c>
    </row>
    <row r="103" spans="1:60" ht="15.75" x14ac:dyDescent="0.25">
      <c r="A103" s="12">
        <v>100</v>
      </c>
      <c r="B103" s="12">
        <v>4</v>
      </c>
      <c r="C103" s="12" t="s">
        <v>262</v>
      </c>
      <c r="D103" s="12" t="s">
        <v>324</v>
      </c>
      <c r="E103" s="12" t="s">
        <v>331</v>
      </c>
      <c r="F103" s="12"/>
      <c r="G103" s="12"/>
      <c r="H103" s="12"/>
      <c r="I103" s="12" t="s">
        <v>60</v>
      </c>
      <c r="J103" s="52" t="s">
        <v>61</v>
      </c>
      <c r="K103" s="8">
        <f>ROUND(AK103/12,-1)</f>
        <v>190</v>
      </c>
      <c r="L103" s="52" t="s">
        <v>61</v>
      </c>
      <c r="M103" s="67">
        <f>AM103</f>
        <v>120</v>
      </c>
      <c r="N103" s="12">
        <v>0</v>
      </c>
      <c r="O103" s="8">
        <f>AN103</f>
        <v>0</v>
      </c>
      <c r="P103" s="12">
        <v>0</v>
      </c>
      <c r="Q103" s="52" t="s">
        <v>251</v>
      </c>
      <c r="R103" s="12">
        <v>0</v>
      </c>
      <c r="S103" s="12">
        <v>0</v>
      </c>
      <c r="T103" s="52" t="s">
        <v>61</v>
      </c>
      <c r="U103" s="12">
        <v>0</v>
      </c>
      <c r="V103" s="12">
        <v>0</v>
      </c>
      <c r="W103" s="52" t="s">
        <v>61</v>
      </c>
      <c r="X103" s="52" t="s">
        <v>61</v>
      </c>
      <c r="Y103" s="12">
        <v>0</v>
      </c>
      <c r="Z103" s="12">
        <v>0</v>
      </c>
      <c r="AA103" s="52" t="s">
        <v>61</v>
      </c>
      <c r="AB103" s="52" t="s">
        <v>61</v>
      </c>
      <c r="AC103" s="52" t="s">
        <v>61</v>
      </c>
      <c r="AD103" s="52" t="s">
        <v>61</v>
      </c>
      <c r="AE103" s="30" t="s">
        <v>55</v>
      </c>
      <c r="AF103" s="27">
        <v>4</v>
      </c>
      <c r="AG103" s="12" t="s">
        <v>262</v>
      </c>
      <c r="AH103" s="12" t="s">
        <v>60</v>
      </c>
      <c r="AI103" s="12" t="s">
        <v>252</v>
      </c>
      <c r="AJ103" s="12" t="s">
        <v>253</v>
      </c>
      <c r="AK103" s="12">
        <v>2250</v>
      </c>
      <c r="AL103" s="12" t="s">
        <v>55</v>
      </c>
      <c r="AM103" s="30">
        <v>120</v>
      </c>
      <c r="AN103" s="31">
        <v>0</v>
      </c>
      <c r="AO103" s="12" t="s">
        <v>254</v>
      </c>
      <c r="AP103" s="12">
        <v>5</v>
      </c>
      <c r="AQ103" s="12">
        <v>0</v>
      </c>
      <c r="AR103" s="12">
        <v>800</v>
      </c>
      <c r="AS103" s="12">
        <v>0</v>
      </c>
      <c r="AT103" s="12">
        <v>0</v>
      </c>
      <c r="AU103" s="12">
        <v>400</v>
      </c>
      <c r="AV103" s="12">
        <v>0</v>
      </c>
      <c r="AW103" s="12">
        <v>60</v>
      </c>
      <c r="AX103" s="12" t="s">
        <v>255</v>
      </c>
      <c r="AY103" s="12">
        <v>0</v>
      </c>
      <c r="AZ103" s="12">
        <v>0</v>
      </c>
      <c r="BA103" s="12">
        <v>100</v>
      </c>
      <c r="BB103" s="12">
        <v>125</v>
      </c>
      <c r="BC103" s="12">
        <v>1</v>
      </c>
      <c r="BD103" s="52">
        <f>80*0.7</f>
        <v>56</v>
      </c>
      <c r="BE103" s="12">
        <f>SUM(AY103:BC103)</f>
        <v>226</v>
      </c>
      <c r="BF103" s="12">
        <f>SUM(AY103:BD103)</f>
        <v>282</v>
      </c>
      <c r="BG103" s="12" t="s">
        <v>263</v>
      </c>
      <c r="BH103" s="30" t="s">
        <v>55</v>
      </c>
    </row>
    <row r="104" spans="1:60" ht="15.75" x14ac:dyDescent="0.25">
      <c r="A104" s="12">
        <v>101</v>
      </c>
      <c r="B104" s="12">
        <v>4</v>
      </c>
      <c r="C104" s="12" t="s">
        <v>264</v>
      </c>
      <c r="D104" s="12" t="s">
        <v>324</v>
      </c>
      <c r="E104" s="12" t="s">
        <v>331</v>
      </c>
      <c r="F104" s="12"/>
      <c r="G104" s="12"/>
      <c r="H104" s="12"/>
      <c r="I104" s="12" t="s">
        <v>60</v>
      </c>
      <c r="J104" s="52" t="s">
        <v>61</v>
      </c>
      <c r="K104" s="8">
        <f>ROUND(AK104/12,-1)</f>
        <v>190</v>
      </c>
      <c r="L104" s="52" t="s">
        <v>61</v>
      </c>
      <c r="M104" s="67">
        <f>AM104</f>
        <v>120</v>
      </c>
      <c r="N104" s="12">
        <v>0</v>
      </c>
      <c r="O104" s="8">
        <f>AN104</f>
        <v>0</v>
      </c>
      <c r="P104" s="12">
        <v>0</v>
      </c>
      <c r="Q104" s="52" t="s">
        <v>251</v>
      </c>
      <c r="R104" s="12">
        <v>0</v>
      </c>
      <c r="S104" s="12">
        <v>0</v>
      </c>
      <c r="T104" s="52" t="s">
        <v>61</v>
      </c>
      <c r="U104" s="12">
        <v>0</v>
      </c>
      <c r="V104" s="12">
        <v>0</v>
      </c>
      <c r="W104" s="52" t="s">
        <v>61</v>
      </c>
      <c r="X104" s="52" t="s">
        <v>61</v>
      </c>
      <c r="Y104" s="12">
        <v>0</v>
      </c>
      <c r="Z104" s="12">
        <v>0</v>
      </c>
      <c r="AA104" s="52" t="s">
        <v>61</v>
      </c>
      <c r="AB104" s="52" t="s">
        <v>61</v>
      </c>
      <c r="AC104" s="52" t="s">
        <v>61</v>
      </c>
      <c r="AD104" s="52" t="s">
        <v>61</v>
      </c>
      <c r="AE104" s="30" t="s">
        <v>55</v>
      </c>
      <c r="AF104" s="27">
        <v>4</v>
      </c>
      <c r="AG104" s="12" t="s">
        <v>264</v>
      </c>
      <c r="AH104" s="12" t="s">
        <v>60</v>
      </c>
      <c r="AI104" s="12" t="s">
        <v>252</v>
      </c>
      <c r="AJ104" s="12" t="s">
        <v>253</v>
      </c>
      <c r="AK104" s="12">
        <v>2250</v>
      </c>
      <c r="AL104" s="12" t="s">
        <v>55</v>
      </c>
      <c r="AM104" s="30">
        <v>120</v>
      </c>
      <c r="AN104" s="31">
        <v>0</v>
      </c>
      <c r="AO104" s="12" t="s">
        <v>254</v>
      </c>
      <c r="AP104" s="12">
        <v>10</v>
      </c>
      <c r="AQ104" s="12">
        <v>0</v>
      </c>
      <c r="AR104" s="12">
        <v>800</v>
      </c>
      <c r="AS104" s="12">
        <v>0</v>
      </c>
      <c r="AT104" s="12">
        <v>0</v>
      </c>
      <c r="AU104" s="12">
        <v>400</v>
      </c>
      <c r="AV104" s="12">
        <v>0</v>
      </c>
      <c r="AW104" s="12">
        <v>60</v>
      </c>
      <c r="AX104" s="12" t="s">
        <v>255</v>
      </c>
      <c r="AY104" s="12">
        <v>0</v>
      </c>
      <c r="AZ104" s="12">
        <v>0</v>
      </c>
      <c r="BA104" s="12">
        <v>100</v>
      </c>
      <c r="BB104" s="12">
        <v>125</v>
      </c>
      <c r="BC104" s="12">
        <v>1</v>
      </c>
      <c r="BD104" s="12">
        <v>80</v>
      </c>
      <c r="BE104" s="12">
        <f>SUM(AY104:BC104)</f>
        <v>226</v>
      </c>
      <c r="BF104" s="12">
        <f>SUM(AY104:BD104)</f>
        <v>306</v>
      </c>
      <c r="BG104" s="12" t="s">
        <v>55</v>
      </c>
      <c r="BH104" s="30" t="s">
        <v>55</v>
      </c>
    </row>
    <row r="105" spans="1:60" ht="16.5" thickBot="1" x14ac:dyDescent="0.3">
      <c r="A105" s="12">
        <v>102</v>
      </c>
      <c r="B105" s="12">
        <v>4</v>
      </c>
      <c r="C105" s="12" t="s">
        <v>265</v>
      </c>
      <c r="D105" s="12" t="s">
        <v>324</v>
      </c>
      <c r="E105" s="12" t="s">
        <v>331</v>
      </c>
      <c r="F105" s="12"/>
      <c r="G105" s="12"/>
      <c r="H105" s="12"/>
      <c r="I105" s="12" t="s">
        <v>60</v>
      </c>
      <c r="J105" s="52" t="s">
        <v>61</v>
      </c>
      <c r="K105" s="8">
        <f>ROUND(AK105/12,-1)</f>
        <v>190</v>
      </c>
      <c r="L105" s="52" t="s">
        <v>61</v>
      </c>
      <c r="M105" s="67">
        <f>AM105</f>
        <v>120</v>
      </c>
      <c r="N105" s="12">
        <v>0</v>
      </c>
      <c r="O105" s="8">
        <f>AN105</f>
        <v>0</v>
      </c>
      <c r="P105" s="12">
        <v>0</v>
      </c>
      <c r="Q105" s="52" t="s">
        <v>251</v>
      </c>
      <c r="R105" s="12">
        <v>0</v>
      </c>
      <c r="S105" s="12">
        <v>0</v>
      </c>
      <c r="T105" s="52" t="s">
        <v>61</v>
      </c>
      <c r="U105" s="12">
        <v>0</v>
      </c>
      <c r="V105" s="12">
        <v>0</v>
      </c>
      <c r="W105" s="52" t="s">
        <v>61</v>
      </c>
      <c r="X105" s="52" t="s">
        <v>61</v>
      </c>
      <c r="Y105" s="12">
        <v>0</v>
      </c>
      <c r="Z105" s="12">
        <v>0</v>
      </c>
      <c r="AA105" s="52" t="s">
        <v>61</v>
      </c>
      <c r="AB105" s="52" t="s">
        <v>61</v>
      </c>
      <c r="AC105" s="52" t="s">
        <v>61</v>
      </c>
      <c r="AD105" s="52" t="s">
        <v>61</v>
      </c>
      <c r="AE105" s="30" t="s">
        <v>55</v>
      </c>
      <c r="AF105" s="27">
        <v>4</v>
      </c>
      <c r="AG105" s="12" t="s">
        <v>265</v>
      </c>
      <c r="AH105" s="12" t="s">
        <v>60</v>
      </c>
      <c r="AI105" s="12" t="s">
        <v>252</v>
      </c>
      <c r="AJ105" s="12" t="s">
        <v>253</v>
      </c>
      <c r="AK105" s="12">
        <v>2250</v>
      </c>
      <c r="AL105" s="12" t="s">
        <v>55</v>
      </c>
      <c r="AM105" s="30">
        <v>120</v>
      </c>
      <c r="AN105" s="31">
        <v>0</v>
      </c>
      <c r="AO105" s="12" t="s">
        <v>254</v>
      </c>
      <c r="AP105" s="12">
        <v>5</v>
      </c>
      <c r="AQ105" s="12">
        <v>0</v>
      </c>
      <c r="AR105" s="52">
        <f>800*0.5</f>
        <v>400</v>
      </c>
      <c r="AS105" s="12">
        <v>0</v>
      </c>
      <c r="AT105" s="12">
        <v>0</v>
      </c>
      <c r="AU105" s="52">
        <f>400*0.5</f>
        <v>200</v>
      </c>
      <c r="AV105" s="12">
        <v>0</v>
      </c>
      <c r="AW105" s="12">
        <v>60</v>
      </c>
      <c r="AX105" s="12" t="s">
        <v>266</v>
      </c>
      <c r="AY105" s="12">
        <v>0</v>
      </c>
      <c r="AZ105" s="12">
        <v>0</v>
      </c>
      <c r="BA105" s="12">
        <v>100</v>
      </c>
      <c r="BB105" s="12">
        <v>125</v>
      </c>
      <c r="BC105" s="12">
        <v>1</v>
      </c>
      <c r="BD105" s="12">
        <v>80</v>
      </c>
      <c r="BE105" s="12">
        <f>SUM(AY105:BC105)</f>
        <v>226</v>
      </c>
      <c r="BF105" s="12">
        <f>SUM(AY105:BD105)</f>
        <v>306</v>
      </c>
      <c r="BG105" s="12" t="s">
        <v>55</v>
      </c>
      <c r="BH105" s="30" t="s">
        <v>55</v>
      </c>
    </row>
    <row r="106" spans="1:60" ht="17.25" thickTop="1" thickBot="1" x14ac:dyDescent="0.3">
      <c r="A106" s="12">
        <v>103</v>
      </c>
      <c r="B106" s="12">
        <v>4</v>
      </c>
      <c r="C106" s="12" t="s">
        <v>267</v>
      </c>
      <c r="D106" s="12" t="s">
        <v>324</v>
      </c>
      <c r="E106" s="12" t="s">
        <v>330</v>
      </c>
      <c r="F106" s="12"/>
      <c r="G106" s="12"/>
      <c r="H106" s="12"/>
      <c r="I106" s="12" t="s">
        <v>268</v>
      </c>
      <c r="J106" s="52" t="s">
        <v>61</v>
      </c>
      <c r="K106" s="8">
        <f>ROUND(AK106/12,-1)</f>
        <v>190</v>
      </c>
      <c r="L106" s="52" t="s">
        <v>61</v>
      </c>
      <c r="M106" s="8">
        <f>AM106*3</f>
        <v>21</v>
      </c>
      <c r="N106" s="12">
        <v>0</v>
      </c>
      <c r="O106" s="8">
        <f>AN106</f>
        <v>0</v>
      </c>
      <c r="P106" s="12">
        <v>0</v>
      </c>
      <c r="Q106" s="52" t="s">
        <v>251</v>
      </c>
      <c r="R106" s="9">
        <v>5</v>
      </c>
      <c r="S106" s="12">
        <v>0</v>
      </c>
      <c r="T106" s="52" t="s">
        <v>61</v>
      </c>
      <c r="U106" s="12">
        <v>0</v>
      </c>
      <c r="V106" s="12">
        <v>0</v>
      </c>
      <c r="W106" s="52" t="s">
        <v>61</v>
      </c>
      <c r="X106" s="52" t="s">
        <v>61</v>
      </c>
      <c r="Y106" s="12">
        <v>0</v>
      </c>
      <c r="Z106" s="12">
        <v>0</v>
      </c>
      <c r="AA106" s="52" t="s">
        <v>61</v>
      </c>
      <c r="AB106" s="52" t="s">
        <v>61</v>
      </c>
      <c r="AC106" s="52" t="s">
        <v>61</v>
      </c>
      <c r="AD106" s="52" t="s">
        <v>61</v>
      </c>
      <c r="AE106" s="30" t="s">
        <v>55</v>
      </c>
      <c r="AF106" s="27">
        <v>4</v>
      </c>
      <c r="AG106" s="12" t="s">
        <v>267</v>
      </c>
      <c r="AH106" s="12" t="s">
        <v>268</v>
      </c>
      <c r="AI106" s="12" t="s">
        <v>179</v>
      </c>
      <c r="AJ106" s="12" t="s">
        <v>180</v>
      </c>
      <c r="AK106" s="12">
        <v>2250</v>
      </c>
      <c r="AL106" s="12" t="s">
        <v>55</v>
      </c>
      <c r="AM106" s="30">
        <v>7</v>
      </c>
      <c r="AN106" s="31">
        <v>0</v>
      </c>
      <c r="AO106" s="12" t="s">
        <v>269</v>
      </c>
      <c r="AP106" s="12">
        <v>5</v>
      </c>
      <c r="AQ106" s="12">
        <v>0</v>
      </c>
      <c r="AR106" s="12">
        <v>500</v>
      </c>
      <c r="AS106" s="12">
        <v>350</v>
      </c>
      <c r="AT106" s="12">
        <v>0</v>
      </c>
      <c r="AU106" s="12">
        <v>0</v>
      </c>
      <c r="AV106" s="12">
        <v>0</v>
      </c>
      <c r="AW106" s="12">
        <v>75</v>
      </c>
      <c r="AX106" s="12" t="s">
        <v>55</v>
      </c>
      <c r="AY106" s="12">
        <v>0</v>
      </c>
      <c r="AZ106" s="12">
        <v>25</v>
      </c>
      <c r="BA106" s="12">
        <v>0</v>
      </c>
      <c r="BB106" s="12">
        <v>125</v>
      </c>
      <c r="BC106" s="12">
        <v>1</v>
      </c>
      <c r="BD106" s="12">
        <v>80</v>
      </c>
      <c r="BE106" s="12">
        <f>SUM(AY106:BD106)</f>
        <v>231</v>
      </c>
      <c r="BF106" s="12">
        <f>SUM(AY106:BD106)</f>
        <v>231</v>
      </c>
      <c r="BG106" s="12" t="s">
        <v>55</v>
      </c>
      <c r="BH106" s="30" t="s">
        <v>55</v>
      </c>
    </row>
    <row r="107" spans="1:60" ht="17.25" thickTop="1" thickBot="1" x14ac:dyDescent="0.3">
      <c r="A107" s="12">
        <v>104</v>
      </c>
      <c r="B107" s="12">
        <v>4</v>
      </c>
      <c r="C107" s="12" t="s">
        <v>270</v>
      </c>
      <c r="D107" s="12" t="s">
        <v>324</v>
      </c>
      <c r="E107" s="12" t="s">
        <v>331</v>
      </c>
      <c r="F107" s="12"/>
      <c r="G107" s="12"/>
      <c r="H107" s="12"/>
      <c r="I107" s="12" t="s">
        <v>271</v>
      </c>
      <c r="J107" s="52" t="s">
        <v>61</v>
      </c>
      <c r="K107" s="8">
        <f>ROUND(AK107/12,-1)</f>
        <v>260</v>
      </c>
      <c r="L107" s="52" t="s">
        <v>61</v>
      </c>
      <c r="M107" s="8">
        <f>AM107*3</f>
        <v>21</v>
      </c>
      <c r="N107" s="12">
        <v>0</v>
      </c>
      <c r="O107" s="8">
        <f>AN107</f>
        <v>0</v>
      </c>
      <c r="P107" s="12">
        <v>0</v>
      </c>
      <c r="Q107" s="52" t="s">
        <v>251</v>
      </c>
      <c r="R107" s="9">
        <v>5</v>
      </c>
      <c r="S107" s="12">
        <v>0</v>
      </c>
      <c r="T107" s="52" t="s">
        <v>61</v>
      </c>
      <c r="U107" s="12">
        <v>0</v>
      </c>
      <c r="V107" s="12">
        <v>0</v>
      </c>
      <c r="W107" s="52" t="s">
        <v>61</v>
      </c>
      <c r="X107" s="52" t="s">
        <v>61</v>
      </c>
      <c r="Y107" s="12">
        <v>0</v>
      </c>
      <c r="Z107" s="12">
        <v>0</v>
      </c>
      <c r="AA107" s="52" t="s">
        <v>61</v>
      </c>
      <c r="AB107" s="52" t="s">
        <v>61</v>
      </c>
      <c r="AC107" s="52" t="s">
        <v>61</v>
      </c>
      <c r="AD107" s="52" t="s">
        <v>61</v>
      </c>
      <c r="AE107" s="30" t="s">
        <v>55</v>
      </c>
      <c r="AF107" s="27">
        <v>4</v>
      </c>
      <c r="AG107" s="12" t="s">
        <v>270</v>
      </c>
      <c r="AH107" s="12" t="s">
        <v>271</v>
      </c>
      <c r="AI107" s="12" t="s">
        <v>179</v>
      </c>
      <c r="AJ107" s="12" t="s">
        <v>180</v>
      </c>
      <c r="AK107" s="52">
        <f>2250*1.4</f>
        <v>3150</v>
      </c>
      <c r="AL107" s="12" t="s">
        <v>55</v>
      </c>
      <c r="AM107" s="30">
        <v>7</v>
      </c>
      <c r="AN107" s="31">
        <v>0</v>
      </c>
      <c r="AO107" s="12" t="s">
        <v>272</v>
      </c>
      <c r="AP107" s="12">
        <v>5</v>
      </c>
      <c r="AQ107" s="12">
        <v>0</v>
      </c>
      <c r="AR107" s="12">
        <v>500</v>
      </c>
      <c r="AS107" s="12">
        <v>350</v>
      </c>
      <c r="AT107" s="12">
        <v>0</v>
      </c>
      <c r="AU107" s="12">
        <v>0</v>
      </c>
      <c r="AV107" s="12">
        <v>0</v>
      </c>
      <c r="AW107" s="12">
        <v>75</v>
      </c>
      <c r="AX107" s="12" t="s">
        <v>55</v>
      </c>
      <c r="AY107" s="12">
        <v>0</v>
      </c>
      <c r="AZ107" s="12">
        <v>25</v>
      </c>
      <c r="BA107" s="12">
        <v>0</v>
      </c>
      <c r="BB107" s="12">
        <v>125</v>
      </c>
      <c r="BC107" s="12">
        <v>1</v>
      </c>
      <c r="BD107" s="12">
        <v>80</v>
      </c>
      <c r="BE107" s="12">
        <f>SUM(AY107:BC107)</f>
        <v>151</v>
      </c>
      <c r="BF107" s="12">
        <f>SUM(AY107:BD107)</f>
        <v>231</v>
      </c>
      <c r="BG107" s="12" t="s">
        <v>55</v>
      </c>
      <c r="BH107" s="30" t="s">
        <v>55</v>
      </c>
    </row>
    <row r="108" spans="1:60" ht="17.25" thickTop="1" thickBot="1" x14ac:dyDescent="0.3">
      <c r="A108" s="12">
        <v>105</v>
      </c>
      <c r="B108" s="12">
        <v>4</v>
      </c>
      <c r="C108" s="12" t="s">
        <v>273</v>
      </c>
      <c r="D108" s="12" t="s">
        <v>324</v>
      </c>
      <c r="E108" s="12" t="s">
        <v>331</v>
      </c>
      <c r="F108" s="12"/>
      <c r="G108" s="12"/>
      <c r="H108" s="12"/>
      <c r="I108" s="12" t="s">
        <v>271</v>
      </c>
      <c r="J108" s="52" t="s">
        <v>61</v>
      </c>
      <c r="K108" s="8">
        <f>ROUND(AK108/12,-1)</f>
        <v>190</v>
      </c>
      <c r="L108" s="52" t="s">
        <v>61</v>
      </c>
      <c r="M108" s="8">
        <f>AM108*3</f>
        <v>21</v>
      </c>
      <c r="N108" s="12">
        <v>0</v>
      </c>
      <c r="O108" s="8">
        <f>AN108</f>
        <v>0</v>
      </c>
      <c r="P108" s="12">
        <v>0</v>
      </c>
      <c r="Q108" s="52" t="s">
        <v>274</v>
      </c>
      <c r="R108" s="9">
        <v>5</v>
      </c>
      <c r="S108" s="12">
        <v>0</v>
      </c>
      <c r="T108" s="52" t="s">
        <v>61</v>
      </c>
      <c r="U108" s="12">
        <v>0</v>
      </c>
      <c r="V108" s="12">
        <v>0</v>
      </c>
      <c r="W108" s="52" t="s">
        <v>61</v>
      </c>
      <c r="X108" s="52" t="s">
        <v>61</v>
      </c>
      <c r="Y108" s="12">
        <v>0</v>
      </c>
      <c r="Z108" s="12">
        <v>0</v>
      </c>
      <c r="AA108" s="52" t="s">
        <v>61</v>
      </c>
      <c r="AB108" s="52" t="s">
        <v>61</v>
      </c>
      <c r="AC108" s="52" t="s">
        <v>61</v>
      </c>
      <c r="AD108" s="52" t="s">
        <v>61</v>
      </c>
      <c r="AE108" s="30" t="s">
        <v>55</v>
      </c>
      <c r="AF108" s="27">
        <v>4</v>
      </c>
      <c r="AG108" s="12" t="s">
        <v>273</v>
      </c>
      <c r="AH108" s="12" t="s">
        <v>271</v>
      </c>
      <c r="AI108" s="12" t="s">
        <v>179</v>
      </c>
      <c r="AJ108" s="12" t="s">
        <v>180</v>
      </c>
      <c r="AK108" s="12">
        <v>2250</v>
      </c>
      <c r="AL108" s="12" t="s">
        <v>55</v>
      </c>
      <c r="AM108" s="62">
        <v>7</v>
      </c>
      <c r="AN108" s="31">
        <v>0</v>
      </c>
      <c r="AO108" s="12" t="s">
        <v>275</v>
      </c>
      <c r="AP108" s="12">
        <v>5</v>
      </c>
      <c r="AQ108" s="12">
        <v>0</v>
      </c>
      <c r="AR108" s="12">
        <v>500</v>
      </c>
      <c r="AS108" s="12">
        <v>350</v>
      </c>
      <c r="AT108" s="12">
        <v>0</v>
      </c>
      <c r="AU108" s="12">
        <v>0</v>
      </c>
      <c r="AV108" s="12">
        <v>0</v>
      </c>
      <c r="AW108" s="12">
        <v>75</v>
      </c>
      <c r="AX108" s="12" t="s">
        <v>55</v>
      </c>
      <c r="AY108" s="12">
        <v>0</v>
      </c>
      <c r="AZ108" s="12">
        <v>25</v>
      </c>
      <c r="BA108" s="12">
        <v>0</v>
      </c>
      <c r="BB108" s="12">
        <v>125</v>
      </c>
      <c r="BC108" s="12">
        <v>1</v>
      </c>
      <c r="BD108" s="12">
        <v>80</v>
      </c>
      <c r="BE108" s="12">
        <f>SUM(AY108:BC108)</f>
        <v>151</v>
      </c>
      <c r="BF108" s="12">
        <f>SUM(AY108:BD108)</f>
        <v>231</v>
      </c>
      <c r="BG108" s="12" t="s">
        <v>55</v>
      </c>
      <c r="BH108" s="30" t="s">
        <v>55</v>
      </c>
    </row>
    <row r="109" spans="1:60" ht="17.25" thickTop="1" thickBot="1" x14ac:dyDescent="0.3">
      <c r="A109" s="12">
        <v>106</v>
      </c>
      <c r="B109" s="12">
        <v>4</v>
      </c>
      <c r="C109" s="12" t="s">
        <v>276</v>
      </c>
      <c r="D109" s="12" t="s">
        <v>324</v>
      </c>
      <c r="E109" s="12" t="s">
        <v>331</v>
      </c>
      <c r="F109" s="12"/>
      <c r="G109" s="12"/>
      <c r="H109" s="12"/>
      <c r="I109" s="12" t="s">
        <v>271</v>
      </c>
      <c r="J109" s="52" t="s">
        <v>61</v>
      </c>
      <c r="K109" s="8">
        <f>ROUND(AK109/12,-1)</f>
        <v>190</v>
      </c>
      <c r="L109" s="52" t="s">
        <v>61</v>
      </c>
      <c r="M109" s="8">
        <f>AM109*3</f>
        <v>21</v>
      </c>
      <c r="N109" s="12">
        <v>0</v>
      </c>
      <c r="O109" s="8">
        <f>AN109</f>
        <v>0</v>
      </c>
      <c r="P109" s="12">
        <v>0</v>
      </c>
      <c r="Q109" s="52" t="s">
        <v>251</v>
      </c>
      <c r="R109" s="9">
        <v>5</v>
      </c>
      <c r="S109" s="12">
        <v>0</v>
      </c>
      <c r="T109" s="52" t="s">
        <v>61</v>
      </c>
      <c r="U109" s="12">
        <v>0</v>
      </c>
      <c r="V109" s="12">
        <v>0</v>
      </c>
      <c r="W109" s="52" t="s">
        <v>61</v>
      </c>
      <c r="X109" s="52" t="s">
        <v>61</v>
      </c>
      <c r="Y109" s="12">
        <v>0</v>
      </c>
      <c r="Z109" s="12">
        <v>0</v>
      </c>
      <c r="AA109" s="52" t="s">
        <v>61</v>
      </c>
      <c r="AB109" s="52" t="s">
        <v>61</v>
      </c>
      <c r="AC109" s="52" t="s">
        <v>61</v>
      </c>
      <c r="AD109" s="52" t="s">
        <v>61</v>
      </c>
      <c r="AE109" s="30" t="s">
        <v>55</v>
      </c>
      <c r="AF109" s="27">
        <v>4</v>
      </c>
      <c r="AG109" s="12" t="s">
        <v>276</v>
      </c>
      <c r="AH109" s="12" t="s">
        <v>271</v>
      </c>
      <c r="AI109" s="12" t="s">
        <v>179</v>
      </c>
      <c r="AJ109" s="12" t="s">
        <v>180</v>
      </c>
      <c r="AK109" s="12">
        <v>2250</v>
      </c>
      <c r="AL109" s="12" t="s">
        <v>55</v>
      </c>
      <c r="AM109" s="30">
        <v>7</v>
      </c>
      <c r="AN109" s="31">
        <v>0</v>
      </c>
      <c r="AO109" s="12" t="s">
        <v>269</v>
      </c>
      <c r="AP109" s="12">
        <v>5</v>
      </c>
      <c r="AQ109" s="12">
        <v>0</v>
      </c>
      <c r="AR109" s="12">
        <v>500</v>
      </c>
      <c r="AS109" s="12">
        <v>350</v>
      </c>
      <c r="AT109" s="12">
        <v>0</v>
      </c>
      <c r="AU109" s="12">
        <v>0</v>
      </c>
      <c r="AV109" s="12">
        <v>0</v>
      </c>
      <c r="AW109" s="12">
        <v>75</v>
      </c>
      <c r="AX109" s="12" t="s">
        <v>55</v>
      </c>
      <c r="AY109" s="12">
        <v>0</v>
      </c>
      <c r="AZ109" s="12">
        <v>25</v>
      </c>
      <c r="BA109" s="12">
        <v>0</v>
      </c>
      <c r="BB109" s="12">
        <v>125</v>
      </c>
      <c r="BC109" s="12">
        <v>1</v>
      </c>
      <c r="BD109" s="52">
        <f>80*0.7</f>
        <v>56</v>
      </c>
      <c r="BE109" s="12">
        <f>SUM(AY109:BC109)</f>
        <v>151</v>
      </c>
      <c r="BF109" s="12">
        <f>SUM(AY109:BD109)</f>
        <v>207</v>
      </c>
      <c r="BG109" s="12" t="s">
        <v>277</v>
      </c>
      <c r="BH109" s="30" t="s">
        <v>55</v>
      </c>
    </row>
    <row r="110" spans="1:60" ht="16.5" thickTop="1" x14ac:dyDescent="0.25">
      <c r="A110" s="12">
        <v>107</v>
      </c>
      <c r="B110" s="12">
        <v>4</v>
      </c>
      <c r="C110" s="12" t="s">
        <v>278</v>
      </c>
      <c r="D110" s="12" t="s">
        <v>324</v>
      </c>
      <c r="E110" s="12" t="s">
        <v>331</v>
      </c>
      <c r="F110" s="12"/>
      <c r="G110" s="12"/>
      <c r="H110" s="12"/>
      <c r="I110" s="12" t="s">
        <v>271</v>
      </c>
      <c r="J110" s="52" t="s">
        <v>61</v>
      </c>
      <c r="K110" s="8">
        <f>ROUND(AK110/12,-1)</f>
        <v>190</v>
      </c>
      <c r="L110" s="52" t="s">
        <v>61</v>
      </c>
      <c r="M110" s="8">
        <f>AM110*3</f>
        <v>21</v>
      </c>
      <c r="N110" s="12">
        <v>0</v>
      </c>
      <c r="O110" s="8">
        <f>AN110</f>
        <v>0</v>
      </c>
      <c r="P110" s="12">
        <v>0</v>
      </c>
      <c r="Q110" s="52" t="s">
        <v>251</v>
      </c>
      <c r="R110" s="12">
        <v>10</v>
      </c>
      <c r="S110" s="12">
        <v>0</v>
      </c>
      <c r="T110" s="52" t="s">
        <v>61</v>
      </c>
      <c r="U110" s="12">
        <v>0</v>
      </c>
      <c r="V110" s="12">
        <v>0</v>
      </c>
      <c r="W110" s="52" t="s">
        <v>61</v>
      </c>
      <c r="X110" s="52" t="s">
        <v>61</v>
      </c>
      <c r="Y110" s="12">
        <v>0</v>
      </c>
      <c r="Z110" s="12">
        <v>0</v>
      </c>
      <c r="AA110" s="52" t="s">
        <v>61</v>
      </c>
      <c r="AB110" s="52" t="s">
        <v>61</v>
      </c>
      <c r="AC110" s="52" t="s">
        <v>61</v>
      </c>
      <c r="AD110" s="52" t="s">
        <v>61</v>
      </c>
      <c r="AE110" s="30" t="s">
        <v>55</v>
      </c>
      <c r="AF110" s="27">
        <v>4</v>
      </c>
      <c r="AG110" s="12" t="s">
        <v>278</v>
      </c>
      <c r="AH110" s="12" t="s">
        <v>271</v>
      </c>
      <c r="AI110" s="12" t="s">
        <v>179</v>
      </c>
      <c r="AJ110" s="12" t="s">
        <v>180</v>
      </c>
      <c r="AK110" s="12">
        <v>2250</v>
      </c>
      <c r="AL110" s="12" t="s">
        <v>55</v>
      </c>
      <c r="AM110" s="30">
        <v>7</v>
      </c>
      <c r="AN110" s="31">
        <v>0</v>
      </c>
      <c r="AO110" s="12" t="s">
        <v>269</v>
      </c>
      <c r="AP110" s="12">
        <v>10</v>
      </c>
      <c r="AQ110" s="12">
        <v>0</v>
      </c>
      <c r="AR110" s="12">
        <v>500</v>
      </c>
      <c r="AS110" s="12">
        <v>350</v>
      </c>
      <c r="AT110" s="12">
        <v>0</v>
      </c>
      <c r="AU110" s="12">
        <v>0</v>
      </c>
      <c r="AV110" s="12">
        <v>0</v>
      </c>
      <c r="AW110" s="12">
        <v>75</v>
      </c>
      <c r="AX110" s="12" t="s">
        <v>55</v>
      </c>
      <c r="AY110" s="12">
        <v>0</v>
      </c>
      <c r="AZ110" s="12">
        <v>25</v>
      </c>
      <c r="BA110" s="12">
        <v>0</v>
      </c>
      <c r="BB110" s="12">
        <v>125</v>
      </c>
      <c r="BC110" s="12">
        <v>1</v>
      </c>
      <c r="BD110" s="12">
        <v>80</v>
      </c>
      <c r="BE110" s="12">
        <f>SUM(AY110:BC110)</f>
        <v>151</v>
      </c>
      <c r="BF110" s="12">
        <f>SUM(AY110:BD110)</f>
        <v>231</v>
      </c>
      <c r="BG110" s="12" t="s">
        <v>55</v>
      </c>
      <c r="BH110" s="30" t="s">
        <v>55</v>
      </c>
    </row>
    <row r="111" spans="1:60" x14ac:dyDescent="0.25">
      <c r="A111" s="12">
        <v>108</v>
      </c>
      <c r="B111" s="12">
        <v>4</v>
      </c>
      <c r="C111" s="12" t="s">
        <v>279</v>
      </c>
      <c r="D111" s="12" t="s">
        <v>324</v>
      </c>
      <c r="E111" s="12" t="s">
        <v>330</v>
      </c>
      <c r="F111" s="12"/>
      <c r="G111" s="12"/>
      <c r="H111" s="12"/>
      <c r="I111" s="12" t="s">
        <v>54</v>
      </c>
      <c r="J111" s="12" t="s">
        <v>280</v>
      </c>
      <c r="K111" s="8">
        <f>ROUND(AK111/12,-1)</f>
        <v>400</v>
      </c>
      <c r="L111" s="12">
        <v>0</v>
      </c>
      <c r="M111" s="8">
        <f>AM111*3</f>
        <v>0</v>
      </c>
      <c r="N111" s="12">
        <v>0</v>
      </c>
      <c r="O111" s="8">
        <f>AN111</f>
        <v>0</v>
      </c>
      <c r="P111" s="12">
        <v>0</v>
      </c>
      <c r="Q111" s="12" t="s">
        <v>55</v>
      </c>
      <c r="R111" s="12">
        <v>0</v>
      </c>
      <c r="S111" s="12">
        <v>0</v>
      </c>
      <c r="T111" s="12" t="s">
        <v>55</v>
      </c>
      <c r="U111" s="12" t="s">
        <v>55</v>
      </c>
      <c r="V111" s="12" t="s">
        <v>55</v>
      </c>
      <c r="W111" s="12" t="s">
        <v>55</v>
      </c>
      <c r="X111" s="12" t="s">
        <v>55</v>
      </c>
      <c r="Y111" s="12">
        <v>0</v>
      </c>
      <c r="Z111" s="12">
        <v>20</v>
      </c>
      <c r="AA111" s="12">
        <v>20</v>
      </c>
      <c r="AB111" s="12">
        <v>20</v>
      </c>
      <c r="AC111" s="12">
        <v>30</v>
      </c>
      <c r="AD111" s="12">
        <v>0</v>
      </c>
      <c r="AE111" s="30" t="s">
        <v>55</v>
      </c>
      <c r="AF111" s="27">
        <v>4</v>
      </c>
      <c r="AG111" s="12" t="s">
        <v>281</v>
      </c>
      <c r="AH111" s="12" t="s">
        <v>54</v>
      </c>
      <c r="AI111" s="12" t="s">
        <v>56</v>
      </c>
      <c r="AJ111" s="12" t="s">
        <v>57</v>
      </c>
      <c r="AK111" s="12">
        <v>4800</v>
      </c>
      <c r="AL111" s="12" t="s">
        <v>55</v>
      </c>
      <c r="AM111" s="30">
        <v>0</v>
      </c>
      <c r="AN111" s="31">
        <v>0</v>
      </c>
      <c r="AO111" s="12" t="s">
        <v>55</v>
      </c>
      <c r="AP111" s="12">
        <v>0</v>
      </c>
      <c r="AQ111" s="12">
        <v>0</v>
      </c>
      <c r="AR111" s="12" t="s">
        <v>55</v>
      </c>
      <c r="AS111" s="12" t="s">
        <v>55</v>
      </c>
      <c r="AT111" s="12" t="s">
        <v>55</v>
      </c>
      <c r="AU111" s="12" t="s">
        <v>55</v>
      </c>
      <c r="AV111" s="12" t="s">
        <v>55</v>
      </c>
      <c r="AW111" s="12" t="s">
        <v>55</v>
      </c>
      <c r="AX111" s="12" t="s">
        <v>55</v>
      </c>
      <c r="AY111" s="12">
        <v>0</v>
      </c>
      <c r="AZ111" s="12">
        <v>1000</v>
      </c>
      <c r="BA111" s="12">
        <v>1000</v>
      </c>
      <c r="BB111" s="12">
        <v>1000</v>
      </c>
      <c r="BC111" s="12">
        <v>1</v>
      </c>
      <c r="BD111" s="12">
        <v>3500</v>
      </c>
      <c r="BE111" s="12">
        <f>SUM(AY111:BD111)</f>
        <v>6501</v>
      </c>
      <c r="BF111" s="12">
        <f>SUM(AY111:BD111)</f>
        <v>6501</v>
      </c>
      <c r="BG111" s="12" t="s">
        <v>55</v>
      </c>
      <c r="BH111" s="30" t="s">
        <v>55</v>
      </c>
    </row>
    <row r="112" spans="1:60" ht="15.75" x14ac:dyDescent="0.25">
      <c r="A112" s="12">
        <v>109</v>
      </c>
      <c r="B112" s="12">
        <v>4</v>
      </c>
      <c r="C112" s="12" t="s">
        <v>282</v>
      </c>
      <c r="D112" s="12" t="s">
        <v>324</v>
      </c>
      <c r="E112" s="12" t="s">
        <v>331</v>
      </c>
      <c r="F112" s="12"/>
      <c r="G112" s="12"/>
      <c r="H112" s="12"/>
      <c r="I112" s="12" t="s">
        <v>54</v>
      </c>
      <c r="J112" s="12" t="s">
        <v>280</v>
      </c>
      <c r="K112" s="8">
        <f>ROUND(AK112/12,-1)</f>
        <v>400</v>
      </c>
      <c r="L112" s="12">
        <v>0</v>
      </c>
      <c r="M112" s="8">
        <f>AM112*3</f>
        <v>0</v>
      </c>
      <c r="N112" s="12">
        <v>0</v>
      </c>
      <c r="O112" s="8">
        <f>AN112</f>
        <v>0</v>
      </c>
      <c r="P112" s="12">
        <v>0</v>
      </c>
      <c r="Q112" s="12" t="s">
        <v>55</v>
      </c>
      <c r="R112" s="12">
        <v>0</v>
      </c>
      <c r="S112" s="12">
        <v>0</v>
      </c>
      <c r="T112" s="12" t="s">
        <v>55</v>
      </c>
      <c r="U112" s="12" t="s">
        <v>55</v>
      </c>
      <c r="V112" s="12" t="s">
        <v>55</v>
      </c>
      <c r="W112" s="12" t="s">
        <v>55</v>
      </c>
      <c r="X112" s="12" t="s">
        <v>55</v>
      </c>
      <c r="Y112" s="12">
        <v>0</v>
      </c>
      <c r="Z112" s="12">
        <v>20</v>
      </c>
      <c r="AA112" s="12">
        <v>20</v>
      </c>
      <c r="AB112" s="12">
        <v>20</v>
      </c>
      <c r="AC112" s="52" t="s">
        <v>61</v>
      </c>
      <c r="AD112" s="12">
        <v>0</v>
      </c>
      <c r="AE112" s="30" t="s">
        <v>55</v>
      </c>
      <c r="AF112" s="27">
        <v>4</v>
      </c>
      <c r="AG112" s="12" t="s">
        <v>283</v>
      </c>
      <c r="AH112" s="12" t="s">
        <v>54</v>
      </c>
      <c r="AI112" s="12" t="s">
        <v>56</v>
      </c>
      <c r="AJ112" s="12" t="s">
        <v>57</v>
      </c>
      <c r="AK112" s="12">
        <v>4800</v>
      </c>
      <c r="AL112" s="12" t="s">
        <v>55</v>
      </c>
      <c r="AM112" s="30">
        <v>0</v>
      </c>
      <c r="AN112" s="31">
        <v>0</v>
      </c>
      <c r="AO112" s="12" t="s">
        <v>55</v>
      </c>
      <c r="AP112" s="12">
        <v>0</v>
      </c>
      <c r="AQ112" s="12">
        <v>0</v>
      </c>
      <c r="AR112" s="12" t="s">
        <v>55</v>
      </c>
      <c r="AS112" s="12" t="s">
        <v>55</v>
      </c>
      <c r="AT112" s="12" t="s">
        <v>55</v>
      </c>
      <c r="AU112" s="12" t="s">
        <v>55</v>
      </c>
      <c r="AV112" s="12" t="s">
        <v>55</v>
      </c>
      <c r="AW112" s="12" t="s">
        <v>55</v>
      </c>
      <c r="AX112" s="12" t="s">
        <v>55</v>
      </c>
      <c r="AY112" s="12">
        <v>0</v>
      </c>
      <c r="AZ112" s="12">
        <v>1000</v>
      </c>
      <c r="BA112" s="12">
        <v>1000</v>
      </c>
      <c r="BB112" s="12">
        <v>1000</v>
      </c>
      <c r="BC112" s="12">
        <v>1</v>
      </c>
      <c r="BD112" s="12">
        <v>3500</v>
      </c>
      <c r="BE112" s="12">
        <f>SUM(AY112:BC112)</f>
        <v>3001</v>
      </c>
      <c r="BF112" s="12">
        <f>SUM(AY112:BD112)</f>
        <v>6501</v>
      </c>
      <c r="BG112" s="12" t="s">
        <v>55</v>
      </c>
      <c r="BH112" s="30" t="s">
        <v>55</v>
      </c>
    </row>
    <row r="113" spans="1:60" ht="15.75" x14ac:dyDescent="0.25">
      <c r="A113" s="12">
        <v>110</v>
      </c>
      <c r="B113" s="12">
        <v>4</v>
      </c>
      <c r="C113" s="12" t="s">
        <v>284</v>
      </c>
      <c r="D113" s="12" t="s">
        <v>324</v>
      </c>
      <c r="E113" s="12" t="s">
        <v>331</v>
      </c>
      <c r="F113" s="12"/>
      <c r="G113" s="12"/>
      <c r="H113" s="12"/>
      <c r="I113" s="12" t="s">
        <v>54</v>
      </c>
      <c r="J113" s="52" t="s">
        <v>61</v>
      </c>
      <c r="K113" s="8">
        <f>ROUND(AK113/12,-1)</f>
        <v>400</v>
      </c>
      <c r="L113" s="12">
        <v>0</v>
      </c>
      <c r="M113" s="8">
        <f>AM113*3</f>
        <v>0</v>
      </c>
      <c r="N113" s="12">
        <v>0</v>
      </c>
      <c r="O113" s="8">
        <f>AN113</f>
        <v>0</v>
      </c>
      <c r="P113" s="12">
        <v>0</v>
      </c>
      <c r="Q113" s="12" t="s">
        <v>55</v>
      </c>
      <c r="R113" s="12">
        <v>0</v>
      </c>
      <c r="S113" s="12">
        <v>0</v>
      </c>
      <c r="T113" s="12" t="s">
        <v>55</v>
      </c>
      <c r="U113" s="12" t="s">
        <v>55</v>
      </c>
      <c r="V113" s="12" t="s">
        <v>55</v>
      </c>
      <c r="W113" s="12" t="s">
        <v>55</v>
      </c>
      <c r="X113" s="12" t="s">
        <v>55</v>
      </c>
      <c r="Y113" s="12">
        <v>0</v>
      </c>
      <c r="Z113" s="12">
        <v>20</v>
      </c>
      <c r="AA113" s="12">
        <v>20</v>
      </c>
      <c r="AB113" s="12">
        <v>20</v>
      </c>
      <c r="AC113" s="12">
        <v>30</v>
      </c>
      <c r="AD113" s="12">
        <v>0</v>
      </c>
      <c r="AE113" s="30" t="s">
        <v>55</v>
      </c>
      <c r="AF113" s="27">
        <v>4</v>
      </c>
      <c r="AG113" s="12" t="s">
        <v>285</v>
      </c>
      <c r="AH113" s="12" t="s">
        <v>54</v>
      </c>
      <c r="AI113" s="12" t="s">
        <v>56</v>
      </c>
      <c r="AJ113" s="12" t="s">
        <v>57</v>
      </c>
      <c r="AK113" s="12">
        <v>4800</v>
      </c>
      <c r="AL113" s="12" t="s">
        <v>55</v>
      </c>
      <c r="AM113" s="30">
        <v>0</v>
      </c>
      <c r="AN113" s="31">
        <v>0</v>
      </c>
      <c r="AO113" s="12" t="s">
        <v>55</v>
      </c>
      <c r="AP113" s="12">
        <v>0</v>
      </c>
      <c r="AQ113" s="12">
        <v>0</v>
      </c>
      <c r="AR113" s="12" t="s">
        <v>55</v>
      </c>
      <c r="AS113" s="12" t="s">
        <v>55</v>
      </c>
      <c r="AT113" s="12" t="s">
        <v>55</v>
      </c>
      <c r="AU113" s="12" t="s">
        <v>55</v>
      </c>
      <c r="AV113" s="12" t="s">
        <v>55</v>
      </c>
      <c r="AW113" s="12" t="s">
        <v>55</v>
      </c>
      <c r="AX113" s="12" t="s">
        <v>55</v>
      </c>
      <c r="AY113" s="12">
        <v>0</v>
      </c>
      <c r="AZ113" s="12">
        <v>1000</v>
      </c>
      <c r="BA113" s="12">
        <v>1000</v>
      </c>
      <c r="BB113" s="12">
        <v>1000</v>
      </c>
      <c r="BC113" s="12">
        <v>1</v>
      </c>
      <c r="BD113" s="12">
        <v>3500</v>
      </c>
      <c r="BE113" s="12">
        <f>SUM(AY113:BC113)</f>
        <v>3001</v>
      </c>
      <c r="BF113" s="12">
        <f>SUM(AY113:BD113)</f>
        <v>6501</v>
      </c>
      <c r="BG113" s="12" t="s">
        <v>55</v>
      </c>
      <c r="BH113" s="30" t="s">
        <v>55</v>
      </c>
    </row>
    <row r="114" spans="1:60" x14ac:dyDescent="0.25">
      <c r="A114" s="12">
        <v>111</v>
      </c>
      <c r="B114" s="12">
        <v>4</v>
      </c>
      <c r="C114" s="12" t="s">
        <v>286</v>
      </c>
      <c r="D114" s="12" t="s">
        <v>324</v>
      </c>
      <c r="E114" s="12" t="s">
        <v>331</v>
      </c>
      <c r="F114" s="12"/>
      <c r="G114" s="12"/>
      <c r="H114" s="12"/>
      <c r="I114" s="12" t="s">
        <v>54</v>
      </c>
      <c r="J114" s="12" t="s">
        <v>280</v>
      </c>
      <c r="K114" s="8">
        <f>ROUND(AK114/12,-1)</f>
        <v>400</v>
      </c>
      <c r="L114" s="12">
        <v>0</v>
      </c>
      <c r="M114" s="8">
        <f>AM114*3</f>
        <v>0</v>
      </c>
      <c r="N114" s="12">
        <v>0</v>
      </c>
      <c r="O114" s="8">
        <f>AN114</f>
        <v>0</v>
      </c>
      <c r="P114" s="12">
        <v>0</v>
      </c>
      <c r="Q114" s="12" t="s">
        <v>55</v>
      </c>
      <c r="R114" s="12">
        <v>0</v>
      </c>
      <c r="S114" s="12">
        <v>0</v>
      </c>
      <c r="T114" s="12" t="s">
        <v>55</v>
      </c>
      <c r="U114" s="12" t="s">
        <v>55</v>
      </c>
      <c r="V114" s="12" t="s">
        <v>55</v>
      </c>
      <c r="W114" s="12" t="s">
        <v>55</v>
      </c>
      <c r="X114" s="12" t="s">
        <v>55</v>
      </c>
      <c r="Y114" s="12">
        <v>0</v>
      </c>
      <c r="Z114" s="12">
        <v>20</v>
      </c>
      <c r="AA114" s="12">
        <v>20</v>
      </c>
      <c r="AB114" s="12">
        <v>20</v>
      </c>
      <c r="AC114" s="12">
        <v>30</v>
      </c>
      <c r="AD114" s="12">
        <v>0</v>
      </c>
      <c r="AE114" s="30" t="s">
        <v>55</v>
      </c>
      <c r="AF114" s="27">
        <v>4</v>
      </c>
      <c r="AG114" s="12" t="s">
        <v>287</v>
      </c>
      <c r="AH114" s="12" t="s">
        <v>54</v>
      </c>
      <c r="AI114" s="12" t="s">
        <v>56</v>
      </c>
      <c r="AJ114" s="12" t="s">
        <v>57</v>
      </c>
      <c r="AK114" s="12">
        <v>4800</v>
      </c>
      <c r="AL114" s="12" t="s">
        <v>55</v>
      </c>
      <c r="AM114" s="30">
        <v>0</v>
      </c>
      <c r="AN114" s="31">
        <v>0</v>
      </c>
      <c r="AO114" s="12" t="s">
        <v>55</v>
      </c>
      <c r="AP114" s="12">
        <v>0</v>
      </c>
      <c r="AQ114" s="12">
        <v>0</v>
      </c>
      <c r="AR114" s="12" t="s">
        <v>55</v>
      </c>
      <c r="AS114" s="12" t="s">
        <v>55</v>
      </c>
      <c r="AT114" s="12" t="s">
        <v>55</v>
      </c>
      <c r="AU114" s="12" t="s">
        <v>55</v>
      </c>
      <c r="AV114" s="12" t="s">
        <v>55</v>
      </c>
      <c r="AW114" s="12" t="s">
        <v>55</v>
      </c>
      <c r="AX114" s="12" t="s">
        <v>55</v>
      </c>
      <c r="AY114" s="12">
        <v>0</v>
      </c>
      <c r="AZ114" s="12">
        <v>1000</v>
      </c>
      <c r="BA114" s="12">
        <v>1000</v>
      </c>
      <c r="BB114" s="12">
        <v>1000</v>
      </c>
      <c r="BC114" s="12">
        <v>1</v>
      </c>
      <c r="BD114" s="12">
        <v>3500</v>
      </c>
      <c r="BE114" s="12">
        <f>SUM(AY114:BC114)</f>
        <v>3001</v>
      </c>
      <c r="BF114" s="12">
        <f>SUM(AY114:BD114)</f>
        <v>6501</v>
      </c>
      <c r="BG114" s="12" t="s">
        <v>55</v>
      </c>
      <c r="BH114" s="30" t="s">
        <v>55</v>
      </c>
    </row>
    <row r="115" spans="1:60" x14ac:dyDescent="0.25">
      <c r="A115" s="12">
        <v>112</v>
      </c>
      <c r="B115" s="12">
        <v>4</v>
      </c>
      <c r="C115" s="12" t="s">
        <v>283</v>
      </c>
      <c r="D115" s="12" t="s">
        <v>324</v>
      </c>
      <c r="E115" s="12" t="s">
        <v>331</v>
      </c>
      <c r="F115" s="12"/>
      <c r="G115" s="12"/>
      <c r="H115" s="12"/>
      <c r="I115" s="12" t="s">
        <v>54</v>
      </c>
      <c r="J115" s="12" t="s">
        <v>280</v>
      </c>
      <c r="K115" s="8">
        <f>ROUND(AK115/12,-1)</f>
        <v>400</v>
      </c>
      <c r="L115" s="12">
        <v>0</v>
      </c>
      <c r="M115" s="8">
        <f>AM115*3</f>
        <v>0</v>
      </c>
      <c r="N115" s="12">
        <v>0</v>
      </c>
      <c r="O115" s="8">
        <f>AN115</f>
        <v>0</v>
      </c>
      <c r="P115" s="12">
        <v>0</v>
      </c>
      <c r="Q115" s="12" t="s">
        <v>55</v>
      </c>
      <c r="R115" s="12">
        <v>0</v>
      </c>
      <c r="S115" s="12">
        <v>0</v>
      </c>
      <c r="T115" s="12" t="s">
        <v>55</v>
      </c>
      <c r="U115" s="12" t="s">
        <v>55</v>
      </c>
      <c r="V115" s="12" t="s">
        <v>55</v>
      </c>
      <c r="W115" s="12" t="s">
        <v>55</v>
      </c>
      <c r="X115" s="12" t="s">
        <v>55</v>
      </c>
      <c r="Y115" s="12">
        <v>0</v>
      </c>
      <c r="Z115" s="12">
        <v>20</v>
      </c>
      <c r="AA115" s="12">
        <v>20</v>
      </c>
      <c r="AB115" s="12">
        <v>20</v>
      </c>
      <c r="AC115" s="12">
        <v>30</v>
      </c>
      <c r="AD115" s="12">
        <v>0</v>
      </c>
      <c r="AE115" s="30" t="s">
        <v>55</v>
      </c>
      <c r="AF115" s="27">
        <v>4</v>
      </c>
      <c r="AG115" s="12" t="s">
        <v>288</v>
      </c>
      <c r="AH115" s="12" t="s">
        <v>54</v>
      </c>
      <c r="AI115" s="12" t="s">
        <v>56</v>
      </c>
      <c r="AJ115" s="12" t="s">
        <v>57</v>
      </c>
      <c r="AK115" s="12">
        <v>4800</v>
      </c>
      <c r="AL115" s="12" t="s">
        <v>55</v>
      </c>
      <c r="AM115" s="30">
        <v>0</v>
      </c>
      <c r="AN115" s="31">
        <v>0</v>
      </c>
      <c r="AO115" s="12" t="s">
        <v>55</v>
      </c>
      <c r="AP115" s="12">
        <v>0</v>
      </c>
      <c r="AQ115" s="12">
        <v>0</v>
      </c>
      <c r="AR115" s="12" t="s">
        <v>55</v>
      </c>
      <c r="AS115" s="12" t="s">
        <v>55</v>
      </c>
      <c r="AT115" s="12" t="s">
        <v>55</v>
      </c>
      <c r="AU115" s="12" t="s">
        <v>55</v>
      </c>
      <c r="AV115" s="12" t="s">
        <v>55</v>
      </c>
      <c r="AW115" s="12" t="s">
        <v>55</v>
      </c>
      <c r="AX115" s="12" t="s">
        <v>55</v>
      </c>
      <c r="AY115" s="12">
        <v>0</v>
      </c>
      <c r="AZ115" s="12">
        <v>1000</v>
      </c>
      <c r="BA115" s="12">
        <v>1000</v>
      </c>
      <c r="BB115" s="12">
        <v>1000</v>
      </c>
      <c r="BC115" s="12">
        <v>1</v>
      </c>
      <c r="BD115" s="12">
        <v>3500</v>
      </c>
      <c r="BE115" s="12">
        <f>SUM(AY115:BC115)</f>
        <v>3001</v>
      </c>
      <c r="BF115" s="12">
        <f>SUM(AY115:BD115)</f>
        <v>6501</v>
      </c>
      <c r="BG115" s="12" t="s">
        <v>55</v>
      </c>
      <c r="BH115" s="30" t="s">
        <v>55</v>
      </c>
    </row>
    <row r="116" spans="1:60" x14ac:dyDescent="0.25">
      <c r="A116" s="12">
        <v>113</v>
      </c>
      <c r="B116" s="12">
        <v>4</v>
      </c>
      <c r="C116" s="12" t="s">
        <v>285</v>
      </c>
      <c r="D116" s="12" t="s">
        <v>324</v>
      </c>
      <c r="E116" s="12" t="s">
        <v>331</v>
      </c>
      <c r="F116" s="12"/>
      <c r="G116" s="12"/>
      <c r="H116" s="12"/>
      <c r="I116" s="12" t="s">
        <v>54</v>
      </c>
      <c r="J116" s="12" t="s">
        <v>280</v>
      </c>
      <c r="K116" s="8">
        <f>ROUND(AK116/12,-1)</f>
        <v>400</v>
      </c>
      <c r="L116" s="12">
        <v>0</v>
      </c>
      <c r="M116" s="8">
        <f>AM116*3</f>
        <v>0</v>
      </c>
      <c r="N116" s="12">
        <v>0</v>
      </c>
      <c r="O116" s="8">
        <f>AN116</f>
        <v>0</v>
      </c>
      <c r="P116" s="12">
        <v>0</v>
      </c>
      <c r="Q116" s="12" t="s">
        <v>55</v>
      </c>
      <c r="R116" s="12">
        <v>0</v>
      </c>
      <c r="S116" s="12">
        <v>0</v>
      </c>
      <c r="T116" s="12" t="s">
        <v>55</v>
      </c>
      <c r="U116" s="12" t="s">
        <v>55</v>
      </c>
      <c r="V116" s="12" t="s">
        <v>55</v>
      </c>
      <c r="W116" s="12" t="s">
        <v>55</v>
      </c>
      <c r="X116" s="12" t="s">
        <v>55</v>
      </c>
      <c r="Y116" s="12">
        <v>0</v>
      </c>
      <c r="Z116" s="12">
        <v>20</v>
      </c>
      <c r="AA116" s="12">
        <v>20</v>
      </c>
      <c r="AB116" s="12">
        <v>20</v>
      </c>
      <c r="AC116" s="12">
        <v>30</v>
      </c>
      <c r="AD116" s="12">
        <v>0</v>
      </c>
      <c r="AE116" s="30" t="s">
        <v>55</v>
      </c>
      <c r="AF116" s="27">
        <v>4</v>
      </c>
      <c r="AG116" s="12" t="s">
        <v>289</v>
      </c>
      <c r="AH116" s="12" t="s">
        <v>54</v>
      </c>
      <c r="AI116" s="12" t="s">
        <v>56</v>
      </c>
      <c r="AJ116" s="12" t="s">
        <v>57</v>
      </c>
      <c r="AK116" s="12">
        <v>4800</v>
      </c>
      <c r="AL116" s="12" t="s">
        <v>55</v>
      </c>
      <c r="AM116" s="30">
        <v>0</v>
      </c>
      <c r="AN116" s="31">
        <v>0</v>
      </c>
      <c r="AO116" s="12" t="s">
        <v>55</v>
      </c>
      <c r="AP116" s="12">
        <v>0</v>
      </c>
      <c r="AQ116" s="12">
        <v>0</v>
      </c>
      <c r="AR116" s="12" t="s">
        <v>55</v>
      </c>
      <c r="AS116" s="12" t="s">
        <v>55</v>
      </c>
      <c r="AT116" s="12" t="s">
        <v>55</v>
      </c>
      <c r="AU116" s="12" t="s">
        <v>55</v>
      </c>
      <c r="AV116" s="12" t="s">
        <v>55</v>
      </c>
      <c r="AW116" s="12" t="s">
        <v>55</v>
      </c>
      <c r="AX116" s="12" t="s">
        <v>55</v>
      </c>
      <c r="AY116" s="12">
        <v>0</v>
      </c>
      <c r="AZ116" s="12">
        <v>1000</v>
      </c>
      <c r="BA116" s="12">
        <v>1000</v>
      </c>
      <c r="BB116" s="12">
        <v>1000</v>
      </c>
      <c r="BC116" s="12">
        <v>1</v>
      </c>
      <c r="BD116" s="12">
        <v>3500</v>
      </c>
      <c r="BE116" s="12">
        <f>SUM(AY116:BC116)</f>
        <v>3001</v>
      </c>
      <c r="BF116" s="12">
        <f>SUM(AY116:BD116)</f>
        <v>6501</v>
      </c>
      <c r="BG116" s="12" t="s">
        <v>55</v>
      </c>
      <c r="BH116" s="30" t="s">
        <v>55</v>
      </c>
    </row>
    <row r="117" spans="1:60" x14ac:dyDescent="0.25">
      <c r="A117" s="12">
        <v>114</v>
      </c>
      <c r="B117" s="12">
        <v>4</v>
      </c>
      <c r="C117" s="12" t="s">
        <v>287</v>
      </c>
      <c r="D117" s="12" t="s">
        <v>324</v>
      </c>
      <c r="E117" s="12" t="s">
        <v>331</v>
      </c>
      <c r="F117" s="12"/>
      <c r="G117" s="12"/>
      <c r="H117" s="12"/>
      <c r="I117" s="12" t="s">
        <v>54</v>
      </c>
      <c r="J117" s="12" t="s">
        <v>280</v>
      </c>
      <c r="K117" s="8">
        <f>ROUND(AK117/12,-1)</f>
        <v>400</v>
      </c>
      <c r="L117" s="12">
        <v>0</v>
      </c>
      <c r="M117" s="8">
        <f>AM117*3</f>
        <v>0</v>
      </c>
      <c r="N117" s="12">
        <v>0</v>
      </c>
      <c r="O117" s="8">
        <f>AN117</f>
        <v>0</v>
      </c>
      <c r="P117" s="12">
        <v>0</v>
      </c>
      <c r="Q117" s="12" t="s">
        <v>55</v>
      </c>
      <c r="R117" s="12">
        <v>0</v>
      </c>
      <c r="S117" s="12">
        <v>0</v>
      </c>
      <c r="T117" s="12" t="s">
        <v>55</v>
      </c>
      <c r="U117" s="12" t="s">
        <v>55</v>
      </c>
      <c r="V117" s="12" t="s">
        <v>55</v>
      </c>
      <c r="W117" s="12" t="s">
        <v>55</v>
      </c>
      <c r="X117" s="12" t="s">
        <v>55</v>
      </c>
      <c r="Y117" s="12">
        <v>0</v>
      </c>
      <c r="Z117" s="12">
        <v>20</v>
      </c>
      <c r="AA117" s="12">
        <v>20</v>
      </c>
      <c r="AB117" s="12">
        <v>20</v>
      </c>
      <c r="AC117" s="12">
        <v>30</v>
      </c>
      <c r="AD117" s="12">
        <v>0</v>
      </c>
      <c r="AE117" s="30" t="s">
        <v>55</v>
      </c>
      <c r="AF117" s="27">
        <v>4</v>
      </c>
      <c r="AG117" s="12" t="s">
        <v>290</v>
      </c>
      <c r="AH117" s="12" t="s">
        <v>54</v>
      </c>
      <c r="AI117" s="12" t="s">
        <v>56</v>
      </c>
      <c r="AJ117" s="12" t="s">
        <v>57</v>
      </c>
      <c r="AK117" s="12">
        <v>4800</v>
      </c>
      <c r="AL117" s="12" t="s">
        <v>55</v>
      </c>
      <c r="AM117" s="30">
        <v>0</v>
      </c>
      <c r="AN117" s="31">
        <v>0</v>
      </c>
      <c r="AO117" s="12" t="s">
        <v>55</v>
      </c>
      <c r="AP117" s="12">
        <v>0</v>
      </c>
      <c r="AQ117" s="12">
        <v>0</v>
      </c>
      <c r="AR117" s="12" t="s">
        <v>55</v>
      </c>
      <c r="AS117" s="12" t="s">
        <v>55</v>
      </c>
      <c r="AT117" s="12" t="s">
        <v>55</v>
      </c>
      <c r="AU117" s="12" t="s">
        <v>55</v>
      </c>
      <c r="AV117" s="12" t="s">
        <v>55</v>
      </c>
      <c r="AW117" s="12" t="s">
        <v>55</v>
      </c>
      <c r="AX117" s="12" t="s">
        <v>55</v>
      </c>
      <c r="AY117" s="12">
        <v>0</v>
      </c>
      <c r="AZ117" s="12">
        <v>1000</v>
      </c>
      <c r="BA117" s="12">
        <v>1000</v>
      </c>
      <c r="BB117" s="12">
        <v>1000</v>
      </c>
      <c r="BC117" s="12">
        <v>1</v>
      </c>
      <c r="BD117" s="12">
        <v>3500</v>
      </c>
      <c r="BE117" s="12">
        <f>SUM(AY117:BC117)</f>
        <v>3001</v>
      </c>
      <c r="BF117" s="12">
        <f>SUM(AY117:BD117)</f>
        <v>6501</v>
      </c>
      <c r="BG117" s="12" t="s">
        <v>55</v>
      </c>
      <c r="BH117" s="30" t="s">
        <v>55</v>
      </c>
    </row>
    <row r="118" spans="1:60" ht="15.75" x14ac:dyDescent="0.25">
      <c r="A118" s="12">
        <v>115</v>
      </c>
      <c r="B118" s="12">
        <v>4</v>
      </c>
      <c r="C118" s="12" t="s">
        <v>288</v>
      </c>
      <c r="D118" s="12" t="s">
        <v>324</v>
      </c>
      <c r="E118" s="12" t="s">
        <v>331</v>
      </c>
      <c r="F118" s="12"/>
      <c r="G118" s="12"/>
      <c r="H118" s="12"/>
      <c r="I118" s="12" t="s">
        <v>54</v>
      </c>
      <c r="J118" s="12" t="s">
        <v>280</v>
      </c>
      <c r="K118" s="8">
        <f>ROUND(AK118/12,-1)</f>
        <v>400</v>
      </c>
      <c r="L118" s="12">
        <v>0</v>
      </c>
      <c r="M118" s="8">
        <f>AM118*3</f>
        <v>0</v>
      </c>
      <c r="N118" s="12">
        <v>0</v>
      </c>
      <c r="O118" s="8">
        <f>AN118</f>
        <v>0</v>
      </c>
      <c r="P118" s="12">
        <v>0</v>
      </c>
      <c r="Q118" s="12" t="s">
        <v>55</v>
      </c>
      <c r="R118" s="12">
        <v>0</v>
      </c>
      <c r="S118" s="12">
        <v>0</v>
      </c>
      <c r="T118" s="12" t="s">
        <v>55</v>
      </c>
      <c r="U118" s="12" t="s">
        <v>55</v>
      </c>
      <c r="V118" s="12" t="s">
        <v>55</v>
      </c>
      <c r="W118" s="12" t="s">
        <v>55</v>
      </c>
      <c r="X118" s="12" t="s">
        <v>55</v>
      </c>
      <c r="Y118" s="12">
        <v>0</v>
      </c>
      <c r="Z118" s="12">
        <v>20</v>
      </c>
      <c r="AA118" s="12">
        <v>20</v>
      </c>
      <c r="AB118" s="12">
        <v>20</v>
      </c>
      <c r="AC118" s="12">
        <v>30</v>
      </c>
      <c r="AD118" s="12">
        <v>0</v>
      </c>
      <c r="AE118" s="30" t="s">
        <v>55</v>
      </c>
      <c r="AF118" s="27">
        <v>4</v>
      </c>
      <c r="AG118" s="12" t="s">
        <v>282</v>
      </c>
      <c r="AH118" s="12" t="s">
        <v>54</v>
      </c>
      <c r="AI118" s="12" t="s">
        <v>56</v>
      </c>
      <c r="AJ118" s="12" t="s">
        <v>57</v>
      </c>
      <c r="AK118" s="12">
        <v>4800</v>
      </c>
      <c r="AL118" s="12" t="s">
        <v>55</v>
      </c>
      <c r="AM118" s="30">
        <v>0</v>
      </c>
      <c r="AN118" s="31">
        <v>0</v>
      </c>
      <c r="AO118" s="12" t="s">
        <v>55</v>
      </c>
      <c r="AP118" s="12">
        <v>0</v>
      </c>
      <c r="AQ118" s="12">
        <v>0</v>
      </c>
      <c r="AR118" s="12" t="s">
        <v>55</v>
      </c>
      <c r="AS118" s="12" t="s">
        <v>55</v>
      </c>
      <c r="AT118" s="12" t="s">
        <v>55</v>
      </c>
      <c r="AU118" s="12" t="s">
        <v>55</v>
      </c>
      <c r="AV118" s="12" t="s">
        <v>55</v>
      </c>
      <c r="AW118" s="12" t="s">
        <v>55</v>
      </c>
      <c r="AX118" s="12" t="s">
        <v>55</v>
      </c>
      <c r="AY118" s="12">
        <v>0</v>
      </c>
      <c r="AZ118" s="12">
        <v>1000</v>
      </c>
      <c r="BA118" s="12">
        <v>1000</v>
      </c>
      <c r="BB118" s="12">
        <v>1000</v>
      </c>
      <c r="BC118" s="12">
        <v>1</v>
      </c>
      <c r="BD118" s="52">
        <f>3500*0.7</f>
        <v>2450</v>
      </c>
      <c r="BE118" s="12">
        <f>SUM(AY118:BC118)</f>
        <v>3001</v>
      </c>
      <c r="BF118" s="12">
        <f>SUM(AY118:BD118)</f>
        <v>5451</v>
      </c>
      <c r="BG118" s="12" t="s">
        <v>291</v>
      </c>
      <c r="BH118" s="30" t="s">
        <v>55</v>
      </c>
    </row>
    <row r="119" spans="1:60" x14ac:dyDescent="0.25">
      <c r="A119" s="12">
        <v>116</v>
      </c>
      <c r="B119" s="12">
        <v>4</v>
      </c>
      <c r="C119" s="12" t="s">
        <v>289</v>
      </c>
      <c r="D119" s="12" t="s">
        <v>324</v>
      </c>
      <c r="E119" s="12" t="s">
        <v>331</v>
      </c>
      <c r="F119" s="12"/>
      <c r="G119" s="12"/>
      <c r="H119" s="12"/>
      <c r="I119" s="12" t="s">
        <v>54</v>
      </c>
      <c r="J119" s="12" t="s">
        <v>280</v>
      </c>
      <c r="K119" s="8">
        <f>ROUND(AK119/12,-1)</f>
        <v>400</v>
      </c>
      <c r="L119" s="12">
        <v>0</v>
      </c>
      <c r="M119" s="8">
        <f>AM119*3</f>
        <v>0</v>
      </c>
      <c r="N119" s="12">
        <v>0</v>
      </c>
      <c r="O119" s="8">
        <f>AN119</f>
        <v>0</v>
      </c>
      <c r="P119" s="12">
        <v>0</v>
      </c>
      <c r="Q119" s="12" t="s">
        <v>55</v>
      </c>
      <c r="R119" s="12">
        <v>0</v>
      </c>
      <c r="S119" s="12">
        <v>0</v>
      </c>
      <c r="T119" s="12" t="s">
        <v>55</v>
      </c>
      <c r="U119" s="12" t="s">
        <v>55</v>
      </c>
      <c r="V119" s="12" t="s">
        <v>55</v>
      </c>
      <c r="W119" s="12" t="s">
        <v>55</v>
      </c>
      <c r="X119" s="12" t="s">
        <v>55</v>
      </c>
      <c r="Y119" s="12">
        <v>0</v>
      </c>
      <c r="Z119" s="12">
        <v>20</v>
      </c>
      <c r="AA119" s="12">
        <v>20</v>
      </c>
      <c r="AB119" s="12">
        <v>20</v>
      </c>
      <c r="AC119" s="12">
        <v>30</v>
      </c>
      <c r="AD119" s="12">
        <v>0</v>
      </c>
      <c r="AE119" s="30" t="s">
        <v>55</v>
      </c>
      <c r="AF119" s="27">
        <v>4</v>
      </c>
      <c r="AG119" s="12" t="s">
        <v>286</v>
      </c>
      <c r="AH119" s="12" t="s">
        <v>54</v>
      </c>
      <c r="AI119" s="12" t="s">
        <v>56</v>
      </c>
      <c r="AJ119" s="12" t="s">
        <v>57</v>
      </c>
      <c r="AK119" s="12">
        <v>4800</v>
      </c>
      <c r="AL119" s="12" t="s">
        <v>55</v>
      </c>
      <c r="AM119" s="30">
        <v>0</v>
      </c>
      <c r="AN119" s="31">
        <v>0</v>
      </c>
      <c r="AO119" s="12" t="s">
        <v>55</v>
      </c>
      <c r="AP119" s="12">
        <v>0</v>
      </c>
      <c r="AQ119" s="12">
        <v>0</v>
      </c>
      <c r="AR119" s="12" t="s">
        <v>55</v>
      </c>
      <c r="AS119" s="12" t="s">
        <v>55</v>
      </c>
      <c r="AT119" s="12" t="s">
        <v>55</v>
      </c>
      <c r="AU119" s="12" t="s">
        <v>55</v>
      </c>
      <c r="AV119" s="12" t="s">
        <v>55</v>
      </c>
      <c r="AW119" s="12" t="s">
        <v>55</v>
      </c>
      <c r="AX119" s="12" t="s">
        <v>55</v>
      </c>
      <c r="AY119" s="12">
        <v>0</v>
      </c>
      <c r="AZ119" s="12">
        <v>1000</v>
      </c>
      <c r="BA119" s="12">
        <v>1000</v>
      </c>
      <c r="BB119" s="12">
        <v>1000</v>
      </c>
      <c r="BC119" s="12">
        <v>1</v>
      </c>
      <c r="BD119" s="12">
        <v>3500</v>
      </c>
      <c r="BE119" s="12">
        <f>SUM(AY119:BC119)</f>
        <v>3001</v>
      </c>
      <c r="BF119" s="12">
        <f>SUM(AY119:BD119)</f>
        <v>6501</v>
      </c>
      <c r="BG119" s="12" t="s">
        <v>55</v>
      </c>
      <c r="BH119" s="30" t="s">
        <v>55</v>
      </c>
    </row>
    <row r="120" spans="1:60" ht="15.75" x14ac:dyDescent="0.25">
      <c r="A120" s="22">
        <v>117</v>
      </c>
      <c r="B120" s="22">
        <v>4</v>
      </c>
      <c r="C120" s="22" t="s">
        <v>290</v>
      </c>
      <c r="D120" s="22" t="s">
        <v>324</v>
      </c>
      <c r="E120" s="22" t="s">
        <v>331</v>
      </c>
      <c r="F120" s="22"/>
      <c r="G120" s="22"/>
      <c r="H120" s="22"/>
      <c r="I120" s="22" t="s">
        <v>54</v>
      </c>
      <c r="J120" s="22" t="s">
        <v>280</v>
      </c>
      <c r="K120" s="8">
        <f>ROUND(AK120/12,-1)</f>
        <v>560</v>
      </c>
      <c r="L120" s="22">
        <v>0</v>
      </c>
      <c r="M120" s="8">
        <f>AM120*3</f>
        <v>0</v>
      </c>
      <c r="N120" s="12">
        <v>0</v>
      </c>
      <c r="O120" s="8">
        <f>AN120</f>
        <v>0</v>
      </c>
      <c r="P120" s="22">
        <v>0</v>
      </c>
      <c r="Q120" s="22" t="s">
        <v>55</v>
      </c>
      <c r="R120" s="22">
        <v>0</v>
      </c>
      <c r="S120" s="22">
        <v>0</v>
      </c>
      <c r="T120" s="22" t="s">
        <v>55</v>
      </c>
      <c r="U120" s="22" t="s">
        <v>55</v>
      </c>
      <c r="V120" s="22" t="s">
        <v>55</v>
      </c>
      <c r="W120" s="22" t="s">
        <v>55</v>
      </c>
      <c r="X120" s="22" t="s">
        <v>55</v>
      </c>
      <c r="Y120" s="22">
        <v>0</v>
      </c>
      <c r="Z120" s="22">
        <v>20</v>
      </c>
      <c r="AA120" s="22">
        <v>20</v>
      </c>
      <c r="AB120" s="22">
        <v>20</v>
      </c>
      <c r="AC120" s="22">
        <v>30</v>
      </c>
      <c r="AD120" s="22">
        <v>0</v>
      </c>
      <c r="AE120" s="63" t="s">
        <v>55</v>
      </c>
      <c r="AF120" s="28">
        <v>4</v>
      </c>
      <c r="AG120" s="22" t="s">
        <v>284</v>
      </c>
      <c r="AH120" s="22" t="s">
        <v>54</v>
      </c>
      <c r="AI120" s="22" t="s">
        <v>56</v>
      </c>
      <c r="AJ120" s="22" t="s">
        <v>57</v>
      </c>
      <c r="AK120" s="57">
        <f>4800*1.4</f>
        <v>6720</v>
      </c>
      <c r="AL120" s="22" t="s">
        <v>55</v>
      </c>
      <c r="AM120" s="63">
        <v>0</v>
      </c>
      <c r="AN120" s="59">
        <v>0</v>
      </c>
      <c r="AO120" s="22" t="s">
        <v>292</v>
      </c>
      <c r="AP120" s="22">
        <v>0</v>
      </c>
      <c r="AQ120" s="22">
        <v>0</v>
      </c>
      <c r="AR120" s="22" t="s">
        <v>55</v>
      </c>
      <c r="AS120" s="22" t="s">
        <v>55</v>
      </c>
      <c r="AT120" s="22" t="s">
        <v>55</v>
      </c>
      <c r="AU120" s="22" t="s">
        <v>55</v>
      </c>
      <c r="AV120" s="22" t="s">
        <v>55</v>
      </c>
      <c r="AW120" s="22" t="s">
        <v>55</v>
      </c>
      <c r="AX120" s="22" t="s">
        <v>55</v>
      </c>
      <c r="AY120" s="22">
        <v>0</v>
      </c>
      <c r="AZ120" s="22">
        <v>1000</v>
      </c>
      <c r="BA120" s="22">
        <v>1000</v>
      </c>
      <c r="BB120" s="22">
        <v>1000</v>
      </c>
      <c r="BC120" s="22">
        <v>1</v>
      </c>
      <c r="BD120" s="22">
        <v>3500</v>
      </c>
      <c r="BE120" s="22">
        <f>SUM(AY120:BC120)</f>
        <v>3001</v>
      </c>
      <c r="BF120" s="22">
        <f>SUM(AY120:BD120)</f>
        <v>6501</v>
      </c>
      <c r="BG120" s="22" t="s">
        <v>55</v>
      </c>
      <c r="BH120" s="63" t="s">
        <v>55</v>
      </c>
    </row>
    <row r="121" spans="1:60" ht="6" customHeight="1" x14ac:dyDescent="0.25">
      <c r="A121" s="22"/>
      <c r="B121" s="22"/>
      <c r="C121" s="22"/>
      <c r="D121" s="22"/>
      <c r="E121" s="22"/>
      <c r="F121" s="22"/>
      <c r="G121" s="22"/>
      <c r="H121" s="22"/>
      <c r="I121" s="22"/>
      <c r="J121" s="22"/>
      <c r="K121" s="8"/>
      <c r="L121" s="22"/>
      <c r="M121" s="8"/>
      <c r="N121" s="12"/>
      <c r="O121" s="8"/>
      <c r="P121" s="22"/>
      <c r="Q121" s="22"/>
      <c r="R121" s="22"/>
      <c r="S121" s="22"/>
      <c r="T121" s="22"/>
      <c r="U121" s="22"/>
      <c r="V121" s="22"/>
      <c r="W121" s="22"/>
      <c r="X121" s="22"/>
      <c r="Y121" s="22"/>
      <c r="Z121" s="22"/>
      <c r="AA121" s="22"/>
      <c r="AB121" s="22"/>
      <c r="AC121" s="22"/>
      <c r="AD121" s="22"/>
      <c r="AE121" s="63"/>
      <c r="AF121" s="59"/>
      <c r="AG121" s="22"/>
      <c r="AH121" s="22"/>
      <c r="AI121" s="22"/>
      <c r="AJ121" s="22"/>
      <c r="AK121" s="57"/>
      <c r="AL121" s="22"/>
      <c r="AM121" s="63"/>
      <c r="AN121" s="59"/>
      <c r="AO121" s="22"/>
      <c r="AP121" s="22"/>
      <c r="AQ121" s="22"/>
      <c r="AR121" s="22"/>
      <c r="AS121" s="22"/>
      <c r="AT121" s="22"/>
      <c r="AU121" s="22"/>
      <c r="AV121" s="22"/>
      <c r="AW121" s="22"/>
      <c r="AX121" s="22"/>
      <c r="AY121" s="22"/>
      <c r="AZ121" s="22"/>
      <c r="BA121" s="22"/>
      <c r="BB121" s="22"/>
      <c r="BC121" s="22"/>
      <c r="BD121" s="22"/>
      <c r="BE121" s="22"/>
      <c r="BF121" s="22"/>
      <c r="BG121" s="22"/>
      <c r="BH121" s="63"/>
    </row>
    <row r="122" spans="1:60" s="45" customFormat="1" ht="21.75" customHeight="1" x14ac:dyDescent="0.25">
      <c r="A122" s="21" t="s">
        <v>339</v>
      </c>
      <c r="B122" s="64" t="s">
        <v>55</v>
      </c>
      <c r="C122" s="64" t="s">
        <v>55</v>
      </c>
      <c r="D122" s="64" t="s">
        <v>55</v>
      </c>
      <c r="E122" s="64" t="s">
        <v>55</v>
      </c>
      <c r="F122" s="64"/>
      <c r="G122" s="64"/>
      <c r="H122" s="64"/>
      <c r="I122" s="64" t="s">
        <v>55</v>
      </c>
      <c r="J122" s="64" t="s">
        <v>55</v>
      </c>
      <c r="K122" s="65" t="s">
        <v>55</v>
      </c>
      <c r="L122" s="64" t="s">
        <v>55</v>
      </c>
      <c r="M122" s="65" t="s">
        <v>340</v>
      </c>
      <c r="N122" s="64" t="s">
        <v>55</v>
      </c>
      <c r="O122" s="65" t="s">
        <v>341</v>
      </c>
      <c r="P122" s="64" t="s">
        <v>55</v>
      </c>
      <c r="Q122" s="64" t="s">
        <v>55</v>
      </c>
      <c r="R122" s="64" t="s">
        <v>55</v>
      </c>
      <c r="S122" s="64" t="s">
        <v>55</v>
      </c>
      <c r="T122" s="64" t="s">
        <v>55</v>
      </c>
      <c r="U122" s="64" t="s">
        <v>55</v>
      </c>
      <c r="V122" s="64" t="s">
        <v>55</v>
      </c>
      <c r="W122" s="64" t="s">
        <v>55</v>
      </c>
      <c r="X122" s="64" t="s">
        <v>55</v>
      </c>
      <c r="Y122" s="64" t="s">
        <v>55</v>
      </c>
      <c r="Z122" s="64" t="s">
        <v>55</v>
      </c>
      <c r="AA122" s="64" t="s">
        <v>55</v>
      </c>
      <c r="AB122" s="64" t="s">
        <v>55</v>
      </c>
      <c r="AC122" s="64" t="s">
        <v>55</v>
      </c>
      <c r="AD122" s="64" t="s">
        <v>55</v>
      </c>
      <c r="AE122" s="64" t="s">
        <v>55</v>
      </c>
      <c r="AF122" s="64" t="s">
        <v>55</v>
      </c>
      <c r="AG122" s="64" t="s">
        <v>55</v>
      </c>
      <c r="AH122" s="64" t="s">
        <v>55</v>
      </c>
      <c r="AI122" s="64" t="s">
        <v>55</v>
      </c>
      <c r="AJ122" s="64" t="s">
        <v>55</v>
      </c>
      <c r="AK122" s="64" t="s">
        <v>55</v>
      </c>
      <c r="AL122" s="64" t="s">
        <v>55</v>
      </c>
      <c r="AM122" s="64" t="s">
        <v>55</v>
      </c>
      <c r="AN122" s="64" t="s">
        <v>55</v>
      </c>
      <c r="AO122" s="64" t="s">
        <v>55</v>
      </c>
      <c r="AP122" s="64" t="s">
        <v>55</v>
      </c>
      <c r="AQ122" s="64" t="s">
        <v>55</v>
      </c>
      <c r="AR122" s="64" t="s">
        <v>55</v>
      </c>
      <c r="AS122" s="64" t="s">
        <v>55</v>
      </c>
      <c r="AT122" s="64" t="s">
        <v>55</v>
      </c>
      <c r="AU122" s="64" t="s">
        <v>55</v>
      </c>
      <c r="AV122" s="64" t="s">
        <v>55</v>
      </c>
      <c r="AW122" s="64" t="s">
        <v>55</v>
      </c>
      <c r="AX122" s="64" t="s">
        <v>55</v>
      </c>
      <c r="AY122" s="64" t="s">
        <v>55</v>
      </c>
      <c r="AZ122" s="64" t="s">
        <v>55</v>
      </c>
      <c r="BA122" s="64" t="s">
        <v>55</v>
      </c>
      <c r="BB122" s="64" t="s">
        <v>55</v>
      </c>
      <c r="BC122" s="64" t="s">
        <v>55</v>
      </c>
      <c r="BD122" s="64" t="s">
        <v>55</v>
      </c>
      <c r="BE122" s="64" t="s">
        <v>55</v>
      </c>
      <c r="BF122" s="64" t="s">
        <v>55</v>
      </c>
      <c r="BG122" s="64" t="s">
        <v>55</v>
      </c>
      <c r="BH122" s="64" t="s">
        <v>55</v>
      </c>
    </row>
    <row r="123" spans="1:60" s="45" customFormat="1" ht="131.25" customHeight="1" x14ac:dyDescent="0.25">
      <c r="A123" s="21" t="s">
        <v>334</v>
      </c>
      <c r="B123" s="64" t="s">
        <v>55</v>
      </c>
      <c r="C123" s="64" t="s">
        <v>55</v>
      </c>
      <c r="D123" s="64" t="s">
        <v>55</v>
      </c>
      <c r="E123" s="64" t="s">
        <v>55</v>
      </c>
      <c r="F123" s="64"/>
      <c r="G123" s="64"/>
      <c r="H123" s="64"/>
      <c r="I123" s="64" t="s">
        <v>55</v>
      </c>
      <c r="J123" s="64" t="s">
        <v>55</v>
      </c>
      <c r="K123" s="65" t="s">
        <v>55</v>
      </c>
      <c r="L123" s="64" t="s">
        <v>55</v>
      </c>
      <c r="M123" s="65" t="s">
        <v>333</v>
      </c>
      <c r="N123" s="64" t="s">
        <v>55</v>
      </c>
      <c r="O123" s="65" t="s">
        <v>55</v>
      </c>
      <c r="P123" s="64" t="s">
        <v>55</v>
      </c>
      <c r="Q123" s="64" t="s">
        <v>55</v>
      </c>
      <c r="R123" s="64" t="s">
        <v>55</v>
      </c>
      <c r="S123" s="64" t="s">
        <v>55</v>
      </c>
      <c r="T123" s="64" t="s">
        <v>55</v>
      </c>
      <c r="U123" s="64" t="s">
        <v>55</v>
      </c>
      <c r="V123" s="64" t="s">
        <v>55</v>
      </c>
      <c r="W123" s="64" t="s">
        <v>55</v>
      </c>
      <c r="X123" s="64" t="s">
        <v>55</v>
      </c>
      <c r="Y123" s="64" t="s">
        <v>55</v>
      </c>
      <c r="Z123" s="64" t="s">
        <v>55</v>
      </c>
      <c r="AA123" s="64" t="s">
        <v>55</v>
      </c>
      <c r="AB123" s="64" t="s">
        <v>55</v>
      </c>
      <c r="AC123" s="64" t="s">
        <v>55</v>
      </c>
      <c r="AD123" s="64" t="s">
        <v>55</v>
      </c>
      <c r="AE123" s="64" t="s">
        <v>55</v>
      </c>
      <c r="AF123" s="64" t="s">
        <v>55</v>
      </c>
      <c r="AG123" s="64" t="s">
        <v>55</v>
      </c>
      <c r="AH123" s="64" t="s">
        <v>55</v>
      </c>
      <c r="AI123" s="64" t="s">
        <v>55</v>
      </c>
      <c r="AJ123" s="64" t="s">
        <v>55</v>
      </c>
      <c r="AK123" s="64" t="s">
        <v>55</v>
      </c>
      <c r="AL123" s="64" t="s">
        <v>55</v>
      </c>
      <c r="AM123" s="64" t="s">
        <v>55</v>
      </c>
      <c r="AN123" s="64" t="s">
        <v>55</v>
      </c>
      <c r="AO123" s="64" t="s">
        <v>55</v>
      </c>
      <c r="AP123" s="64" t="s">
        <v>55</v>
      </c>
      <c r="AQ123" s="64" t="s">
        <v>55</v>
      </c>
      <c r="AR123" s="64" t="s">
        <v>55</v>
      </c>
      <c r="AS123" s="64" t="s">
        <v>55</v>
      </c>
      <c r="AT123" s="64" t="s">
        <v>55</v>
      </c>
      <c r="AU123" s="64" t="s">
        <v>55</v>
      </c>
      <c r="AV123" s="64" t="s">
        <v>55</v>
      </c>
      <c r="AW123" s="64" t="s">
        <v>55</v>
      </c>
      <c r="AX123" s="64" t="s">
        <v>55</v>
      </c>
      <c r="AY123" s="64" t="s">
        <v>55</v>
      </c>
      <c r="AZ123" s="64" t="s">
        <v>55</v>
      </c>
      <c r="BA123" s="64" t="s">
        <v>55</v>
      </c>
      <c r="BB123" s="64" t="s">
        <v>55</v>
      </c>
      <c r="BC123" s="64" t="s">
        <v>55</v>
      </c>
      <c r="BD123" s="64" t="s">
        <v>55</v>
      </c>
      <c r="BE123" s="64" t="s">
        <v>55</v>
      </c>
      <c r="BF123" s="64" t="s">
        <v>55</v>
      </c>
      <c r="BG123" s="64" t="s">
        <v>55</v>
      </c>
      <c r="BH123" s="64" t="s">
        <v>55</v>
      </c>
    </row>
    <row r="124" spans="1:60" s="45" customFormat="1" ht="345" x14ac:dyDescent="0.25">
      <c r="A124" s="21" t="s">
        <v>335</v>
      </c>
      <c r="B124" s="64" t="s">
        <v>55</v>
      </c>
      <c r="C124" s="64" t="s">
        <v>55</v>
      </c>
      <c r="D124" s="64" t="s">
        <v>55</v>
      </c>
      <c r="E124" s="64" t="s">
        <v>55</v>
      </c>
      <c r="F124" s="64"/>
      <c r="G124" s="64"/>
      <c r="H124" s="64"/>
      <c r="I124" s="64" t="s">
        <v>55</v>
      </c>
      <c r="J124" s="64" t="s">
        <v>55</v>
      </c>
      <c r="K124" s="65" t="s">
        <v>55</v>
      </c>
      <c r="L124" s="64" t="s">
        <v>55</v>
      </c>
      <c r="M124" s="65" t="s">
        <v>338</v>
      </c>
      <c r="N124" s="64" t="s">
        <v>55</v>
      </c>
      <c r="O124" s="65" t="s">
        <v>55</v>
      </c>
      <c r="P124" s="64" t="s">
        <v>55</v>
      </c>
      <c r="Q124" s="64" t="s">
        <v>55</v>
      </c>
      <c r="R124" s="64" t="s">
        <v>55</v>
      </c>
      <c r="S124" s="64" t="s">
        <v>55</v>
      </c>
      <c r="T124" s="64" t="s">
        <v>55</v>
      </c>
      <c r="U124" s="64" t="s">
        <v>55</v>
      </c>
      <c r="V124" s="64" t="s">
        <v>55</v>
      </c>
      <c r="W124" s="64" t="s">
        <v>55</v>
      </c>
      <c r="X124" s="64" t="s">
        <v>55</v>
      </c>
      <c r="Y124" s="64" t="s">
        <v>55</v>
      </c>
      <c r="Z124" s="64" t="s">
        <v>55</v>
      </c>
      <c r="AA124" s="64" t="s">
        <v>55</v>
      </c>
      <c r="AB124" s="64" t="s">
        <v>55</v>
      </c>
      <c r="AC124" s="64" t="s">
        <v>55</v>
      </c>
      <c r="AD124" s="64" t="s">
        <v>55</v>
      </c>
      <c r="AE124" s="64" t="s">
        <v>55</v>
      </c>
      <c r="AF124" s="64" t="s">
        <v>55</v>
      </c>
      <c r="AG124" s="64" t="s">
        <v>55</v>
      </c>
      <c r="AH124" s="64" t="s">
        <v>55</v>
      </c>
      <c r="AI124" s="64" t="s">
        <v>55</v>
      </c>
      <c r="AJ124" s="64" t="s">
        <v>55</v>
      </c>
      <c r="AK124" s="64" t="s">
        <v>55</v>
      </c>
      <c r="AL124" s="64" t="s">
        <v>55</v>
      </c>
      <c r="AM124" s="64" t="s">
        <v>55</v>
      </c>
      <c r="AN124" s="64" t="s">
        <v>55</v>
      </c>
      <c r="AO124" s="64" t="s">
        <v>55</v>
      </c>
      <c r="AP124" s="64" t="s">
        <v>55</v>
      </c>
      <c r="AQ124" s="64" t="s">
        <v>55</v>
      </c>
      <c r="AR124" s="64" t="s">
        <v>55</v>
      </c>
      <c r="AS124" s="64" t="s">
        <v>55</v>
      </c>
      <c r="AT124" s="64" t="s">
        <v>55</v>
      </c>
      <c r="AU124" s="64" t="s">
        <v>55</v>
      </c>
      <c r="AV124" s="64" t="s">
        <v>55</v>
      </c>
      <c r="AW124" s="64" t="s">
        <v>55</v>
      </c>
      <c r="AX124" s="64" t="s">
        <v>55</v>
      </c>
      <c r="AY124" s="64" t="s">
        <v>55</v>
      </c>
      <c r="AZ124" s="64" t="s">
        <v>55</v>
      </c>
      <c r="BA124" s="64" t="s">
        <v>55</v>
      </c>
      <c r="BB124" s="64" t="s">
        <v>55</v>
      </c>
      <c r="BC124" s="64" t="s">
        <v>55</v>
      </c>
      <c r="BD124" s="64" t="s">
        <v>55</v>
      </c>
      <c r="BE124" s="64" t="s">
        <v>55</v>
      </c>
      <c r="BF124" s="64" t="s">
        <v>55</v>
      </c>
      <c r="BG124" s="64" t="s">
        <v>55</v>
      </c>
      <c r="BH124" s="64" t="s">
        <v>55</v>
      </c>
    </row>
  </sheetData>
  <autoFilter ref="A3:BI120">
    <filterColumn colId="38" showButton="0"/>
    <sortState ref="A4:BH120">
      <sortCondition ref="A3:A120"/>
    </sortState>
  </autoFilter>
  <mergeCells count="12">
    <mergeCell ref="B1:AE1"/>
    <mergeCell ref="AF1:BH1"/>
    <mergeCell ref="B2:I2"/>
    <mergeCell ref="AF2:AH2"/>
    <mergeCell ref="AI2:AO2"/>
    <mergeCell ref="R2:S2"/>
    <mergeCell ref="Y2:AC2"/>
    <mergeCell ref="J2:Q2"/>
    <mergeCell ref="AY2:BG2"/>
    <mergeCell ref="T2:X2"/>
    <mergeCell ref="AP2:AQ2"/>
    <mergeCell ref="AR2:AX2"/>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AW99"/>
  <sheetViews>
    <sheetView topLeftCell="I64" zoomScaleNormal="100" workbookViewId="0">
      <selection activeCell="AC84" sqref="AC84"/>
    </sheetView>
  </sheetViews>
  <sheetFormatPr defaultRowHeight="15" x14ac:dyDescent="0.25"/>
  <cols>
    <col min="1" max="1" width="9.140625" customWidth="1"/>
    <col min="16" max="16" width="15.42578125" bestFit="1" customWidth="1"/>
    <col min="18" max="18" width="12.5703125" customWidth="1"/>
    <col min="19" max="20" width="12.5703125" style="1" customWidth="1"/>
    <col min="21" max="21" width="8.42578125" style="1" customWidth="1"/>
    <col min="22" max="22" width="12.5703125" style="1" customWidth="1"/>
    <col min="23" max="23" width="12.5703125" style="1" hidden="1" customWidth="1"/>
    <col min="24" max="24" width="12.5703125" style="1" customWidth="1"/>
    <col min="25" max="25" width="12.5703125" style="1" hidden="1" customWidth="1"/>
    <col min="26" max="27" width="12.5703125" style="1" customWidth="1"/>
    <col min="28" max="28" width="26" bestFit="1" customWidth="1"/>
    <col min="29" max="29" width="15.140625" style="1" customWidth="1"/>
    <col min="30" max="30" width="22" style="1" bestFit="1" customWidth="1"/>
    <col min="31" max="34" width="14.140625" style="1" customWidth="1"/>
    <col min="35" max="35" width="11.7109375" style="1" customWidth="1"/>
    <col min="37" max="38" width="13.28515625" bestFit="1" customWidth="1"/>
    <col min="39" max="39" width="15.28515625" customWidth="1"/>
    <col min="40" max="40" width="21.85546875" bestFit="1" customWidth="1"/>
  </cols>
  <sheetData>
    <row r="1" spans="16:49" s="1" customFormat="1" x14ac:dyDescent="0.25">
      <c r="P1" s="74" t="s">
        <v>346</v>
      </c>
      <c r="Q1" s="75"/>
      <c r="R1" s="75"/>
      <c r="S1" s="75"/>
      <c r="T1" s="75"/>
      <c r="U1" s="75"/>
      <c r="V1" s="75"/>
      <c r="W1" s="75"/>
      <c r="X1" s="75"/>
      <c r="Y1" s="75"/>
      <c r="Z1" s="75"/>
      <c r="AA1" s="75"/>
      <c r="AB1" s="75"/>
      <c r="AE1" s="75"/>
      <c r="AF1" s="75"/>
      <c r="AG1" s="75"/>
      <c r="AH1" s="75"/>
      <c r="AI1" s="75"/>
      <c r="AJ1" s="75"/>
      <c r="AK1" s="74" t="s">
        <v>347</v>
      </c>
      <c r="AL1" s="75"/>
      <c r="AM1" s="75"/>
      <c r="AN1" s="75"/>
      <c r="AO1" s="75"/>
    </row>
    <row r="2" spans="16:49" ht="75" x14ac:dyDescent="0.25">
      <c r="P2" s="75" t="s">
        <v>54</v>
      </c>
      <c r="Q2" s="35" t="s">
        <v>35</v>
      </c>
      <c r="R2" s="41" t="s">
        <v>35</v>
      </c>
      <c r="S2" s="41" t="s">
        <v>356</v>
      </c>
      <c r="T2" s="41" t="s">
        <v>357</v>
      </c>
      <c r="U2" s="41" t="s">
        <v>358</v>
      </c>
      <c r="V2" s="41" t="s">
        <v>348</v>
      </c>
      <c r="W2" s="41"/>
      <c r="X2" s="41" t="s">
        <v>349</v>
      </c>
      <c r="Y2" s="41"/>
      <c r="Z2" s="41" t="s">
        <v>350</v>
      </c>
      <c r="AA2" s="41" t="s">
        <v>351</v>
      </c>
      <c r="AB2" s="41" t="s">
        <v>315</v>
      </c>
      <c r="AC2" s="44" t="s">
        <v>325</v>
      </c>
      <c r="AD2" s="44" t="s">
        <v>326</v>
      </c>
      <c r="AE2" s="44" t="s">
        <v>41</v>
      </c>
      <c r="AF2" s="44" t="s">
        <v>42</v>
      </c>
      <c r="AG2" s="44" t="s">
        <v>43</v>
      </c>
      <c r="AH2" s="44" t="s">
        <v>44</v>
      </c>
      <c r="AI2" s="44" t="s">
        <v>45</v>
      </c>
      <c r="AJ2" s="44" t="s">
        <v>52</v>
      </c>
      <c r="AK2" s="44" t="s">
        <v>325</v>
      </c>
      <c r="AL2" s="44" t="s">
        <v>326</v>
      </c>
      <c r="AM2" s="34" t="s">
        <v>352</v>
      </c>
      <c r="AN2" s="34" t="s">
        <v>353</v>
      </c>
      <c r="AO2" s="34" t="s">
        <v>354</v>
      </c>
      <c r="AP2" s="1" t="s">
        <v>355</v>
      </c>
      <c r="AQ2" s="69" t="s">
        <v>343</v>
      </c>
      <c r="AS2" s="1" t="s">
        <v>54</v>
      </c>
      <c r="AT2" s="35" t="s">
        <v>35</v>
      </c>
      <c r="AU2" s="41" t="s">
        <v>50</v>
      </c>
      <c r="AV2" s="41" t="s">
        <v>315</v>
      </c>
      <c r="AW2" s="69" t="s">
        <v>343</v>
      </c>
    </row>
    <row r="3" spans="16:49" s="1" customFormat="1" ht="5.25" customHeight="1" x14ac:dyDescent="0.25">
      <c r="P3" s="75"/>
      <c r="Q3" s="35"/>
      <c r="R3" s="41"/>
      <c r="S3" s="41"/>
      <c r="T3" s="41"/>
      <c r="U3" s="41"/>
      <c r="V3" s="41"/>
      <c r="W3" s="41"/>
      <c r="X3" s="41"/>
      <c r="Y3" s="41"/>
      <c r="Z3" s="41"/>
      <c r="AA3" s="41"/>
      <c r="AB3" s="41"/>
      <c r="AC3" s="73"/>
      <c r="AD3" s="73"/>
      <c r="AE3" s="44"/>
      <c r="AF3" s="44"/>
      <c r="AG3" s="44"/>
      <c r="AH3" s="44"/>
      <c r="AI3" s="44"/>
      <c r="AJ3" s="44"/>
      <c r="AK3" s="44"/>
      <c r="AL3" s="44"/>
      <c r="AM3" s="34"/>
      <c r="AN3" s="34"/>
      <c r="AO3" s="34"/>
      <c r="AQ3" s="69"/>
      <c r="AT3" s="35"/>
      <c r="AU3" s="41"/>
      <c r="AV3" s="41"/>
      <c r="AW3" s="69"/>
    </row>
    <row r="4" spans="16:49" x14ac:dyDescent="0.25">
      <c r="P4" s="68" t="s">
        <v>197</v>
      </c>
      <c r="Q4" s="68">
        <v>280</v>
      </c>
      <c r="R4" s="51">
        <v>1800</v>
      </c>
      <c r="S4" s="77">
        <f t="shared" ref="S4:S25" si="0">0.1006*R4 - 10.553</f>
        <v>170.52699999999999</v>
      </c>
      <c r="T4" s="77">
        <f t="shared" ref="T4:T25" si="1">Q4-S4</f>
        <v>109.47300000000001</v>
      </c>
      <c r="U4" s="12">
        <f t="shared" ref="U4:U25" si="2">R4/Q4</f>
        <v>6.4285714285714288</v>
      </c>
      <c r="V4" s="68">
        <v>1800</v>
      </c>
      <c r="W4" s="12">
        <f t="shared" ref="W4:W25" si="3">V4/Q4</f>
        <v>6.4285714285714288</v>
      </c>
      <c r="X4" s="68">
        <v>1800</v>
      </c>
      <c r="Y4" s="12">
        <f t="shared" ref="Y4:Y25" si="4">X4/Q4</f>
        <v>6.4285714285714288</v>
      </c>
      <c r="Z4" s="68">
        <v>900</v>
      </c>
      <c r="AA4" s="51">
        <v>1800</v>
      </c>
      <c r="AB4" s="68" t="s">
        <v>318</v>
      </c>
      <c r="AC4" s="13">
        <v>6</v>
      </c>
      <c r="AD4" s="13">
        <v>14</v>
      </c>
      <c r="AE4" s="12">
        <v>0</v>
      </c>
      <c r="AF4" s="12">
        <v>0</v>
      </c>
      <c r="AG4" s="12">
        <v>0</v>
      </c>
      <c r="AH4" s="12">
        <v>5</v>
      </c>
      <c r="AI4" s="12">
        <v>1</v>
      </c>
      <c r="AJ4" s="12">
        <v>8</v>
      </c>
      <c r="AK4" s="12">
        <v>6</v>
      </c>
      <c r="AL4" s="12">
        <v>14</v>
      </c>
      <c r="AM4" s="12" t="s">
        <v>324</v>
      </c>
      <c r="AN4" s="12" t="s">
        <v>324</v>
      </c>
      <c r="AO4" s="12" t="s">
        <v>324</v>
      </c>
      <c r="AP4" s="13" t="s">
        <v>323</v>
      </c>
      <c r="AQ4" s="1"/>
      <c r="AR4" s="1"/>
      <c r="AS4" s="68" t="s">
        <v>152</v>
      </c>
      <c r="AT4" s="68">
        <v>380</v>
      </c>
      <c r="AU4" s="68">
        <v>2750</v>
      </c>
      <c r="AV4" s="68" t="s">
        <v>314</v>
      </c>
    </row>
    <row r="5" spans="16:49" x14ac:dyDescent="0.25">
      <c r="P5" s="68" t="s">
        <v>152</v>
      </c>
      <c r="Q5" s="68">
        <v>380</v>
      </c>
      <c r="R5" s="51">
        <v>2750</v>
      </c>
      <c r="S5" s="77">
        <f t="shared" si="0"/>
        <v>266.09699999999998</v>
      </c>
      <c r="T5" s="77">
        <f t="shared" si="1"/>
        <v>113.90300000000002</v>
      </c>
      <c r="U5" s="12">
        <f t="shared" si="2"/>
        <v>7.2368421052631575</v>
      </c>
      <c r="V5" s="68">
        <v>1375</v>
      </c>
      <c r="W5" s="12">
        <f t="shared" si="3"/>
        <v>3.6184210526315788</v>
      </c>
      <c r="X5" s="68">
        <v>2750</v>
      </c>
      <c r="Y5" s="12">
        <f t="shared" si="4"/>
        <v>7.2368421052631575</v>
      </c>
      <c r="Z5" s="68">
        <v>2750</v>
      </c>
      <c r="AA5" s="51">
        <v>2750</v>
      </c>
      <c r="AB5" s="68" t="s">
        <v>314</v>
      </c>
      <c r="AC5" s="13">
        <v>31</v>
      </c>
      <c r="AD5" s="13">
        <v>101</v>
      </c>
      <c r="AE5" s="12">
        <v>0</v>
      </c>
      <c r="AF5" s="12">
        <v>0</v>
      </c>
      <c r="AG5" s="12">
        <v>0</v>
      </c>
      <c r="AH5" s="12">
        <v>30</v>
      </c>
      <c r="AI5" s="12">
        <v>1</v>
      </c>
      <c r="AJ5" s="12">
        <v>70</v>
      </c>
      <c r="AK5" s="12">
        <v>31</v>
      </c>
      <c r="AL5" s="12">
        <v>101</v>
      </c>
      <c r="AM5" s="12" t="s">
        <v>324</v>
      </c>
      <c r="AN5" s="12" t="s">
        <v>324</v>
      </c>
      <c r="AO5" s="12" t="s">
        <v>324</v>
      </c>
      <c r="AP5" s="13" t="s">
        <v>323</v>
      </c>
      <c r="AQ5" s="1"/>
      <c r="AR5" s="1"/>
      <c r="AS5" s="68" t="s">
        <v>118</v>
      </c>
      <c r="AT5" s="68">
        <v>20</v>
      </c>
      <c r="AU5" s="68">
        <v>250</v>
      </c>
      <c r="AV5" s="68" t="s">
        <v>55</v>
      </c>
    </row>
    <row r="6" spans="16:49" x14ac:dyDescent="0.25">
      <c r="P6" s="68" t="s">
        <v>118</v>
      </c>
      <c r="Q6" s="68">
        <v>20</v>
      </c>
      <c r="R6" s="51">
        <v>250</v>
      </c>
      <c r="S6" s="77">
        <f t="shared" si="0"/>
        <v>14.596999999999998</v>
      </c>
      <c r="T6" s="77">
        <f t="shared" si="1"/>
        <v>5.4030000000000022</v>
      </c>
      <c r="U6" s="12">
        <f t="shared" si="2"/>
        <v>12.5</v>
      </c>
      <c r="V6" s="71">
        <v>250</v>
      </c>
      <c r="W6" s="12">
        <f t="shared" si="3"/>
        <v>12.5</v>
      </c>
      <c r="X6" s="51">
        <v>250</v>
      </c>
      <c r="Y6" s="12">
        <f t="shared" si="4"/>
        <v>12.5</v>
      </c>
      <c r="Z6" s="51">
        <v>250</v>
      </c>
      <c r="AA6" s="51">
        <v>250</v>
      </c>
      <c r="AB6" s="68" t="s">
        <v>55</v>
      </c>
      <c r="AC6" s="13">
        <v>3</v>
      </c>
      <c r="AD6" s="13">
        <v>8</v>
      </c>
      <c r="AE6" s="12">
        <v>0</v>
      </c>
      <c r="AF6" s="12">
        <v>2</v>
      </c>
      <c r="AG6" s="12">
        <v>0</v>
      </c>
      <c r="AH6" s="12">
        <v>0</v>
      </c>
      <c r="AI6" s="12">
        <v>1</v>
      </c>
      <c r="AJ6" s="12">
        <v>5</v>
      </c>
      <c r="AK6" s="12">
        <v>3</v>
      </c>
      <c r="AL6" s="12">
        <v>8</v>
      </c>
      <c r="AM6" s="12" t="s">
        <v>324</v>
      </c>
      <c r="AN6" s="12" t="s">
        <v>324</v>
      </c>
      <c r="AO6" s="12" t="s">
        <v>324</v>
      </c>
      <c r="AP6" s="13" t="s">
        <v>323</v>
      </c>
      <c r="AQ6" s="1"/>
      <c r="AR6" s="1"/>
    </row>
    <row r="7" spans="16:49" x14ac:dyDescent="0.25">
      <c r="P7" s="12" t="s">
        <v>74</v>
      </c>
      <c r="Q7" s="12">
        <v>40</v>
      </c>
      <c r="R7" s="12">
        <v>480</v>
      </c>
      <c r="S7" s="77">
        <f t="shared" si="0"/>
        <v>37.734999999999999</v>
      </c>
      <c r="T7" s="77">
        <f t="shared" si="1"/>
        <v>2.2650000000000006</v>
      </c>
      <c r="U7" s="12">
        <f t="shared" si="2"/>
        <v>12</v>
      </c>
      <c r="V7" s="12">
        <v>480</v>
      </c>
      <c r="W7" s="12">
        <f t="shared" si="3"/>
        <v>12</v>
      </c>
      <c r="X7" s="12">
        <v>480</v>
      </c>
      <c r="Y7" s="12">
        <f t="shared" si="4"/>
        <v>12</v>
      </c>
      <c r="Z7" s="12">
        <v>480</v>
      </c>
      <c r="AA7" s="12">
        <v>480</v>
      </c>
      <c r="AB7" s="12" t="s">
        <v>55</v>
      </c>
      <c r="AC7" s="13">
        <v>61</v>
      </c>
      <c r="AD7" s="13">
        <v>76</v>
      </c>
      <c r="AE7" s="12">
        <v>0</v>
      </c>
      <c r="AF7" s="12">
        <v>60</v>
      </c>
      <c r="AG7" s="12">
        <v>0</v>
      </c>
      <c r="AH7" s="12">
        <v>0</v>
      </c>
      <c r="AI7" s="12">
        <v>1</v>
      </c>
      <c r="AJ7" s="12">
        <v>15</v>
      </c>
      <c r="AK7" s="12">
        <v>61</v>
      </c>
      <c r="AL7" s="12">
        <v>76</v>
      </c>
      <c r="AM7" s="12" t="s">
        <v>324</v>
      </c>
      <c r="AN7" s="12" t="s">
        <v>324</v>
      </c>
      <c r="AO7" s="12" t="s">
        <v>324</v>
      </c>
      <c r="AP7" s="13" t="s">
        <v>324</v>
      </c>
      <c r="AQ7" s="1"/>
      <c r="AR7" s="1"/>
    </row>
    <row r="8" spans="16:49" x14ac:dyDescent="0.25">
      <c r="P8" s="12" t="s">
        <v>112</v>
      </c>
      <c r="Q8" s="12">
        <v>40</v>
      </c>
      <c r="R8" s="12">
        <v>500</v>
      </c>
      <c r="S8" s="77">
        <f t="shared" si="0"/>
        <v>39.747</v>
      </c>
      <c r="T8" s="77">
        <f t="shared" si="1"/>
        <v>0.25300000000000011</v>
      </c>
      <c r="U8" s="12">
        <f t="shared" si="2"/>
        <v>12.5</v>
      </c>
      <c r="V8" s="12">
        <v>500</v>
      </c>
      <c r="W8" s="12">
        <f t="shared" si="3"/>
        <v>12.5</v>
      </c>
      <c r="X8" s="12">
        <v>500</v>
      </c>
      <c r="Y8" s="12">
        <f t="shared" si="4"/>
        <v>12.5</v>
      </c>
      <c r="Z8" s="12">
        <v>500</v>
      </c>
      <c r="AA8" s="12">
        <v>500</v>
      </c>
      <c r="AB8" s="12" t="s">
        <v>55</v>
      </c>
      <c r="AC8" s="13">
        <v>36</v>
      </c>
      <c r="AD8" s="13">
        <v>51</v>
      </c>
      <c r="AE8" s="12">
        <v>0</v>
      </c>
      <c r="AF8" s="12">
        <v>25</v>
      </c>
      <c r="AG8" s="12">
        <v>0</v>
      </c>
      <c r="AH8" s="12">
        <v>10</v>
      </c>
      <c r="AI8" s="12">
        <v>1</v>
      </c>
      <c r="AJ8" s="12">
        <v>15</v>
      </c>
      <c r="AK8" s="12">
        <v>36</v>
      </c>
      <c r="AL8" s="12">
        <v>51</v>
      </c>
      <c r="AM8" s="12" t="s">
        <v>324</v>
      </c>
      <c r="AN8" s="12" t="s">
        <v>324</v>
      </c>
      <c r="AO8" s="12" t="s">
        <v>324</v>
      </c>
      <c r="AP8" s="76"/>
      <c r="AQ8" s="1"/>
      <c r="AR8" s="1"/>
    </row>
    <row r="9" spans="16:49" x14ac:dyDescent="0.25">
      <c r="P9" s="12" t="s">
        <v>89</v>
      </c>
      <c r="Q9" s="12">
        <v>80</v>
      </c>
      <c r="R9" s="68">
        <v>900</v>
      </c>
      <c r="S9" s="77">
        <f t="shared" si="0"/>
        <v>79.986999999999995</v>
      </c>
      <c r="T9" s="77">
        <f t="shared" si="1"/>
        <v>1.300000000000523E-2</v>
      </c>
      <c r="U9" s="68">
        <f t="shared" si="2"/>
        <v>11.25</v>
      </c>
      <c r="V9" s="12">
        <v>550</v>
      </c>
      <c r="W9" s="12">
        <f t="shared" si="3"/>
        <v>6.875</v>
      </c>
      <c r="X9" s="12">
        <v>750</v>
      </c>
      <c r="Y9" s="12">
        <f t="shared" si="4"/>
        <v>9.375</v>
      </c>
      <c r="Z9" s="12">
        <v>900</v>
      </c>
      <c r="AA9" s="12">
        <v>900</v>
      </c>
      <c r="AB9" s="12" t="s">
        <v>311</v>
      </c>
      <c r="AC9" s="13">
        <v>31</v>
      </c>
      <c r="AD9" s="13">
        <v>56</v>
      </c>
      <c r="AE9" s="12">
        <v>0</v>
      </c>
      <c r="AF9" s="12">
        <v>30</v>
      </c>
      <c r="AG9" s="12">
        <v>0</v>
      </c>
      <c r="AH9" s="12">
        <v>0</v>
      </c>
      <c r="AI9" s="12">
        <v>1</v>
      </c>
      <c r="AJ9" s="12">
        <v>25</v>
      </c>
      <c r="AK9" s="12">
        <v>31</v>
      </c>
      <c r="AL9" s="12">
        <v>56</v>
      </c>
      <c r="AM9" s="12" t="s">
        <v>323</v>
      </c>
      <c r="AN9" s="12" t="s">
        <v>324</v>
      </c>
      <c r="AO9" s="12" t="s">
        <v>324</v>
      </c>
      <c r="AP9" s="13" t="s">
        <v>324</v>
      </c>
      <c r="AQ9" s="1"/>
      <c r="AR9" s="1"/>
    </row>
    <row r="10" spans="16:49" x14ac:dyDescent="0.25">
      <c r="P10" s="12" t="s">
        <v>81</v>
      </c>
      <c r="Q10" s="12">
        <v>80</v>
      </c>
      <c r="R10" s="12">
        <v>1000</v>
      </c>
      <c r="S10" s="77">
        <f t="shared" si="0"/>
        <v>90.046999999999997</v>
      </c>
      <c r="T10" s="77">
        <f t="shared" si="1"/>
        <v>-10.046999999999997</v>
      </c>
      <c r="U10" s="12">
        <f t="shared" si="2"/>
        <v>12.5</v>
      </c>
      <c r="V10" s="12">
        <v>600</v>
      </c>
      <c r="W10" s="12">
        <f t="shared" si="3"/>
        <v>7.5</v>
      </c>
      <c r="X10" s="12">
        <v>800</v>
      </c>
      <c r="Y10" s="12">
        <f t="shared" si="4"/>
        <v>10</v>
      </c>
      <c r="Z10" s="12">
        <v>1000</v>
      </c>
      <c r="AA10" s="12">
        <v>1000</v>
      </c>
      <c r="AB10" s="12" t="s">
        <v>310</v>
      </c>
      <c r="AC10" s="13">
        <v>101</v>
      </c>
      <c r="AD10" s="13">
        <v>136</v>
      </c>
      <c r="AE10" s="12">
        <v>0</v>
      </c>
      <c r="AF10" s="12">
        <v>100</v>
      </c>
      <c r="AG10" s="12">
        <v>0</v>
      </c>
      <c r="AH10" s="12">
        <v>0</v>
      </c>
      <c r="AI10" s="12">
        <v>1</v>
      </c>
      <c r="AJ10" s="12">
        <v>35</v>
      </c>
      <c r="AK10" s="12">
        <v>101</v>
      </c>
      <c r="AL10" s="12">
        <v>136</v>
      </c>
      <c r="AM10" s="12" t="s">
        <v>324</v>
      </c>
      <c r="AN10" s="12" t="s">
        <v>324</v>
      </c>
      <c r="AO10" s="12" t="s">
        <v>324</v>
      </c>
      <c r="AP10" s="13" t="s">
        <v>324</v>
      </c>
      <c r="AQ10" s="1"/>
    </row>
    <row r="11" spans="16:49" x14ac:dyDescent="0.25">
      <c r="P11" s="12" t="s">
        <v>95</v>
      </c>
      <c r="Q11" s="12">
        <v>80</v>
      </c>
      <c r="R11" s="12">
        <v>1000</v>
      </c>
      <c r="S11" s="77">
        <f t="shared" si="0"/>
        <v>90.046999999999997</v>
      </c>
      <c r="T11" s="77">
        <f t="shared" si="1"/>
        <v>-10.046999999999997</v>
      </c>
      <c r="U11" s="12">
        <f t="shared" si="2"/>
        <v>12.5</v>
      </c>
      <c r="V11" s="12">
        <v>600</v>
      </c>
      <c r="W11" s="12">
        <f t="shared" si="3"/>
        <v>7.5</v>
      </c>
      <c r="X11" s="12">
        <v>800</v>
      </c>
      <c r="Y11" s="12">
        <f t="shared" si="4"/>
        <v>10</v>
      </c>
      <c r="Z11" s="12">
        <v>1000</v>
      </c>
      <c r="AA11" s="12">
        <v>1000</v>
      </c>
      <c r="AB11" s="12" t="s">
        <v>312</v>
      </c>
      <c r="AC11" s="13">
        <v>101</v>
      </c>
      <c r="AD11" s="13">
        <v>136</v>
      </c>
      <c r="AE11" s="12">
        <v>0</v>
      </c>
      <c r="AF11" s="12">
        <v>100</v>
      </c>
      <c r="AG11" s="12">
        <v>0</v>
      </c>
      <c r="AH11" s="12">
        <v>0</v>
      </c>
      <c r="AI11" s="12">
        <v>1</v>
      </c>
      <c r="AJ11" s="12">
        <v>35</v>
      </c>
      <c r="AK11" s="12">
        <v>101</v>
      </c>
      <c r="AL11" s="12">
        <v>136</v>
      </c>
      <c r="AM11" s="12" t="s">
        <v>324</v>
      </c>
      <c r="AN11" s="12" t="s">
        <v>324</v>
      </c>
      <c r="AO11" s="12" t="s">
        <v>324</v>
      </c>
      <c r="AP11" s="13" t="s">
        <v>324</v>
      </c>
      <c r="AQ11" s="1"/>
      <c r="AR11" s="1"/>
    </row>
    <row r="12" spans="16:49" x14ac:dyDescent="0.25">
      <c r="P12" s="12" t="s">
        <v>103</v>
      </c>
      <c r="Q12" s="12">
        <v>80</v>
      </c>
      <c r="R12" s="12">
        <v>1000</v>
      </c>
      <c r="S12" s="77">
        <f t="shared" si="0"/>
        <v>90.046999999999997</v>
      </c>
      <c r="T12" s="77">
        <f t="shared" si="1"/>
        <v>-10.046999999999997</v>
      </c>
      <c r="U12" s="12">
        <f t="shared" si="2"/>
        <v>12.5</v>
      </c>
      <c r="V12" s="12">
        <v>600</v>
      </c>
      <c r="W12" s="12">
        <f t="shared" si="3"/>
        <v>7.5</v>
      </c>
      <c r="X12" s="12">
        <v>800</v>
      </c>
      <c r="Y12" s="12">
        <f t="shared" si="4"/>
        <v>10</v>
      </c>
      <c r="Z12" s="12">
        <v>1000</v>
      </c>
      <c r="AA12" s="12">
        <v>1000</v>
      </c>
      <c r="AB12" s="12" t="s">
        <v>312</v>
      </c>
      <c r="AC12" s="13">
        <v>101</v>
      </c>
      <c r="AD12" s="13">
        <v>136</v>
      </c>
      <c r="AE12" s="12">
        <v>0</v>
      </c>
      <c r="AF12" s="12">
        <v>100</v>
      </c>
      <c r="AG12" s="12">
        <v>0</v>
      </c>
      <c r="AH12" s="12">
        <v>0</v>
      </c>
      <c r="AI12" s="12">
        <v>1</v>
      </c>
      <c r="AJ12" s="12">
        <v>35</v>
      </c>
      <c r="AK12" s="12">
        <v>101</v>
      </c>
      <c r="AL12" s="12">
        <v>136</v>
      </c>
      <c r="AM12" s="12" t="s">
        <v>324</v>
      </c>
      <c r="AN12" s="12" t="s">
        <v>324</v>
      </c>
      <c r="AO12" s="12" t="s">
        <v>324</v>
      </c>
      <c r="AP12" s="13" t="s">
        <v>324</v>
      </c>
      <c r="AQ12" s="1"/>
      <c r="AR12" s="1"/>
    </row>
    <row r="13" spans="16:49" x14ac:dyDescent="0.25">
      <c r="P13" s="12" t="s">
        <v>134</v>
      </c>
      <c r="Q13" s="12">
        <v>80</v>
      </c>
      <c r="R13" s="12">
        <v>1000</v>
      </c>
      <c r="S13" s="77">
        <f t="shared" si="0"/>
        <v>90.046999999999997</v>
      </c>
      <c r="T13" s="77">
        <f t="shared" si="1"/>
        <v>-10.046999999999997</v>
      </c>
      <c r="U13" s="12">
        <f t="shared" si="2"/>
        <v>12.5</v>
      </c>
      <c r="V13" s="12">
        <v>600</v>
      </c>
      <c r="W13" s="12">
        <f t="shared" si="3"/>
        <v>7.5</v>
      </c>
      <c r="X13" s="12">
        <v>800</v>
      </c>
      <c r="Y13" s="12">
        <f t="shared" si="4"/>
        <v>10</v>
      </c>
      <c r="Z13" s="12">
        <v>1000</v>
      </c>
      <c r="AA13" s="12">
        <v>1000</v>
      </c>
      <c r="AB13" s="12" t="s">
        <v>310</v>
      </c>
      <c r="AC13" s="13">
        <v>101</v>
      </c>
      <c r="AD13" s="13">
        <v>136</v>
      </c>
      <c r="AE13" s="12">
        <v>0</v>
      </c>
      <c r="AF13" s="12">
        <v>100</v>
      </c>
      <c r="AG13" s="12">
        <v>0</v>
      </c>
      <c r="AH13" s="12">
        <v>0</v>
      </c>
      <c r="AI13" s="12">
        <v>1</v>
      </c>
      <c r="AJ13" s="12">
        <v>35</v>
      </c>
      <c r="AK13" s="12">
        <v>101</v>
      </c>
      <c r="AL13" s="12">
        <v>136</v>
      </c>
      <c r="AM13" s="12" t="s">
        <v>324</v>
      </c>
      <c r="AN13" s="12" t="s">
        <v>324</v>
      </c>
      <c r="AO13" s="12" t="s">
        <v>324</v>
      </c>
      <c r="AP13" s="13" t="s">
        <v>324</v>
      </c>
      <c r="AQ13" s="1"/>
      <c r="AR13" s="1"/>
    </row>
    <row r="14" spans="16:49" x14ac:dyDescent="0.25">
      <c r="P14" s="12" t="s">
        <v>177</v>
      </c>
      <c r="Q14" s="12">
        <v>100</v>
      </c>
      <c r="R14" s="68">
        <v>1020</v>
      </c>
      <c r="S14" s="77">
        <f t="shared" si="0"/>
        <v>92.058999999999997</v>
      </c>
      <c r="T14" s="77">
        <f t="shared" si="1"/>
        <v>7.9410000000000025</v>
      </c>
      <c r="U14" s="68">
        <f t="shared" si="2"/>
        <v>10.199999999999999</v>
      </c>
      <c r="V14" s="12">
        <v>1020</v>
      </c>
      <c r="W14" s="12">
        <f t="shared" si="3"/>
        <v>10.199999999999999</v>
      </c>
      <c r="X14" s="12">
        <v>1020</v>
      </c>
      <c r="Y14" s="12">
        <f t="shared" si="4"/>
        <v>10.199999999999999</v>
      </c>
      <c r="Z14" s="12">
        <v>1020</v>
      </c>
      <c r="AA14" s="12">
        <v>1020</v>
      </c>
      <c r="AB14" s="12" t="s">
        <v>55</v>
      </c>
      <c r="AC14" s="13">
        <v>151</v>
      </c>
      <c r="AD14" s="13">
        <v>231</v>
      </c>
      <c r="AE14" s="12">
        <v>0</v>
      </c>
      <c r="AF14" s="12">
        <v>25</v>
      </c>
      <c r="AG14" s="12">
        <v>0</v>
      </c>
      <c r="AH14" s="12">
        <v>125</v>
      </c>
      <c r="AI14" s="12">
        <v>1</v>
      </c>
      <c r="AJ14" s="12">
        <v>80</v>
      </c>
      <c r="AK14" s="12">
        <v>151</v>
      </c>
      <c r="AL14" s="12">
        <v>231</v>
      </c>
      <c r="AM14" s="12" t="s">
        <v>323</v>
      </c>
      <c r="AN14" s="12" t="s">
        <v>323</v>
      </c>
      <c r="AO14" s="12" t="s">
        <v>323</v>
      </c>
      <c r="AP14" s="13" t="s">
        <v>323</v>
      </c>
      <c r="AQ14" s="1"/>
      <c r="AR14" s="1"/>
    </row>
    <row r="15" spans="16:49" x14ac:dyDescent="0.25">
      <c r="P15" s="68" t="s">
        <v>53</v>
      </c>
      <c r="Q15" s="12">
        <v>120</v>
      </c>
      <c r="R15" s="68">
        <v>1200</v>
      </c>
      <c r="S15" s="77">
        <f t="shared" si="0"/>
        <v>110.167</v>
      </c>
      <c r="T15" s="77">
        <f t="shared" si="1"/>
        <v>9.8329999999999984</v>
      </c>
      <c r="U15" s="68">
        <f t="shared" si="2"/>
        <v>10</v>
      </c>
      <c r="V15" s="12">
        <v>1200</v>
      </c>
      <c r="W15" s="12">
        <f t="shared" si="3"/>
        <v>10</v>
      </c>
      <c r="X15" s="68">
        <v>5000</v>
      </c>
      <c r="Y15" s="12">
        <f t="shared" si="4"/>
        <v>41.666666666666664</v>
      </c>
      <c r="Z15" s="12">
        <v>1800</v>
      </c>
      <c r="AA15" s="12">
        <v>2100</v>
      </c>
      <c r="AB15" s="12" t="s">
        <v>58</v>
      </c>
      <c r="AC15" s="13">
        <v>176</v>
      </c>
      <c r="AD15" s="13">
        <v>226</v>
      </c>
      <c r="AE15" s="12">
        <v>0</v>
      </c>
      <c r="AF15" s="12">
        <v>175</v>
      </c>
      <c r="AG15" s="12">
        <v>0</v>
      </c>
      <c r="AH15" s="12">
        <v>0</v>
      </c>
      <c r="AI15" s="12">
        <v>1</v>
      </c>
      <c r="AJ15" s="12">
        <v>50</v>
      </c>
      <c r="AK15" s="12">
        <v>176</v>
      </c>
      <c r="AL15" s="12">
        <v>226</v>
      </c>
      <c r="AM15" s="12" t="s">
        <v>323</v>
      </c>
      <c r="AN15" s="12" t="s">
        <v>324</v>
      </c>
      <c r="AO15" s="12" t="s">
        <v>324</v>
      </c>
      <c r="AP15" s="13" t="s">
        <v>324</v>
      </c>
      <c r="AQ15" s="1"/>
    </row>
    <row r="16" spans="16:49" x14ac:dyDescent="0.25">
      <c r="P16" s="12" t="s">
        <v>164</v>
      </c>
      <c r="Q16" s="12">
        <v>120</v>
      </c>
      <c r="R16" s="12">
        <v>1500</v>
      </c>
      <c r="S16" s="77">
        <f t="shared" si="0"/>
        <v>140.34700000000001</v>
      </c>
      <c r="T16" s="77">
        <f t="shared" si="1"/>
        <v>-20.347000000000008</v>
      </c>
      <c r="U16" s="12">
        <f t="shared" si="2"/>
        <v>12.5</v>
      </c>
      <c r="V16" s="12">
        <v>1500</v>
      </c>
      <c r="W16" s="12">
        <f t="shared" si="3"/>
        <v>12.5</v>
      </c>
      <c r="X16" s="12">
        <v>1500</v>
      </c>
      <c r="Y16" s="12">
        <f t="shared" si="4"/>
        <v>12.5</v>
      </c>
      <c r="Z16" s="12">
        <v>1800</v>
      </c>
      <c r="AA16" s="12">
        <v>2100</v>
      </c>
      <c r="AB16" s="12" t="s">
        <v>165</v>
      </c>
      <c r="AC16" s="12">
        <v>176</v>
      </c>
      <c r="AD16" s="12">
        <v>226</v>
      </c>
      <c r="AE16" s="12">
        <v>0</v>
      </c>
      <c r="AF16" s="12">
        <v>175</v>
      </c>
      <c r="AG16" s="12">
        <v>0</v>
      </c>
      <c r="AH16" s="12">
        <v>0</v>
      </c>
      <c r="AI16" s="12">
        <v>1</v>
      </c>
      <c r="AJ16" s="12">
        <v>50</v>
      </c>
      <c r="AK16" s="12">
        <v>176</v>
      </c>
      <c r="AL16" s="12">
        <v>226</v>
      </c>
      <c r="AM16" s="12" t="s">
        <v>323</v>
      </c>
      <c r="AN16" s="12" t="s">
        <v>324</v>
      </c>
      <c r="AO16" s="12" t="s">
        <v>324</v>
      </c>
      <c r="AP16" s="72" t="s">
        <v>324</v>
      </c>
      <c r="AQ16" s="1"/>
      <c r="AR16" s="1"/>
    </row>
    <row r="17" spans="16:48" x14ac:dyDescent="0.25">
      <c r="P17" s="12" t="s">
        <v>140</v>
      </c>
      <c r="Q17" s="12">
        <v>120</v>
      </c>
      <c r="R17" s="12">
        <v>1500</v>
      </c>
      <c r="S17" s="77">
        <f t="shared" si="0"/>
        <v>140.34700000000001</v>
      </c>
      <c r="T17" s="77">
        <f t="shared" si="1"/>
        <v>-20.347000000000008</v>
      </c>
      <c r="U17" s="12">
        <f t="shared" si="2"/>
        <v>12.5</v>
      </c>
      <c r="V17" s="70">
        <v>1500</v>
      </c>
      <c r="W17" s="12">
        <f t="shared" si="3"/>
        <v>12.5</v>
      </c>
      <c r="X17" s="12">
        <v>1500</v>
      </c>
      <c r="Y17" s="12">
        <f t="shared" si="4"/>
        <v>12.5</v>
      </c>
      <c r="Z17" s="12">
        <v>1800</v>
      </c>
      <c r="AA17" s="12">
        <v>2100</v>
      </c>
      <c r="AB17" s="12" t="s">
        <v>142</v>
      </c>
      <c r="AC17" s="13">
        <v>176</v>
      </c>
      <c r="AD17" s="13">
        <v>226</v>
      </c>
      <c r="AE17" s="12">
        <v>0</v>
      </c>
      <c r="AF17" s="12">
        <v>175</v>
      </c>
      <c r="AG17" s="12">
        <v>0</v>
      </c>
      <c r="AH17" s="12">
        <v>0</v>
      </c>
      <c r="AI17" s="12">
        <v>1</v>
      </c>
      <c r="AJ17" s="12">
        <v>50</v>
      </c>
      <c r="AK17" s="12">
        <v>176</v>
      </c>
      <c r="AL17" s="12">
        <v>226</v>
      </c>
      <c r="AM17" s="12" t="s">
        <v>323</v>
      </c>
      <c r="AN17" s="12" t="s">
        <v>324</v>
      </c>
      <c r="AO17" s="12" t="s">
        <v>324</v>
      </c>
      <c r="AP17" s="13" t="s">
        <v>324</v>
      </c>
      <c r="AQ17" s="1"/>
      <c r="AR17" s="1"/>
    </row>
    <row r="18" spans="16:48" x14ac:dyDescent="0.25">
      <c r="P18" s="68" t="s">
        <v>170</v>
      </c>
      <c r="Q18" s="12">
        <v>150</v>
      </c>
      <c r="R18" s="12">
        <v>1800</v>
      </c>
      <c r="S18" s="77">
        <f t="shared" si="0"/>
        <v>170.52699999999999</v>
      </c>
      <c r="T18" s="77">
        <f t="shared" si="1"/>
        <v>-20.526999999999987</v>
      </c>
      <c r="U18" s="12">
        <f t="shared" si="2"/>
        <v>12</v>
      </c>
      <c r="V18" s="68">
        <v>900</v>
      </c>
      <c r="W18" s="12">
        <f t="shared" si="3"/>
        <v>6</v>
      </c>
      <c r="X18" s="12">
        <v>1800</v>
      </c>
      <c r="Y18" s="12">
        <f t="shared" si="4"/>
        <v>12</v>
      </c>
      <c r="Z18" s="12">
        <v>1800</v>
      </c>
      <c r="AA18" s="12">
        <v>1800</v>
      </c>
      <c r="AB18" s="12" t="s">
        <v>317</v>
      </c>
      <c r="AC18" s="13">
        <v>6</v>
      </c>
      <c r="AD18" s="13">
        <v>16</v>
      </c>
      <c r="AE18" s="12">
        <v>0</v>
      </c>
      <c r="AF18" s="12">
        <v>0</v>
      </c>
      <c r="AG18" s="12">
        <v>0</v>
      </c>
      <c r="AH18" s="12">
        <v>5</v>
      </c>
      <c r="AI18" s="12">
        <v>1</v>
      </c>
      <c r="AJ18" s="12">
        <v>10</v>
      </c>
      <c r="AK18" s="12">
        <v>6</v>
      </c>
      <c r="AL18" s="12">
        <v>16</v>
      </c>
      <c r="AM18" s="12" t="s">
        <v>324</v>
      </c>
      <c r="AN18" s="12" t="s">
        <v>324</v>
      </c>
      <c r="AO18" s="12" t="s">
        <v>324</v>
      </c>
      <c r="AP18" s="13" t="s">
        <v>323</v>
      </c>
      <c r="AQ18" s="1"/>
      <c r="AR18" s="1"/>
    </row>
    <row r="19" spans="16:48" x14ac:dyDescent="0.25">
      <c r="P19" s="12" t="s">
        <v>65</v>
      </c>
      <c r="Q19" s="12">
        <v>150</v>
      </c>
      <c r="R19" s="12">
        <v>1800</v>
      </c>
      <c r="S19" s="77">
        <f t="shared" si="0"/>
        <v>170.52699999999999</v>
      </c>
      <c r="T19" s="77">
        <f t="shared" si="1"/>
        <v>-20.526999999999987</v>
      </c>
      <c r="U19" s="12">
        <f t="shared" si="2"/>
        <v>12</v>
      </c>
      <c r="V19" s="12">
        <v>1800</v>
      </c>
      <c r="W19" s="12">
        <f t="shared" si="3"/>
        <v>12</v>
      </c>
      <c r="X19" s="12">
        <v>1800</v>
      </c>
      <c r="Y19" s="12">
        <f t="shared" si="4"/>
        <v>12</v>
      </c>
      <c r="Z19" s="12">
        <v>1800</v>
      </c>
      <c r="AA19" s="12">
        <v>1800</v>
      </c>
      <c r="AB19" s="12" t="s">
        <v>55</v>
      </c>
      <c r="AC19" s="13">
        <v>151</v>
      </c>
      <c r="AD19" s="13">
        <v>186</v>
      </c>
      <c r="AE19" s="12">
        <v>0</v>
      </c>
      <c r="AF19" s="12">
        <v>150</v>
      </c>
      <c r="AG19" s="12">
        <v>0</v>
      </c>
      <c r="AH19" s="12">
        <v>0</v>
      </c>
      <c r="AI19" s="12">
        <v>1</v>
      </c>
      <c r="AJ19" s="12">
        <v>35</v>
      </c>
      <c r="AK19" s="12">
        <v>151</v>
      </c>
      <c r="AL19" s="12">
        <v>186</v>
      </c>
      <c r="AM19" s="12" t="s">
        <v>323</v>
      </c>
      <c r="AN19" s="12" t="s">
        <v>324</v>
      </c>
      <c r="AO19" s="12" t="s">
        <v>324</v>
      </c>
      <c r="AP19" s="13" t="s">
        <v>324</v>
      </c>
      <c r="AQ19" s="1"/>
      <c r="AR19" s="1"/>
    </row>
    <row r="20" spans="16:48" x14ac:dyDescent="0.25">
      <c r="P20" s="12" t="s">
        <v>147</v>
      </c>
      <c r="Q20" s="12">
        <v>180</v>
      </c>
      <c r="R20" s="12">
        <v>2100</v>
      </c>
      <c r="S20" s="77">
        <f t="shared" si="0"/>
        <v>200.70699999999999</v>
      </c>
      <c r="T20" s="77">
        <f t="shared" si="1"/>
        <v>-20.706999999999994</v>
      </c>
      <c r="U20" s="12">
        <f t="shared" si="2"/>
        <v>11.666666666666666</v>
      </c>
      <c r="V20" s="12">
        <v>1800</v>
      </c>
      <c r="W20" s="12">
        <f t="shared" si="3"/>
        <v>10</v>
      </c>
      <c r="X20" s="12">
        <v>1800</v>
      </c>
      <c r="Y20" s="12">
        <f t="shared" si="4"/>
        <v>10</v>
      </c>
      <c r="Z20" s="12">
        <v>2100</v>
      </c>
      <c r="AA20" s="12">
        <v>2100</v>
      </c>
      <c r="AB20" s="12" t="s">
        <v>313</v>
      </c>
      <c r="AC20" s="13">
        <v>151</v>
      </c>
      <c r="AD20" s="13">
        <v>191</v>
      </c>
      <c r="AE20" s="12">
        <v>0</v>
      </c>
      <c r="AF20" s="12">
        <v>150</v>
      </c>
      <c r="AG20" s="12">
        <v>0</v>
      </c>
      <c r="AH20" s="12">
        <v>0</v>
      </c>
      <c r="AI20" s="12">
        <v>1</v>
      </c>
      <c r="AJ20" s="12">
        <v>40</v>
      </c>
      <c r="AK20" s="12">
        <v>151</v>
      </c>
      <c r="AL20" s="12">
        <v>191</v>
      </c>
      <c r="AM20" s="12" t="s">
        <v>324</v>
      </c>
      <c r="AN20" s="12" t="s">
        <v>324</v>
      </c>
      <c r="AO20" s="12" t="s">
        <v>324</v>
      </c>
      <c r="AP20" s="13" t="s">
        <v>324</v>
      </c>
      <c r="AQ20" s="1"/>
      <c r="AR20" s="1"/>
    </row>
    <row r="21" spans="16:48" x14ac:dyDescent="0.25">
      <c r="P21" s="12" t="s">
        <v>157</v>
      </c>
      <c r="Q21" s="12">
        <v>180</v>
      </c>
      <c r="R21" s="12">
        <v>2100</v>
      </c>
      <c r="S21" s="77">
        <f t="shared" si="0"/>
        <v>200.70699999999999</v>
      </c>
      <c r="T21" s="77">
        <f t="shared" si="1"/>
        <v>-20.706999999999994</v>
      </c>
      <c r="U21" s="12">
        <f t="shared" si="2"/>
        <v>11.666666666666666</v>
      </c>
      <c r="V21" s="12">
        <v>1800</v>
      </c>
      <c r="W21" s="12">
        <f t="shared" si="3"/>
        <v>10</v>
      </c>
      <c r="X21" s="12">
        <v>1800</v>
      </c>
      <c r="Y21" s="12">
        <f t="shared" si="4"/>
        <v>10</v>
      </c>
      <c r="Z21" s="12">
        <v>2100</v>
      </c>
      <c r="AA21" s="12">
        <v>2100</v>
      </c>
      <c r="AB21" s="12" t="s">
        <v>316</v>
      </c>
      <c r="AC21" s="13">
        <v>176</v>
      </c>
      <c r="AD21" s="13">
        <v>236</v>
      </c>
      <c r="AE21" s="12">
        <v>0</v>
      </c>
      <c r="AF21" s="12">
        <v>175</v>
      </c>
      <c r="AG21" s="12">
        <v>0</v>
      </c>
      <c r="AH21" s="12">
        <v>0</v>
      </c>
      <c r="AI21" s="12">
        <v>1</v>
      </c>
      <c r="AJ21" s="12">
        <v>60</v>
      </c>
      <c r="AK21" s="12">
        <v>176</v>
      </c>
      <c r="AL21" s="12">
        <v>236</v>
      </c>
      <c r="AM21" s="12" t="s">
        <v>324</v>
      </c>
      <c r="AN21" s="12" t="s">
        <v>324</v>
      </c>
      <c r="AO21" s="12" t="s">
        <v>324</v>
      </c>
      <c r="AP21" s="13" t="s">
        <v>324</v>
      </c>
      <c r="AQ21" s="1"/>
      <c r="AR21" s="1"/>
    </row>
    <row r="22" spans="16:48" x14ac:dyDescent="0.25">
      <c r="P22" s="12" t="s">
        <v>219</v>
      </c>
      <c r="Q22" s="12">
        <v>180</v>
      </c>
      <c r="R22" s="12">
        <v>2100</v>
      </c>
      <c r="S22" s="77">
        <f t="shared" si="0"/>
        <v>200.70699999999999</v>
      </c>
      <c r="T22" s="77">
        <f t="shared" si="1"/>
        <v>-20.706999999999994</v>
      </c>
      <c r="U22" s="12">
        <f t="shared" si="2"/>
        <v>11.666666666666666</v>
      </c>
      <c r="V22" s="12">
        <v>2100</v>
      </c>
      <c r="W22" s="12">
        <f t="shared" si="3"/>
        <v>11.666666666666666</v>
      </c>
      <c r="X22" s="12">
        <v>2100</v>
      </c>
      <c r="Y22" s="12">
        <f t="shared" si="4"/>
        <v>11.666666666666666</v>
      </c>
      <c r="Z22" s="12">
        <v>2100</v>
      </c>
      <c r="AA22" s="12">
        <v>2100</v>
      </c>
      <c r="AB22" s="12" t="s">
        <v>55</v>
      </c>
      <c r="AC22" s="13">
        <v>176</v>
      </c>
      <c r="AD22" s="13">
        <v>216</v>
      </c>
      <c r="AE22" s="12">
        <v>0</v>
      </c>
      <c r="AF22" s="12">
        <v>175</v>
      </c>
      <c r="AG22" s="12">
        <v>0</v>
      </c>
      <c r="AH22" s="12">
        <v>0</v>
      </c>
      <c r="AI22" s="12">
        <v>1</v>
      </c>
      <c r="AJ22" s="12">
        <v>40</v>
      </c>
      <c r="AK22" s="12">
        <v>176</v>
      </c>
      <c r="AL22" s="12">
        <v>216</v>
      </c>
      <c r="AM22" s="12" t="s">
        <v>323</v>
      </c>
      <c r="AN22" s="12" t="s">
        <v>324</v>
      </c>
      <c r="AO22" s="12" t="s">
        <v>324</v>
      </c>
      <c r="AP22" s="13" t="s">
        <v>324</v>
      </c>
      <c r="AQ22" s="1"/>
      <c r="AR22" s="1"/>
    </row>
    <row r="23" spans="16:48" x14ac:dyDescent="0.25">
      <c r="P23" s="12" t="s">
        <v>225</v>
      </c>
      <c r="Q23" s="12">
        <v>180</v>
      </c>
      <c r="R23" s="12">
        <v>2100</v>
      </c>
      <c r="S23" s="77">
        <f t="shared" si="0"/>
        <v>200.70699999999999</v>
      </c>
      <c r="T23" s="77">
        <f t="shared" si="1"/>
        <v>-20.706999999999994</v>
      </c>
      <c r="U23" s="12">
        <f t="shared" si="2"/>
        <v>11.666666666666666</v>
      </c>
      <c r="V23" s="12">
        <v>1800</v>
      </c>
      <c r="W23" s="12">
        <f t="shared" si="3"/>
        <v>10</v>
      </c>
      <c r="X23" s="12">
        <v>1800</v>
      </c>
      <c r="Y23" s="12">
        <f t="shared" si="4"/>
        <v>10</v>
      </c>
      <c r="Z23" s="12">
        <v>1800</v>
      </c>
      <c r="AA23" s="12">
        <v>2100</v>
      </c>
      <c r="AB23" s="12" t="s">
        <v>226</v>
      </c>
      <c r="AC23" s="13">
        <v>201</v>
      </c>
      <c r="AD23" s="13">
        <v>241</v>
      </c>
      <c r="AE23" s="12">
        <v>0</v>
      </c>
      <c r="AF23" s="12">
        <v>200</v>
      </c>
      <c r="AG23" s="12">
        <v>0</v>
      </c>
      <c r="AH23" s="12">
        <v>0</v>
      </c>
      <c r="AI23" s="12">
        <v>1</v>
      </c>
      <c r="AJ23" s="12">
        <v>40</v>
      </c>
      <c r="AK23" s="12">
        <v>201</v>
      </c>
      <c r="AL23" s="12">
        <v>241</v>
      </c>
      <c r="AM23" s="12" t="s">
        <v>323</v>
      </c>
      <c r="AN23" s="12" t="s">
        <v>324</v>
      </c>
      <c r="AO23" s="12" t="s">
        <v>324</v>
      </c>
      <c r="AP23" s="13" t="s">
        <v>324</v>
      </c>
      <c r="AQ23" s="1"/>
      <c r="AR23" s="1"/>
    </row>
    <row r="24" spans="16:48" x14ac:dyDescent="0.25">
      <c r="P24" s="12" t="s">
        <v>231</v>
      </c>
      <c r="Q24" s="12">
        <v>220</v>
      </c>
      <c r="R24" s="12">
        <v>2400</v>
      </c>
      <c r="S24" s="77">
        <f t="shared" si="0"/>
        <v>230.887</v>
      </c>
      <c r="T24" s="77">
        <f t="shared" si="1"/>
        <v>-10.887</v>
      </c>
      <c r="U24" s="12">
        <f t="shared" si="2"/>
        <v>10.909090909090908</v>
      </c>
      <c r="V24" s="12">
        <v>2400</v>
      </c>
      <c r="W24" s="12">
        <f t="shared" si="3"/>
        <v>10.909090909090908</v>
      </c>
      <c r="X24" s="12">
        <v>2400</v>
      </c>
      <c r="Y24" s="12">
        <f t="shared" si="4"/>
        <v>10.909090909090908</v>
      </c>
      <c r="Z24" s="12">
        <v>2400</v>
      </c>
      <c r="AA24" s="12">
        <v>2400</v>
      </c>
      <c r="AB24" s="12" t="s">
        <v>55</v>
      </c>
      <c r="AC24" s="13">
        <v>376</v>
      </c>
      <c r="AD24" s="13">
        <v>526</v>
      </c>
      <c r="AE24" s="12">
        <v>0</v>
      </c>
      <c r="AF24" s="12">
        <v>275</v>
      </c>
      <c r="AG24" s="12">
        <v>0</v>
      </c>
      <c r="AH24" s="12">
        <v>100</v>
      </c>
      <c r="AI24" s="12">
        <v>1</v>
      </c>
      <c r="AJ24" s="12">
        <v>150</v>
      </c>
      <c r="AK24" s="12">
        <v>376</v>
      </c>
      <c r="AL24" s="12">
        <v>526</v>
      </c>
      <c r="AM24" s="12" t="s">
        <v>323</v>
      </c>
      <c r="AN24" s="12" t="s">
        <v>324</v>
      </c>
      <c r="AO24" s="12" t="s">
        <v>323</v>
      </c>
      <c r="AP24" s="13" t="s">
        <v>323</v>
      </c>
      <c r="AQ24" s="1"/>
      <c r="AR24" s="1"/>
    </row>
    <row r="25" spans="16:48" x14ac:dyDescent="0.25">
      <c r="P25" s="68" t="s">
        <v>188</v>
      </c>
      <c r="Q25" s="12">
        <v>440</v>
      </c>
      <c r="R25" s="12">
        <v>4800</v>
      </c>
      <c r="S25" s="77">
        <f t="shared" si="0"/>
        <v>472.327</v>
      </c>
      <c r="T25" s="77">
        <f t="shared" si="1"/>
        <v>-32.326999999999998</v>
      </c>
      <c r="U25" s="12">
        <f t="shared" si="2"/>
        <v>10.909090909090908</v>
      </c>
      <c r="V25" s="12">
        <v>4800</v>
      </c>
      <c r="W25" s="12">
        <f t="shared" si="3"/>
        <v>10.909090909090908</v>
      </c>
      <c r="X25" s="68">
        <v>4800</v>
      </c>
      <c r="Y25" s="12">
        <f t="shared" si="4"/>
        <v>10.909090909090908</v>
      </c>
      <c r="Z25" s="12">
        <v>4800</v>
      </c>
      <c r="AA25" s="12">
        <v>4800</v>
      </c>
      <c r="AB25" s="12" t="s">
        <v>55</v>
      </c>
      <c r="AC25" s="13">
        <v>651</v>
      </c>
      <c r="AD25" s="13">
        <v>851</v>
      </c>
      <c r="AE25" s="12">
        <v>0</v>
      </c>
      <c r="AF25" s="12">
        <v>0</v>
      </c>
      <c r="AG25" s="12">
        <v>0</v>
      </c>
      <c r="AH25" s="12">
        <v>650</v>
      </c>
      <c r="AI25" s="12">
        <v>1</v>
      </c>
      <c r="AJ25" s="12">
        <v>200</v>
      </c>
      <c r="AK25" s="12">
        <v>651</v>
      </c>
      <c r="AL25" s="12">
        <v>851</v>
      </c>
      <c r="AM25" s="12" t="s">
        <v>323</v>
      </c>
      <c r="AN25" s="12" t="s">
        <v>324</v>
      </c>
      <c r="AO25" s="12" t="s">
        <v>323</v>
      </c>
      <c r="AP25" s="13" t="s">
        <v>323</v>
      </c>
    </row>
    <row r="26" spans="16:48" x14ac:dyDescent="0.25">
      <c r="Q26" s="1"/>
      <c r="W26"/>
      <c r="X26"/>
      <c r="Y26"/>
      <c r="AB26" s="1"/>
      <c r="AD26"/>
      <c r="AE26"/>
      <c r="AF26"/>
      <c r="AG26"/>
      <c r="AH26"/>
      <c r="AI26"/>
    </row>
    <row r="27" spans="16:48" x14ac:dyDescent="0.25">
      <c r="Q27" s="1"/>
      <c r="W27"/>
      <c r="X27"/>
      <c r="Y27"/>
      <c r="AB27" s="1"/>
      <c r="AF27"/>
      <c r="AG27"/>
      <c r="AH27"/>
      <c r="AI27"/>
    </row>
    <row r="28" spans="16:48" x14ac:dyDescent="0.25">
      <c r="AB28" s="1"/>
      <c r="AF28"/>
      <c r="AG28"/>
      <c r="AH28"/>
      <c r="AI28"/>
    </row>
    <row r="29" spans="16:48" ht="15.75" thickBot="1" x14ac:dyDescent="0.3">
      <c r="Q29" s="104" t="s">
        <v>359</v>
      </c>
      <c r="R29" s="105" t="s">
        <v>360</v>
      </c>
      <c r="S29" s="41" t="s">
        <v>356</v>
      </c>
      <c r="T29" s="41" t="s">
        <v>357</v>
      </c>
      <c r="U29" s="41" t="s">
        <v>358</v>
      </c>
      <c r="AB29" s="68" t="s">
        <v>55</v>
      </c>
      <c r="AF29"/>
      <c r="AG29"/>
      <c r="AH29"/>
      <c r="AI29"/>
    </row>
    <row r="30" spans="16:48" s="1" customFormat="1" x14ac:dyDescent="0.25">
      <c r="P30" s="106" t="s">
        <v>177</v>
      </c>
      <c r="Q30" s="107">
        <v>100</v>
      </c>
      <c r="R30" s="108">
        <v>1020</v>
      </c>
      <c r="S30" s="103">
        <f>ROUND(R30*0.0904 - 5,-1)</f>
        <v>90</v>
      </c>
      <c r="T30" s="77">
        <f>Q30-S30</f>
        <v>10</v>
      </c>
      <c r="U30" s="68">
        <f>R30/Q30</f>
        <v>10.199999999999999</v>
      </c>
      <c r="V30" s="12">
        <v>1020</v>
      </c>
      <c r="W30" s="12">
        <f>V30/Q30</f>
        <v>10.199999999999999</v>
      </c>
      <c r="X30" s="12">
        <v>1020</v>
      </c>
      <c r="Y30" s="12">
        <f>X30/Q30</f>
        <v>10.199999999999999</v>
      </c>
      <c r="Z30" s="12">
        <v>1020</v>
      </c>
      <c r="AA30" s="12">
        <v>1020</v>
      </c>
      <c r="AB30" s="68" t="s">
        <v>318</v>
      </c>
      <c r="AC30" s="13">
        <v>6</v>
      </c>
      <c r="AD30" s="13">
        <v>14</v>
      </c>
      <c r="AE30" s="12">
        <v>0</v>
      </c>
      <c r="AF30" s="12">
        <v>0</v>
      </c>
      <c r="AG30" s="12">
        <v>0</v>
      </c>
      <c r="AH30" s="12">
        <v>5</v>
      </c>
      <c r="AI30" s="12">
        <v>1</v>
      </c>
      <c r="AJ30" s="12">
        <v>8</v>
      </c>
      <c r="AK30" s="12">
        <v>6</v>
      </c>
      <c r="AL30" s="12">
        <v>14</v>
      </c>
      <c r="AM30" s="12" t="s">
        <v>324</v>
      </c>
      <c r="AN30" s="12" t="s">
        <v>324</v>
      </c>
      <c r="AO30" s="12" t="s">
        <v>324</v>
      </c>
      <c r="AP30" s="13" t="s">
        <v>323</v>
      </c>
      <c r="AS30" s="68" t="s">
        <v>152</v>
      </c>
      <c r="AT30" s="68">
        <v>380</v>
      </c>
      <c r="AU30" s="68">
        <v>2750</v>
      </c>
      <c r="AV30" s="68" t="s">
        <v>314</v>
      </c>
    </row>
    <row r="31" spans="16:48" s="1" customFormat="1" x14ac:dyDescent="0.25">
      <c r="P31" s="109" t="s">
        <v>118</v>
      </c>
      <c r="Q31" s="68">
        <v>20</v>
      </c>
      <c r="R31" s="110">
        <v>250</v>
      </c>
      <c r="S31" s="103">
        <f t="shared" ref="S31:S35" si="5">ROUND(R31*0.0904 - 5,-1)</f>
        <v>20</v>
      </c>
      <c r="T31" s="77">
        <f t="shared" ref="T31" si="6">Q31-S31</f>
        <v>0</v>
      </c>
      <c r="U31" s="12">
        <f>R31/Q31</f>
        <v>12.5</v>
      </c>
      <c r="V31" s="71">
        <v>250</v>
      </c>
      <c r="W31" s="12">
        <f>V31/Q31</f>
        <v>12.5</v>
      </c>
      <c r="X31" s="51">
        <v>250</v>
      </c>
      <c r="Y31" s="12">
        <f>X31/Q31</f>
        <v>12.5</v>
      </c>
      <c r="Z31" s="51">
        <v>250</v>
      </c>
      <c r="AA31" s="51">
        <v>250</v>
      </c>
      <c r="AB31" s="68" t="s">
        <v>314</v>
      </c>
      <c r="AC31" s="13">
        <v>31</v>
      </c>
      <c r="AD31" s="13">
        <v>101</v>
      </c>
      <c r="AE31" s="12">
        <v>0</v>
      </c>
      <c r="AF31" s="12">
        <v>0</v>
      </c>
      <c r="AG31" s="12">
        <v>0</v>
      </c>
      <c r="AH31" s="12">
        <v>30</v>
      </c>
      <c r="AI31" s="12">
        <v>1</v>
      </c>
      <c r="AJ31" s="12">
        <v>70</v>
      </c>
      <c r="AK31" s="12">
        <v>31</v>
      </c>
      <c r="AL31" s="12">
        <v>101</v>
      </c>
      <c r="AM31" s="12" t="s">
        <v>324</v>
      </c>
      <c r="AN31" s="12" t="s">
        <v>324</v>
      </c>
      <c r="AO31" s="12" t="s">
        <v>324</v>
      </c>
      <c r="AP31" s="13" t="s">
        <v>323</v>
      </c>
      <c r="AS31" s="68" t="s">
        <v>118</v>
      </c>
      <c r="AT31" s="68">
        <v>20</v>
      </c>
      <c r="AU31" s="68">
        <v>250</v>
      </c>
      <c r="AV31" s="68" t="s">
        <v>55</v>
      </c>
    </row>
    <row r="32" spans="16:48" s="1" customFormat="1" x14ac:dyDescent="0.25">
      <c r="P32" s="109" t="s">
        <v>53</v>
      </c>
      <c r="Q32" s="12">
        <v>120</v>
      </c>
      <c r="R32" s="111">
        <v>1200</v>
      </c>
      <c r="S32" s="103">
        <f t="shared" si="5"/>
        <v>100</v>
      </c>
      <c r="T32" s="77">
        <f>Q32-S32</f>
        <v>20</v>
      </c>
      <c r="U32" s="68">
        <f>R32/Q32</f>
        <v>10</v>
      </c>
      <c r="V32" s="12">
        <v>1200</v>
      </c>
      <c r="W32" s="12">
        <f>V32/Q32</f>
        <v>10</v>
      </c>
      <c r="X32" s="68">
        <v>5000</v>
      </c>
      <c r="Y32" s="12">
        <f>X32/Q32</f>
        <v>41.666666666666664</v>
      </c>
      <c r="Z32" s="12">
        <v>1800</v>
      </c>
      <c r="AA32" s="12">
        <v>2100</v>
      </c>
      <c r="AB32" s="12" t="s">
        <v>58</v>
      </c>
      <c r="AC32" s="13">
        <v>6</v>
      </c>
      <c r="AD32" s="13">
        <v>16</v>
      </c>
      <c r="AE32" s="12">
        <v>0</v>
      </c>
      <c r="AF32" s="12">
        <v>0</v>
      </c>
      <c r="AG32" s="12">
        <v>0</v>
      </c>
      <c r="AH32" s="12">
        <v>5</v>
      </c>
      <c r="AI32" s="12">
        <v>1</v>
      </c>
      <c r="AJ32" s="12">
        <v>10</v>
      </c>
      <c r="AK32" s="12">
        <v>6</v>
      </c>
      <c r="AL32" s="12">
        <v>16</v>
      </c>
      <c r="AM32" s="12" t="s">
        <v>324</v>
      </c>
      <c r="AN32" s="12" t="s">
        <v>324</v>
      </c>
      <c r="AO32" s="12" t="s">
        <v>324</v>
      </c>
      <c r="AP32" s="13" t="s">
        <v>323</v>
      </c>
    </row>
    <row r="33" spans="16:42" s="1" customFormat="1" x14ac:dyDescent="0.25">
      <c r="P33" s="109" t="s">
        <v>188</v>
      </c>
      <c r="Q33" s="12">
        <v>440</v>
      </c>
      <c r="R33" s="112">
        <v>4800</v>
      </c>
      <c r="S33" s="103">
        <f t="shared" si="5"/>
        <v>430</v>
      </c>
      <c r="T33" s="77">
        <f>Q33-S33</f>
        <v>10</v>
      </c>
      <c r="U33" s="12">
        <f>R33/Q33</f>
        <v>10.909090909090908</v>
      </c>
      <c r="V33" s="12">
        <v>4800</v>
      </c>
      <c r="W33" s="12">
        <f>V33/Q33</f>
        <v>10.909090909090908</v>
      </c>
      <c r="X33" s="68">
        <v>4800</v>
      </c>
      <c r="Y33" s="12">
        <f>X33/Q33</f>
        <v>10.909090909090908</v>
      </c>
      <c r="Z33" s="12">
        <v>4800</v>
      </c>
      <c r="AA33" s="12">
        <v>4800</v>
      </c>
      <c r="AB33" s="12" t="s">
        <v>55</v>
      </c>
      <c r="AC33" s="13">
        <v>3</v>
      </c>
      <c r="AD33" s="13">
        <v>8</v>
      </c>
      <c r="AE33" s="12">
        <v>0</v>
      </c>
      <c r="AF33" s="12">
        <v>2</v>
      </c>
      <c r="AG33" s="12">
        <v>0</v>
      </c>
      <c r="AH33" s="12">
        <v>0</v>
      </c>
      <c r="AI33" s="12">
        <v>1</v>
      </c>
      <c r="AJ33" s="12">
        <v>5</v>
      </c>
      <c r="AK33" s="12">
        <v>3</v>
      </c>
      <c r="AL33" s="12">
        <v>8</v>
      </c>
      <c r="AM33" s="12" t="s">
        <v>324</v>
      </c>
      <c r="AN33" s="12" t="s">
        <v>324</v>
      </c>
      <c r="AO33" s="12" t="s">
        <v>324</v>
      </c>
      <c r="AP33" s="13" t="s">
        <v>323</v>
      </c>
    </row>
    <row r="34" spans="16:42" x14ac:dyDescent="0.25">
      <c r="P34" s="109" t="s">
        <v>170</v>
      </c>
      <c r="Q34" s="12">
        <v>150</v>
      </c>
      <c r="R34" s="112">
        <v>1800</v>
      </c>
      <c r="S34" s="103">
        <f t="shared" si="5"/>
        <v>160</v>
      </c>
      <c r="T34" s="77">
        <v>-20.526999999999987</v>
      </c>
      <c r="U34" s="12">
        <v>12</v>
      </c>
      <c r="V34" s="68">
        <v>900</v>
      </c>
      <c r="W34" s="12">
        <v>6</v>
      </c>
      <c r="X34" s="12">
        <v>1800</v>
      </c>
      <c r="Y34" s="12">
        <v>12</v>
      </c>
      <c r="Z34" s="12">
        <v>1800</v>
      </c>
      <c r="AA34" s="12">
        <v>1800</v>
      </c>
      <c r="AB34" s="12" t="s">
        <v>317</v>
      </c>
      <c r="AF34"/>
      <c r="AG34"/>
      <c r="AH34"/>
      <c r="AI34"/>
    </row>
    <row r="35" spans="16:42" ht="15.75" thickBot="1" x14ac:dyDescent="0.3">
      <c r="P35" s="113" t="s">
        <v>112</v>
      </c>
      <c r="Q35" s="114">
        <v>40</v>
      </c>
      <c r="R35" s="115">
        <v>500</v>
      </c>
      <c r="S35" s="103">
        <f t="shared" si="5"/>
        <v>40</v>
      </c>
      <c r="T35" s="77">
        <f>Q35-S35</f>
        <v>0</v>
      </c>
      <c r="U35" s="12">
        <f>R35/Q35</f>
        <v>12.5</v>
      </c>
      <c r="V35" s="12">
        <v>500</v>
      </c>
      <c r="W35" s="12">
        <f>V35/Q35</f>
        <v>12.5</v>
      </c>
      <c r="X35" s="12">
        <v>500</v>
      </c>
      <c r="Y35" s="12">
        <f>X35/Q35</f>
        <v>12.5</v>
      </c>
      <c r="Z35" s="12">
        <v>500</v>
      </c>
      <c r="AA35" s="12">
        <v>500</v>
      </c>
      <c r="AB35" s="12" t="s">
        <v>55</v>
      </c>
      <c r="AF35"/>
      <c r="AG35"/>
      <c r="AH35"/>
      <c r="AI35"/>
    </row>
    <row r="36" spans="16:42" s="1" customFormat="1" x14ac:dyDescent="0.25">
      <c r="AC36" s="13">
        <v>176</v>
      </c>
      <c r="AD36" s="13">
        <v>226</v>
      </c>
      <c r="AE36" s="12">
        <v>0</v>
      </c>
      <c r="AF36" s="12">
        <v>175</v>
      </c>
      <c r="AG36" s="12">
        <v>0</v>
      </c>
      <c r="AH36" s="12">
        <v>0</v>
      </c>
      <c r="AI36" s="12">
        <v>1</v>
      </c>
      <c r="AJ36" s="12">
        <v>50</v>
      </c>
      <c r="AK36" s="12">
        <v>176</v>
      </c>
      <c r="AL36" s="12">
        <v>226</v>
      </c>
      <c r="AM36" s="12" t="s">
        <v>323</v>
      </c>
      <c r="AN36" s="12" t="s">
        <v>324</v>
      </c>
      <c r="AO36" s="12" t="s">
        <v>324</v>
      </c>
      <c r="AP36" s="13" t="s">
        <v>324</v>
      </c>
    </row>
    <row r="37" spans="16:42" s="1" customFormat="1" x14ac:dyDescent="0.25">
      <c r="AC37" s="13">
        <v>151</v>
      </c>
      <c r="AD37" s="13">
        <v>231</v>
      </c>
      <c r="AE37" s="12">
        <v>0</v>
      </c>
      <c r="AF37" s="12">
        <v>25</v>
      </c>
      <c r="AG37" s="12">
        <v>0</v>
      </c>
      <c r="AH37" s="12">
        <v>125</v>
      </c>
      <c r="AI37" s="12">
        <v>1</v>
      </c>
      <c r="AJ37" s="12">
        <v>80</v>
      </c>
      <c r="AK37" s="12">
        <v>151</v>
      </c>
      <c r="AL37" s="12">
        <v>231</v>
      </c>
      <c r="AM37" s="12" t="s">
        <v>323</v>
      </c>
      <c r="AN37" s="12" t="s">
        <v>323</v>
      </c>
      <c r="AO37" s="12" t="s">
        <v>323</v>
      </c>
      <c r="AP37" s="13" t="s">
        <v>323</v>
      </c>
    </row>
    <row r="38" spans="16:42" s="1" customFormat="1" x14ac:dyDescent="0.25">
      <c r="P38" s="27" t="s">
        <v>89</v>
      </c>
      <c r="Q38" s="12">
        <v>80</v>
      </c>
      <c r="R38" s="111">
        <v>900</v>
      </c>
      <c r="S38" s="103">
        <f xml:space="preserve"> 0.09*R38 - 11</f>
        <v>70</v>
      </c>
      <c r="T38" s="77">
        <f t="shared" ref="T37:T44" si="7">Q38-S38</f>
        <v>10</v>
      </c>
      <c r="U38" s="68">
        <f t="shared" ref="U37:U44" si="8">R38/Q38</f>
        <v>11.25</v>
      </c>
      <c r="V38" s="12">
        <v>550</v>
      </c>
      <c r="W38" s="12">
        <f t="shared" ref="W37:W44" si="9">V38/Q38</f>
        <v>6.875</v>
      </c>
      <c r="X38" s="12">
        <v>750</v>
      </c>
      <c r="Y38" s="12">
        <f t="shared" ref="Y37:Y44" si="10">X38/Q38</f>
        <v>9.375</v>
      </c>
      <c r="Z38" s="12">
        <v>900</v>
      </c>
      <c r="AA38" s="12">
        <v>900</v>
      </c>
      <c r="AB38" s="12" t="s">
        <v>311</v>
      </c>
      <c r="AC38" s="13">
        <v>651</v>
      </c>
      <c r="AD38" s="13">
        <v>851</v>
      </c>
      <c r="AE38" s="12">
        <v>0</v>
      </c>
      <c r="AF38" s="12">
        <v>0</v>
      </c>
      <c r="AG38" s="12">
        <v>0</v>
      </c>
      <c r="AH38" s="12">
        <v>650</v>
      </c>
      <c r="AI38" s="12">
        <v>1</v>
      </c>
      <c r="AJ38" s="12">
        <v>200</v>
      </c>
      <c r="AK38" s="12">
        <v>651</v>
      </c>
      <c r="AL38" s="12">
        <v>851</v>
      </c>
      <c r="AM38" s="12" t="s">
        <v>323</v>
      </c>
      <c r="AN38" s="12" t="s">
        <v>324</v>
      </c>
      <c r="AO38" s="12" t="s">
        <v>323</v>
      </c>
      <c r="AP38" s="72" t="s">
        <v>323</v>
      </c>
    </row>
    <row r="39" spans="16:42" s="1" customFormat="1" x14ac:dyDescent="0.25">
      <c r="P39" s="27" t="s">
        <v>147</v>
      </c>
      <c r="Q39" s="12">
        <v>180</v>
      </c>
      <c r="R39" s="112">
        <v>2100</v>
      </c>
      <c r="S39" s="103">
        <f t="shared" ref="S39:S50" si="11" xml:space="preserve"> 0.09*R39 - 11</f>
        <v>178</v>
      </c>
      <c r="T39" s="77">
        <f t="shared" si="7"/>
        <v>2</v>
      </c>
      <c r="U39" s="12">
        <f t="shared" si="8"/>
        <v>11.666666666666666</v>
      </c>
      <c r="V39" s="12">
        <v>1800</v>
      </c>
      <c r="W39" s="12">
        <f t="shared" si="9"/>
        <v>10</v>
      </c>
      <c r="X39" s="12">
        <v>1800</v>
      </c>
      <c r="Y39" s="12">
        <f t="shared" si="10"/>
        <v>10</v>
      </c>
      <c r="Z39" s="12">
        <v>2100</v>
      </c>
      <c r="AA39" s="12">
        <v>2100</v>
      </c>
      <c r="AB39" s="12" t="s">
        <v>313</v>
      </c>
      <c r="AC39" s="13">
        <v>376</v>
      </c>
      <c r="AD39" s="13">
        <v>526</v>
      </c>
      <c r="AE39" s="12">
        <v>0</v>
      </c>
      <c r="AF39" s="12">
        <v>275</v>
      </c>
      <c r="AG39" s="12">
        <v>0</v>
      </c>
      <c r="AH39" s="12">
        <v>100</v>
      </c>
      <c r="AI39" s="12">
        <v>1</v>
      </c>
      <c r="AJ39" s="12">
        <v>150</v>
      </c>
      <c r="AK39" s="12">
        <v>376</v>
      </c>
      <c r="AL39" s="12">
        <v>526</v>
      </c>
      <c r="AM39" s="12" t="s">
        <v>323</v>
      </c>
      <c r="AN39" s="12" t="s">
        <v>324</v>
      </c>
      <c r="AO39" s="12" t="s">
        <v>323</v>
      </c>
      <c r="AP39" s="13" t="s">
        <v>323</v>
      </c>
    </row>
    <row r="40" spans="16:42" s="1" customFormat="1" x14ac:dyDescent="0.25">
      <c r="P40" s="27" t="s">
        <v>157</v>
      </c>
      <c r="Q40" s="12">
        <v>180</v>
      </c>
      <c r="R40" s="112">
        <v>2100</v>
      </c>
      <c r="S40" s="103">
        <f t="shared" si="11"/>
        <v>178</v>
      </c>
      <c r="T40" s="77">
        <f t="shared" si="7"/>
        <v>2</v>
      </c>
      <c r="U40" s="12">
        <f t="shared" si="8"/>
        <v>11.666666666666666</v>
      </c>
      <c r="V40" s="12">
        <v>1800</v>
      </c>
      <c r="W40" s="12">
        <f t="shared" si="9"/>
        <v>10</v>
      </c>
      <c r="X40" s="12">
        <v>1800</v>
      </c>
      <c r="Y40" s="12">
        <f t="shared" si="10"/>
        <v>10</v>
      </c>
      <c r="Z40" s="12">
        <v>2100</v>
      </c>
      <c r="AA40" s="12">
        <v>2100</v>
      </c>
      <c r="AB40" s="12" t="s">
        <v>316</v>
      </c>
      <c r="AC40" s="13">
        <v>31</v>
      </c>
      <c r="AD40" s="13">
        <v>56</v>
      </c>
      <c r="AE40" s="12">
        <v>0</v>
      </c>
      <c r="AF40" s="12">
        <v>30</v>
      </c>
      <c r="AG40" s="12">
        <v>0</v>
      </c>
      <c r="AH40" s="12">
        <v>0</v>
      </c>
      <c r="AI40" s="12">
        <v>1</v>
      </c>
      <c r="AJ40" s="12">
        <v>25</v>
      </c>
      <c r="AK40" s="12">
        <v>31</v>
      </c>
      <c r="AL40" s="12">
        <v>56</v>
      </c>
      <c r="AM40" s="12" t="s">
        <v>323</v>
      </c>
      <c r="AN40" s="12" t="s">
        <v>324</v>
      </c>
      <c r="AO40" s="12" t="s">
        <v>324</v>
      </c>
      <c r="AP40" s="13" t="s">
        <v>324</v>
      </c>
    </row>
    <row r="41" spans="16:42" s="1" customFormat="1" x14ac:dyDescent="0.25">
      <c r="P41" s="27" t="s">
        <v>219</v>
      </c>
      <c r="Q41" s="12">
        <v>180</v>
      </c>
      <c r="R41" s="112">
        <v>2100</v>
      </c>
      <c r="S41" s="103">
        <f t="shared" si="11"/>
        <v>178</v>
      </c>
      <c r="T41" s="77">
        <f t="shared" si="7"/>
        <v>2</v>
      </c>
      <c r="U41" s="12">
        <f t="shared" si="8"/>
        <v>11.666666666666666</v>
      </c>
      <c r="V41" s="12">
        <v>2100</v>
      </c>
      <c r="W41" s="12">
        <f t="shared" si="9"/>
        <v>11.666666666666666</v>
      </c>
      <c r="X41" s="12">
        <v>2100</v>
      </c>
      <c r="Y41" s="12">
        <f t="shared" si="10"/>
        <v>11.666666666666666</v>
      </c>
      <c r="Z41" s="12">
        <v>2100</v>
      </c>
      <c r="AA41" s="12">
        <v>2100</v>
      </c>
      <c r="AB41" s="12" t="s">
        <v>55</v>
      </c>
      <c r="AC41" s="13">
        <v>151</v>
      </c>
      <c r="AD41" s="13">
        <v>191</v>
      </c>
      <c r="AE41" s="12">
        <v>0</v>
      </c>
      <c r="AF41" s="12">
        <v>150</v>
      </c>
      <c r="AG41" s="12">
        <v>0</v>
      </c>
      <c r="AH41" s="12">
        <v>0</v>
      </c>
      <c r="AI41" s="12">
        <v>1</v>
      </c>
      <c r="AJ41" s="12">
        <v>40</v>
      </c>
      <c r="AK41" s="12">
        <v>151</v>
      </c>
      <c r="AL41" s="12">
        <v>191</v>
      </c>
      <c r="AM41" s="12" t="s">
        <v>324</v>
      </c>
      <c r="AN41" s="12" t="s">
        <v>324</v>
      </c>
      <c r="AO41" s="12" t="s">
        <v>324</v>
      </c>
      <c r="AP41" s="13" t="s">
        <v>324</v>
      </c>
    </row>
    <row r="42" spans="16:42" s="1" customFormat="1" x14ac:dyDescent="0.25">
      <c r="P42" s="27" t="s">
        <v>225</v>
      </c>
      <c r="Q42" s="12">
        <v>180</v>
      </c>
      <c r="R42" s="112">
        <v>2100</v>
      </c>
      <c r="S42" s="103">
        <f t="shared" si="11"/>
        <v>178</v>
      </c>
      <c r="T42" s="77">
        <f t="shared" si="7"/>
        <v>2</v>
      </c>
      <c r="U42" s="12">
        <f t="shared" si="8"/>
        <v>11.666666666666666</v>
      </c>
      <c r="V42" s="12">
        <v>1800</v>
      </c>
      <c r="W42" s="12">
        <f t="shared" si="9"/>
        <v>10</v>
      </c>
      <c r="X42" s="12">
        <v>1800</v>
      </c>
      <c r="Y42" s="12">
        <f t="shared" si="10"/>
        <v>10</v>
      </c>
      <c r="Z42" s="12">
        <v>1800</v>
      </c>
      <c r="AA42" s="12">
        <v>2100</v>
      </c>
      <c r="AB42" s="12" t="s">
        <v>226</v>
      </c>
      <c r="AC42" s="13">
        <v>176</v>
      </c>
      <c r="AD42" s="13">
        <v>236</v>
      </c>
      <c r="AE42" s="12">
        <v>0</v>
      </c>
      <c r="AF42" s="12">
        <v>175</v>
      </c>
      <c r="AG42" s="12">
        <v>0</v>
      </c>
      <c r="AH42" s="12">
        <v>0</v>
      </c>
      <c r="AI42" s="12">
        <v>1</v>
      </c>
      <c r="AJ42" s="12">
        <v>60</v>
      </c>
      <c r="AK42" s="12">
        <v>176</v>
      </c>
      <c r="AL42" s="12">
        <v>236</v>
      </c>
      <c r="AM42" s="12" t="s">
        <v>324</v>
      </c>
      <c r="AN42" s="12" t="s">
        <v>324</v>
      </c>
      <c r="AO42" s="12" t="s">
        <v>324</v>
      </c>
      <c r="AP42" s="13" t="s">
        <v>324</v>
      </c>
    </row>
    <row r="43" spans="16:42" s="1" customFormat="1" x14ac:dyDescent="0.25">
      <c r="P43" s="27" t="s">
        <v>65</v>
      </c>
      <c r="Q43" s="12">
        <v>150</v>
      </c>
      <c r="R43" s="112">
        <v>1800</v>
      </c>
      <c r="S43" s="103">
        <f t="shared" si="11"/>
        <v>151</v>
      </c>
      <c r="T43" s="77">
        <f t="shared" si="7"/>
        <v>-1</v>
      </c>
      <c r="U43" s="12">
        <f t="shared" si="8"/>
        <v>12</v>
      </c>
      <c r="V43" s="12">
        <v>1800</v>
      </c>
      <c r="W43" s="12">
        <f t="shared" si="9"/>
        <v>12</v>
      </c>
      <c r="X43" s="12">
        <v>1800</v>
      </c>
      <c r="Y43" s="12">
        <f t="shared" si="10"/>
        <v>12</v>
      </c>
      <c r="Z43" s="12">
        <v>1800</v>
      </c>
      <c r="AA43" s="12">
        <v>1800</v>
      </c>
      <c r="AB43" s="12" t="s">
        <v>55</v>
      </c>
      <c r="AC43" s="13">
        <v>176</v>
      </c>
      <c r="AD43" s="13">
        <v>216</v>
      </c>
      <c r="AE43" s="12">
        <v>0</v>
      </c>
      <c r="AF43" s="12">
        <v>175</v>
      </c>
      <c r="AG43" s="12">
        <v>0</v>
      </c>
      <c r="AH43" s="12">
        <v>0</v>
      </c>
      <c r="AI43" s="12">
        <v>1</v>
      </c>
      <c r="AJ43" s="12">
        <v>40</v>
      </c>
      <c r="AK43" s="12">
        <v>176</v>
      </c>
      <c r="AL43" s="12">
        <v>216</v>
      </c>
      <c r="AM43" s="12" t="s">
        <v>323</v>
      </c>
      <c r="AN43" s="12" t="s">
        <v>324</v>
      </c>
      <c r="AO43" s="12" t="s">
        <v>324</v>
      </c>
      <c r="AP43" s="13" t="s">
        <v>324</v>
      </c>
    </row>
    <row r="44" spans="16:42" s="1" customFormat="1" x14ac:dyDescent="0.25">
      <c r="P44" s="27" t="s">
        <v>74</v>
      </c>
      <c r="Q44" s="12">
        <v>40</v>
      </c>
      <c r="R44" s="112">
        <v>480</v>
      </c>
      <c r="S44" s="103">
        <f t="shared" si="11"/>
        <v>32.199999999999996</v>
      </c>
      <c r="T44" s="77">
        <f t="shared" si="7"/>
        <v>7.8000000000000043</v>
      </c>
      <c r="U44" s="12">
        <f t="shared" si="8"/>
        <v>12</v>
      </c>
      <c r="V44" s="12">
        <v>480</v>
      </c>
      <c r="W44" s="12">
        <f t="shared" si="9"/>
        <v>12</v>
      </c>
      <c r="X44" s="12">
        <v>480</v>
      </c>
      <c r="Y44" s="12">
        <f t="shared" si="10"/>
        <v>12</v>
      </c>
      <c r="Z44" s="12">
        <v>480</v>
      </c>
      <c r="AA44" s="12">
        <v>480</v>
      </c>
      <c r="AB44" s="12" t="s">
        <v>55</v>
      </c>
      <c r="AC44" s="13">
        <v>201</v>
      </c>
      <c r="AD44" s="13">
        <v>241</v>
      </c>
      <c r="AE44" s="12">
        <v>0</v>
      </c>
      <c r="AF44" s="12">
        <v>200</v>
      </c>
      <c r="AG44" s="12">
        <v>0</v>
      </c>
      <c r="AH44" s="12">
        <v>0</v>
      </c>
      <c r="AI44" s="12">
        <v>1</v>
      </c>
      <c r="AJ44" s="12">
        <v>40</v>
      </c>
      <c r="AK44" s="12">
        <v>201</v>
      </c>
      <c r="AL44" s="12">
        <v>241</v>
      </c>
      <c r="AM44" s="12" t="s">
        <v>323</v>
      </c>
      <c r="AN44" s="12" t="s">
        <v>324</v>
      </c>
      <c r="AO44" s="12" t="s">
        <v>324</v>
      </c>
      <c r="AP44" s="13" t="s">
        <v>324</v>
      </c>
    </row>
    <row r="45" spans="16:42" s="1" customFormat="1" x14ac:dyDescent="0.25">
      <c r="P45" s="27" t="s">
        <v>81</v>
      </c>
      <c r="Q45" s="12">
        <v>80</v>
      </c>
      <c r="R45" s="112">
        <v>1000</v>
      </c>
      <c r="S45" s="103">
        <f t="shared" si="11"/>
        <v>79</v>
      </c>
      <c r="T45" s="77">
        <f>Q45-S45</f>
        <v>1</v>
      </c>
      <c r="U45" s="12">
        <f>R45/Q45</f>
        <v>12.5</v>
      </c>
      <c r="V45" s="12">
        <v>600</v>
      </c>
      <c r="W45" s="12">
        <f>V45/Q45</f>
        <v>7.5</v>
      </c>
      <c r="X45" s="12">
        <v>800</v>
      </c>
      <c r="Y45" s="12">
        <f>X45/Q45</f>
        <v>10</v>
      </c>
      <c r="Z45" s="12">
        <v>1000</v>
      </c>
      <c r="AA45" s="12">
        <v>1000</v>
      </c>
      <c r="AB45" s="12" t="s">
        <v>310</v>
      </c>
      <c r="AC45" s="13">
        <v>151</v>
      </c>
      <c r="AD45" s="13">
        <v>186</v>
      </c>
      <c r="AE45" s="12">
        <v>0</v>
      </c>
      <c r="AF45" s="12">
        <v>150</v>
      </c>
      <c r="AG45" s="12">
        <v>0</v>
      </c>
      <c r="AH45" s="12">
        <v>0</v>
      </c>
      <c r="AI45" s="12">
        <v>1</v>
      </c>
      <c r="AJ45" s="12">
        <v>35</v>
      </c>
      <c r="AK45" s="12">
        <v>151</v>
      </c>
      <c r="AL45" s="12">
        <v>186</v>
      </c>
      <c r="AM45" s="12" t="s">
        <v>323</v>
      </c>
      <c r="AN45" s="12" t="s">
        <v>324</v>
      </c>
      <c r="AO45" s="12" t="s">
        <v>324</v>
      </c>
      <c r="AP45" s="13" t="s">
        <v>324</v>
      </c>
    </row>
    <row r="46" spans="16:42" s="1" customFormat="1" x14ac:dyDescent="0.25">
      <c r="P46" s="27" t="s">
        <v>95</v>
      </c>
      <c r="Q46" s="12">
        <v>80</v>
      </c>
      <c r="R46" s="112">
        <v>1000</v>
      </c>
      <c r="S46" s="103">
        <f t="shared" si="11"/>
        <v>79</v>
      </c>
      <c r="T46" s="77">
        <f>Q46-S46</f>
        <v>1</v>
      </c>
      <c r="U46" s="12">
        <f>R46/Q46</f>
        <v>12.5</v>
      </c>
      <c r="V46" s="12">
        <v>600</v>
      </c>
      <c r="W46" s="12">
        <f>V46/Q46</f>
        <v>7.5</v>
      </c>
      <c r="X46" s="12">
        <v>800</v>
      </c>
      <c r="Y46" s="12">
        <f>X46/Q46</f>
        <v>10</v>
      </c>
      <c r="Z46" s="12">
        <v>1000</v>
      </c>
      <c r="AA46" s="12">
        <v>1000</v>
      </c>
      <c r="AB46" s="12" t="s">
        <v>312</v>
      </c>
      <c r="AC46" s="12">
        <v>61</v>
      </c>
      <c r="AD46" s="12">
        <v>76</v>
      </c>
      <c r="AE46" s="12">
        <v>0</v>
      </c>
      <c r="AF46" s="12">
        <v>60</v>
      </c>
      <c r="AG46" s="12">
        <v>0</v>
      </c>
      <c r="AH46" s="12">
        <v>0</v>
      </c>
      <c r="AI46" s="12">
        <v>1</v>
      </c>
      <c r="AJ46" s="12">
        <v>15</v>
      </c>
      <c r="AK46" s="12">
        <v>61</v>
      </c>
      <c r="AL46" s="12">
        <v>76</v>
      </c>
      <c r="AM46" s="12" t="s">
        <v>324</v>
      </c>
      <c r="AN46" s="12" t="s">
        <v>324</v>
      </c>
      <c r="AO46" s="12" t="s">
        <v>324</v>
      </c>
      <c r="AP46" s="72" t="s">
        <v>324</v>
      </c>
    </row>
    <row r="47" spans="16:42" s="1" customFormat="1" x14ac:dyDescent="0.25">
      <c r="P47" s="27" t="s">
        <v>103</v>
      </c>
      <c r="Q47" s="12">
        <v>80</v>
      </c>
      <c r="R47" s="112">
        <v>1000</v>
      </c>
      <c r="S47" s="103">
        <f t="shared" si="11"/>
        <v>79</v>
      </c>
      <c r="T47" s="77">
        <f>Q47-S47</f>
        <v>1</v>
      </c>
      <c r="U47" s="12">
        <f>R47/Q47</f>
        <v>12.5</v>
      </c>
      <c r="V47" s="12">
        <v>600</v>
      </c>
      <c r="W47" s="12">
        <f>V47/Q47</f>
        <v>7.5</v>
      </c>
      <c r="X47" s="12">
        <v>800</v>
      </c>
      <c r="Y47" s="12">
        <f>X47/Q47</f>
        <v>10</v>
      </c>
      <c r="Z47" s="12">
        <v>1000</v>
      </c>
      <c r="AA47" s="12">
        <v>1000</v>
      </c>
      <c r="AB47" s="12" t="s">
        <v>312</v>
      </c>
      <c r="AC47" s="13">
        <v>101</v>
      </c>
      <c r="AD47" s="13">
        <v>136</v>
      </c>
      <c r="AE47" s="12">
        <v>0</v>
      </c>
      <c r="AF47" s="12">
        <v>100</v>
      </c>
      <c r="AG47" s="12">
        <v>0</v>
      </c>
      <c r="AH47" s="12">
        <v>0</v>
      </c>
      <c r="AI47" s="12">
        <v>1</v>
      </c>
      <c r="AJ47" s="12">
        <v>35</v>
      </c>
      <c r="AK47" s="12">
        <v>101</v>
      </c>
      <c r="AL47" s="12">
        <v>136</v>
      </c>
      <c r="AM47" s="12" t="s">
        <v>324</v>
      </c>
      <c r="AN47" s="12" t="s">
        <v>324</v>
      </c>
      <c r="AO47" s="12" t="s">
        <v>324</v>
      </c>
      <c r="AP47" s="13" t="s">
        <v>324</v>
      </c>
    </row>
    <row r="48" spans="16:42" s="1" customFormat="1" x14ac:dyDescent="0.25">
      <c r="P48" s="27" t="s">
        <v>164</v>
      </c>
      <c r="Q48" s="12">
        <v>120</v>
      </c>
      <c r="R48" s="112">
        <v>1500</v>
      </c>
      <c r="S48" s="103">
        <f t="shared" si="11"/>
        <v>124</v>
      </c>
      <c r="T48" s="77">
        <f>Q48-S48</f>
        <v>-4</v>
      </c>
      <c r="U48" s="12">
        <f>R48/Q48</f>
        <v>12.5</v>
      </c>
      <c r="V48" s="12">
        <v>1500</v>
      </c>
      <c r="W48" s="12">
        <f>V48/Q48</f>
        <v>12.5</v>
      </c>
      <c r="X48" s="12">
        <v>1500</v>
      </c>
      <c r="Y48" s="12">
        <f>X48/Q48</f>
        <v>12.5</v>
      </c>
      <c r="Z48" s="12">
        <v>1800</v>
      </c>
      <c r="AA48" s="12">
        <v>2100</v>
      </c>
      <c r="AB48" s="12" t="s">
        <v>165</v>
      </c>
      <c r="AC48" s="13">
        <v>101</v>
      </c>
      <c r="AD48" s="13">
        <v>136</v>
      </c>
      <c r="AE48" s="12">
        <v>0</v>
      </c>
      <c r="AF48" s="12">
        <v>100</v>
      </c>
      <c r="AG48" s="12">
        <v>0</v>
      </c>
      <c r="AH48" s="12">
        <v>0</v>
      </c>
      <c r="AI48" s="12">
        <v>1</v>
      </c>
      <c r="AJ48" s="12">
        <v>35</v>
      </c>
      <c r="AK48" s="12">
        <v>101</v>
      </c>
      <c r="AL48" s="12">
        <v>136</v>
      </c>
      <c r="AM48" s="12" t="s">
        <v>324</v>
      </c>
      <c r="AN48" s="12" t="s">
        <v>324</v>
      </c>
      <c r="AO48" s="12" t="s">
        <v>324</v>
      </c>
      <c r="AP48" s="13" t="s">
        <v>324</v>
      </c>
    </row>
    <row r="49" spans="16:42" s="1" customFormat="1" x14ac:dyDescent="0.25">
      <c r="P49" s="27" t="s">
        <v>134</v>
      </c>
      <c r="Q49" s="12">
        <v>80</v>
      </c>
      <c r="R49" s="112">
        <v>1000</v>
      </c>
      <c r="S49" s="103">
        <f t="shared" si="11"/>
        <v>79</v>
      </c>
      <c r="T49" s="77">
        <f>Q49-S49</f>
        <v>1</v>
      </c>
      <c r="U49" s="12">
        <f>R49/Q49</f>
        <v>12.5</v>
      </c>
      <c r="V49" s="12">
        <v>600</v>
      </c>
      <c r="W49" s="12">
        <f>V49/Q49</f>
        <v>7.5</v>
      </c>
      <c r="X49" s="12">
        <v>800</v>
      </c>
      <c r="Y49" s="12">
        <f>X49/Q49</f>
        <v>10</v>
      </c>
      <c r="Z49" s="12">
        <v>1000</v>
      </c>
      <c r="AA49" s="12">
        <v>1000</v>
      </c>
      <c r="AB49" s="12" t="s">
        <v>310</v>
      </c>
      <c r="AC49" s="13">
        <v>101</v>
      </c>
      <c r="AD49" s="13">
        <v>136</v>
      </c>
      <c r="AE49" s="12">
        <v>0</v>
      </c>
      <c r="AF49" s="12">
        <v>100</v>
      </c>
      <c r="AG49" s="12">
        <v>0</v>
      </c>
      <c r="AH49" s="12">
        <v>0</v>
      </c>
      <c r="AI49" s="12">
        <v>1</v>
      </c>
      <c r="AJ49" s="12">
        <v>35</v>
      </c>
      <c r="AK49" s="12">
        <v>101</v>
      </c>
      <c r="AL49" s="12">
        <v>136</v>
      </c>
      <c r="AM49" s="12" t="s">
        <v>324</v>
      </c>
      <c r="AN49" s="12" t="s">
        <v>324</v>
      </c>
      <c r="AO49" s="12" t="s">
        <v>324</v>
      </c>
      <c r="AP49" s="13" t="s">
        <v>324</v>
      </c>
    </row>
    <row r="50" spans="16:42" s="1" customFormat="1" ht="15.75" thickBot="1" x14ac:dyDescent="0.3">
      <c r="P50" s="113" t="s">
        <v>140</v>
      </c>
      <c r="Q50" s="114">
        <v>120</v>
      </c>
      <c r="R50" s="115">
        <v>1500</v>
      </c>
      <c r="S50" s="103">
        <f t="shared" si="11"/>
        <v>124</v>
      </c>
      <c r="T50" s="77">
        <f>Q50-S50</f>
        <v>-4</v>
      </c>
      <c r="U50" s="12">
        <f>R50/Q50</f>
        <v>12.5</v>
      </c>
      <c r="V50" s="70">
        <v>1500</v>
      </c>
      <c r="W50" s="12">
        <f>V50/Q50</f>
        <v>12.5</v>
      </c>
      <c r="X50" s="12">
        <v>1500</v>
      </c>
      <c r="Y50" s="12">
        <f>X50/Q50</f>
        <v>12.5</v>
      </c>
      <c r="Z50" s="12">
        <v>1800</v>
      </c>
      <c r="AA50" s="12">
        <v>2100</v>
      </c>
      <c r="AB50" s="12" t="s">
        <v>142</v>
      </c>
      <c r="AC50" s="13">
        <v>36</v>
      </c>
      <c r="AD50" s="13">
        <v>51</v>
      </c>
      <c r="AE50" s="12">
        <v>0</v>
      </c>
      <c r="AF50" s="12">
        <v>25</v>
      </c>
      <c r="AG50" s="12">
        <v>0</v>
      </c>
      <c r="AH50" s="12">
        <v>10</v>
      </c>
      <c r="AI50" s="12">
        <v>1</v>
      </c>
      <c r="AJ50" s="12">
        <v>15</v>
      </c>
      <c r="AK50" s="12">
        <v>36</v>
      </c>
      <c r="AL50" s="12">
        <v>51</v>
      </c>
      <c r="AM50" s="12" t="s">
        <v>324</v>
      </c>
      <c r="AN50" s="12" t="s">
        <v>324</v>
      </c>
      <c r="AO50" s="12" t="s">
        <v>324</v>
      </c>
      <c r="AP50" s="75"/>
    </row>
    <row r="51" spans="16:42" s="1" customFormat="1" ht="15.75" thickBot="1" x14ac:dyDescent="0.3">
      <c r="AC51" s="13">
        <v>176</v>
      </c>
      <c r="AD51" s="13">
        <v>226</v>
      </c>
      <c r="AE51" s="12">
        <v>0</v>
      </c>
      <c r="AF51" s="12">
        <v>175</v>
      </c>
      <c r="AG51" s="12">
        <v>0</v>
      </c>
      <c r="AH51" s="12">
        <v>0</v>
      </c>
      <c r="AI51" s="12">
        <v>1</v>
      </c>
      <c r="AJ51" s="12">
        <v>50</v>
      </c>
      <c r="AK51" s="12">
        <v>176</v>
      </c>
      <c r="AL51" s="12">
        <v>226</v>
      </c>
      <c r="AM51" s="12" t="s">
        <v>323</v>
      </c>
      <c r="AN51" s="12" t="s">
        <v>324</v>
      </c>
      <c r="AO51" s="12" t="s">
        <v>324</v>
      </c>
      <c r="AP51" s="13" t="s">
        <v>324</v>
      </c>
    </row>
    <row r="52" spans="16:42" s="1" customFormat="1" x14ac:dyDescent="0.25">
      <c r="P52" s="117" t="s">
        <v>152</v>
      </c>
      <c r="Q52" s="118">
        <v>380</v>
      </c>
      <c r="R52" s="119">
        <v>2750</v>
      </c>
      <c r="S52" s="103">
        <f t="shared" ref="S52" si="12" xml:space="preserve"> 0.1414*R52 - 25.758</f>
        <v>363.09199999999998</v>
      </c>
      <c r="T52" s="77">
        <v>113.90300000000002</v>
      </c>
      <c r="U52" s="12">
        <v>7.2368421052631575</v>
      </c>
      <c r="V52" s="68">
        <v>1375</v>
      </c>
      <c r="W52" s="12">
        <v>3.6184210526315788</v>
      </c>
      <c r="X52" s="68">
        <v>2750</v>
      </c>
      <c r="Y52" s="12">
        <v>7.2368421052631575</v>
      </c>
      <c r="Z52" s="68">
        <v>2750</v>
      </c>
      <c r="AA52" s="51">
        <v>2750</v>
      </c>
      <c r="AB52"/>
      <c r="AC52" s="13">
        <v>101</v>
      </c>
      <c r="AD52" s="13">
        <v>136</v>
      </c>
      <c r="AE52" s="12">
        <v>0</v>
      </c>
      <c r="AF52" s="12">
        <v>100</v>
      </c>
      <c r="AG52" s="12">
        <v>0</v>
      </c>
      <c r="AH52" s="12">
        <v>0</v>
      </c>
      <c r="AI52" s="12">
        <v>1</v>
      </c>
      <c r="AJ52" s="12">
        <v>35</v>
      </c>
      <c r="AK52" s="12">
        <v>101</v>
      </c>
      <c r="AL52" s="12">
        <v>136</v>
      </c>
      <c r="AM52" s="12" t="s">
        <v>324</v>
      </c>
      <c r="AN52" s="12" t="s">
        <v>324</v>
      </c>
      <c r="AO52" s="12" t="s">
        <v>324</v>
      </c>
      <c r="AP52" s="13" t="s">
        <v>324</v>
      </c>
    </row>
    <row r="53" spans="16:42" s="1" customFormat="1" ht="15.75" thickBot="1" x14ac:dyDescent="0.3">
      <c r="P53" s="120" t="s">
        <v>197</v>
      </c>
      <c r="Q53" s="121">
        <v>280</v>
      </c>
      <c r="R53" s="122">
        <v>1800</v>
      </c>
      <c r="S53" s="103">
        <f xml:space="preserve"> 0.1414*R53 - 25.758</f>
        <v>228.762</v>
      </c>
      <c r="T53" s="77">
        <v>109.47300000000001</v>
      </c>
      <c r="U53" s="12">
        <v>6.4285714285714288</v>
      </c>
      <c r="V53" s="68">
        <v>1800</v>
      </c>
      <c r="W53" s="12">
        <v>6.4285714285714288</v>
      </c>
      <c r="X53" s="68">
        <v>1800</v>
      </c>
      <c r="Y53" s="12">
        <v>6.4285714285714288</v>
      </c>
      <c r="Z53" s="68">
        <v>900</v>
      </c>
      <c r="AA53" s="51">
        <v>1800</v>
      </c>
      <c r="AB53"/>
      <c r="AC53" s="13">
        <v>176</v>
      </c>
      <c r="AD53" s="13">
        <v>226</v>
      </c>
      <c r="AE53" s="12">
        <v>0</v>
      </c>
      <c r="AF53" s="12">
        <v>175</v>
      </c>
      <c r="AG53" s="12">
        <v>0</v>
      </c>
      <c r="AH53" s="12">
        <v>0</v>
      </c>
      <c r="AI53" s="12">
        <v>1</v>
      </c>
      <c r="AJ53" s="12">
        <v>50</v>
      </c>
      <c r="AK53" s="12">
        <v>176</v>
      </c>
      <c r="AL53" s="12">
        <v>226</v>
      </c>
      <c r="AM53" s="12" t="s">
        <v>323</v>
      </c>
      <c r="AN53" s="12" t="s">
        <v>324</v>
      </c>
      <c r="AO53" s="12" t="s">
        <v>324</v>
      </c>
      <c r="AP53" s="13" t="s">
        <v>324</v>
      </c>
    </row>
    <row r="54" spans="16:42" ht="15.75" thickBot="1" x14ac:dyDescent="0.3">
      <c r="AI54"/>
    </row>
    <row r="55" spans="16:42" x14ac:dyDescent="0.25">
      <c r="P55" s="106" t="s">
        <v>231</v>
      </c>
      <c r="Q55" s="107">
        <v>220</v>
      </c>
      <c r="R55" s="116">
        <v>2400</v>
      </c>
      <c r="S55" s="103">
        <f xml:space="preserve"> 0.0916*R55 - 1.1561</f>
        <v>218.68389999999999</v>
      </c>
      <c r="T55" s="77">
        <f>Q55-S55</f>
        <v>1.3161000000000058</v>
      </c>
      <c r="U55" s="12">
        <f>R55/Q55</f>
        <v>10.909090909090908</v>
      </c>
      <c r="V55" s="12">
        <v>2400</v>
      </c>
      <c r="W55" s="12">
        <f>V55/Q55</f>
        <v>10.909090909090908</v>
      </c>
      <c r="X55" s="12">
        <v>2400</v>
      </c>
      <c r="Y55" s="12">
        <f>X55/Q55</f>
        <v>10.909090909090908</v>
      </c>
      <c r="Z55" s="12">
        <v>2400</v>
      </c>
      <c r="AA55" s="12">
        <v>2400</v>
      </c>
      <c r="AB55" s="12" t="s">
        <v>55</v>
      </c>
    </row>
    <row r="59" spans="16:42" x14ac:dyDescent="0.25">
      <c r="U59"/>
      <c r="V59"/>
      <c r="W59"/>
      <c r="X59"/>
      <c r="Y59"/>
      <c r="Z59"/>
      <c r="AA59"/>
      <c r="AC59"/>
      <c r="AD59"/>
      <c r="AE59"/>
      <c r="AF59"/>
      <c r="AG59"/>
      <c r="AH59"/>
      <c r="AI59"/>
    </row>
    <row r="60" spans="16:42" x14ac:dyDescent="0.25">
      <c r="U60"/>
      <c r="V60"/>
      <c r="W60"/>
      <c r="X60"/>
      <c r="Y60"/>
      <c r="Z60"/>
      <c r="AA60"/>
      <c r="AC60"/>
      <c r="AD60"/>
      <c r="AE60"/>
      <c r="AF60"/>
      <c r="AG60"/>
      <c r="AH60"/>
      <c r="AI60"/>
    </row>
    <row r="61" spans="16:42" x14ac:dyDescent="0.25">
      <c r="U61"/>
      <c r="V61"/>
      <c r="W61"/>
      <c r="X61"/>
      <c r="Y61"/>
      <c r="Z61"/>
      <c r="AA61"/>
      <c r="AC61"/>
      <c r="AD61"/>
      <c r="AE61"/>
      <c r="AF61"/>
      <c r="AG61"/>
      <c r="AH61"/>
      <c r="AI61"/>
    </row>
    <row r="62" spans="16:42" x14ac:dyDescent="0.25">
      <c r="U62"/>
      <c r="V62"/>
      <c r="W62"/>
      <c r="X62"/>
      <c r="Y62"/>
      <c r="Z62"/>
      <c r="AA62"/>
      <c r="AC62"/>
      <c r="AD62"/>
      <c r="AE62"/>
      <c r="AF62"/>
      <c r="AG62"/>
      <c r="AH62"/>
      <c r="AI62"/>
    </row>
    <row r="63" spans="16:42" x14ac:dyDescent="0.25">
      <c r="U63"/>
      <c r="V63"/>
      <c r="W63"/>
      <c r="X63"/>
      <c r="Y63"/>
      <c r="Z63"/>
      <c r="AA63"/>
      <c r="AC63"/>
      <c r="AD63"/>
      <c r="AE63"/>
      <c r="AF63"/>
      <c r="AG63"/>
      <c r="AH63"/>
      <c r="AI63"/>
    </row>
    <row r="64" spans="16:42" x14ac:dyDescent="0.25">
      <c r="P64" s="1"/>
      <c r="Q64" s="104" t="s">
        <v>359</v>
      </c>
      <c r="R64" s="105" t="s">
        <v>360</v>
      </c>
      <c r="U64"/>
      <c r="V64"/>
      <c r="W64"/>
      <c r="X64"/>
      <c r="Y64"/>
      <c r="Z64"/>
      <c r="AA64"/>
      <c r="AC64"/>
      <c r="AD64"/>
      <c r="AE64"/>
      <c r="AF64"/>
      <c r="AG64"/>
      <c r="AH64"/>
      <c r="AI64"/>
    </row>
    <row r="65" spans="16:35" x14ac:dyDescent="0.25">
      <c r="U65"/>
      <c r="V65"/>
      <c r="W65"/>
      <c r="X65"/>
      <c r="Y65"/>
      <c r="Z65"/>
      <c r="AA65"/>
      <c r="AC65"/>
      <c r="AD65"/>
      <c r="AE65"/>
      <c r="AF65"/>
      <c r="AG65"/>
      <c r="AH65"/>
      <c r="AI65"/>
    </row>
    <row r="66" spans="16:35" x14ac:dyDescent="0.25">
      <c r="P66" s="27" t="s">
        <v>74</v>
      </c>
      <c r="Q66" s="12">
        <v>40</v>
      </c>
      <c r="R66" s="112">
        <v>480</v>
      </c>
      <c r="S66" t="s">
        <v>361</v>
      </c>
    </row>
    <row r="67" spans="16:35" x14ac:dyDescent="0.25">
      <c r="P67" s="27" t="s">
        <v>89</v>
      </c>
      <c r="Q67" s="12">
        <v>80</v>
      </c>
      <c r="R67" s="111">
        <v>900</v>
      </c>
    </row>
    <row r="68" spans="16:35" x14ac:dyDescent="0.25">
      <c r="P68" s="109" t="s">
        <v>53</v>
      </c>
      <c r="Q68" s="12">
        <v>120</v>
      </c>
      <c r="R68" s="111">
        <v>1200</v>
      </c>
    </row>
    <row r="69" spans="16:35" x14ac:dyDescent="0.25">
      <c r="P69" s="27" t="s">
        <v>81</v>
      </c>
      <c r="Q69" s="12">
        <v>80</v>
      </c>
      <c r="R69" s="112">
        <v>1000</v>
      </c>
    </row>
    <row r="70" spans="16:35" ht="15.75" thickBot="1" x14ac:dyDescent="0.3">
      <c r="P70" s="113" t="s">
        <v>95</v>
      </c>
      <c r="Q70" s="114">
        <v>80</v>
      </c>
      <c r="R70" s="115">
        <v>1000</v>
      </c>
    </row>
    <row r="71" spans="16:35" x14ac:dyDescent="0.25">
      <c r="P71" s="27" t="s">
        <v>103</v>
      </c>
      <c r="Q71" s="12">
        <v>80</v>
      </c>
      <c r="R71" s="112">
        <v>1000</v>
      </c>
    </row>
    <row r="72" spans="16:35" x14ac:dyDescent="0.25">
      <c r="P72" s="27" t="s">
        <v>134</v>
      </c>
      <c r="Q72" s="12">
        <v>80</v>
      </c>
      <c r="R72" s="112">
        <v>1000</v>
      </c>
    </row>
    <row r="73" spans="16:35" x14ac:dyDescent="0.25">
      <c r="P73" s="27" t="s">
        <v>164</v>
      </c>
      <c r="Q73" s="12">
        <v>120</v>
      </c>
      <c r="R73" s="112">
        <v>1500</v>
      </c>
    </row>
    <row r="74" spans="16:35" x14ac:dyDescent="0.25">
      <c r="P74" s="27" t="s">
        <v>140</v>
      </c>
      <c r="Q74" s="12">
        <v>120</v>
      </c>
      <c r="R74" s="112">
        <v>1500</v>
      </c>
    </row>
    <row r="75" spans="16:35" x14ac:dyDescent="0.25">
      <c r="P75" s="27" t="s">
        <v>65</v>
      </c>
      <c r="Q75" s="12">
        <v>150</v>
      </c>
      <c r="R75" s="112">
        <v>1800</v>
      </c>
    </row>
    <row r="76" spans="16:35" x14ac:dyDescent="0.25">
      <c r="P76" s="27" t="s">
        <v>147</v>
      </c>
      <c r="Q76" s="12">
        <v>180</v>
      </c>
      <c r="R76" s="112">
        <v>2100</v>
      </c>
    </row>
    <row r="77" spans="16:35" x14ac:dyDescent="0.25">
      <c r="P77" s="27" t="s">
        <v>157</v>
      </c>
      <c r="Q77" s="12">
        <v>180</v>
      </c>
      <c r="R77" s="112">
        <v>2100</v>
      </c>
    </row>
    <row r="78" spans="16:35" x14ac:dyDescent="0.25">
      <c r="P78" s="27" t="s">
        <v>219</v>
      </c>
      <c r="Q78" s="12">
        <v>180</v>
      </c>
      <c r="R78" s="112">
        <v>2100</v>
      </c>
    </row>
    <row r="79" spans="16:35" ht="15.75" thickBot="1" x14ac:dyDescent="0.3">
      <c r="P79" s="113" t="s">
        <v>225</v>
      </c>
      <c r="Q79" s="114">
        <v>180</v>
      </c>
      <c r="R79" s="115">
        <v>2100</v>
      </c>
    </row>
    <row r="88" spans="16:19" x14ac:dyDescent="0.25">
      <c r="S88"/>
    </row>
    <row r="91" spans="16:19" x14ac:dyDescent="0.25">
      <c r="P91" t="s">
        <v>362</v>
      </c>
    </row>
    <row r="92" spans="16:19" ht="15.75" thickBot="1" x14ac:dyDescent="0.3">
      <c r="P92" s="109" t="s">
        <v>170</v>
      </c>
      <c r="Q92" s="12">
        <v>150</v>
      </c>
      <c r="R92" s="112">
        <v>1800</v>
      </c>
    </row>
    <row r="93" spans="16:19" x14ac:dyDescent="0.25">
      <c r="P93" s="117" t="s">
        <v>118</v>
      </c>
      <c r="Q93" s="118">
        <v>20</v>
      </c>
      <c r="R93" s="119">
        <v>250</v>
      </c>
    </row>
    <row r="94" spans="16:19" x14ac:dyDescent="0.25">
      <c r="P94" s="109" t="s">
        <v>197</v>
      </c>
      <c r="Q94" s="68">
        <v>280</v>
      </c>
      <c r="R94" s="110">
        <v>1800</v>
      </c>
    </row>
    <row r="95" spans="16:19" ht="15.75" thickBot="1" x14ac:dyDescent="0.3">
      <c r="P95" s="120" t="s">
        <v>152</v>
      </c>
      <c r="Q95" s="121">
        <v>380</v>
      </c>
      <c r="R95" s="122">
        <v>2750</v>
      </c>
    </row>
    <row r="96" spans="16:19" ht="15.75" thickBot="1" x14ac:dyDescent="0.3">
      <c r="P96" s="106" t="s">
        <v>231</v>
      </c>
      <c r="Q96" s="107">
        <v>220</v>
      </c>
      <c r="R96" s="116">
        <v>2400</v>
      </c>
    </row>
    <row r="97" spans="16:18" x14ac:dyDescent="0.25">
      <c r="P97" s="117" t="s">
        <v>188</v>
      </c>
      <c r="Q97" s="107">
        <v>440</v>
      </c>
      <c r="R97" s="116">
        <v>4800</v>
      </c>
    </row>
    <row r="98" spans="16:18" x14ac:dyDescent="0.25">
      <c r="P98" s="27" t="s">
        <v>112</v>
      </c>
      <c r="Q98" s="12">
        <v>40</v>
      </c>
      <c r="R98" s="112">
        <v>500</v>
      </c>
    </row>
    <row r="99" spans="16:18" x14ac:dyDescent="0.25">
      <c r="P99" s="27" t="s">
        <v>177</v>
      </c>
      <c r="Q99" s="12">
        <v>100</v>
      </c>
      <c r="R99" s="111">
        <v>1020</v>
      </c>
    </row>
  </sheetData>
  <sortState ref="P65:R86">
    <sortCondition ref="R65"/>
  </sortStat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Readme_Tesse</vt:lpstr>
      <vt:lpstr>Legend</vt:lpstr>
      <vt:lpstr>Buildings</vt:lpstr>
      <vt:lpstr>Calculation Work</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2018-03-15T22:22:46Z</dcterms:modified>
</cp:coreProperties>
</file>