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ез дефицита и со скидками" sheetId="1" state="visible" r:id="rId2"/>
    <sheet name="С дефицитом и без скидок" sheetId="2" state="visible" r:id="rId3"/>
    <sheet name="С дефицитом и со скидками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<sst xmlns="http://schemas.openxmlformats.org/spreadsheetml/2006/main" count="162" uniqueCount="44">
  <si>
    <t xml:space="preserve">Входные данные</t>
  </si>
  <si>
    <t xml:space="preserve">Товар 1</t>
  </si>
  <si>
    <t xml:space="preserve">Товар 2</t>
  </si>
  <si>
    <t xml:space="preserve">Товар 3</t>
  </si>
  <si>
    <t xml:space="preserve">Размер заказа</t>
  </si>
  <si>
    <r>
      <rPr>
        <sz val="10"/>
        <rFont val="Arial"/>
        <family val="2"/>
        <charset val="204"/>
      </rPr>
      <t xml:space="preserve">Цена покупки, c</t>
    </r>
    <r>
      <rPr>
        <vertAlign val="subscript"/>
        <sz val="10"/>
        <rFont val="Arial"/>
        <family val="2"/>
        <charset val="204"/>
      </rPr>
      <t xml:space="preserve">m </t>
    </r>
  </si>
  <si>
    <r>
      <rPr>
        <sz val="10"/>
        <rFont val="Arial"/>
        <family val="2"/>
        <charset val="204"/>
      </rPr>
      <t xml:space="preserve">Цена покупки, c</t>
    </r>
    <r>
      <rPr>
        <vertAlign val="subscript"/>
        <sz val="10"/>
        <rFont val="Arial"/>
        <family val="2"/>
        <charset val="204"/>
      </rPr>
      <t xml:space="preserve">m</t>
    </r>
    <r>
      <rPr>
        <sz val="10"/>
        <rFont val="Arial"/>
        <family val="2"/>
        <charset val="204"/>
      </rPr>
      <t xml:space="preserve"> </t>
    </r>
  </si>
  <si>
    <r>
      <rPr>
        <sz val="10"/>
        <rFont val="Arial"/>
        <family val="2"/>
        <charset val="204"/>
      </rPr>
      <t xml:space="preserve">Стоимость хранения, c</t>
    </r>
    <r>
      <rPr>
        <vertAlign val="subscript"/>
        <sz val="10"/>
        <rFont val="Arial"/>
        <family val="2"/>
        <charset val="204"/>
      </rPr>
      <t xml:space="preserve">H</t>
    </r>
  </si>
  <si>
    <r>
      <rPr>
        <sz val="10"/>
        <rFont val="Arial"/>
        <family val="2"/>
        <charset val="204"/>
      </rPr>
      <t xml:space="preserve">Стоимость оформления, c</t>
    </r>
    <r>
      <rPr>
        <vertAlign val="superscript"/>
        <sz val="10"/>
        <rFont val="Arial"/>
        <family val="2"/>
        <charset val="204"/>
      </rPr>
      <t xml:space="preserve">MO</t>
    </r>
  </si>
  <si>
    <t xml:space="preserve">Количество рабочих дней</t>
  </si>
  <si>
    <t xml:space="preserve">Спрос, D</t>
  </si>
  <si>
    <t xml:space="preserve">Выходные данные</t>
  </si>
  <si>
    <t xml:space="preserve">Длина цикла многономенклатурной партии, τ</t>
  </si>
  <si>
    <r>
      <rPr>
        <sz val="10"/>
        <rFont val="Arial"/>
        <family val="2"/>
        <charset val="204"/>
      </rPr>
      <t xml:space="preserve">Оптимальные размеры заказа многономенклатурной партии, q</t>
    </r>
    <r>
      <rPr>
        <vertAlign val="superscript"/>
        <sz val="10"/>
        <rFont val="Arial"/>
        <family val="2"/>
        <charset val="204"/>
      </rPr>
      <t xml:space="preserve">MO</t>
    </r>
  </si>
  <si>
    <r>
      <rPr>
        <sz val="10"/>
        <rFont val="Arial"/>
        <family val="2"/>
        <charset val="204"/>
      </rPr>
      <t xml:space="preserve">Оптимальные размеры заказа многономенклатурной партии,</t>
    </r>
    <r>
      <rPr>
        <b val="true"/>
        <i val="true"/>
        <sz val="10"/>
        <rFont val="Arial"/>
        <family val="2"/>
        <charset val="204"/>
      </rPr>
      <t xml:space="preserve"> с учетом диапазона </t>
    </r>
  </si>
  <si>
    <t xml:space="preserve">Количество партий многономенклатурной партии, p</t>
  </si>
  <si>
    <r>
      <rPr>
        <sz val="10"/>
        <rFont val="Arial"/>
        <family val="2"/>
        <charset val="204"/>
      </rPr>
      <t xml:space="preserve">Ежегодные затраты хранения многономенклатурной партии, TC</t>
    </r>
    <r>
      <rPr>
        <vertAlign val="superscript"/>
        <sz val="10"/>
        <rFont val="Arial"/>
        <family val="2"/>
        <charset val="204"/>
      </rPr>
      <t xml:space="preserve">MO</t>
    </r>
    <r>
      <rPr>
        <sz val="10"/>
        <rFont val="Arial"/>
        <family val="2"/>
        <charset val="204"/>
      </rPr>
      <t xml:space="preserve">(τ)</t>
    </r>
  </si>
  <si>
    <t xml:space="preserve">Ежегодные затраты оформления многономенклатурной партии</t>
  </si>
  <si>
    <t xml:space="preserve">Ежегодные затраты на покупку многономенклатурной партии</t>
  </si>
  <si>
    <t xml:space="preserve">Ежегодные затраты на покупку однономенклатурной партии</t>
  </si>
  <si>
    <t xml:space="preserve">Общие затраты многономенклатурной партии</t>
  </si>
  <si>
    <t xml:space="preserve"> min затраты многономенклатурной партии</t>
  </si>
  <si>
    <r>
      <rPr>
        <sz val="10"/>
        <rFont val="Arial"/>
        <family val="2"/>
        <charset val="204"/>
      </rPr>
      <t xml:space="preserve">c</t>
    </r>
    <r>
      <rPr>
        <vertAlign val="subscript"/>
        <sz val="10"/>
        <rFont val="Arial"/>
        <family val="2"/>
        <charset val="204"/>
      </rPr>
      <t xml:space="preserve">H</t>
    </r>
    <r>
      <rPr>
        <sz val="10"/>
        <rFont val="Arial"/>
        <family val="2"/>
        <charset val="204"/>
      </rPr>
      <t xml:space="preserve">+c</t>
    </r>
    <r>
      <rPr>
        <vertAlign val="subscript"/>
        <sz val="10"/>
        <rFont val="Arial"/>
        <family val="2"/>
        <charset val="204"/>
      </rPr>
      <t xml:space="preserve">b</t>
    </r>
  </si>
  <si>
    <r>
      <rPr>
        <sz val="10"/>
        <rFont val="Arial"/>
        <family val="2"/>
        <charset val="204"/>
      </rPr>
      <t xml:space="preserve">Цена покупки, c</t>
    </r>
    <r>
      <rPr>
        <vertAlign val="subscript"/>
        <sz val="10"/>
        <rFont val="Arial"/>
        <family val="2"/>
        <charset val="204"/>
      </rPr>
      <t xml:space="preserve">m</t>
    </r>
  </si>
  <si>
    <r>
      <rPr>
        <sz val="10"/>
        <rFont val="Arial"/>
        <family val="2"/>
        <charset val="204"/>
      </rPr>
      <t xml:space="preserve">(c</t>
    </r>
    <r>
      <rPr>
        <vertAlign val="subscript"/>
        <sz val="10"/>
        <rFont val="Arial"/>
        <family val="2"/>
        <charset val="204"/>
      </rPr>
      <t xml:space="preserve">H</t>
    </r>
    <r>
      <rPr>
        <sz val="10"/>
        <rFont val="Arial"/>
        <family val="2"/>
        <charset val="204"/>
      </rPr>
      <t xml:space="preserve">)^2*D</t>
    </r>
  </si>
  <si>
    <r>
      <rPr>
        <sz val="10"/>
        <rFont val="Arial"/>
        <family val="2"/>
        <charset val="204"/>
      </rPr>
      <t xml:space="preserve">C</t>
    </r>
    <r>
      <rPr>
        <vertAlign val="subscript"/>
        <sz val="10"/>
        <rFont val="Arial"/>
        <family val="2"/>
        <charset val="204"/>
      </rPr>
      <t xml:space="preserve">H</t>
    </r>
    <r>
      <rPr>
        <sz val="10"/>
        <rFont val="Arial"/>
        <family val="2"/>
        <charset val="204"/>
      </rPr>
      <t xml:space="preserve">*D</t>
    </r>
  </si>
  <si>
    <r>
      <rPr>
        <sz val="10"/>
        <rFont val="Arial"/>
        <family val="2"/>
        <charset val="204"/>
      </rPr>
      <t xml:space="preserve">c</t>
    </r>
    <r>
      <rPr>
        <vertAlign val="subscript"/>
        <sz val="10"/>
        <rFont val="Arial"/>
        <family val="2"/>
        <charset val="204"/>
      </rPr>
      <t xml:space="preserve">H</t>
    </r>
    <r>
      <rPr>
        <sz val="10"/>
        <rFont val="Arial"/>
        <family val="2"/>
        <charset val="204"/>
      </rPr>
      <t xml:space="preserve">*D*τ</t>
    </r>
  </si>
  <si>
    <t xml:space="preserve">Количество рабочих дней, w</t>
  </si>
  <si>
    <r>
      <rPr>
        <sz val="10"/>
        <rFont val="Arial"/>
        <family val="2"/>
        <charset val="204"/>
      </rPr>
      <t xml:space="preserve">c</t>
    </r>
    <r>
      <rPr>
        <vertAlign val="subscript"/>
        <sz val="10"/>
        <rFont val="Arial"/>
        <family val="2"/>
        <charset val="204"/>
      </rPr>
      <t xml:space="preserve">H</t>
    </r>
    <r>
      <rPr>
        <sz val="10"/>
        <rFont val="Arial"/>
        <family val="2"/>
        <charset val="204"/>
      </rPr>
      <t xml:space="preserve">*s</t>
    </r>
  </si>
  <si>
    <t xml:space="preserve">S^2/(2*τ*D)</t>
  </si>
  <si>
    <r>
      <rPr>
        <sz val="10"/>
        <rFont val="Arial"/>
        <family val="2"/>
        <charset val="204"/>
      </rPr>
      <t xml:space="preserve">Штраф за дефицит товара, c</t>
    </r>
    <r>
      <rPr>
        <vertAlign val="subscript"/>
        <sz val="10"/>
        <rFont val="Arial"/>
        <family val="2"/>
        <charset val="204"/>
      </rPr>
      <t xml:space="preserve">b</t>
    </r>
  </si>
  <si>
    <t xml:space="preserve">Размер дефицита многономенклатурной партии, s</t>
  </si>
  <si>
    <r>
      <rPr>
        <sz val="10"/>
        <rFont val="Arial"/>
        <family val="2"/>
        <charset val="204"/>
      </rPr>
      <t xml:space="preserve">Продолжительность периода отсутствия дефицита, t</t>
    </r>
    <r>
      <rPr>
        <vertAlign val="subscript"/>
        <sz val="10"/>
        <rFont val="Arial"/>
        <family val="2"/>
        <charset val="204"/>
      </rPr>
      <t xml:space="preserve">1</t>
    </r>
  </si>
  <si>
    <r>
      <rPr>
        <sz val="10"/>
        <rFont val="Arial"/>
        <family val="2"/>
        <charset val="204"/>
      </rPr>
      <t xml:space="preserve">Продолжительность периода наличия дефицита, t</t>
    </r>
    <r>
      <rPr>
        <vertAlign val="subscript"/>
        <sz val="10"/>
        <rFont val="Arial"/>
        <family val="2"/>
        <charset val="204"/>
      </rPr>
      <t xml:space="preserve">2</t>
    </r>
  </si>
  <si>
    <t xml:space="preserve">Затраты многономенклатурной партии, TC</t>
  </si>
  <si>
    <t xml:space="preserve">Общие затраты хранения многономенклатурной партии</t>
  </si>
  <si>
    <t xml:space="preserve">Общие затраты оформления многономенклатурной партии</t>
  </si>
  <si>
    <t xml:space="preserve">Общие затраты на покупку многономенклатурной партии</t>
  </si>
  <si>
    <t xml:space="preserve">Ежегодные затраты дефицита и хранения многономенклатурной партии</t>
  </si>
  <si>
    <t xml:space="preserve">Общие затраты дефицита и хранения многономенклатурной партии</t>
  </si>
  <si>
    <t xml:space="preserve">Общие затраты  </t>
  </si>
  <si>
    <t xml:space="preserve">Размер дефицита, s</t>
  </si>
  <si>
    <t xml:space="preserve">Продолжительность периода отсутствия дефицита многономенклатурной партии, t1</t>
  </si>
  <si>
    <t xml:space="preserve">Продолжительность периода наличия дефицита многономенклатурной партии, t2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</si>
</sst>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333333"/>
      <name val="Arial"/>
      <family val="2"/>
      <charset val="204"/>
    </font>
    <font>
      <b val="true"/>
      <sz val="12"/>
      <name val="Arial"/>
      <family val="2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b val="true"/>
      <i val="true"/>
      <sz val="10"/>
      <name val="Arial"/>
      <family val="2"/>
      <charset val="204"/>
    </font>
    <font>
      <b val="true"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A6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DDDDDD"/>
      </patternFill>
    </fill>
    <fill>
      <patternFill patternType="solid">
        <fgColor rgb="FFFFA6A6"/>
        <bgColor rgb="FFFF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5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3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 15" xfId="21"/>
    <cellStyle name="Accent 13" xfId="22"/>
    <cellStyle name="Accent 14" xfId="23"/>
    <cellStyle name="Accent 2 15" xfId="24"/>
    <cellStyle name="Accent 2 16" xfId="25"/>
    <cellStyle name="Accent 3 16" xfId="26"/>
    <cellStyle name="Accent 3 17" xfId="27"/>
    <cellStyle name="Bad 10" xfId="28"/>
    <cellStyle name="Bad 11" xfId="29"/>
    <cellStyle name="Error 12" xfId="30"/>
    <cellStyle name="Error 13" xfId="31"/>
    <cellStyle name="Footnote 5" xfId="32"/>
    <cellStyle name="Footnote 6" xfId="33"/>
    <cellStyle name="Good 8" xfId="34"/>
    <cellStyle name="Good 9" xfId="35"/>
    <cellStyle name="Heading 1 1" xfId="36"/>
    <cellStyle name="Heading 1 2" xfId="37"/>
    <cellStyle name="Heading 2 2" xfId="38"/>
    <cellStyle name="Heading 2 3" xfId="39"/>
    <cellStyle name="Hyperlink 6" xfId="40"/>
    <cellStyle name="Hyperlink 7" xfId="41"/>
    <cellStyle name="Neutral 10" xfId="42"/>
    <cellStyle name="Neutral 9" xfId="43"/>
    <cellStyle name="Note 4" xfId="44"/>
    <cellStyle name="Note 5" xfId="45"/>
    <cellStyle name="Status 7" xfId="46"/>
    <cellStyle name="Status 8" xfId="47"/>
    <cellStyle name="Text 3" xfId="48"/>
    <cellStyle name="Text 4" xfId="49"/>
    <cellStyle name="Warning 11" xfId="50"/>
    <cellStyle name="Warning 12" xfId="5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46" activeCellId="0" sqref="D46"/>
    </sheetView>
  </sheetViews>
  <sheetFormatPr defaultColWidth="11.55078125" defaultRowHeight="12.8" zeroHeight="false" outlineLevelRow="1" outlineLevelCol="0"/>
  <cols>
    <col collapsed="false" customWidth="true" hidden="false" outlineLevel="0" max="1" min="1" style="0" width="29.7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3" t="s">
        <v>4</v>
      </c>
      <c r="F2" s="3"/>
    </row>
    <row r="3" s="5" customFormat="true" ht="15.05" hidden="false" customHeight="false" outlineLevel="0" collapsed="false">
      <c r="A3" s="4" t="s">
        <v>5</v>
      </c>
      <c r="B3" s="4" t="n">
        <v>2</v>
      </c>
      <c r="C3" s="4" t="n">
        <v>2</v>
      </c>
      <c r="D3" s="4" t="n">
        <v>4</v>
      </c>
      <c r="E3" s="5" t="n">
        <v>0</v>
      </c>
      <c r="F3" s="5" t="n">
        <v>200</v>
      </c>
    </row>
    <row r="4" customFormat="false" ht="15.05" hidden="false" customHeight="false" outlineLevel="0" collapsed="false">
      <c r="A4" s="6" t="s">
        <v>6</v>
      </c>
      <c r="B4" s="6" t="n">
        <v>1.96</v>
      </c>
      <c r="C4" s="6" t="n">
        <v>1.96</v>
      </c>
      <c r="D4" s="6" t="n">
        <v>3.96</v>
      </c>
      <c r="E4" s="7" t="n">
        <v>200</v>
      </c>
      <c r="F4" s="7" t="n">
        <v>500</v>
      </c>
    </row>
    <row r="5" customFormat="false" ht="15.05" hidden="false" customHeight="false" outlineLevel="0" collapsed="false">
      <c r="A5" s="8" t="s">
        <v>6</v>
      </c>
      <c r="B5" s="8" t="n">
        <v>1.92</v>
      </c>
      <c r="C5" s="8" t="n">
        <v>1.92</v>
      </c>
      <c r="D5" s="8" t="n">
        <v>3.92</v>
      </c>
      <c r="E5" s="9" t="n">
        <v>500</v>
      </c>
      <c r="F5" s="9"/>
    </row>
    <row r="6" s="5" customFormat="true" ht="17.65" hidden="false" customHeight="true" outlineLevel="0" collapsed="false">
      <c r="A6" s="4" t="s">
        <v>7</v>
      </c>
      <c r="B6" s="4" t="n">
        <v>0.4</v>
      </c>
      <c r="C6" s="4" t="n">
        <v>0.4</v>
      </c>
      <c r="D6" s="4" t="n">
        <v>2.4</v>
      </c>
    </row>
    <row r="7" customFormat="false" ht="18.45" hidden="false" customHeight="true" outlineLevel="0" collapsed="false">
      <c r="A7" s="6" t="s">
        <v>7</v>
      </c>
      <c r="B7" s="6" t="n">
        <v>0.392</v>
      </c>
      <c r="C7" s="6" t="n">
        <v>1.392</v>
      </c>
      <c r="D7" s="6" t="n">
        <v>2.392</v>
      </c>
    </row>
    <row r="8" customFormat="false" ht="20.05" hidden="false" customHeight="true" outlineLevel="0" collapsed="false">
      <c r="A8" s="8" t="s">
        <v>7</v>
      </c>
      <c r="B8" s="8" t="n">
        <v>0.384</v>
      </c>
      <c r="C8" s="8" t="n">
        <v>1.384</v>
      </c>
      <c r="D8" s="8" t="n">
        <v>2.384</v>
      </c>
    </row>
    <row r="9" customFormat="false" ht="14.15" hidden="false" customHeight="true" outlineLevel="0" collapsed="false">
      <c r="A9" s="10" t="s">
        <v>8</v>
      </c>
      <c r="B9" s="11" t="n">
        <v>40</v>
      </c>
      <c r="C9" s="11"/>
      <c r="D9" s="11"/>
    </row>
    <row r="10" customFormat="false" ht="12.8" hidden="false" customHeight="false" outlineLevel="0" collapsed="false">
      <c r="A10" s="12" t="s">
        <v>9</v>
      </c>
      <c r="B10" s="11" t="n">
        <v>300</v>
      </c>
      <c r="C10" s="11"/>
      <c r="D10" s="11"/>
    </row>
    <row r="11" customFormat="false" ht="12.8" hidden="false" customHeight="false" outlineLevel="0" collapsed="false">
      <c r="A11" s="12" t="s">
        <v>10</v>
      </c>
      <c r="B11" s="12" t="n">
        <v>500</v>
      </c>
      <c r="C11" s="12" t="n">
        <v>450</v>
      </c>
      <c r="D11" s="12" t="n">
        <v>200</v>
      </c>
    </row>
    <row r="12" customFormat="false" ht="15" hidden="false" customHeight="false" outlineLevel="0" collapsed="false">
      <c r="A12" s="1" t="s">
        <v>11</v>
      </c>
      <c r="B12" s="1"/>
      <c r="C12" s="1"/>
      <c r="D12" s="1"/>
    </row>
    <row r="13" customFormat="false" ht="12.8" hidden="false" customHeight="false" outlineLevel="0" collapsed="false">
      <c r="A13" s="12"/>
      <c r="B13" s="12" t="s">
        <v>1</v>
      </c>
      <c r="C13" s="12" t="s">
        <v>2</v>
      </c>
      <c r="D13" s="12" t="s">
        <v>3</v>
      </c>
    </row>
    <row r="14" customFormat="false" ht="25.7" hidden="false" customHeight="false" outlineLevel="0" collapsed="false">
      <c r="A14" s="13" t="s">
        <v>12</v>
      </c>
      <c r="B14" s="14" t="n">
        <f aca="false">SQRT(2*$B$9/($B6*$B$11+$C6*$C$11+$D6*$D$11))</f>
        <v>0.304997140665209</v>
      </c>
      <c r="C14" s="14"/>
      <c r="D14" s="14"/>
    </row>
    <row r="15" customFormat="false" ht="25.7" hidden="true" customHeight="false" outlineLevel="1" collapsed="false">
      <c r="A15" s="15" t="s">
        <v>12</v>
      </c>
      <c r="B15" s="16" t="n">
        <f aca="false">SQRT(2*$B$9/($B7*$B$11+$C7*$C$11+$D7*$D$11))</f>
        <v>0.247993175321721</v>
      </c>
      <c r="C15" s="16"/>
      <c r="D15" s="16"/>
    </row>
    <row r="16" customFormat="false" ht="25.7" hidden="true" customHeight="false" outlineLevel="1" collapsed="false">
      <c r="A16" s="17" t="s">
        <v>12</v>
      </c>
      <c r="B16" s="18" t="n">
        <f aca="false">SQRT(2*$B$9/($B8*$B$11+$C8*$C$11+$D8*$D$11))</f>
        <v>0.248874829394419</v>
      </c>
      <c r="C16" s="18"/>
      <c r="D16" s="18"/>
    </row>
    <row r="17" customFormat="false" ht="24.05" hidden="false" customHeight="false" outlineLevel="0" collapsed="false">
      <c r="A17" s="13" t="s">
        <v>13</v>
      </c>
      <c r="B17" s="14" t="n">
        <f aca="false">ROUND(SQRT(((2*$B$9*B$11)/B6) ),0)</f>
        <v>316</v>
      </c>
      <c r="C17" s="14" t="n">
        <f aca="false">ROUND(SQRT(((2*$B$9*C$11)/C6) ),0)</f>
        <v>300</v>
      </c>
      <c r="D17" s="14" t="n">
        <f aca="false">ROUND(SQRT(((2*$B$9*D$11)/D6) ),0)</f>
        <v>82</v>
      </c>
    </row>
    <row r="18" customFormat="false" ht="24.05" hidden="true" customHeight="false" outlineLevel="1" collapsed="false">
      <c r="A18" s="15" t="s">
        <v>13</v>
      </c>
      <c r="B18" s="16" t="n">
        <f aca="false">ROUND(SQRT(((2*$B$9*B$11)/B7) ),0)</f>
        <v>319</v>
      </c>
      <c r="C18" s="16" t="n">
        <f aca="false">ROUND(SQRT(((2*$B$9*C$11)/C7) ),0)</f>
        <v>161</v>
      </c>
      <c r="D18" s="16" t="n">
        <f aca="false">ROUND(SQRT(((2*$B$9*D$11)/D7) ),0)</f>
        <v>82</v>
      </c>
    </row>
    <row r="19" customFormat="false" ht="24.05" hidden="true" customHeight="false" outlineLevel="1" collapsed="false">
      <c r="A19" s="17" t="s">
        <v>13</v>
      </c>
      <c r="B19" s="18" t="n">
        <f aca="false">ROUND(SQRT(((2*$B$9*B$11)/B8) ),0)</f>
        <v>323</v>
      </c>
      <c r="C19" s="18" t="n">
        <f aca="false">ROUND(SQRT(((2*$B$9*C$11)/C8) ),0)</f>
        <v>161</v>
      </c>
      <c r="D19" s="18" t="n">
        <f aca="false">ROUND(SQRT(((2*$B$9*D$11)/D8) ),0)</f>
        <v>82</v>
      </c>
    </row>
    <row r="20" s="5" customFormat="true" ht="35.5" hidden="false" customHeight="false" outlineLevel="0" collapsed="false">
      <c r="A20" s="13" t="s">
        <v>14</v>
      </c>
      <c r="B20" s="14" t="n">
        <f aca="false">IF($E3&lt;=B17, IF($F3&gt;B17,B17,$F3),$F3)</f>
        <v>200</v>
      </c>
      <c r="C20" s="14" t="n">
        <f aca="false">IF($E3&lt;=C17, IF($F3&gt;C17,C17,$F3),$F3)</f>
        <v>200</v>
      </c>
      <c r="D20" s="14" t="n">
        <f aca="false">IF($E3&lt;=D17, IF($F3&gt;D17,D17,$F3),$F3)</f>
        <v>82</v>
      </c>
    </row>
    <row r="21" customFormat="false" ht="35.5" hidden="true" customHeight="false" outlineLevel="1" collapsed="false">
      <c r="A21" s="15" t="s">
        <v>14</v>
      </c>
      <c r="B21" s="16" t="n">
        <f aca="false">IF($E4&lt;=B18, IF($F4&gt;B18,B18,$E4),$E4)</f>
        <v>319</v>
      </c>
      <c r="C21" s="16" t="n">
        <f aca="false">IF($E4&lt;=C18, IF($F4&gt;C18,C18,$E4),$E4)</f>
        <v>200</v>
      </c>
      <c r="D21" s="16" t="n">
        <f aca="false">IF($E4&lt;=D18, IF($F4&gt;D18,D18,$E4),$E4)</f>
        <v>200</v>
      </c>
    </row>
    <row r="22" customFormat="false" ht="35.5" hidden="true" customHeight="false" outlineLevel="1" collapsed="false">
      <c r="A22" s="17" t="s">
        <v>14</v>
      </c>
      <c r="B22" s="18" t="n">
        <f aca="false">IF($E5&lt;=B19, IF($F5&gt;B19,B19,$E5),$E5)</f>
        <v>500</v>
      </c>
      <c r="C22" s="18" t="n">
        <f aca="false">IF($E5&lt;=C19, IF($F5&gt;C19,C19,$E5),$E5)</f>
        <v>500</v>
      </c>
      <c r="D22" s="18" t="n">
        <f aca="false">IF($E5&lt;=D19, IF($F5&gt;D19,D19,$E5),$E5)</f>
        <v>500</v>
      </c>
    </row>
    <row r="23" s="5" customFormat="true" ht="24.05" hidden="false" customHeight="false" outlineLevel="0" collapsed="false">
      <c r="A23" s="13" t="s">
        <v>15</v>
      </c>
      <c r="B23" s="19" t="n">
        <f aca="false">ROUND(B14*$B$10 ,0)</f>
        <v>91</v>
      </c>
      <c r="C23" s="19"/>
      <c r="D23" s="19"/>
    </row>
    <row r="24" customFormat="false" ht="24.05" hidden="true" customHeight="false" outlineLevel="1" collapsed="false">
      <c r="A24" s="15" t="s">
        <v>15</v>
      </c>
      <c r="B24" s="20" t="n">
        <f aca="false">ROUND(B15*$B$10 ,0)</f>
        <v>74</v>
      </c>
      <c r="C24" s="20"/>
      <c r="D24" s="20"/>
    </row>
    <row r="25" customFormat="false" ht="24.05" hidden="true" customHeight="false" outlineLevel="1" collapsed="false">
      <c r="A25" s="17" t="s">
        <v>15</v>
      </c>
      <c r="B25" s="21" t="n">
        <f aca="false">ROUND(B16*$B$10 ,0)</f>
        <v>75</v>
      </c>
      <c r="C25" s="21"/>
      <c r="D25" s="21"/>
    </row>
    <row r="26" s="5" customFormat="true" ht="35.5" hidden="false" customHeight="false" outlineLevel="0" collapsed="false">
      <c r="A26" s="13" t="s">
        <v>16</v>
      </c>
      <c r="B26" s="4" t="n">
        <f aca="false">B6*B20/2</f>
        <v>40</v>
      </c>
      <c r="C26" s="4" t="n">
        <f aca="false">C6*C20/2</f>
        <v>40</v>
      </c>
      <c r="D26" s="4" t="n">
        <f aca="false">D6*D20/2</f>
        <v>98.4</v>
      </c>
    </row>
    <row r="27" customFormat="false" ht="35.5" hidden="true" customHeight="false" outlineLevel="1" collapsed="false">
      <c r="A27" s="15" t="s">
        <v>16</v>
      </c>
      <c r="B27" s="6" t="n">
        <f aca="false">B7*B21/2</f>
        <v>62.524</v>
      </c>
      <c r="C27" s="6" t="n">
        <f aca="false">C7*C21/2</f>
        <v>139.2</v>
      </c>
      <c r="D27" s="6" t="n">
        <f aca="false">D7*D21/2</f>
        <v>239.2</v>
      </c>
    </row>
    <row r="28" customFormat="false" ht="35.5" hidden="true" customHeight="false" outlineLevel="1" collapsed="false">
      <c r="A28" s="17" t="s">
        <v>16</v>
      </c>
      <c r="B28" s="8" t="n">
        <f aca="false">B8*B22/2</f>
        <v>96</v>
      </c>
      <c r="C28" s="8" t="n">
        <f aca="false">C8*C22/2</f>
        <v>346</v>
      </c>
      <c r="D28" s="8" t="n">
        <f aca="false">D8*D22/2</f>
        <v>596</v>
      </c>
    </row>
    <row r="29" s="5" customFormat="true" ht="24.05" hidden="false" customHeight="false" outlineLevel="0" collapsed="false">
      <c r="A29" s="13" t="s">
        <v>17</v>
      </c>
      <c r="B29" s="4" t="n">
        <f aca="false">$B$9*B$11/B20</f>
        <v>100</v>
      </c>
      <c r="C29" s="4" t="n">
        <f aca="false">$B$9*C$11/C20</f>
        <v>90</v>
      </c>
      <c r="D29" s="4" t="n">
        <f aca="false">$B$9*D$11/D20</f>
        <v>97.5609756097561</v>
      </c>
    </row>
    <row r="30" customFormat="false" ht="24.05" hidden="true" customHeight="false" outlineLevel="1" collapsed="false">
      <c r="A30" s="15" t="s">
        <v>17</v>
      </c>
      <c r="B30" s="6" t="n">
        <f aca="false">$B$9*B$11/B21</f>
        <v>62.6959247648903</v>
      </c>
      <c r="C30" s="6" t="n">
        <f aca="false">$B$9*C$11/C21</f>
        <v>90</v>
      </c>
      <c r="D30" s="6" t="n">
        <f aca="false">$B$9*D$11/D21</f>
        <v>40</v>
      </c>
    </row>
    <row r="31" customFormat="false" ht="24.05" hidden="true" customHeight="false" outlineLevel="1" collapsed="false">
      <c r="A31" s="17" t="s">
        <v>17</v>
      </c>
      <c r="B31" s="8" t="n">
        <f aca="false">$B$9*B$11/B22</f>
        <v>40</v>
      </c>
      <c r="C31" s="8" t="n">
        <f aca="false">$B$9*C$11/C22</f>
        <v>36</v>
      </c>
      <c r="D31" s="8" t="n">
        <f aca="false">$B$9*D$11/D22</f>
        <v>16</v>
      </c>
    </row>
    <row r="32" s="5" customFormat="true" ht="24.05" hidden="false" customHeight="false" outlineLevel="0" collapsed="false">
      <c r="A32" s="13" t="s">
        <v>18</v>
      </c>
      <c r="B32" s="14" t="n">
        <f aca="false">B3*B17/2</f>
        <v>316</v>
      </c>
      <c r="C32" s="14" t="n">
        <f aca="false">C3*C17/2</f>
        <v>300</v>
      </c>
      <c r="D32" s="14" t="n">
        <f aca="false">D3*D17/2</f>
        <v>164</v>
      </c>
    </row>
    <row r="33" customFormat="false" ht="24.05" hidden="true" customHeight="false" outlineLevel="1" collapsed="false">
      <c r="A33" s="15" t="s">
        <v>19</v>
      </c>
      <c r="B33" s="16" t="n">
        <f aca="false">B4*B$11</f>
        <v>980</v>
      </c>
      <c r="C33" s="16" t="n">
        <f aca="false">C4*C$11</f>
        <v>882</v>
      </c>
      <c r="D33" s="16" t="n">
        <f aca="false">D4*D$11</f>
        <v>792</v>
      </c>
    </row>
    <row r="34" customFormat="false" ht="24.05" hidden="true" customHeight="false" outlineLevel="1" collapsed="false">
      <c r="A34" s="15" t="s">
        <v>18</v>
      </c>
      <c r="B34" s="16" t="n">
        <f aca="false">B5*B19/2</f>
        <v>310.08</v>
      </c>
      <c r="C34" s="16" t="n">
        <f aca="false">C5*C19/2</f>
        <v>154.56</v>
      </c>
      <c r="D34" s="16" t="n">
        <f aca="false">D5*D19/2</f>
        <v>160.72</v>
      </c>
    </row>
    <row r="35" customFormat="false" ht="24.05" hidden="true" customHeight="false" outlineLevel="1" collapsed="false">
      <c r="A35" s="17" t="s">
        <v>19</v>
      </c>
      <c r="B35" s="18" t="n">
        <f aca="false">B5*B$11</f>
        <v>960</v>
      </c>
      <c r="C35" s="18" t="n">
        <f aca="false">C5*C$11</f>
        <v>864</v>
      </c>
      <c r="D35" s="18" t="n">
        <f aca="false">D5*D$11</f>
        <v>784</v>
      </c>
    </row>
    <row r="36" customFormat="false" ht="24.05" hidden="true" customHeight="false" outlineLevel="1" collapsed="false">
      <c r="A36" s="17" t="s">
        <v>18</v>
      </c>
      <c r="B36" s="18" t="n">
        <f aca="false">B7*B23/2</f>
        <v>17.836</v>
      </c>
      <c r="C36" s="18" t="n">
        <f aca="false">C7*C23/2</f>
        <v>0</v>
      </c>
      <c r="D36" s="18" t="n">
        <f aca="false">D7*D23/2</f>
        <v>0</v>
      </c>
    </row>
    <row r="37" customFormat="false" ht="24.05" hidden="false" customHeight="false" outlineLevel="0" collapsed="false">
      <c r="A37" s="13" t="s">
        <v>20</v>
      </c>
      <c r="B37" s="22" t="n">
        <f aca="false">SUM(B26,B29,B32)</f>
        <v>456</v>
      </c>
      <c r="C37" s="22" t="n">
        <f aca="false">SUM(C26,C29,C32)</f>
        <v>430</v>
      </c>
      <c r="D37" s="22" t="n">
        <f aca="false">SUM(D26,D29,D32)</f>
        <v>359.960975609756</v>
      </c>
    </row>
    <row r="38" customFormat="false" ht="24.05" hidden="true" customHeight="false" outlineLevel="1" collapsed="false">
      <c r="A38" s="15" t="s">
        <v>20</v>
      </c>
      <c r="B38" s="23" t="n">
        <f aca="false">SUM(B27,B30,B33)</f>
        <v>1105.21992476489</v>
      </c>
      <c r="C38" s="23" t="n">
        <f aca="false">SUM(C27,C30,C33)</f>
        <v>1111.2</v>
      </c>
      <c r="D38" s="23" t="n">
        <f aca="false">SUM(D27,D30,D33)</f>
        <v>1071.2</v>
      </c>
    </row>
    <row r="39" customFormat="false" ht="24.05" hidden="true" customHeight="false" outlineLevel="1" collapsed="false">
      <c r="A39" s="17" t="s">
        <v>20</v>
      </c>
      <c r="B39" s="24" t="n">
        <f aca="false">SUM(B28,B31,B35)</f>
        <v>1096</v>
      </c>
      <c r="C39" s="24" t="n">
        <f aca="false">SUM(C28,C31,C35)</f>
        <v>1246</v>
      </c>
      <c r="D39" s="24" t="n">
        <f aca="false">SUM(D28,D31,D35)</f>
        <v>1396</v>
      </c>
    </row>
    <row r="40" customFormat="false" ht="24.05" hidden="false" customHeight="false" outlineLevel="0" collapsed="false">
      <c r="A40" s="25" t="s">
        <v>21</v>
      </c>
      <c r="B40" s="2" t="n">
        <f aca="false">MIN(B37:B39)</f>
        <v>456</v>
      </c>
      <c r="C40" s="2" t="n">
        <f aca="false">MIN(C37:C39)</f>
        <v>430</v>
      </c>
      <c r="D40" s="2" t="n">
        <f aca="false">MIN(D37:D39)</f>
        <v>359.960975609756</v>
      </c>
    </row>
  </sheetData>
  <mergeCells count="17">
    <mergeCell ref="A1:F1"/>
    <mergeCell ref="E2:F2"/>
    <mergeCell ref="B9:D9"/>
    <mergeCell ref="B10:D10"/>
    <mergeCell ref="A12:D12"/>
    <mergeCell ref="B14:D14"/>
    <mergeCell ref="B15:D15"/>
    <mergeCell ref="B16:D16"/>
    <mergeCell ref="B23:D23"/>
    <mergeCell ref="B24:D24"/>
    <mergeCell ref="B25:D25"/>
    <mergeCell ref="B33:B34"/>
    <mergeCell ref="C33:C34"/>
    <mergeCell ref="D33:D34"/>
    <mergeCell ref="B35:B36"/>
    <mergeCell ref="C35:C36"/>
    <mergeCell ref="D35:D3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5" activeCellId="0" sqref="J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1.94"/>
    <col collapsed="false" customWidth="true" hidden="false" outlineLevel="0" max="5" min="5" style="0" width="30.0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F1" s="26"/>
      <c r="G1" s="26" t="s">
        <v>1</v>
      </c>
      <c r="H1" s="26" t="s">
        <v>2</v>
      </c>
      <c r="I1" s="26" t="s">
        <v>3</v>
      </c>
    </row>
    <row r="2" customFormat="false" ht="15.05" hidden="false" customHeight="false" outlineLevel="0" collapsed="false">
      <c r="A2" s="12"/>
      <c r="B2" s="12" t="s">
        <v>1</v>
      </c>
      <c r="C2" s="12" t="s">
        <v>2</v>
      </c>
      <c r="D2" s="12" t="s">
        <v>3</v>
      </c>
      <c r="F2" s="27" t="s">
        <v>22</v>
      </c>
      <c r="G2" s="26" t="n">
        <f aca="false">SUM(B4,B8)</f>
        <v>34.5</v>
      </c>
      <c r="H2" s="26" t="n">
        <f aca="false">SUM(C4,C8)</f>
        <v>33</v>
      </c>
      <c r="I2" s="26" t="n">
        <f aca="false">SUM(D4,D8)</f>
        <v>31.5</v>
      </c>
    </row>
    <row r="3" customFormat="false" ht="15.05" hidden="false" customHeight="false" outlineLevel="0" collapsed="false">
      <c r="A3" s="12" t="s">
        <v>23</v>
      </c>
      <c r="B3" s="12" t="n">
        <v>30</v>
      </c>
      <c r="C3" s="12" t="n">
        <v>20</v>
      </c>
      <c r="D3" s="12" t="n">
        <v>10</v>
      </c>
      <c r="F3" s="28" t="s">
        <v>24</v>
      </c>
      <c r="G3" s="26" t="n">
        <f aca="false">B4^2*B7</f>
        <v>20250</v>
      </c>
      <c r="H3" s="26" t="n">
        <f aca="false">C4^2*C7</f>
        <v>18000</v>
      </c>
      <c r="I3" s="26" t="n">
        <f aca="false">D4^2*D7</f>
        <v>6750</v>
      </c>
    </row>
    <row r="4" customFormat="false" ht="15.05" hidden="false" customHeight="false" outlineLevel="0" collapsed="false">
      <c r="A4" s="12" t="s">
        <v>7</v>
      </c>
      <c r="B4" s="12" t="n">
        <v>4.5</v>
      </c>
      <c r="C4" s="12" t="n">
        <v>3</v>
      </c>
      <c r="D4" s="12" t="n">
        <v>1.5</v>
      </c>
      <c r="F4" s="26" t="s">
        <v>25</v>
      </c>
      <c r="G4" s="29" t="n">
        <f aca="false">SUM(B4*B7,C4*C7,D4*D7)</f>
        <v>15000</v>
      </c>
      <c r="H4" s="29"/>
      <c r="I4" s="29"/>
    </row>
    <row r="5" customFormat="false" ht="15.05" hidden="false" customHeight="false" outlineLevel="0" collapsed="false">
      <c r="A5" s="25" t="s">
        <v>8</v>
      </c>
      <c r="B5" s="11" t="n">
        <v>100</v>
      </c>
      <c r="C5" s="11"/>
      <c r="D5" s="11"/>
      <c r="F5" s="26" t="s">
        <v>26</v>
      </c>
      <c r="G5" s="26" t="n">
        <f aca="false">B4*B7*$B$11</f>
        <v>544.638883708869</v>
      </c>
      <c r="H5" s="26" t="n">
        <f aca="false">C4*C7*$B$11</f>
        <v>726.185178278492</v>
      </c>
      <c r="I5" s="26" t="n">
        <f aca="false">D4*D7*$B$11</f>
        <v>544.638883708869</v>
      </c>
    </row>
    <row r="6" customFormat="false" ht="15.05" hidden="false" customHeight="false" outlineLevel="0" collapsed="false">
      <c r="A6" s="12" t="s">
        <v>27</v>
      </c>
      <c r="B6" s="11" t="n">
        <v>365</v>
      </c>
      <c r="C6" s="11"/>
      <c r="D6" s="11"/>
      <c r="F6" s="26" t="s">
        <v>28</v>
      </c>
      <c r="G6" s="26" t="n">
        <f aca="false">B4*B14</f>
        <v>71.039854396809</v>
      </c>
      <c r="H6" s="26" t="n">
        <f aca="false">C4*C14</f>
        <v>66.0168343889538</v>
      </c>
      <c r="I6" s="26" t="n">
        <f aca="false">D4*D14</f>
        <v>25.9351849385176</v>
      </c>
    </row>
    <row r="7" customFormat="false" ht="12.8" hidden="false" customHeight="false" outlineLevel="0" collapsed="false">
      <c r="A7" s="12" t="s">
        <v>10</v>
      </c>
      <c r="B7" s="12" t="n">
        <v>1000</v>
      </c>
      <c r="C7" s="12" t="n">
        <v>2000</v>
      </c>
      <c r="D7" s="12" t="n">
        <v>3000</v>
      </c>
      <c r="F7" s="26" t="s">
        <v>29</v>
      </c>
      <c r="G7" s="26" t="n">
        <f aca="false">B14^2/(2*$B$11*B7)</f>
        <v>1.02956310720013</v>
      </c>
      <c r="H7" s="26" t="n">
        <f aca="false">C14^2/(2*$B$11*C7)</f>
        <v>1.0002550664993</v>
      </c>
      <c r="I7" s="26" t="n">
        <f aca="false">D14^2/(2*$B$11*D7)</f>
        <v>0.411669602198691</v>
      </c>
    </row>
    <row r="8" customFormat="false" ht="15.05" hidden="false" customHeight="false" outlineLevel="0" collapsed="false">
      <c r="A8" s="10" t="s">
        <v>30</v>
      </c>
      <c r="B8" s="12" t="n">
        <v>30</v>
      </c>
      <c r="C8" s="12" t="n">
        <v>30</v>
      </c>
      <c r="D8" s="12" t="n">
        <v>30</v>
      </c>
    </row>
    <row r="9" customFormat="false" ht="12.8" hidden="false" customHeight="false" outlineLevel="0" collapsed="false">
      <c r="A9" s="30" t="s">
        <v>11</v>
      </c>
      <c r="B9" s="30"/>
      <c r="C9" s="30"/>
      <c r="D9" s="30"/>
    </row>
    <row r="10" customFormat="false" ht="12.8" hidden="false" customHeight="false" outlineLevel="0" collapsed="false">
      <c r="A10" s="12"/>
      <c r="B10" s="12" t="s">
        <v>1</v>
      </c>
      <c r="C10" s="12" t="s">
        <v>2</v>
      </c>
      <c r="D10" s="12" t="s">
        <v>3</v>
      </c>
    </row>
    <row r="11" customFormat="false" ht="24.05" hidden="false" customHeight="false" outlineLevel="0" collapsed="false">
      <c r="A11" s="25" t="s">
        <v>12</v>
      </c>
      <c r="B11" s="11" t="n">
        <f aca="false">SQRT(2*B5/(G4-SUM(G3/G2,H3/H2,I3/I2)))</f>
        <v>0.121030863046415</v>
      </c>
      <c r="C11" s="11"/>
      <c r="D11" s="11"/>
    </row>
    <row r="12" customFormat="false" ht="24.05" hidden="false" customHeight="false" outlineLevel="0" collapsed="false">
      <c r="A12" s="25" t="s">
        <v>13</v>
      </c>
      <c r="B12" s="31" t="n">
        <f aca="false">$B$11*B7</f>
        <v>121.030863046415</v>
      </c>
      <c r="C12" s="31" t="n">
        <f aca="false">$B$11*C7</f>
        <v>242.061726092831</v>
      </c>
      <c r="D12" s="31" t="n">
        <f aca="false">$B$11*D7</f>
        <v>363.092589139246</v>
      </c>
    </row>
    <row r="13" customFormat="false" ht="24.05" hidden="false" customHeight="false" outlineLevel="0" collapsed="false">
      <c r="A13" s="25" t="s">
        <v>15</v>
      </c>
      <c r="B13" s="32" t="n">
        <f aca="false">ROUND(B11*B6 ,0)</f>
        <v>44</v>
      </c>
      <c r="C13" s="32"/>
      <c r="D13" s="32"/>
    </row>
    <row r="14" customFormat="false" ht="24.05" hidden="false" customHeight="false" outlineLevel="0" collapsed="false">
      <c r="A14" s="25" t="s">
        <v>31</v>
      </c>
      <c r="B14" s="32" t="n">
        <f aca="false">B4*B7*$B$11/G2</f>
        <v>15.786634310402</v>
      </c>
      <c r="C14" s="32" t="n">
        <f aca="false">C4*C7*$B$11/H2</f>
        <v>22.0056114629846</v>
      </c>
      <c r="D14" s="32" t="n">
        <f aca="false">D4*D7*$B$11/I2</f>
        <v>17.290123292345</v>
      </c>
    </row>
    <row r="15" customFormat="false" ht="26.9" hidden="false" customHeight="false" outlineLevel="0" collapsed="false">
      <c r="A15" s="33" t="s">
        <v>32</v>
      </c>
      <c r="B15" s="32" t="n">
        <f aca="false">(B12-B14)/B7</f>
        <v>0.105244228736013</v>
      </c>
      <c r="C15" s="32" t="n">
        <f aca="false">(C12-C14)/C7</f>
        <v>0.110028057314923</v>
      </c>
      <c r="D15" s="32" t="n">
        <f aca="false">(D12-D14)/D7</f>
        <v>0.115267488615634</v>
      </c>
    </row>
    <row r="16" customFormat="false" ht="26.9" hidden="false" customHeight="false" outlineLevel="0" collapsed="false">
      <c r="A16" s="33" t="s">
        <v>33</v>
      </c>
      <c r="B16" s="32" t="n">
        <f aca="false">B14/B7</f>
        <v>0.015786634310402</v>
      </c>
      <c r="C16" s="32" t="n">
        <f aca="false">C14/C7</f>
        <v>0.0110028057314923</v>
      </c>
      <c r="D16" s="32" t="n">
        <f aca="false">D14/D7</f>
        <v>0.00576337443078168</v>
      </c>
    </row>
    <row r="17" customFormat="false" ht="24.05" hidden="false" customHeight="false" outlineLevel="0" collapsed="false">
      <c r="A17" s="25" t="s">
        <v>34</v>
      </c>
      <c r="B17" s="31" t="n">
        <f aca="false">SUM(B23,B20,B26)</f>
        <v>101652.471071972</v>
      </c>
      <c r="C17" s="31"/>
      <c r="D17" s="31"/>
    </row>
    <row r="18" customFormat="false" ht="35.5" hidden="false" customHeight="false" outlineLevel="0" collapsed="false">
      <c r="A18" s="25" t="s">
        <v>16</v>
      </c>
      <c r="B18" s="2" t="n">
        <f aca="false">B4*B12/2</f>
        <v>272.319441854434</v>
      </c>
      <c r="C18" s="2" t="n">
        <f aca="false">C4*C12/2</f>
        <v>363.092589139246</v>
      </c>
      <c r="D18" s="2" t="n">
        <f aca="false">D4*D12/2</f>
        <v>272.319441854434</v>
      </c>
    </row>
    <row r="19" customFormat="false" ht="24.05" hidden="false" customHeight="false" outlineLevel="0" collapsed="false">
      <c r="A19" s="25" t="s">
        <v>35</v>
      </c>
      <c r="B19" s="31" t="n">
        <f aca="false">SUM(B18:D18)</f>
        <v>907.731472848115</v>
      </c>
      <c r="C19" s="31"/>
      <c r="D19" s="31"/>
    </row>
    <row r="20" customFormat="false" ht="24.05" hidden="false" customHeight="false" outlineLevel="0" collapsed="false">
      <c r="A20" s="25" t="s">
        <v>36</v>
      </c>
      <c r="B20" s="31" t="n">
        <f aca="false">B5/B11</f>
        <v>826.235535985975</v>
      </c>
      <c r="C20" s="31"/>
      <c r="D20" s="31"/>
    </row>
    <row r="21" customFormat="false" ht="20.05" hidden="false" customHeight="true" outlineLevel="0" collapsed="false">
      <c r="A21" s="34" t="s">
        <v>18</v>
      </c>
      <c r="B21" s="31" t="n">
        <f aca="false">B3*B7</f>
        <v>30000</v>
      </c>
      <c r="C21" s="31" t="n">
        <f aca="false">C3*C7</f>
        <v>40000</v>
      </c>
      <c r="D21" s="31" t="n">
        <f aca="false">D3*D7</f>
        <v>30000</v>
      </c>
    </row>
    <row r="22" customFormat="false" ht="12.8" hidden="false" customHeight="false" outlineLevel="0" collapsed="false">
      <c r="A22" s="34"/>
      <c r="B22" s="31" t="n">
        <f aca="false">B3*B12/2</f>
        <v>1815.46294569623</v>
      </c>
      <c r="C22" s="31" t="n">
        <f aca="false">C3*C12/2</f>
        <v>2420.61726092831</v>
      </c>
      <c r="D22" s="31" t="n">
        <f aca="false">D3*D12/2</f>
        <v>1815.46294569623</v>
      </c>
    </row>
    <row r="23" customFormat="false" ht="12.8" hidden="false" customHeight="true" outlineLevel="0" collapsed="false">
      <c r="A23" s="34" t="s">
        <v>37</v>
      </c>
      <c r="B23" s="31" t="n">
        <f aca="false">SUM(B21:D21)</f>
        <v>100000</v>
      </c>
      <c r="C23" s="31"/>
      <c r="D23" s="31"/>
    </row>
    <row r="24" customFormat="false" ht="12.8" hidden="false" customHeight="false" outlineLevel="0" collapsed="false">
      <c r="A24" s="34"/>
      <c r="B24" s="31" t="n">
        <f aca="false">SUM(B22:D22)</f>
        <v>6051.54315232076</v>
      </c>
      <c r="C24" s="31"/>
      <c r="D24" s="31"/>
    </row>
    <row r="25" customFormat="false" ht="35.5" hidden="false" customHeight="false" outlineLevel="0" collapsed="false">
      <c r="A25" s="10" t="s">
        <v>38</v>
      </c>
      <c r="B25" s="35" t="n">
        <f aca="false">G5/2-G6+G2*G7</f>
        <v>236.79951465603</v>
      </c>
      <c r="C25" s="35" t="n">
        <f aca="false">H5/2-H6+H2*H7</f>
        <v>330.084171944769</v>
      </c>
      <c r="D25" s="35" t="n">
        <f aca="false">I5/2-I6+I2*I7</f>
        <v>259.351849385176</v>
      </c>
    </row>
    <row r="26" customFormat="false" ht="35.5" hidden="false" customHeight="false" outlineLevel="0" collapsed="false">
      <c r="A26" s="10" t="s">
        <v>39</v>
      </c>
      <c r="B26" s="31" t="n">
        <f aca="false">SUM(B25:D25)</f>
        <v>826.235535985975</v>
      </c>
      <c r="C26" s="31"/>
      <c r="D26" s="31"/>
    </row>
    <row r="27" customFormat="false" ht="12.8" hidden="false" customHeight="false" outlineLevel="0" collapsed="false">
      <c r="A27" s="10" t="s">
        <v>40</v>
      </c>
      <c r="B27" s="35" t="n">
        <f aca="false">SUM(B25,$B$20,B21)</f>
        <v>31063.035050642</v>
      </c>
      <c r="C27" s="35" t="n">
        <f aca="false">SUM(C25,$B$20,C21)</f>
        <v>41156.3197079307</v>
      </c>
      <c r="D27" s="35" t="n">
        <f aca="false">SUM(D25,$B$20,D21)</f>
        <v>31085.5873853711</v>
      </c>
    </row>
  </sheetData>
  <mergeCells count="17">
    <mergeCell ref="A1:D1"/>
    <mergeCell ref="G4:I4"/>
    <mergeCell ref="B5:D5"/>
    <mergeCell ref="B6:D6"/>
    <mergeCell ref="A9:D9"/>
    <mergeCell ref="B11:D11"/>
    <mergeCell ref="B13:D13"/>
    <mergeCell ref="B17:D17"/>
    <mergeCell ref="B19:D19"/>
    <mergeCell ref="B20:D20"/>
    <mergeCell ref="A21:A22"/>
    <mergeCell ref="B21:B22"/>
    <mergeCell ref="C21:C22"/>
    <mergeCell ref="D21:D22"/>
    <mergeCell ref="A23:A24"/>
    <mergeCell ref="B23:D24"/>
    <mergeCell ref="B26:D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79" activeCellId="0" sqref="E79"/>
    </sheetView>
  </sheetViews>
  <sheetFormatPr defaultColWidth="11.55078125" defaultRowHeight="12.8" zeroHeight="false" outlineLevelRow="1" outlineLevelCol="0"/>
  <cols>
    <col collapsed="false" customWidth="true" hidden="false" outlineLevel="0" max="1" min="1" style="0" width="39.88"/>
  </cols>
  <sheetData>
    <row r="1" customFormat="false" ht="14.15" hidden="false" customHeight="true" outlineLevel="0" collapsed="false">
      <c r="A1" s="1" t="s">
        <v>0</v>
      </c>
      <c r="B1" s="1"/>
      <c r="C1" s="1"/>
      <c r="D1" s="1"/>
      <c r="E1" s="36"/>
      <c r="F1" s="36"/>
    </row>
    <row r="2" customFormat="false" ht="12.8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3" t="s">
        <v>4</v>
      </c>
      <c r="F2" s="3"/>
    </row>
    <row r="3" s="5" customFormat="true" ht="15.05" hidden="false" customHeight="false" outlineLevel="0" collapsed="false">
      <c r="A3" s="4" t="s">
        <v>5</v>
      </c>
      <c r="B3" s="4" t="n">
        <v>2</v>
      </c>
      <c r="C3" s="4" t="n">
        <v>0</v>
      </c>
      <c r="D3" s="4" t="n">
        <v>0</v>
      </c>
      <c r="E3" s="5" t="n">
        <v>0</v>
      </c>
      <c r="F3" s="5" t="n">
        <v>200</v>
      </c>
    </row>
    <row r="4" customFormat="false" ht="15.05" hidden="false" customHeight="false" outlineLevel="0" collapsed="false">
      <c r="A4" s="6" t="s">
        <v>6</v>
      </c>
      <c r="B4" s="6" t="n">
        <v>1.96</v>
      </c>
      <c r="C4" s="6" t="n">
        <v>0</v>
      </c>
      <c r="D4" s="6" t="n">
        <v>0</v>
      </c>
      <c r="E4" s="7" t="n">
        <v>200</v>
      </c>
      <c r="F4" s="7" t="n">
        <v>500</v>
      </c>
    </row>
    <row r="5" customFormat="false" ht="15.05" hidden="false" customHeight="false" outlineLevel="0" collapsed="false">
      <c r="A5" s="8" t="s">
        <v>6</v>
      </c>
      <c r="B5" s="8" t="n">
        <v>1.92</v>
      </c>
      <c r="C5" s="8" t="n">
        <v>2</v>
      </c>
      <c r="D5" s="8" t="n">
        <v>1.2</v>
      </c>
      <c r="E5" s="9" t="n">
        <v>500</v>
      </c>
      <c r="F5" s="9"/>
    </row>
    <row r="6" customFormat="false" ht="15.05" hidden="false" customHeight="false" outlineLevel="0" collapsed="false">
      <c r="A6" s="4" t="s">
        <v>7</v>
      </c>
      <c r="B6" s="4" t="n">
        <v>0.4</v>
      </c>
      <c r="C6" s="4" t="n">
        <v>2.1</v>
      </c>
      <c r="D6" s="4" t="n">
        <v>2.2</v>
      </c>
    </row>
    <row r="7" customFormat="false" ht="16.05" hidden="false" customHeight="false" outlineLevel="0" collapsed="false">
      <c r="A7" s="6" t="s">
        <v>7</v>
      </c>
      <c r="B7" s="6" t="n">
        <v>0.392</v>
      </c>
      <c r="C7" s="6" t="n">
        <v>1.8</v>
      </c>
      <c r="D7" s="6" t="n">
        <v>1.34</v>
      </c>
      <c r="H7" s="26"/>
      <c r="I7" s="26" t="s">
        <v>1</v>
      </c>
      <c r="J7" s="26" t="s">
        <v>2</v>
      </c>
      <c r="K7" s="26" t="s">
        <v>3</v>
      </c>
    </row>
    <row r="8" customFormat="false" ht="16.05" hidden="false" customHeight="false" outlineLevel="0" collapsed="false">
      <c r="A8" s="8" t="s">
        <v>7</v>
      </c>
      <c r="B8" s="8" t="n">
        <v>0.384</v>
      </c>
      <c r="C8" s="8" t="n">
        <v>0.3</v>
      </c>
      <c r="D8" s="8" t="n">
        <v>0.2</v>
      </c>
      <c r="H8" s="37" t="s">
        <v>22</v>
      </c>
      <c r="I8" s="26" t="n">
        <f aca="false">SUM(B6,B$12)</f>
        <v>30.4</v>
      </c>
      <c r="J8" s="26" t="n">
        <f aca="false">SUM(C6,C$12)</f>
        <v>32.1</v>
      </c>
      <c r="K8" s="26" t="n">
        <f aca="false">SUM(D6,D$12)</f>
        <v>32.2</v>
      </c>
      <c r="L8" s="38"/>
      <c r="M8" s="38"/>
    </row>
    <row r="9" customFormat="false" ht="15.25" hidden="false" customHeight="true" outlineLevel="0" collapsed="false">
      <c r="A9" s="10" t="s">
        <v>8</v>
      </c>
      <c r="B9" s="11" t="n">
        <v>40</v>
      </c>
      <c r="C9" s="11"/>
      <c r="D9" s="11"/>
      <c r="H9" s="39" t="s">
        <v>22</v>
      </c>
      <c r="I9" s="26" t="n">
        <f aca="false">SUM(B7,B$12)</f>
        <v>30.392</v>
      </c>
      <c r="J9" s="26" t="n">
        <f aca="false">SUM(C7,C$12)</f>
        <v>31.8</v>
      </c>
      <c r="K9" s="26" t="n">
        <f aca="false">SUM(D7,D$12)</f>
        <v>31.34</v>
      </c>
      <c r="L9" s="38"/>
      <c r="M9" s="38"/>
    </row>
    <row r="10" customFormat="false" ht="16.05" hidden="false" customHeight="false" outlineLevel="0" collapsed="false">
      <c r="A10" s="12" t="s">
        <v>9</v>
      </c>
      <c r="B10" s="11" t="n">
        <v>300</v>
      </c>
      <c r="C10" s="11"/>
      <c r="D10" s="11"/>
      <c r="H10" s="40" t="s">
        <v>22</v>
      </c>
      <c r="I10" s="26" t="n">
        <f aca="false">SUM(B8,B$12)</f>
        <v>30.384</v>
      </c>
      <c r="J10" s="26" t="n">
        <f aca="false">SUM(C8,C$12)</f>
        <v>30.3</v>
      </c>
      <c r="K10" s="26" t="n">
        <f aca="false">SUM(D8,D$12)</f>
        <v>30.2</v>
      </c>
    </row>
    <row r="11" customFormat="false" ht="14.15" hidden="false" customHeight="true" outlineLevel="0" collapsed="false">
      <c r="A11" s="12" t="s">
        <v>10</v>
      </c>
      <c r="B11" s="12" t="n">
        <v>500</v>
      </c>
      <c r="C11" s="12" t="n">
        <v>500</v>
      </c>
      <c r="D11" s="12" t="n">
        <v>500</v>
      </c>
      <c r="H11" s="41" t="s">
        <v>24</v>
      </c>
      <c r="I11" s="26" t="n">
        <f aca="false">B6^2*B$11</f>
        <v>80</v>
      </c>
      <c r="J11" s="26" t="n">
        <f aca="false">C6^2*C$11</f>
        <v>2205</v>
      </c>
      <c r="K11" s="26" t="n">
        <f aca="false">D6^2*D$11</f>
        <v>2420</v>
      </c>
    </row>
    <row r="12" customFormat="false" ht="15.55" hidden="false" customHeight="true" outlineLevel="0" collapsed="false">
      <c r="A12" s="10" t="s">
        <v>30</v>
      </c>
      <c r="B12" s="12" t="n">
        <v>30</v>
      </c>
      <c r="C12" s="12" t="n">
        <v>30</v>
      </c>
      <c r="D12" s="12" t="n">
        <v>30</v>
      </c>
      <c r="H12" s="15" t="s">
        <v>24</v>
      </c>
      <c r="I12" s="26" t="n">
        <f aca="false">B7^2*B$11</f>
        <v>76.832</v>
      </c>
      <c r="J12" s="26" t="n">
        <f aca="false">C7^2*C$11</f>
        <v>1620</v>
      </c>
      <c r="K12" s="26" t="n">
        <f aca="false">D7^2*D$11</f>
        <v>897.8</v>
      </c>
    </row>
    <row r="13" customFormat="false" ht="16.05" hidden="false" customHeight="false" outlineLevel="0" collapsed="false">
      <c r="A13" s="1" t="s">
        <v>11</v>
      </c>
      <c r="B13" s="1"/>
      <c r="C13" s="1"/>
      <c r="D13" s="1"/>
      <c r="E13" s="42"/>
      <c r="H13" s="17" t="s">
        <v>24</v>
      </c>
      <c r="I13" s="26" t="n">
        <f aca="false">B8^2*B$11</f>
        <v>73.728</v>
      </c>
      <c r="J13" s="26" t="n">
        <f aca="false">C8^2*C$11</f>
        <v>45</v>
      </c>
      <c r="K13" s="26" t="n">
        <f aca="false">D8^2*D$11</f>
        <v>20</v>
      </c>
    </row>
    <row r="14" customFormat="false" ht="16.05" hidden="false" customHeight="false" outlineLevel="0" collapsed="false">
      <c r="A14" s="12"/>
      <c r="B14" s="12" t="s">
        <v>1</v>
      </c>
      <c r="C14" s="12" t="s">
        <v>2</v>
      </c>
      <c r="D14" s="12" t="s">
        <v>3</v>
      </c>
      <c r="H14" s="43" t="s">
        <v>25</v>
      </c>
      <c r="I14" s="29" t="n">
        <f aca="false">SUM(B6*B$11,C6*C$11,D6*D$11)</f>
        <v>2350</v>
      </c>
      <c r="J14" s="29"/>
      <c r="K14" s="29"/>
    </row>
    <row r="15" customFormat="false" ht="20.85" hidden="false" customHeight="true" outlineLevel="0" collapsed="false">
      <c r="A15" s="13" t="s">
        <v>12</v>
      </c>
      <c r="B15" s="14" t="n">
        <f aca="false">SQRT(2*$B$9/($B6*$B$11+$C6*$C$11+$D6*$D$11))</f>
        <v>0.184506241605777</v>
      </c>
      <c r="C15" s="14"/>
      <c r="D15" s="14"/>
      <c r="H15" s="6" t="s">
        <v>25</v>
      </c>
      <c r="I15" s="29" t="n">
        <f aca="false">SUM(B7*B$11,C7*C$11,D7*D$11)</f>
        <v>1766</v>
      </c>
      <c r="J15" s="29" t="n">
        <f aca="false">SUM(C7*C$11,D7*D$11,E7*E$11)</f>
        <v>1570</v>
      </c>
      <c r="K15" s="29" t="e">
        <f aca="false">SUM(D7*D$11,E7*E$11,H8*H$9)</f>
        <v>#VALUE!</v>
      </c>
    </row>
    <row r="16" customFormat="false" ht="20.05" hidden="true" customHeight="true" outlineLevel="1" collapsed="false">
      <c r="A16" s="15" t="s">
        <v>12</v>
      </c>
      <c r="B16" s="16" t="n">
        <f aca="false">SQRT(2*$B$9/($B7*$B$11+$C7*$C$11+$D7*$D$11))</f>
        <v>0.212838232585885</v>
      </c>
      <c r="C16" s="16"/>
      <c r="D16" s="16"/>
      <c r="H16" s="8" t="s">
        <v>25</v>
      </c>
      <c r="I16" s="29" t="n">
        <f aca="false">SUM(B8*B$11,C8*C$11,D8*D$11)</f>
        <v>442</v>
      </c>
      <c r="J16" s="29"/>
      <c r="K16" s="29"/>
    </row>
    <row r="17" customFormat="false" ht="18.45" hidden="true" customHeight="true" outlineLevel="1" collapsed="false">
      <c r="A17" s="17" t="s">
        <v>12</v>
      </c>
      <c r="B17" s="18" t="n">
        <f aca="false">SQRT(2*$B$9/($B8*$B$11+$C8*$C$11+$D8*$D$11))</f>
        <v>0.425435629811517</v>
      </c>
      <c r="C17" s="18"/>
      <c r="D17" s="18"/>
      <c r="H17" s="43" t="s">
        <v>26</v>
      </c>
      <c r="I17" s="26" t="n">
        <f aca="false">B6*B$11*$B$15</f>
        <v>36.9012483211554</v>
      </c>
      <c r="J17" s="26" t="n">
        <f aca="false">C6*C$11*$B$15</f>
        <v>193.731553686066</v>
      </c>
      <c r="K17" s="26" t="n">
        <f aca="false">D6*D$11*$B$15</f>
        <v>202.956865766355</v>
      </c>
    </row>
    <row r="18" customFormat="false" ht="26.5" hidden="false" customHeight="true" outlineLevel="0" collapsed="false">
      <c r="A18" s="13" t="s">
        <v>13</v>
      </c>
      <c r="B18" s="14" t="n">
        <f aca="false">ROUND(SQRT(((2*$B$9*B$11)/B6) ),0)</f>
        <v>316</v>
      </c>
      <c r="C18" s="14" t="n">
        <f aca="false">ROUND(SQRT(((2*$B$9*C$11)/C6) ),0)</f>
        <v>138</v>
      </c>
      <c r="D18" s="14" t="n">
        <f aca="false">ROUND(SQRT(((2*$B$9*D$11)/D6) ),0)</f>
        <v>135</v>
      </c>
      <c r="H18" s="6" t="s">
        <v>26</v>
      </c>
      <c r="I18" s="26" t="n">
        <f aca="false">B7*B$11*$B$15</f>
        <v>36.1632233547323</v>
      </c>
      <c r="J18" s="26" t="n">
        <f aca="false">C7*C$11*$B$15</f>
        <v>166.055617445199</v>
      </c>
      <c r="K18" s="26" t="n">
        <f aca="false">D7*D$11*$B$15</f>
        <v>123.619181875871</v>
      </c>
    </row>
    <row r="19" customFormat="false" ht="28.1" hidden="true" customHeight="true" outlineLevel="1" collapsed="false">
      <c r="A19" s="15" t="s">
        <v>13</v>
      </c>
      <c r="B19" s="16" t="n">
        <f aca="false">ROUND(SQRT(((2*$B$9*B$11)/B7) ),0)</f>
        <v>319</v>
      </c>
      <c r="C19" s="16" t="n">
        <f aca="false">ROUND(SQRT(((2*$B$9*C$11)/C7) ),0)</f>
        <v>149</v>
      </c>
      <c r="D19" s="16" t="n">
        <f aca="false">ROUND(SQRT(((2*$B$9*D$11)/D7) ),0)</f>
        <v>173</v>
      </c>
      <c r="H19" s="8" t="s">
        <v>26</v>
      </c>
      <c r="I19" s="26" t="n">
        <f aca="false">B8*B$11*$B$15</f>
        <v>35.4251983883092</v>
      </c>
      <c r="J19" s="26" t="n">
        <f aca="false">C8*C$11*$B$15</f>
        <v>27.6759362408666</v>
      </c>
      <c r="K19" s="26" t="n">
        <f aca="false">D8*D$11*$B$15</f>
        <v>18.4506241605777</v>
      </c>
    </row>
    <row r="20" customFormat="false" ht="65.05" hidden="true" customHeight="true" outlineLevel="1" collapsed="false">
      <c r="A20" s="17" t="s">
        <v>13</v>
      </c>
      <c r="B20" s="18" t="n">
        <f aca="false">ROUND(SQRT(((2*$B$9*B$11)/B8) ),0)</f>
        <v>323</v>
      </c>
      <c r="C20" s="18" t="n">
        <f aca="false">ROUND(SQRT(((2*$B$9*C$11)/C8) ),0)</f>
        <v>365</v>
      </c>
      <c r="D20" s="18" t="n">
        <f aca="false">ROUND(SQRT(((2*$B$9*D$11)/D8) ),0)</f>
        <v>447</v>
      </c>
      <c r="H20" s="43" t="s">
        <v>28</v>
      </c>
      <c r="I20" s="26" t="n">
        <f aca="false">B6*B21</f>
        <v>80</v>
      </c>
      <c r="J20" s="26" t="n">
        <f aca="false">C6*C21</f>
        <v>289.8</v>
      </c>
      <c r="K20" s="26" t="n">
        <f aca="false">D6*D21</f>
        <v>297</v>
      </c>
    </row>
    <row r="21" customFormat="false" ht="37.05" hidden="false" customHeight="true" outlineLevel="0" collapsed="false">
      <c r="A21" s="13" t="s">
        <v>14</v>
      </c>
      <c r="B21" s="14" t="n">
        <f aca="false">IF($E3&lt;=B18, IF($F3&gt;B18,B18,$F3),$F3)</f>
        <v>200</v>
      </c>
      <c r="C21" s="14" t="n">
        <f aca="false">IF($E3&lt;=C18, IF($F3&gt;C18,C18,$F3),$F3)</f>
        <v>138</v>
      </c>
      <c r="D21" s="14" t="n">
        <f aca="false">IF($E3&lt;=D18, IF($F3&gt;D18,D18,$F3),$F3)</f>
        <v>135</v>
      </c>
      <c r="E21" s="44"/>
      <c r="H21" s="6" t="s">
        <v>28</v>
      </c>
      <c r="I21" s="26" t="n">
        <f aca="false">B7*B22</f>
        <v>125.048</v>
      </c>
      <c r="J21" s="26" t="n">
        <f aca="false">C7*C22</f>
        <v>360</v>
      </c>
      <c r="K21" s="26" t="n">
        <f aca="false">D7*D22</f>
        <v>268</v>
      </c>
    </row>
    <row r="22" customFormat="false" ht="69.05" hidden="true" customHeight="true" outlineLevel="1" collapsed="false">
      <c r="A22" s="15" t="s">
        <v>14</v>
      </c>
      <c r="B22" s="16" t="n">
        <f aca="false">IF($E4&lt;=B19, IF($F4&gt;B19,B19,$E4),$E4)</f>
        <v>319</v>
      </c>
      <c r="C22" s="16" t="n">
        <f aca="false">IF($E4&lt;=C19, IF($F4&gt;C19,C19,$E4),$E4)</f>
        <v>200</v>
      </c>
      <c r="D22" s="16" t="n">
        <f aca="false">IF($E4&lt;=D19, IF($F4&gt;D19,D19,$E4),$E4)</f>
        <v>200</v>
      </c>
      <c r="H22" s="8" t="s">
        <v>28</v>
      </c>
      <c r="I22" s="26" t="n">
        <f aca="false">B8*B23</f>
        <v>192</v>
      </c>
      <c r="J22" s="26" t="n">
        <f aca="false">C8*C23</f>
        <v>150</v>
      </c>
      <c r="K22" s="26" t="n">
        <f aca="false">D8*D23</f>
        <v>100</v>
      </c>
    </row>
    <row r="23" customFormat="false" ht="37.75" hidden="true" customHeight="false" outlineLevel="1" collapsed="false">
      <c r="A23" s="17" t="s">
        <v>14</v>
      </c>
      <c r="B23" s="18" t="n">
        <f aca="false">IF($E5&lt;=B20, IF($F5&gt;B20,B20,$E5),$E5)</f>
        <v>500</v>
      </c>
      <c r="C23" s="18" t="n">
        <f aca="false">IF($E5&lt;=C20, IF($F5&gt;C20,C20,$E5),$E5)</f>
        <v>500</v>
      </c>
      <c r="D23" s="18" t="n">
        <f aca="false">IF($E5&lt;=D20, IF($F5&gt;D20,D20,$E5),$E5)</f>
        <v>500</v>
      </c>
      <c r="E23" s="45"/>
      <c r="H23" s="43" t="s">
        <v>29</v>
      </c>
      <c r="I23" s="26" t="n">
        <f aca="false">B21^2/(2*$B$15*B$11)</f>
        <v>216.794833886788</v>
      </c>
      <c r="J23" s="26" t="n">
        <f aca="false">C21^2/(2*$B$15*C$11)</f>
        <v>103.2160204135</v>
      </c>
      <c r="K23" s="26" t="n">
        <f aca="false">D21^2/(2*$B$15*D$11)</f>
        <v>98.7771461896678</v>
      </c>
    </row>
    <row r="24" customFormat="false" ht="25" hidden="false" customHeight="true" outlineLevel="0" collapsed="false">
      <c r="A24" s="13" t="s">
        <v>15</v>
      </c>
      <c r="B24" s="19" t="n">
        <f aca="false">ROUND(B15*$B$10 ,0)</f>
        <v>55</v>
      </c>
      <c r="C24" s="19"/>
      <c r="D24" s="19"/>
      <c r="E24" s="45"/>
      <c r="H24" s="6" t="s">
        <v>29</v>
      </c>
      <c r="I24" s="26" t="n">
        <f aca="false">B22^2/(2*$B$15*B$11)</f>
        <v>551.531477278836</v>
      </c>
      <c r="J24" s="26" t="n">
        <f aca="false">C22^2/(2*$B$15*C$11)</f>
        <v>216.794833886788</v>
      </c>
      <c r="K24" s="26" t="n">
        <f aca="false">D22^2/(2*$B$15*D$11)</f>
        <v>216.794833886788</v>
      </c>
    </row>
    <row r="25" customFormat="false" ht="24.05" hidden="true" customHeight="false" outlineLevel="1" collapsed="false">
      <c r="A25" s="15" t="s">
        <v>15</v>
      </c>
      <c r="B25" s="20" t="n">
        <f aca="false">ROUND(B16*$B$10 ,0)</f>
        <v>64</v>
      </c>
      <c r="C25" s="20"/>
      <c r="D25" s="20"/>
      <c r="E25" s="45"/>
    </row>
    <row r="26" customFormat="false" ht="24.05" hidden="true" customHeight="false" outlineLevel="1" collapsed="false">
      <c r="A26" s="17" t="s">
        <v>15</v>
      </c>
      <c r="B26" s="21" t="n">
        <f aca="false">ROUND(B17*$B$10 ,0)</f>
        <v>128</v>
      </c>
      <c r="C26" s="21"/>
      <c r="D26" s="21"/>
      <c r="E26" s="45"/>
    </row>
    <row r="27" customFormat="false" ht="12.8" hidden="false" customHeight="false" outlineLevel="0" collapsed="false">
      <c r="A27" s="46" t="s">
        <v>41</v>
      </c>
      <c r="B27" s="19" t="n">
        <f aca="false">B6*B$11*$B$15/I8</f>
        <v>1.21385685266959</v>
      </c>
      <c r="C27" s="19" t="n">
        <f aca="false">C6*C11*$B$15/J8</f>
        <v>6.03525089364691</v>
      </c>
      <c r="D27" s="19" t="n">
        <f aca="false">D6*D11*$B$15/K8</f>
        <v>6.3030082536135</v>
      </c>
    </row>
    <row r="28" customFormat="false" ht="35.5" hidden="true" customHeight="false" outlineLevel="1" collapsed="false">
      <c r="A28" s="39" t="s">
        <v>31</v>
      </c>
      <c r="B28" s="20" t="n">
        <f aca="false">B7*B$11*$B$15/I9</f>
        <v>1.18989284531233</v>
      </c>
      <c r="C28" s="20" t="n">
        <f aca="false">C7*C$11*$B$15/J9</f>
        <v>5.22187476242765</v>
      </c>
      <c r="D28" s="20" t="n">
        <f aca="false">D7*D$11*$B$15/K9</f>
        <v>3.94445379310372</v>
      </c>
      <c r="G28" s="8" t="s">
        <v>29</v>
      </c>
      <c r="H28" s="26" t="n">
        <f aca="false">B23^2/(2*$B$15*B$11)</f>
        <v>1354.96771179242</v>
      </c>
      <c r="I28" s="26" t="n">
        <f aca="false">C23^2/(2*$B$15*C$11)</f>
        <v>1354.96771179242</v>
      </c>
      <c r="J28" s="26" t="n">
        <f aca="false">D23^2/(2*$B$15*D$11)</f>
        <v>1354.96771179242</v>
      </c>
    </row>
    <row r="29" customFormat="false" ht="81.9" hidden="true" customHeight="true" outlineLevel="1" collapsed="false">
      <c r="A29" s="40" t="s">
        <v>31</v>
      </c>
      <c r="B29" s="21" t="n">
        <f aca="false">B8*B$11*$B$15/I10</f>
        <v>1.1659162186779</v>
      </c>
      <c r="C29" s="21" t="n">
        <f aca="false">C8*C$11*$B$15/J10</f>
        <v>0.913397235672164</v>
      </c>
      <c r="D29" s="21" t="n">
        <f aca="false">D8*D$11*$B$15/K10</f>
        <v>0.610947819886679</v>
      </c>
    </row>
    <row r="30" customFormat="false" ht="32.4" hidden="false" customHeight="true" outlineLevel="0" collapsed="false">
      <c r="A30" s="47" t="s">
        <v>32</v>
      </c>
      <c r="B30" s="19" t="n">
        <f aca="false">(B21-B27)/B$11</f>
        <v>0.397572286294661</v>
      </c>
      <c r="C30" s="19" t="n">
        <f aca="false">(C21-C27)/C$11</f>
        <v>0.263929498212706</v>
      </c>
      <c r="D30" s="19" t="n">
        <f aca="false">(D21-D27)/D$11</f>
        <v>0.257393983492773</v>
      </c>
    </row>
    <row r="31" customFormat="false" ht="81.9" hidden="true" customHeight="true" outlineLevel="1" collapsed="false">
      <c r="A31" s="48" t="s">
        <v>42</v>
      </c>
      <c r="B31" s="20" t="n">
        <f aca="false">(B22-B28)/B$11</f>
        <v>0.635620214309375</v>
      </c>
      <c r="C31" s="20" t="n">
        <f aca="false">(C22-C28)/C$11</f>
        <v>0.389556250475145</v>
      </c>
      <c r="D31" s="20" t="n">
        <f aca="false">(D22-D28)/D$11</f>
        <v>0.392111092413793</v>
      </c>
    </row>
    <row r="32" customFormat="false" ht="46.95" hidden="true" customHeight="false" outlineLevel="1" collapsed="false">
      <c r="A32" s="49" t="s">
        <v>42</v>
      </c>
      <c r="B32" s="21" t="n">
        <f aca="false">(B23-B29)/B$11</f>
        <v>0.997668167562644</v>
      </c>
      <c r="C32" s="21" t="n">
        <f aca="false">(C23-C29)/C$11</f>
        <v>0.998173205528656</v>
      </c>
      <c r="D32" s="21" t="n">
        <f aca="false">(D23-D29)/D$11</f>
        <v>0.998778104360227</v>
      </c>
    </row>
    <row r="33" customFormat="false" ht="31.5" hidden="false" customHeight="true" outlineLevel="0" collapsed="false">
      <c r="A33" s="46" t="s">
        <v>33</v>
      </c>
      <c r="B33" s="19" t="n">
        <f aca="false">B27/B$11</f>
        <v>0.00242771370533917</v>
      </c>
      <c r="C33" s="19" t="n">
        <f aca="false">C27/C$11</f>
        <v>0.0120705017872938</v>
      </c>
      <c r="D33" s="19" t="n">
        <f aca="false">D27/D$11</f>
        <v>0.012606016507227</v>
      </c>
    </row>
    <row r="34" customFormat="false" ht="52.2" hidden="true" customHeight="true" outlineLevel="1" collapsed="false">
      <c r="A34" s="39" t="s">
        <v>43</v>
      </c>
      <c r="B34" s="20" t="n">
        <f aca="false">B28/B$11</f>
        <v>0.00237978569062466</v>
      </c>
      <c r="C34" s="20" t="n">
        <f aca="false">C28/C$11</f>
        <v>0.0104437495248553</v>
      </c>
      <c r="D34" s="20" t="n">
        <f aca="false">D28/D$11</f>
        <v>0.00788890758620744</v>
      </c>
    </row>
    <row r="35" customFormat="false" ht="46.95" hidden="true" customHeight="false" outlineLevel="1" collapsed="false">
      <c r="A35" s="40" t="s">
        <v>43</v>
      </c>
      <c r="B35" s="21" t="n">
        <f aca="false">B29/B$11</f>
        <v>0.00233183243735579</v>
      </c>
      <c r="C35" s="21" t="n">
        <f aca="false">C29/C$11</f>
        <v>0.00182679447134433</v>
      </c>
      <c r="D35" s="21" t="n">
        <f aca="false">D29/D$11</f>
        <v>0.00122189563977336</v>
      </c>
    </row>
    <row r="36" customFormat="false" ht="27.8" hidden="false" customHeight="true" outlineLevel="0" collapsed="false">
      <c r="A36" s="13" t="s">
        <v>16</v>
      </c>
      <c r="B36" s="4" t="n">
        <f aca="false">B6*B21/2</f>
        <v>40</v>
      </c>
      <c r="C36" s="4" t="n">
        <f aca="false">C6*C21/2</f>
        <v>144.9</v>
      </c>
      <c r="D36" s="4" t="n">
        <f aca="false">D6*D21/2</f>
        <v>148.5</v>
      </c>
    </row>
    <row r="37" customFormat="false" ht="56.2" hidden="true" customHeight="true" outlineLevel="1" collapsed="false">
      <c r="A37" s="15" t="s">
        <v>16</v>
      </c>
      <c r="B37" s="6" t="n">
        <f aca="false">B7*B22/2</f>
        <v>62.524</v>
      </c>
      <c r="C37" s="6" t="n">
        <f aca="false">C7*C22/2</f>
        <v>180</v>
      </c>
      <c r="D37" s="6" t="n">
        <f aca="false">D7*D22/2</f>
        <v>134</v>
      </c>
    </row>
    <row r="38" customFormat="false" ht="61.8" hidden="true" customHeight="true" outlineLevel="1" collapsed="false">
      <c r="A38" s="17" t="s">
        <v>16</v>
      </c>
      <c r="B38" s="8" t="n">
        <f aca="false">B8*B23/2</f>
        <v>96</v>
      </c>
      <c r="C38" s="8"/>
      <c r="D38" s="8"/>
    </row>
    <row r="39" customFormat="false" ht="25" hidden="false" customHeight="true" outlineLevel="0" collapsed="false">
      <c r="A39" s="13" t="s">
        <v>17</v>
      </c>
      <c r="B39" s="4" t="n">
        <f aca="false">$B$9*B$11/B21</f>
        <v>100</v>
      </c>
      <c r="C39" s="4" t="n">
        <f aca="false">$B$9*C$11/C21</f>
        <v>144.927536231884</v>
      </c>
      <c r="D39" s="4" t="n">
        <f aca="false">$B$9*D$11/D21</f>
        <v>148.148148148148</v>
      </c>
    </row>
    <row r="40" customFormat="false" ht="56.2" hidden="true" customHeight="true" outlineLevel="1" collapsed="false">
      <c r="A40" s="15" t="s">
        <v>17</v>
      </c>
      <c r="B40" s="6" t="n">
        <f aca="false">$B$9*B$11/B22</f>
        <v>62.6959247648903</v>
      </c>
      <c r="C40" s="6" t="n">
        <f aca="false">$B$9*C$11/C22</f>
        <v>100</v>
      </c>
      <c r="D40" s="6" t="n">
        <f aca="false">$B$9*D$11/D22</f>
        <v>100</v>
      </c>
    </row>
    <row r="41" customFormat="false" ht="30.5" hidden="true" customHeight="true" outlineLevel="1" collapsed="false">
      <c r="A41" s="17" t="s">
        <v>17</v>
      </c>
      <c r="B41" s="8" t="n">
        <f aca="false">$B$9*B$11/B23</f>
        <v>40</v>
      </c>
      <c r="C41" s="8" t="n">
        <f aca="false">$B$9*C$11/C23</f>
        <v>40</v>
      </c>
      <c r="D41" s="8" t="n">
        <f aca="false">$B$9*D$11/D23</f>
        <v>40</v>
      </c>
    </row>
    <row r="42" customFormat="false" ht="15.75" hidden="false" customHeight="true" outlineLevel="0" collapsed="false">
      <c r="A42" s="50" t="s">
        <v>18</v>
      </c>
      <c r="B42" s="14" t="n">
        <f aca="false">B3*B$11</f>
        <v>1000</v>
      </c>
      <c r="C42" s="14" t="n">
        <f aca="false">C3*C11</f>
        <v>0</v>
      </c>
      <c r="D42" s="14" t="n">
        <f aca="false">D3*D11</f>
        <v>0</v>
      </c>
    </row>
    <row r="43" customFormat="false" ht="9.25" hidden="false" customHeight="true" outlineLevel="0" collapsed="false">
      <c r="A43" s="50"/>
      <c r="B43" s="14" t="n">
        <f aca="false">B3*B18/2</f>
        <v>316</v>
      </c>
      <c r="C43" s="14" t="n">
        <f aca="false">C3*C18/2</f>
        <v>0</v>
      </c>
      <c r="D43" s="14" t="n">
        <f aca="false">D3*D18/2</f>
        <v>0</v>
      </c>
    </row>
    <row r="44" customFormat="false" ht="35.5" hidden="true" customHeight="false" outlineLevel="1" collapsed="false">
      <c r="A44" s="15" t="s">
        <v>19</v>
      </c>
      <c r="B44" s="16" t="n">
        <f aca="false">B4*B$11</f>
        <v>980</v>
      </c>
      <c r="C44" s="16" t="n">
        <f aca="false">C4*C$11</f>
        <v>0</v>
      </c>
      <c r="D44" s="16" t="n">
        <f aca="false">D4*D$11</f>
        <v>0</v>
      </c>
    </row>
    <row r="45" customFormat="false" ht="35.5" hidden="true" customHeight="false" outlineLevel="1" collapsed="false">
      <c r="A45" s="15" t="s">
        <v>18</v>
      </c>
      <c r="B45" s="16" t="n">
        <f aca="false">B5*B20/2</f>
        <v>310.08</v>
      </c>
      <c r="C45" s="16" t="n">
        <f aca="false">C5*C20/2</f>
        <v>365</v>
      </c>
      <c r="D45" s="16" t="n">
        <f aca="false">D5*D20/2</f>
        <v>268.2</v>
      </c>
    </row>
    <row r="46" customFormat="false" ht="35.5" hidden="true" customHeight="false" outlineLevel="1" collapsed="false">
      <c r="A46" s="17" t="s">
        <v>19</v>
      </c>
      <c r="B46" s="18" t="n">
        <f aca="false">B5*B$11</f>
        <v>960</v>
      </c>
      <c r="C46" s="18" t="n">
        <f aca="false">C5*C$11</f>
        <v>1000</v>
      </c>
      <c r="D46" s="18" t="n">
        <f aca="false">D5*D$11</f>
        <v>600</v>
      </c>
    </row>
    <row r="47" customFormat="false" ht="57.8" hidden="true" customHeight="true" outlineLevel="1" collapsed="false">
      <c r="A47" s="17" t="s">
        <v>18</v>
      </c>
      <c r="B47" s="18" t="n">
        <f aca="false">B7*B24/2</f>
        <v>10.78</v>
      </c>
      <c r="C47" s="18" t="n">
        <f aca="false">C7*C24/2</f>
        <v>0</v>
      </c>
      <c r="D47" s="18" t="n">
        <f aca="false">D7*D24/2</f>
        <v>0</v>
      </c>
    </row>
    <row r="48" customFormat="false" ht="29.65" hidden="false" customHeight="true" outlineLevel="0" collapsed="false">
      <c r="A48" s="13" t="s">
        <v>38</v>
      </c>
      <c r="B48" s="22" t="n">
        <f aca="false">I17/2-I20+I8*I23</f>
        <v>6529.01357431893</v>
      </c>
      <c r="C48" s="22" t="n">
        <f aca="false">J20/2-J23+J11*K23</f>
        <v>217845.291327804</v>
      </c>
      <c r="D48" s="22" t="n">
        <f aca="false">K20/2-K23+K11*K22</f>
        <v>242049.72285381</v>
      </c>
    </row>
    <row r="49" customFormat="false" ht="57.8" hidden="true" customHeight="true" outlineLevel="1" collapsed="false">
      <c r="A49" s="15" t="s">
        <v>38</v>
      </c>
      <c r="B49" s="23" t="n">
        <f aca="false">I18/2-I21+I9*I24</f>
        <v>16655.1782691357</v>
      </c>
      <c r="C49" s="23" t="n">
        <f aca="false">J18/2-J21+J9*J24</f>
        <v>6617.10352632246</v>
      </c>
      <c r="D49" s="23" t="n">
        <f aca="false">K18/2-K21+K9*K24</f>
        <v>6588.15968494987</v>
      </c>
    </row>
    <row r="50" customFormat="false" ht="44.95" hidden="true" customHeight="true" outlineLevel="1" collapsed="false">
      <c r="A50" s="17" t="s">
        <v>38</v>
      </c>
      <c r="B50" s="24" t="n">
        <f aca="false">I19/2-I22+I10*H28</f>
        <v>40995.0515542952</v>
      </c>
      <c r="C50" s="24" t="n">
        <f aca="false">J19/2-J22+J10*I28</f>
        <v>40919.3596354309</v>
      </c>
      <c r="D50" s="24" t="n">
        <f aca="false">K19/2-K22+K10*J28</f>
        <v>40829.2502082115</v>
      </c>
    </row>
    <row r="51" customFormat="false" ht="19.45" hidden="false" customHeight="true" outlineLevel="0" collapsed="false">
      <c r="A51" s="13" t="s">
        <v>20</v>
      </c>
      <c r="B51" s="22" t="n">
        <f aca="false">SUM(B48,B39,B42)</f>
        <v>7629.01357431893</v>
      </c>
      <c r="C51" s="22" t="n">
        <f aca="false">SUM(C48,C39,C42)</f>
        <v>217990.218864036</v>
      </c>
      <c r="D51" s="22" t="n">
        <f aca="false">SUM(D48,D39,D42)</f>
        <v>242197.871001958</v>
      </c>
    </row>
    <row r="52" customFormat="false" ht="62.65" hidden="true" customHeight="true" outlineLevel="1" collapsed="false">
      <c r="A52" s="15" t="s">
        <v>20</v>
      </c>
      <c r="B52" s="23" t="n">
        <f aca="false">SUM(B49,B40,B43)</f>
        <v>17033.8741939006</v>
      </c>
      <c r="C52" s="23" t="n">
        <f aca="false">SUM(C49,C40,C43)</f>
        <v>6717.10352632246</v>
      </c>
      <c r="D52" s="23" t="n">
        <f aca="false">SUM(D49,D40,D43)</f>
        <v>6688.15968494987</v>
      </c>
    </row>
    <row r="53" customFormat="false" ht="47.35" hidden="true" customHeight="true" outlineLevel="1" collapsed="false">
      <c r="A53" s="17" t="s">
        <v>20</v>
      </c>
      <c r="B53" s="24" t="n">
        <f aca="false">SUM(B50,B41,B44)</f>
        <v>42015.0515542952</v>
      </c>
      <c r="C53" s="24" t="n">
        <f aca="false">SUM(C50,C41,C44)</f>
        <v>40959.3596354309</v>
      </c>
      <c r="D53" s="24" t="n">
        <f aca="false">SUM(D50,D41,D44)</f>
        <v>40869.2502082115</v>
      </c>
    </row>
    <row r="54" customFormat="false" ht="19.45" hidden="false" customHeight="true" outlineLevel="0" collapsed="false">
      <c r="A54" s="25" t="s">
        <v>21</v>
      </c>
      <c r="B54" s="35" t="n">
        <f aca="false">MIN(B51:B53)</f>
        <v>7629.01357431893</v>
      </c>
      <c r="C54" s="35" t="n">
        <f aca="false">MIN(C51:C53)</f>
        <v>6717.10352632246</v>
      </c>
      <c r="D54" s="35" t="n">
        <f aca="false">MIN(D51:D53)</f>
        <v>6688.15968494987</v>
      </c>
    </row>
  </sheetData>
  <mergeCells count="24">
    <mergeCell ref="A1:D1"/>
    <mergeCell ref="E2:F2"/>
    <mergeCell ref="B9:D9"/>
    <mergeCell ref="B10:D10"/>
    <mergeCell ref="A13:D13"/>
    <mergeCell ref="I14:K14"/>
    <mergeCell ref="B15:D15"/>
    <mergeCell ref="I15:K15"/>
    <mergeCell ref="B16:D16"/>
    <mergeCell ref="I16:K16"/>
    <mergeCell ref="B17:D17"/>
    <mergeCell ref="B24:D24"/>
    <mergeCell ref="B25:D25"/>
    <mergeCell ref="B26:D26"/>
    <mergeCell ref="A42:A43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2021-03-14T14:19:31Z</dcterms:created>
  <dc:creator/>
  <dc:description/>
  <dc:language>ru-RU</dc:language>
  <cp:lastModifiedBy/>
  <dcterms:modified xsi:type="dcterms:W3CDTF">2021-03-18T17:19:25Z</dcterms:modified>
  <cp:revision>5</cp:revision>
  <dc:subject/>
  <dc:title/>
</cp:coreProperties>
</file>