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856"/>
  </bookViews>
  <sheets>
    <sheet name="ACT202 Projec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2" i="1" l="1"/>
  <c r="S33" i="1" s="1"/>
  <c r="L41" i="1"/>
  <c r="Y22" i="1"/>
  <c r="U21" i="1" s="1"/>
  <c r="Y84" i="1" s="1"/>
  <c r="Y21" i="1"/>
  <c r="S23" i="1" s="1"/>
  <c r="L22" i="1"/>
  <c r="V6" i="1"/>
  <c r="U7" i="1"/>
  <c r="T7" i="1"/>
  <c r="S7" i="1"/>
  <c r="U6" i="1"/>
  <c r="U93" i="1" s="1"/>
  <c r="U95" i="1" s="1"/>
  <c r="U97" i="1" s="1"/>
  <c r="U99" i="1" s="1"/>
  <c r="U112" i="1" s="1"/>
  <c r="T6" i="1"/>
  <c r="S6" i="1"/>
  <c r="T119" i="1"/>
  <c r="S119" i="1"/>
  <c r="V116" i="1"/>
  <c r="S105" i="1"/>
  <c r="Y99" i="1"/>
  <c r="U96" i="1" s="1"/>
  <c r="V98" i="1"/>
  <c r="U98" i="1"/>
  <c r="T98" i="1"/>
  <c r="S98" i="1"/>
  <c r="V94" i="1"/>
  <c r="U94" i="1"/>
  <c r="T94" i="1"/>
  <c r="S94" i="1"/>
  <c r="S87" i="1"/>
  <c r="T86" i="1"/>
  <c r="S86" i="1"/>
  <c r="U86" i="1" s="1"/>
  <c r="T85" i="1"/>
  <c r="S85" i="1"/>
  <c r="U66" i="1"/>
  <c r="T66" i="1"/>
  <c r="S66" i="1"/>
  <c r="V64" i="1"/>
  <c r="U64" i="1"/>
  <c r="T64" i="1"/>
  <c r="S64" i="1"/>
  <c r="V58" i="1"/>
  <c r="U58" i="1"/>
  <c r="T58" i="1"/>
  <c r="S58" i="1"/>
  <c r="V56" i="1"/>
  <c r="U56" i="1"/>
  <c r="T56" i="1"/>
  <c r="S56" i="1"/>
  <c r="V54" i="1"/>
  <c r="U54" i="1"/>
  <c r="T54" i="1"/>
  <c r="S54" i="1"/>
  <c r="S41" i="1"/>
  <c r="AA36" i="1"/>
  <c r="AA35" i="1"/>
  <c r="V35" i="1"/>
  <c r="U35" i="1"/>
  <c r="T35" i="1"/>
  <c r="S35" i="1"/>
  <c r="AA34" i="1"/>
  <c r="AA33" i="1"/>
  <c r="AA32" i="1"/>
  <c r="AA31" i="1"/>
  <c r="U31" i="1"/>
  <c r="AA30" i="1"/>
  <c r="AA29" i="1"/>
  <c r="V29" i="1"/>
  <c r="U29" i="1"/>
  <c r="T29" i="1"/>
  <c r="S29" i="1"/>
  <c r="AA28" i="1"/>
  <c r="S93" i="1"/>
  <c r="V119" i="1" l="1"/>
  <c r="AA37" i="1"/>
  <c r="S8" i="1"/>
  <c r="S11" i="1" s="1"/>
  <c r="U8" i="1"/>
  <c r="U14" i="1" s="1"/>
  <c r="V66" i="1"/>
  <c r="U20" i="1"/>
  <c r="U22" i="1" s="1"/>
  <c r="U85" i="1"/>
  <c r="S95" i="1"/>
  <c r="T93" i="1"/>
  <c r="T95" i="1" s="1"/>
  <c r="V96" i="1"/>
  <c r="T8" i="1"/>
  <c r="S20" i="1"/>
  <c r="T96" i="1"/>
  <c r="S96" i="1"/>
  <c r="T20" i="1"/>
  <c r="I116" i="1"/>
  <c r="G119" i="1"/>
  <c r="F119" i="1"/>
  <c r="I119" i="1" s="1"/>
  <c r="T21" i="1" l="1"/>
  <c r="U23" i="1" s="1"/>
  <c r="U24" i="1" s="1"/>
  <c r="U28" i="1" s="1"/>
  <c r="U30" i="1" s="1"/>
  <c r="S13" i="1"/>
  <c r="S15" i="1" s="1"/>
  <c r="S106" i="1" s="1"/>
  <c r="T13" i="1"/>
  <c r="V93" i="1"/>
  <c r="U11" i="1"/>
  <c r="T14" i="1"/>
  <c r="U13" i="1"/>
  <c r="T11" i="1"/>
  <c r="V8" i="1"/>
  <c r="S97" i="1"/>
  <c r="V95" i="1"/>
  <c r="S21" i="1"/>
  <c r="T23" i="1" s="1"/>
  <c r="T97" i="1"/>
  <c r="T99" i="1" s="1"/>
  <c r="T112" i="1" s="1"/>
  <c r="V20" i="1"/>
  <c r="F105" i="1"/>
  <c r="G66" i="1"/>
  <c r="I98" i="1"/>
  <c r="H98" i="1"/>
  <c r="G98" i="1"/>
  <c r="F98" i="1"/>
  <c r="I94" i="1"/>
  <c r="H94" i="1"/>
  <c r="G94" i="1"/>
  <c r="F94" i="1"/>
  <c r="I96" i="1"/>
  <c r="L99" i="1"/>
  <c r="H96" i="1" s="1"/>
  <c r="F87" i="1"/>
  <c r="G86" i="1"/>
  <c r="H86" i="1" s="1"/>
  <c r="F86" i="1"/>
  <c r="G85" i="1"/>
  <c r="F85" i="1"/>
  <c r="H85" i="1" s="1"/>
  <c r="I64" i="1"/>
  <c r="H64" i="1"/>
  <c r="G64" i="1"/>
  <c r="F64" i="1"/>
  <c r="I58" i="1"/>
  <c r="H58" i="1"/>
  <c r="G58" i="1"/>
  <c r="F58" i="1"/>
  <c r="I56" i="1"/>
  <c r="H56" i="1"/>
  <c r="G56" i="1"/>
  <c r="F56" i="1"/>
  <c r="I54" i="1"/>
  <c r="H54" i="1"/>
  <c r="G54" i="1"/>
  <c r="F54" i="1"/>
  <c r="F41" i="1"/>
  <c r="I29" i="1"/>
  <c r="I35" i="1"/>
  <c r="H35" i="1"/>
  <c r="G35" i="1"/>
  <c r="F35" i="1"/>
  <c r="F33" i="1"/>
  <c r="H31" i="1"/>
  <c r="F29" i="1"/>
  <c r="H29" i="1"/>
  <c r="G29" i="1"/>
  <c r="N36" i="1"/>
  <c r="H2" i="1"/>
  <c r="G2" i="1"/>
  <c r="F2" i="1"/>
  <c r="N35" i="1"/>
  <c r="N34" i="1"/>
  <c r="N33" i="1"/>
  <c r="N32" i="1"/>
  <c r="N31" i="1"/>
  <c r="N30" i="1"/>
  <c r="N29" i="1"/>
  <c r="N28" i="1"/>
  <c r="H21" i="1"/>
  <c r="L84" i="1" s="1"/>
  <c r="F23" i="1"/>
  <c r="H6" i="1"/>
  <c r="H8" i="1" s="1"/>
  <c r="H14" i="1" s="1"/>
  <c r="G6" i="1"/>
  <c r="G8" i="1" s="1"/>
  <c r="H13" i="1" s="1"/>
  <c r="F6" i="1"/>
  <c r="F8" i="1" s="1"/>
  <c r="T22" i="1" l="1"/>
  <c r="T24" i="1" s="1"/>
  <c r="U53" i="1"/>
  <c r="U55" i="1" s="1"/>
  <c r="U63" i="1" s="1"/>
  <c r="U65" i="1" s="1"/>
  <c r="U15" i="1"/>
  <c r="U106" i="1" s="1"/>
  <c r="F20" i="1"/>
  <c r="I20" i="1" s="1"/>
  <c r="G20" i="1"/>
  <c r="F21" i="1" s="1"/>
  <c r="G23" i="1" s="1"/>
  <c r="F96" i="1"/>
  <c r="F93" i="1"/>
  <c r="G96" i="1"/>
  <c r="G93" i="1"/>
  <c r="G95" i="1" s="1"/>
  <c r="G97" i="1" s="1"/>
  <c r="G99" i="1" s="1"/>
  <c r="G112" i="1" s="1"/>
  <c r="H93" i="1"/>
  <c r="H95" i="1" s="1"/>
  <c r="H97" i="1" s="1"/>
  <c r="H99" i="1" s="1"/>
  <c r="H112" i="1" s="1"/>
  <c r="I8" i="1"/>
  <c r="S22" i="1"/>
  <c r="S24" i="1" s="1"/>
  <c r="S53" i="1" s="1"/>
  <c r="S107" i="1"/>
  <c r="S28" i="1"/>
  <c r="T15" i="1"/>
  <c r="V11" i="1"/>
  <c r="S99" i="1"/>
  <c r="V97" i="1"/>
  <c r="T31" i="1"/>
  <c r="U33" i="1" s="1"/>
  <c r="U32" i="1"/>
  <c r="U34" i="1" s="1"/>
  <c r="U36" i="1" s="1"/>
  <c r="U39" i="1" s="1"/>
  <c r="U40" i="1" s="1"/>
  <c r="H20" i="1"/>
  <c r="G21" i="1" s="1"/>
  <c r="N37" i="1"/>
  <c r="I6" i="1"/>
  <c r="H66" i="1"/>
  <c r="F66" i="1"/>
  <c r="G13" i="1"/>
  <c r="G11" i="1"/>
  <c r="F11" i="1"/>
  <c r="H11" i="1"/>
  <c r="H15" i="1" s="1"/>
  <c r="H106" i="1" s="1"/>
  <c r="G14" i="1"/>
  <c r="F13" i="1"/>
  <c r="V24" i="1" l="1"/>
  <c r="U57" i="1"/>
  <c r="U59" i="1" s="1"/>
  <c r="U110" i="1" s="1"/>
  <c r="F95" i="1"/>
  <c r="I93" i="1"/>
  <c r="F22" i="1"/>
  <c r="F24" i="1" s="1"/>
  <c r="S30" i="1"/>
  <c r="S55" i="1"/>
  <c r="T28" i="1"/>
  <c r="T30" i="1" s="1"/>
  <c r="T53" i="1"/>
  <c r="T55" i="1" s="1"/>
  <c r="S112" i="1"/>
  <c r="V112" i="1" s="1"/>
  <c r="V99" i="1"/>
  <c r="U69" i="1"/>
  <c r="U111" i="1" s="1"/>
  <c r="U67" i="1"/>
  <c r="T106" i="1"/>
  <c r="V106" i="1" s="1"/>
  <c r="V15" i="1"/>
  <c r="I66" i="1"/>
  <c r="G22" i="1"/>
  <c r="G24" i="1" s="1"/>
  <c r="H23" i="1"/>
  <c r="H22" i="1"/>
  <c r="F15" i="1"/>
  <c r="I11" i="1"/>
  <c r="G15" i="1"/>
  <c r="G106" i="1" s="1"/>
  <c r="H24" i="1" l="1"/>
  <c r="I24" i="1" s="1"/>
  <c r="I95" i="1"/>
  <c r="F97" i="1"/>
  <c r="I15" i="1"/>
  <c r="F106" i="1"/>
  <c r="F53" i="1"/>
  <c r="F55" i="1" s="1"/>
  <c r="F57" i="1" s="1"/>
  <c r="F28" i="1"/>
  <c r="F30" i="1" s="1"/>
  <c r="T57" i="1"/>
  <c r="T59" i="1" s="1"/>
  <c r="T110" i="1" s="1"/>
  <c r="T63" i="1"/>
  <c r="T65" i="1" s="1"/>
  <c r="V30" i="1"/>
  <c r="S31" i="1"/>
  <c r="T32" i="1"/>
  <c r="V53" i="1"/>
  <c r="S63" i="1"/>
  <c r="V55" i="1"/>
  <c r="S57" i="1"/>
  <c r="V28" i="1"/>
  <c r="G53" i="1"/>
  <c r="G28" i="1"/>
  <c r="H53" i="1" l="1"/>
  <c r="H55" i="1" s="1"/>
  <c r="H63" i="1" s="1"/>
  <c r="H65" i="1" s="1"/>
  <c r="H28" i="1"/>
  <c r="H30" i="1" s="1"/>
  <c r="H32" i="1" s="1"/>
  <c r="F99" i="1"/>
  <c r="I97" i="1"/>
  <c r="F63" i="1"/>
  <c r="I106" i="1"/>
  <c r="F107" i="1"/>
  <c r="T33" i="1"/>
  <c r="V33" i="1" s="1"/>
  <c r="V31" i="1"/>
  <c r="T69" i="1"/>
  <c r="T111" i="1" s="1"/>
  <c r="T67" i="1"/>
  <c r="S65" i="1"/>
  <c r="V63" i="1"/>
  <c r="U76" i="1" s="1"/>
  <c r="S32" i="1"/>
  <c r="S59" i="1"/>
  <c r="V57" i="1"/>
  <c r="G30" i="1"/>
  <c r="G55" i="1"/>
  <c r="F65" i="1"/>
  <c r="F69" i="1" s="1"/>
  <c r="F59" i="1"/>
  <c r="F110" i="1" s="1"/>
  <c r="H57" i="1" l="1"/>
  <c r="H59" i="1" s="1"/>
  <c r="H110" i="1" s="1"/>
  <c r="I28" i="1"/>
  <c r="G31" i="1"/>
  <c r="H33" i="1" s="1"/>
  <c r="H34" i="1" s="1"/>
  <c r="H36" i="1" s="1"/>
  <c r="H39" i="1" s="1"/>
  <c r="H40" i="1" s="1"/>
  <c r="I53" i="1"/>
  <c r="H67" i="1"/>
  <c r="H69" i="1"/>
  <c r="I99" i="1"/>
  <c r="F112" i="1"/>
  <c r="I112" i="1" s="1"/>
  <c r="V59" i="1"/>
  <c r="S110" i="1"/>
  <c r="V110" i="1" s="1"/>
  <c r="S34" i="1"/>
  <c r="V32" i="1"/>
  <c r="T34" i="1"/>
  <c r="T36" i="1" s="1"/>
  <c r="T39" i="1" s="1"/>
  <c r="S67" i="1"/>
  <c r="V67" i="1" s="1"/>
  <c r="U75" i="1" s="1"/>
  <c r="U78" i="1" s="1"/>
  <c r="T87" i="1" s="1"/>
  <c r="U87" i="1" s="1"/>
  <c r="U88" i="1" s="1"/>
  <c r="Y85" i="1" s="1"/>
  <c r="Y86" i="1" s="1"/>
  <c r="S69" i="1"/>
  <c r="V65" i="1"/>
  <c r="F31" i="1"/>
  <c r="I30" i="1"/>
  <c r="F67" i="1"/>
  <c r="G57" i="1"/>
  <c r="G63" i="1"/>
  <c r="I55" i="1"/>
  <c r="G32" i="1" l="1"/>
  <c r="H111" i="1"/>
  <c r="V69" i="1"/>
  <c r="S111" i="1"/>
  <c r="V111" i="1" s="1"/>
  <c r="U41" i="1"/>
  <c r="U42" i="1" s="1"/>
  <c r="U109" i="1" s="1"/>
  <c r="U113" i="1" s="1"/>
  <c r="T40" i="1"/>
  <c r="V34" i="1"/>
  <c r="S36" i="1"/>
  <c r="G33" i="1"/>
  <c r="I33" i="1" s="1"/>
  <c r="I31" i="1"/>
  <c r="F32" i="1"/>
  <c r="G65" i="1"/>
  <c r="G69" i="1" s="1"/>
  <c r="I63" i="1"/>
  <c r="H76" i="1" s="1"/>
  <c r="F111" i="1"/>
  <c r="G59" i="1"/>
  <c r="I57" i="1"/>
  <c r="I59" i="1" l="1"/>
  <c r="G110" i="1"/>
  <c r="I110" i="1" s="1"/>
  <c r="S39" i="1"/>
  <c r="V36" i="1"/>
  <c r="G67" i="1"/>
  <c r="I65" i="1"/>
  <c r="F34" i="1"/>
  <c r="I32" i="1"/>
  <c r="G34" i="1"/>
  <c r="G36" i="1" s="1"/>
  <c r="G39" i="1" s="1"/>
  <c r="S40" i="1" l="1"/>
  <c r="T41" i="1"/>
  <c r="V39" i="1"/>
  <c r="G40" i="1"/>
  <c r="H41" i="1"/>
  <c r="H42" i="1" s="1"/>
  <c r="H109" i="1" s="1"/>
  <c r="H113" i="1" s="1"/>
  <c r="I34" i="1"/>
  <c r="F36" i="1"/>
  <c r="I67" i="1"/>
  <c r="H75" i="1" s="1"/>
  <c r="H78" i="1" s="1"/>
  <c r="G87" i="1" s="1"/>
  <c r="H87" i="1" s="1"/>
  <c r="H88" i="1" s="1"/>
  <c r="L85" i="1" s="1"/>
  <c r="L86" i="1" s="1"/>
  <c r="V41" i="1" l="1"/>
  <c r="T42" i="1"/>
  <c r="T109" i="1" s="1"/>
  <c r="T113" i="1" s="1"/>
  <c r="S42" i="1"/>
  <c r="V40" i="1"/>
  <c r="I69" i="1"/>
  <c r="G111" i="1"/>
  <c r="I36" i="1"/>
  <c r="F39" i="1"/>
  <c r="V42" i="1" l="1"/>
  <c r="S109" i="1"/>
  <c r="I111" i="1"/>
  <c r="F40" i="1"/>
  <c r="G41" i="1"/>
  <c r="I39" i="1"/>
  <c r="V109" i="1" l="1"/>
  <c r="S113" i="1"/>
  <c r="I41" i="1"/>
  <c r="G42" i="1"/>
  <c r="G109" i="1" s="1"/>
  <c r="G113" i="1" s="1"/>
  <c r="I40" i="1"/>
  <c r="F42" i="1"/>
  <c r="I42" i="1" l="1"/>
  <c r="F109" i="1"/>
  <c r="V113" i="1"/>
  <c r="S114" i="1"/>
  <c r="I109" i="1" l="1"/>
  <c r="F113" i="1"/>
  <c r="S120" i="1"/>
  <c r="T105" i="1" s="1"/>
  <c r="F114" i="1" l="1"/>
  <c r="F120" i="1" s="1"/>
  <c r="G105" i="1" s="1"/>
  <c r="I113" i="1"/>
  <c r="T107" i="1"/>
  <c r="G107" i="1" l="1"/>
  <c r="T114" i="1"/>
  <c r="G114" i="1" l="1"/>
  <c r="T120" i="1"/>
  <c r="U105" i="1" s="1"/>
  <c r="G120" i="1" l="1"/>
  <c r="H105" i="1" s="1"/>
  <c r="U107" i="1"/>
  <c r="V105" i="1"/>
  <c r="H107" i="1" l="1"/>
  <c r="I105" i="1"/>
  <c r="U114" i="1"/>
  <c r="V107" i="1"/>
  <c r="H114" i="1" l="1"/>
  <c r="I107" i="1"/>
  <c r="U120" i="1"/>
  <c r="V120" i="1" s="1"/>
  <c r="V114" i="1"/>
  <c r="H120" i="1" l="1"/>
  <c r="I120" i="1" s="1"/>
  <c r="I114" i="1"/>
</calcChain>
</file>

<file path=xl/sharedStrings.xml><?xml version="1.0" encoding="utf-8"?>
<sst xmlns="http://schemas.openxmlformats.org/spreadsheetml/2006/main" count="324" uniqueCount="141">
  <si>
    <t>Selling price per unit (Cup)</t>
  </si>
  <si>
    <t>Average sales volume per day</t>
  </si>
  <si>
    <t>30 cups/day</t>
  </si>
  <si>
    <t xml:space="preserve">Annual sales growth </t>
  </si>
  <si>
    <t>Price increment (Per year)</t>
  </si>
  <si>
    <t>Monthly average selling and administration cost of the stall</t>
  </si>
  <si>
    <t>Area commission per month</t>
  </si>
  <si>
    <t>Rent per month</t>
  </si>
  <si>
    <t>Utility per month</t>
  </si>
  <si>
    <t>Depreciation per month</t>
  </si>
  <si>
    <t>During normal situation, the following growth has been observed</t>
  </si>
  <si>
    <t>Raw material cost increases every year</t>
  </si>
  <si>
    <t>Labor cost increases every year</t>
  </si>
  <si>
    <t>MOH cost increases every year</t>
  </si>
  <si>
    <t>Sell &amp; Admin cost increases every year</t>
  </si>
  <si>
    <t>Sales budget</t>
  </si>
  <si>
    <t xml:space="preserve">October </t>
  </si>
  <si>
    <t xml:space="preserve">November </t>
  </si>
  <si>
    <t>December</t>
  </si>
  <si>
    <t xml:space="preserve">Selling price per unit </t>
  </si>
  <si>
    <t>Total</t>
  </si>
  <si>
    <t>Expected cash collection</t>
  </si>
  <si>
    <t xml:space="preserve">Month of sale </t>
  </si>
  <si>
    <t xml:space="preserve">On the following month </t>
  </si>
  <si>
    <t>Uncollected</t>
  </si>
  <si>
    <t>Pattern of payment of cash receivables</t>
  </si>
  <si>
    <t xml:space="preserve">Cash </t>
  </si>
  <si>
    <t>Total budgeted sales</t>
  </si>
  <si>
    <t xml:space="preserve">On account </t>
  </si>
  <si>
    <t>Cash</t>
  </si>
  <si>
    <t>On account</t>
  </si>
  <si>
    <t>Production Budget</t>
  </si>
  <si>
    <t>Quarter</t>
  </si>
  <si>
    <t>Total expected cash collection</t>
  </si>
  <si>
    <t>Percentage needed to have in ending inventory of the following month’s budgeted sales in units</t>
  </si>
  <si>
    <t>September (Ending Inventory)</t>
  </si>
  <si>
    <t>January sales (30%)</t>
  </si>
  <si>
    <t>Direct Materials budget</t>
  </si>
  <si>
    <t>Materials</t>
  </si>
  <si>
    <t>Price/unit</t>
  </si>
  <si>
    <t>Quantity</t>
  </si>
  <si>
    <t>Ispahani Mirzapur Tea Bags (50)</t>
  </si>
  <si>
    <t>Ispahani Mirzapur Tea Bags (25)</t>
  </si>
  <si>
    <t>Danish condensed filled milk</t>
  </si>
  <si>
    <t>Ispahani Mirzapur Packet Tea (1 KG)</t>
  </si>
  <si>
    <t>Ginger (500 gm)</t>
  </si>
  <si>
    <t>Lemon (4 piece)</t>
  </si>
  <si>
    <t>Water (8 Litre)</t>
  </si>
  <si>
    <t>One time Plastic Glass 200ml (100 glass in one packet)</t>
  </si>
  <si>
    <t xml:space="preserve">Total </t>
  </si>
  <si>
    <t>Budgeted sales units (Cups of tea)</t>
  </si>
  <si>
    <t>Available inventory (Cups of tea)</t>
  </si>
  <si>
    <t>Total production units (Cups of tea)</t>
  </si>
  <si>
    <t>Sugar (1 KG)</t>
  </si>
  <si>
    <t>Materials per unit (mL)</t>
  </si>
  <si>
    <t>Production needs (mL)</t>
  </si>
  <si>
    <t>Percentage needed to have in ending inventory of the next month's production needs</t>
  </si>
  <si>
    <t>Production needs (January)</t>
  </si>
  <si>
    <t>Total materials needed</t>
  </si>
  <si>
    <t>Add: Targeted ending inventory</t>
  </si>
  <si>
    <t>Less: Beginning Inventory</t>
  </si>
  <si>
    <t>Add: Target ending inventory - 30% of next month's sales units</t>
  </si>
  <si>
    <t>Less: Beginning inventory (Cups of tea)</t>
  </si>
  <si>
    <t>October beginning inventory</t>
  </si>
  <si>
    <t>Materials to be purchased</t>
  </si>
  <si>
    <t>Material cost per cup of tea</t>
  </si>
  <si>
    <t>Total ditect materials cost</t>
  </si>
  <si>
    <t>Cash disbursement for direct materials</t>
  </si>
  <si>
    <t>Pattern of cash disbursement</t>
  </si>
  <si>
    <t>Month of purchase</t>
  </si>
  <si>
    <t>Payable balance of September</t>
  </si>
  <si>
    <t>Month of purchase payment</t>
  </si>
  <si>
    <t>Previous month's payable balance</t>
  </si>
  <si>
    <t>Total cash disbursement</t>
  </si>
  <si>
    <t xml:space="preserve">Quarter </t>
  </si>
  <si>
    <t>Direct Labour Budget</t>
  </si>
  <si>
    <t>Direct Labour per unit</t>
  </si>
  <si>
    <t>Labour hour required</t>
  </si>
  <si>
    <t>Direct Labour per unit (Hours)</t>
  </si>
  <si>
    <t>Guaranted labour hour</t>
  </si>
  <si>
    <t>Direct labour hours paid</t>
  </si>
  <si>
    <t>Hourly wage rate</t>
  </si>
  <si>
    <t>Total direct labour cost</t>
  </si>
  <si>
    <t xml:space="preserve">Hourly wage rate </t>
  </si>
  <si>
    <t>Manufacturing Overhead Budget</t>
  </si>
  <si>
    <t>Variable Manufacturing Overhead rate</t>
  </si>
  <si>
    <t>Total Variable Manufacturing Overhead cost</t>
  </si>
  <si>
    <t>Total Fixed Manufacturing Overhead Cost</t>
  </si>
  <si>
    <t>Total Manufacturing Overhead cost</t>
  </si>
  <si>
    <t>Total Cash disbursement for Manufacturing Overhead</t>
  </si>
  <si>
    <t>Budgeted direct labour hours</t>
  </si>
  <si>
    <t>Predetermined Overhead Rate (POHR)</t>
  </si>
  <si>
    <t>Estimated MOH</t>
  </si>
  <si>
    <t>Estimated Allocation Base (Direct Labour Hours)</t>
  </si>
  <si>
    <t>Production cost</t>
  </si>
  <si>
    <t xml:space="preserve">Direct Materials </t>
  </si>
  <si>
    <t>Direct Labor</t>
  </si>
  <si>
    <t>Manufacturing Overhead</t>
  </si>
  <si>
    <t>Cost</t>
  </si>
  <si>
    <t>Total per unit production cost</t>
  </si>
  <si>
    <t>Budgeted Finished Goods Inventory</t>
  </si>
  <si>
    <t>Ending Inventory in Units</t>
  </si>
  <si>
    <t>Ending Finished Goods Inventory</t>
  </si>
  <si>
    <t>Selling and Administrative Expense</t>
  </si>
  <si>
    <t>Budgeted Sales Unit</t>
  </si>
  <si>
    <t>Variable Selling &amp; Administration rate</t>
  </si>
  <si>
    <t>Fixed Selling and Administrative Cost (Monthly)</t>
  </si>
  <si>
    <t>Total Fixed Selling and Administrative Cost (Monthly)</t>
  </si>
  <si>
    <t>Depreciation expense (Monthly)</t>
  </si>
  <si>
    <t>Variable Selling &amp; Administration expense</t>
  </si>
  <si>
    <t>Fixed Selling &amp; Administration expense</t>
  </si>
  <si>
    <t>Total Selling and Administrative expense</t>
  </si>
  <si>
    <t>Cash outflow for Selling and Administration expense</t>
  </si>
  <si>
    <t>Cash Budget</t>
  </si>
  <si>
    <t>Beginning cash balance</t>
  </si>
  <si>
    <t>Add: Cash Collections</t>
  </si>
  <si>
    <t>Total cash available</t>
  </si>
  <si>
    <t>Direct Materials</t>
  </si>
  <si>
    <t>Direct Labours</t>
  </si>
  <si>
    <t>Selling &amp; Administration</t>
  </si>
  <si>
    <t>Total disbursement</t>
  </si>
  <si>
    <t>Excess (Deficiency)</t>
  </si>
  <si>
    <t>Financing:</t>
  </si>
  <si>
    <t>Borrowing</t>
  </si>
  <si>
    <t>Repayments</t>
  </si>
  <si>
    <t>Interest payments</t>
  </si>
  <si>
    <t>Total financing</t>
  </si>
  <si>
    <t>Ending cash balance</t>
  </si>
  <si>
    <t>October 01 Balance</t>
  </si>
  <si>
    <t>Less: Cash Disbursements</t>
  </si>
  <si>
    <t xml:space="preserve">Maintain upto BDT 50000 of open line credit with interest rate </t>
  </si>
  <si>
    <t>Maintain minimum cash balance</t>
  </si>
  <si>
    <t>January</t>
  </si>
  <si>
    <t>February</t>
  </si>
  <si>
    <t>March</t>
  </si>
  <si>
    <t>As I know there will be corona virus so my preparation for that is given below</t>
  </si>
  <si>
    <t>5 cups/day</t>
  </si>
  <si>
    <t>December (Ending Inventory)</t>
  </si>
  <si>
    <t>April sales (30%)</t>
  </si>
  <si>
    <t>Production needs (April)</t>
  </si>
  <si>
    <t>January beginning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</si>
</sst>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[$BDT]\ #,##0.00"/>
  </numFmts>
  <fonts count="1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6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rgb="FFFF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10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ck">
        <color indexed="64"/>
      </left>
      <right/>
      <top style="thick">
        <color rgb="FFFF0000"/>
      </top>
      <bottom style="thick">
        <color indexed="64"/>
      </bottom>
      <diagonal/>
    </border>
    <border>
      <left/>
      <right/>
      <top style="thick">
        <color rgb="FFFF0000"/>
      </top>
      <bottom style="thick">
        <color indexed="64"/>
      </bottom>
      <diagonal/>
    </border>
    <border>
      <left/>
      <right style="thick">
        <color indexed="64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0000"/>
      </top>
      <bottom style="thick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ck">
        <color indexed="64"/>
      </top>
      <bottom style="thick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indexed="64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/>
      <diagonal/>
    </border>
    <border>
      <left style="thick">
        <color indexed="64"/>
      </left>
      <right style="thick">
        <color rgb="FFFF0000"/>
      </right>
      <top/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/>
      <diagonal/>
    </border>
    <border>
      <left style="thick">
        <color rgb="FFFF0000"/>
      </left>
      <right style="thick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indexed="64"/>
      </right>
      <top style="thick">
        <color rgb="FFFF0000"/>
      </top>
      <bottom/>
      <diagonal/>
    </border>
    <border>
      <left style="thick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indexed="64"/>
      </bottom>
      <diagonal/>
    </border>
    <border>
      <left/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 style="thick">
        <color rgb="FFFF0000"/>
      </top>
      <bottom/>
      <diagonal/>
    </border>
    <border>
      <left style="thick">
        <color indexed="64"/>
      </left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rgb="FFFF0000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indexed="64"/>
      </bottom>
      <diagonal/>
    </border>
    <border>
      <left style="thin">
        <color indexed="64"/>
      </left>
      <right/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theme="1"/>
      </right>
      <top style="thick">
        <color theme="1"/>
      </top>
      <bottom/>
      <diagonal/>
    </border>
    <border>
      <left style="thick">
        <color rgb="FFFF0000"/>
      </left>
      <right style="thick">
        <color theme="1"/>
      </right>
      <top/>
      <bottom/>
      <diagonal/>
    </border>
    <border>
      <left style="thick">
        <color indexed="64"/>
      </left>
      <right style="thick">
        <color rgb="FFFF0000"/>
      </right>
      <top style="thick">
        <color theme="1"/>
      </top>
      <bottom/>
      <diagonal/>
    </border>
    <border>
      <left style="thick">
        <color indexed="64"/>
      </left>
      <right style="thick">
        <color rgb="FFFF0000"/>
      </right>
      <top/>
      <bottom style="thick">
        <color theme="1"/>
      </bottom>
      <diagonal/>
    </border>
    <border>
      <left style="thick">
        <color indexed="64"/>
      </left>
      <right style="thick">
        <color rgb="FFFF0000"/>
      </right>
      <top style="thick">
        <color theme="1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theme="1"/>
      </bottom>
      <diagonal/>
    </border>
    <border>
      <left style="thick">
        <color theme="1"/>
      </left>
      <right style="thick">
        <color rgb="FFFF0000"/>
      </right>
      <top style="thick">
        <color theme="1"/>
      </top>
      <bottom style="thick">
        <color theme="1"/>
      </bottom>
      <diagonal/>
    </border>
    <border>
      <left style="thick">
        <color rgb="FFFF0000"/>
      </left>
      <right style="thick">
        <color theme="1"/>
      </right>
      <top style="thick">
        <color auto="1"/>
      </top>
      <bottom style="thick">
        <color rgb="FFFF0000"/>
      </bottom>
      <diagonal/>
    </border>
    <border>
      <left style="thick">
        <color theme="1"/>
      </left>
      <right style="thick">
        <color rgb="FFFF0000"/>
      </right>
      <top/>
      <bottom/>
      <diagonal/>
    </border>
    <border>
      <left style="thick">
        <color theme="1"/>
      </left>
      <right style="thick">
        <color rgb="FFFF0000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rgb="FFFF0000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 style="thick">
        <color indexed="64"/>
      </left>
      <right style="thick">
        <color rgb="FFFF0000"/>
      </right>
      <top style="thin">
        <color indexed="64"/>
      </top>
      <bottom/>
      <diagonal/>
    </border>
    <border>
      <left style="thick">
        <color rgb="FFFF0000"/>
      </left>
      <right/>
      <top style="thick">
        <color auto="1"/>
      </top>
      <bottom/>
      <diagonal/>
    </border>
    <border>
      <left/>
      <right style="thick">
        <color rgb="FFFF0000"/>
      </right>
      <top/>
      <bottom style="thick">
        <color indexed="64"/>
      </bottom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rgb="FFFF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1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1" fillId="0" borderId="0" xfId="0" applyFont="1"/>
    <xf numFmtId="0" fontId="1" fillId="0" borderId="4" xfId="0" applyFont="1" applyBorder="1"/>
    <xf numFmtId="164" fontId="1" fillId="0" borderId="4" xfId="0" applyNumberFormat="1" applyFont="1" applyBorder="1"/>
    <xf numFmtId="0" fontId="1" fillId="0" borderId="2" xfId="0" applyFont="1" applyBorder="1" applyAlignment="1">
      <alignment horizontal="right"/>
    </xf>
    <xf numFmtId="9" fontId="1" fillId="0" borderId="2" xfId="0" applyNumberFormat="1" applyFont="1" applyBorder="1"/>
    <xf numFmtId="164" fontId="1" fillId="0" borderId="2" xfId="0" applyNumberFormat="1" applyFont="1" applyBorder="1"/>
    <xf numFmtId="0" fontId="1" fillId="0" borderId="3" xfId="0" applyFont="1" applyBorder="1"/>
    <xf numFmtId="9" fontId="1" fillId="0" borderId="3" xfId="0" applyNumberFormat="1" applyFont="1" applyBorder="1"/>
    <xf numFmtId="164" fontId="1" fillId="0" borderId="0" xfId="0" applyNumberFormat="1" applyFont="1"/>
    <xf numFmtId="0" fontId="1" fillId="0" borderId="5" xfId="0" applyFont="1" applyBorder="1"/>
    <xf numFmtId="0" fontId="1" fillId="0" borderId="0" xfId="0" applyFont="1" applyFill="1" applyBorder="1"/>
    <xf numFmtId="164" fontId="1" fillId="0" borderId="5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0" xfId="0" applyNumberFormat="1" applyFont="1" applyBorder="1"/>
    <xf numFmtId="0" fontId="1" fillId="0" borderId="11" xfId="0" applyFont="1" applyFill="1" applyBorder="1"/>
    <xf numFmtId="0" fontId="1" fillId="0" borderId="7" xfId="0" applyFont="1" applyBorder="1"/>
    <xf numFmtId="0" fontId="1" fillId="0" borderId="15" xfId="0" applyFont="1" applyBorder="1"/>
    <xf numFmtId="0" fontId="1" fillId="0" borderId="6" xfId="0" applyFont="1" applyBorder="1"/>
    <xf numFmtId="0" fontId="1" fillId="0" borderId="19" xfId="0" applyFont="1" applyBorder="1"/>
    <xf numFmtId="164" fontId="1" fillId="0" borderId="3" xfId="0" applyNumberFormat="1" applyFont="1" applyBorder="1"/>
    <xf numFmtId="0" fontId="2" fillId="0" borderId="19" xfId="0" applyFont="1" applyBorder="1"/>
    <xf numFmtId="164" fontId="1" fillId="0" borderId="1" xfId="0" applyNumberFormat="1" applyFont="1" applyBorder="1"/>
    <xf numFmtId="0" fontId="2" fillId="0" borderId="20" xfId="0" applyFont="1" applyBorder="1"/>
    <xf numFmtId="164" fontId="1" fillId="0" borderId="7" xfId="0" applyNumberFormat="1" applyFont="1" applyBorder="1"/>
    <xf numFmtId="0" fontId="2" fillId="0" borderId="1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6" xfId="0" applyNumberFormat="1" applyFont="1" applyBorder="1"/>
    <xf numFmtId="0" fontId="1" fillId="0" borderId="28" xfId="0" applyFont="1" applyBorder="1"/>
    <xf numFmtId="0" fontId="1" fillId="0" borderId="22" xfId="0" applyFont="1" applyBorder="1"/>
    <xf numFmtId="0" fontId="1" fillId="0" borderId="29" xfId="0" applyFont="1" applyBorder="1"/>
    <xf numFmtId="0" fontId="1" fillId="0" borderId="1" xfId="0" applyFont="1" applyBorder="1"/>
    <xf numFmtId="0" fontId="1" fillId="0" borderId="31" xfId="0" applyFont="1" applyBorder="1"/>
    <xf numFmtId="0" fontId="1" fillId="0" borderId="30" xfId="0" applyFont="1" applyBorder="1"/>
    <xf numFmtId="0" fontId="1" fillId="0" borderId="22" xfId="0" applyNumberFormat="1" applyFont="1" applyBorder="1"/>
    <xf numFmtId="0" fontId="1" fillId="0" borderId="23" xfId="0" applyNumberFormat="1" applyFont="1" applyBorder="1"/>
    <xf numFmtId="0" fontId="2" fillId="0" borderId="19" xfId="0" applyFont="1" applyBorder="1" applyAlignment="1">
      <alignment horizontal="center"/>
    </xf>
    <xf numFmtId="0" fontId="1" fillId="0" borderId="32" xfId="0" applyFont="1" applyBorder="1"/>
    <xf numFmtId="164" fontId="1" fillId="0" borderId="33" xfId="1" applyNumberFormat="1" applyFont="1" applyBorder="1"/>
    <xf numFmtId="164" fontId="1" fillId="0" borderId="29" xfId="1" applyNumberFormat="1" applyFont="1" applyBorder="1"/>
    <xf numFmtId="164" fontId="1" fillId="0" borderId="32" xfId="1" applyNumberFormat="1" applyFont="1" applyBorder="1"/>
    <xf numFmtId="0" fontId="1" fillId="0" borderId="8" xfId="0" applyNumberFormat="1" applyFont="1" applyBorder="1"/>
    <xf numFmtId="0" fontId="1" fillId="0" borderId="24" xfId="0" applyFont="1" applyBorder="1"/>
    <xf numFmtId="0" fontId="6" fillId="2" borderId="2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1" fillId="0" borderId="35" xfId="0" applyFont="1" applyBorder="1"/>
    <xf numFmtId="0" fontId="1" fillId="0" borderId="0" xfId="0" applyFont="1" applyBorder="1"/>
    <xf numFmtId="0" fontId="1" fillId="0" borderId="20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16" xfId="0" applyFont="1" applyFill="1" applyBorder="1"/>
    <xf numFmtId="9" fontId="1" fillId="0" borderId="0" xfId="0" applyNumberFormat="1" applyFont="1" applyBorder="1"/>
    <xf numFmtId="0" fontId="1" fillId="0" borderId="38" xfId="0" applyFont="1" applyBorder="1"/>
    <xf numFmtId="9" fontId="1" fillId="0" borderId="39" xfId="0" applyNumberFormat="1" applyFont="1" applyBorder="1"/>
    <xf numFmtId="9" fontId="1" fillId="0" borderId="18" xfId="0" applyNumberFormat="1" applyFont="1" applyBorder="1"/>
    <xf numFmtId="0" fontId="2" fillId="0" borderId="19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1" fillId="0" borderId="3" xfId="1" applyNumberFormat="1" applyFont="1" applyBorder="1"/>
    <xf numFmtId="164" fontId="1" fillId="0" borderId="33" xfId="0" applyNumberFormat="1" applyFont="1" applyBorder="1"/>
    <xf numFmtId="164" fontId="1" fillId="0" borderId="29" xfId="0" applyNumberFormat="1" applyFont="1" applyBorder="1"/>
    <xf numFmtId="164" fontId="5" fillId="2" borderId="1" xfId="0" applyNumberFormat="1" applyFont="1" applyFill="1" applyBorder="1"/>
    <xf numFmtId="0" fontId="1" fillId="0" borderId="21" xfId="0" applyFont="1" applyBorder="1"/>
    <xf numFmtId="0" fontId="1" fillId="0" borderId="23" xfId="0" applyFont="1" applyBorder="1"/>
    <xf numFmtId="164" fontId="1" fillId="0" borderId="32" xfId="0" applyNumberFormat="1" applyFont="1" applyBorder="1"/>
    <xf numFmtId="0" fontId="5" fillId="2" borderId="37" xfId="0" applyFont="1" applyFill="1" applyBorder="1"/>
    <xf numFmtId="0" fontId="1" fillId="0" borderId="40" xfId="0" applyFont="1" applyBorder="1"/>
    <xf numFmtId="164" fontId="1" fillId="2" borderId="1" xfId="0" applyNumberFormat="1" applyFont="1" applyFill="1" applyBorder="1"/>
    <xf numFmtId="0" fontId="1" fillId="0" borderId="20" xfId="0" applyFont="1" applyBorder="1"/>
    <xf numFmtId="0" fontId="1" fillId="0" borderId="37" xfId="0" applyFont="1" applyBorder="1"/>
    <xf numFmtId="0" fontId="2" fillId="0" borderId="36" xfId="0" applyFont="1" applyBorder="1"/>
    <xf numFmtId="0" fontId="2" fillId="0" borderId="37" xfId="0" applyFont="1" applyBorder="1"/>
    <xf numFmtId="164" fontId="1" fillId="0" borderId="0" xfId="0" applyNumberFormat="1" applyFont="1" applyBorder="1"/>
    <xf numFmtId="0" fontId="2" fillId="0" borderId="37" xfId="0" applyFont="1" applyFill="1" applyBorder="1"/>
    <xf numFmtId="0" fontId="1" fillId="0" borderId="42" xfId="0" applyFont="1" applyBorder="1"/>
    <xf numFmtId="0" fontId="2" fillId="0" borderId="46" xfId="0" applyFont="1" applyBorder="1" applyAlignment="1">
      <alignment horizontal="center"/>
    </xf>
    <xf numFmtId="0" fontId="1" fillId="0" borderId="47" xfId="0" applyFont="1" applyBorder="1"/>
    <xf numFmtId="0" fontId="1" fillId="0" borderId="48" xfId="0" applyFont="1" applyBorder="1"/>
    <xf numFmtId="0" fontId="2" fillId="0" borderId="49" xfId="0" applyFont="1" applyBorder="1"/>
    <xf numFmtId="9" fontId="1" fillId="0" borderId="50" xfId="0" applyNumberFormat="1" applyFont="1" applyBorder="1"/>
    <xf numFmtId="0" fontId="1" fillId="0" borderId="50" xfId="0" applyFont="1" applyBorder="1"/>
    <xf numFmtId="0" fontId="1" fillId="0" borderId="51" xfId="0" applyFont="1" applyBorder="1"/>
    <xf numFmtId="0" fontId="2" fillId="0" borderId="53" xfId="0" applyFont="1" applyBorder="1"/>
    <xf numFmtId="0" fontId="5" fillId="2" borderId="53" xfId="0" applyFont="1" applyFill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5" fillId="2" borderId="57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2" fillId="0" borderId="59" xfId="0" applyFont="1" applyBorder="1"/>
    <xf numFmtId="0" fontId="1" fillId="0" borderId="61" xfId="0" applyFont="1" applyBorder="1"/>
    <xf numFmtId="0" fontId="5" fillId="2" borderId="62" xfId="0" applyFont="1" applyFill="1" applyBorder="1"/>
    <xf numFmtId="0" fontId="1" fillId="0" borderId="63" xfId="0" applyFont="1" applyBorder="1"/>
    <xf numFmtId="0" fontId="1" fillId="0" borderId="64" xfId="0" applyFont="1" applyBorder="1"/>
    <xf numFmtId="0" fontId="1" fillId="0" borderId="65" xfId="0" applyFont="1" applyBorder="1"/>
    <xf numFmtId="0" fontId="1" fillId="0" borderId="53" xfId="0" applyFont="1" applyFill="1" applyBorder="1"/>
    <xf numFmtId="164" fontId="1" fillId="0" borderId="53" xfId="0" applyNumberFormat="1" applyFont="1" applyBorder="1"/>
    <xf numFmtId="0" fontId="1" fillId="0" borderId="59" xfId="0" applyFont="1" applyBorder="1"/>
    <xf numFmtId="0" fontId="5" fillId="2" borderId="67" xfId="0" applyFont="1" applyFill="1" applyBorder="1"/>
    <xf numFmtId="0" fontId="1" fillId="0" borderId="68" xfId="0" applyFont="1" applyBorder="1"/>
    <xf numFmtId="164" fontId="5" fillId="2" borderId="70" xfId="0" applyNumberFormat="1" applyFont="1" applyFill="1" applyBorder="1"/>
    <xf numFmtId="0" fontId="2" fillId="0" borderId="71" xfId="0" applyFont="1" applyBorder="1" applyAlignment="1">
      <alignment horizontal="center"/>
    </xf>
    <xf numFmtId="0" fontId="1" fillId="0" borderId="72" xfId="0" applyFont="1" applyFill="1" applyBorder="1"/>
    <xf numFmtId="9" fontId="1" fillId="0" borderId="73" xfId="0" applyNumberFormat="1" applyFont="1" applyBorder="1"/>
    <xf numFmtId="9" fontId="1" fillId="0" borderId="74" xfId="0" applyNumberFormat="1" applyFont="1" applyBorder="1"/>
    <xf numFmtId="0" fontId="1" fillId="0" borderId="60" xfId="0" applyFont="1" applyBorder="1"/>
    <xf numFmtId="9" fontId="1" fillId="0" borderId="76" xfId="0" applyNumberFormat="1" applyFont="1" applyBorder="1"/>
    <xf numFmtId="0" fontId="1" fillId="0" borderId="78" xfId="0" applyFont="1" applyBorder="1"/>
    <xf numFmtId="9" fontId="1" fillId="0" borderId="79" xfId="0" applyNumberFormat="1" applyFont="1" applyBorder="1"/>
    <xf numFmtId="0" fontId="1" fillId="0" borderId="80" xfId="0" applyFont="1" applyBorder="1"/>
    <xf numFmtId="0" fontId="1" fillId="0" borderId="81" xfId="0" applyFont="1" applyBorder="1"/>
    <xf numFmtId="164" fontId="1" fillId="0" borderId="67" xfId="0" applyNumberFormat="1" applyFont="1" applyBorder="1"/>
    <xf numFmtId="0" fontId="1" fillId="0" borderId="82" xfId="0" applyFont="1" applyBorder="1"/>
    <xf numFmtId="164" fontId="5" fillId="2" borderId="53" xfId="0" applyNumberFormat="1" applyFont="1" applyFill="1" applyBorder="1"/>
    <xf numFmtId="0" fontId="2" fillId="0" borderId="64" xfId="0" applyFont="1" applyFill="1" applyBorder="1"/>
    <xf numFmtId="0" fontId="2" fillId="0" borderId="64" xfId="0" applyFont="1" applyBorder="1"/>
    <xf numFmtId="0" fontId="1" fillId="0" borderId="83" xfId="0" applyFont="1" applyBorder="1"/>
    <xf numFmtId="164" fontId="1" fillId="0" borderId="9" xfId="0" applyNumberFormat="1" applyFont="1" applyBorder="1"/>
    <xf numFmtId="164" fontId="1" fillId="0" borderId="84" xfId="0" applyNumberFormat="1" applyFont="1" applyBorder="1"/>
    <xf numFmtId="164" fontId="1" fillId="0" borderId="6" xfId="0" applyNumberFormat="1" applyFont="1" applyBorder="1"/>
    <xf numFmtId="164" fontId="1" fillId="0" borderId="23" xfId="0" applyNumberFormat="1" applyFont="1" applyBorder="1"/>
    <xf numFmtId="164" fontId="1" fillId="0" borderId="51" xfId="0" applyNumberFormat="1" applyFont="1" applyBorder="1"/>
    <xf numFmtId="164" fontId="1" fillId="0" borderId="88" xfId="0" applyNumberFormat="1" applyFont="1" applyBorder="1"/>
    <xf numFmtId="0" fontId="8" fillId="0" borderId="0" xfId="0" applyFont="1" applyBorder="1"/>
    <xf numFmtId="0" fontId="2" fillId="0" borderId="0" xfId="0" applyFont="1" applyBorder="1"/>
    <xf numFmtId="164" fontId="1" fillId="0" borderId="89" xfId="0" applyNumberFormat="1" applyFont="1" applyBorder="1"/>
    <xf numFmtId="164" fontId="1" fillId="0" borderId="62" xfId="0" applyNumberFormat="1" applyFont="1" applyBorder="1"/>
    <xf numFmtId="164" fontId="1" fillId="0" borderId="41" xfId="0" applyNumberFormat="1" applyFont="1" applyBorder="1"/>
    <xf numFmtId="0" fontId="2" fillId="2" borderId="65" xfId="0" applyFont="1" applyFill="1" applyBorder="1"/>
    <xf numFmtId="164" fontId="1" fillId="2" borderId="53" xfId="0" applyNumberFormat="1" applyFont="1" applyFill="1" applyBorder="1"/>
    <xf numFmtId="0" fontId="2" fillId="2" borderId="77" xfId="0" applyFont="1" applyFill="1" applyBorder="1"/>
    <xf numFmtId="0" fontId="2" fillId="2" borderId="60" xfId="0" applyFont="1" applyFill="1" applyBorder="1"/>
    <xf numFmtId="0" fontId="2" fillId="2" borderId="52" xfId="0" applyFont="1" applyFill="1" applyBorder="1"/>
    <xf numFmtId="0" fontId="2" fillId="2" borderId="53" xfId="0" applyFont="1" applyFill="1" applyBorder="1"/>
    <xf numFmtId="164" fontId="2" fillId="2" borderId="1" xfId="0" applyNumberFormat="1" applyFont="1" applyFill="1" applyBorder="1"/>
    <xf numFmtId="0" fontId="2" fillId="2" borderId="69" xfId="0" applyFont="1" applyFill="1" applyBorder="1"/>
    <xf numFmtId="164" fontId="2" fillId="2" borderId="53" xfId="0" applyNumberFormat="1" applyFont="1" applyFill="1" applyBorder="1"/>
    <xf numFmtId="0" fontId="1" fillId="0" borderId="92" xfId="0" applyFont="1" applyBorder="1"/>
    <xf numFmtId="164" fontId="1" fillId="0" borderId="93" xfId="0" applyNumberFormat="1" applyFont="1" applyBorder="1"/>
    <xf numFmtId="164" fontId="5" fillId="2" borderId="94" xfId="0" applyNumberFormat="1" applyFont="1" applyFill="1" applyBorder="1"/>
    <xf numFmtId="0" fontId="2" fillId="0" borderId="52" xfId="0" applyFont="1" applyBorder="1"/>
    <xf numFmtId="0" fontId="1" fillId="0" borderId="90" xfId="0" applyFont="1" applyBorder="1"/>
    <xf numFmtId="0" fontId="1" fillId="0" borderId="91" xfId="0" applyFont="1" applyBorder="1"/>
    <xf numFmtId="0" fontId="2" fillId="2" borderId="97" xfId="0" applyFont="1" applyFill="1" applyBorder="1"/>
    <xf numFmtId="164" fontId="1" fillId="0" borderId="70" xfId="0" applyNumberFormat="1" applyFont="1" applyBorder="1"/>
    <xf numFmtId="0" fontId="2" fillId="0" borderId="96" xfId="0" applyFont="1" applyBorder="1" applyAlignment="1">
      <alignment horizontal="center"/>
    </xf>
    <xf numFmtId="164" fontId="1" fillId="0" borderId="98" xfId="0" applyNumberFormat="1" applyFont="1" applyBorder="1"/>
    <xf numFmtId="164" fontId="1" fillId="0" borderId="99" xfId="0" applyNumberFormat="1" applyFont="1" applyBorder="1"/>
    <xf numFmtId="0" fontId="2" fillId="0" borderId="100" xfId="0" applyFont="1" applyBorder="1" applyAlignment="1">
      <alignment horizontal="center"/>
    </xf>
    <xf numFmtId="0" fontId="2" fillId="0" borderId="101" xfId="0" applyFont="1" applyBorder="1"/>
    <xf numFmtId="164" fontId="1" fillId="0" borderId="102" xfId="0" applyNumberFormat="1" applyFont="1" applyBorder="1"/>
    <xf numFmtId="164" fontId="2" fillId="0" borderId="62" xfId="0" applyNumberFormat="1" applyFont="1" applyBorder="1"/>
    <xf numFmtId="164" fontId="1" fillId="0" borderId="11" xfId="0" applyNumberFormat="1" applyFont="1" applyBorder="1"/>
    <xf numFmtId="0" fontId="2" fillId="0" borderId="103" xfId="0" applyFont="1" applyBorder="1"/>
    <xf numFmtId="164" fontId="1" fillId="0" borderId="30" xfId="0" applyNumberFormat="1" applyFont="1" applyBorder="1"/>
    <xf numFmtId="164" fontId="1" fillId="0" borderId="36" xfId="0" applyNumberFormat="1" applyFont="1" applyBorder="1"/>
    <xf numFmtId="0" fontId="2" fillId="0" borderId="34" xfId="0" applyFont="1" applyBorder="1"/>
    <xf numFmtId="164" fontId="1" fillId="0" borderId="104" xfId="0" applyNumberFormat="1" applyFont="1" applyBorder="1"/>
    <xf numFmtId="164" fontId="1" fillId="0" borderId="48" xfId="0" applyNumberFormat="1" applyFont="1" applyBorder="1"/>
    <xf numFmtId="9" fontId="1" fillId="0" borderId="51" xfId="0" applyNumberFormat="1" applyFont="1" applyBorder="1"/>
    <xf numFmtId="0" fontId="2" fillId="0" borderId="105" xfId="0" applyFont="1" applyBorder="1"/>
    <xf numFmtId="0" fontId="1" fillId="0" borderId="105" xfId="0" applyFont="1" applyBorder="1"/>
    <xf numFmtId="0" fontId="1" fillId="0" borderId="36" xfId="0" applyFont="1" applyBorder="1"/>
    <xf numFmtId="164" fontId="1" fillId="0" borderId="37" xfId="0" applyNumberFormat="1" applyFont="1" applyBorder="1"/>
    <xf numFmtId="0" fontId="2" fillId="2" borderId="106" xfId="0" applyFont="1" applyFill="1" applyBorder="1"/>
    <xf numFmtId="0" fontId="1" fillId="0" borderId="71" xfId="0" applyFont="1" applyBorder="1"/>
    <xf numFmtId="0" fontId="10" fillId="0" borderId="36" xfId="0" applyFont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5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/>
    </xf>
    <xf numFmtId="0" fontId="4" fillId="2" borderId="86" xfId="0" applyFont="1" applyFill="1" applyBorder="1" applyAlignment="1">
      <alignment horizontal="center"/>
    </xf>
    <xf numFmtId="0" fontId="4" fillId="2" borderId="87" xfId="0" applyFont="1" applyFill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164" fontId="5" fillId="2" borderId="20" xfId="0" applyNumberFormat="1" applyFont="1" applyFill="1" applyBorder="1" applyAlignment="1">
      <alignment horizontal="center" vertical="center"/>
    </xf>
    <xf numFmtId="164" fontId="5" fillId="2" borderId="37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5" fillId="2" borderId="83" xfId="0" applyFont="1" applyFill="1" applyBorder="1" applyAlignment="1">
      <alignment horizontal="center"/>
    </xf>
    <xf numFmtId="0" fontId="5" fillId="2" borderId="95" xfId="0" applyFont="1" applyFill="1" applyBorder="1" applyAlignment="1">
      <alignment horizontal="center"/>
    </xf>
    <xf numFmtId="0" fontId="4" fillId="2" borderId="8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1" fillId="3" borderId="20" xfId="0" applyFont="1" applyFill="1" applyBorder="1"/>
    <xf numFmtId="0" fontId="1" fillId="3" borderId="36" xfId="0" applyFont="1" applyFill="1" applyBorder="1"/>
    <xf numFmtId="0" fontId="1" fillId="4" borderId="50" xfId="0" applyFont="1" applyFill="1" applyBorder="1"/>
    <xf numFmtId="0" fontId="1" fillId="4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1"/>
  <sheetViews>
    <sheetView tabSelected="1" topLeftCell="Q1" zoomScale="70" zoomScaleNormal="70" workbookViewId="0">
      <selection activeCell="W3" sqref="W3"/>
    </sheetView>
  </sheetViews>
  <sheetFormatPr defaultRowHeight="15.6"/>
  <cols>
    <col min="1" max="1" width="8.796875" style="3"/>
    <col min="2" max="2" width="41.69921875" style="3" customWidth="1"/>
    <col min="3" max="3" width="12.69921875" style="3" customWidth="1"/>
    <col min="4" max="4" width="8.796875" style="3"/>
    <col min="5" max="5" width="40.59765625" style="3" customWidth="1"/>
    <col min="6" max="6" width="24.5" style="3" customWidth="1"/>
    <col min="7" max="7" width="22.5" style="3" customWidth="1"/>
    <col min="8" max="8" width="23.59765625" style="3" customWidth="1"/>
    <col min="9" max="9" width="14.3984375" style="3" bestFit="1" customWidth="1"/>
    <col min="10" max="10" width="6.69921875" style="3" customWidth="1"/>
    <col min="11" max="11" width="19.59765625" style="3" customWidth="1"/>
    <col min="12" max="12" width="13.3984375" style="3" bestFit="1" customWidth="1"/>
    <col min="13" max="15" width="8.796875" style="3"/>
    <col min="16" max="16" width="8.796875" style="218"/>
    <col min="17" max="17" width="8.796875" style="3"/>
    <col min="18" max="18" width="51.3984375" style="3" customWidth="1"/>
    <col min="19" max="19" width="31.59765625" style="3" customWidth="1"/>
    <col min="20" max="20" width="29.796875" style="3" customWidth="1"/>
    <col min="21" max="21" width="36.59765625" style="3" customWidth="1"/>
    <col min="22" max="22" width="32" style="3" customWidth="1"/>
    <col min="23" max="23" width="8.796875" style="3"/>
    <col min="24" max="24" width="32.296875" style="3" customWidth="1"/>
    <col min="25" max="25" width="19.3984375" style="3" customWidth="1"/>
    <col min="26" max="29" width="8.796875" style="3"/>
    <col min="30" max="30" width="25.19921875" style="3" customWidth="1"/>
    <col min="31" max="31" width="27.3984375" style="3" customWidth="1"/>
    <col min="32" max="16384" width="8.796875" style="3"/>
  </cols>
  <sheetData>
    <row r="1" spans="2:31" ht="25.8" thickTop="1" thickBot="1">
      <c r="G1" s="54">
        <v>2019</v>
      </c>
      <c r="P1" s="217"/>
      <c r="T1" s="54">
        <v>2020</v>
      </c>
    </row>
    <row r="2" spans="2:31" ht="25.8" thickTop="1" thickBot="1">
      <c r="F2" s="55" t="str">
        <f>F5</f>
        <v xml:space="preserve">October </v>
      </c>
      <c r="G2" s="57" t="str">
        <f>G5</f>
        <v xml:space="preserve">November </v>
      </c>
      <c r="H2" s="56" t="str">
        <f>H5</f>
        <v>December</v>
      </c>
      <c r="S2" s="55" t="s">
        <v>132</v>
      </c>
      <c r="T2" s="57" t="s">
        <v>133</v>
      </c>
      <c r="U2" s="56" t="s">
        <v>134</v>
      </c>
      <c r="AD2" s="3" t="s">
        <v>135</v>
      </c>
    </row>
    <row r="3" spans="2:31" ht="16.8" thickTop="1" thickBot="1">
      <c r="B3" s="183">
        <v>2018</v>
      </c>
      <c r="C3" s="183"/>
      <c r="AD3" s="183">
        <v>2020</v>
      </c>
      <c r="AE3" s="183"/>
    </row>
    <row r="4" spans="2:31" ht="21.6" thickTop="1" thickBot="1">
      <c r="B4" s="4" t="s">
        <v>0</v>
      </c>
      <c r="C4" s="5">
        <v>6</v>
      </c>
      <c r="E4" s="100"/>
      <c r="F4" s="184" t="s">
        <v>15</v>
      </c>
      <c r="G4" s="185"/>
      <c r="H4" s="186"/>
      <c r="I4" s="197" t="s">
        <v>32</v>
      </c>
      <c r="R4" s="100"/>
      <c r="S4" s="184" t="s">
        <v>15</v>
      </c>
      <c r="T4" s="185"/>
      <c r="U4" s="186"/>
      <c r="V4" s="197" t="s">
        <v>32</v>
      </c>
      <c r="AD4" s="4" t="s">
        <v>0</v>
      </c>
      <c r="AE4" s="5">
        <v>7</v>
      </c>
    </row>
    <row r="5" spans="2:31" ht="16.8" thickTop="1" thickBot="1">
      <c r="B5" s="1" t="s">
        <v>1</v>
      </c>
      <c r="C5" s="6" t="s">
        <v>2</v>
      </c>
      <c r="E5" s="113"/>
      <c r="F5" s="33" t="s">
        <v>16</v>
      </c>
      <c r="G5" s="34" t="s">
        <v>17</v>
      </c>
      <c r="H5" s="35" t="s">
        <v>18</v>
      </c>
      <c r="I5" s="198"/>
      <c r="R5" s="113"/>
      <c r="S5" s="33" t="s">
        <v>132</v>
      </c>
      <c r="T5" s="34" t="s">
        <v>133</v>
      </c>
      <c r="U5" s="35" t="s">
        <v>134</v>
      </c>
      <c r="V5" s="198"/>
      <c r="AD5" s="1" t="s">
        <v>1</v>
      </c>
      <c r="AE5" s="6" t="s">
        <v>136</v>
      </c>
    </row>
    <row r="6" spans="2:31" ht="16.8" thickTop="1" thickBot="1">
      <c r="B6" s="1"/>
      <c r="C6" s="1"/>
      <c r="E6" s="105" t="s">
        <v>50</v>
      </c>
      <c r="F6" s="23">
        <f>25*31</f>
        <v>775</v>
      </c>
      <c r="G6" s="12">
        <f>35*30</f>
        <v>1050</v>
      </c>
      <c r="H6" s="25">
        <f>40*31</f>
        <v>1240</v>
      </c>
      <c r="I6" s="114">
        <f>SUM(F6:H6)</f>
        <v>3065</v>
      </c>
      <c r="R6" s="105" t="s">
        <v>50</v>
      </c>
      <c r="S6" s="23">
        <f>5*31</f>
        <v>155</v>
      </c>
      <c r="T6" s="12">
        <f>7*30</f>
        <v>210</v>
      </c>
      <c r="U6" s="25">
        <f>4*31</f>
        <v>124</v>
      </c>
      <c r="V6" s="114">
        <f>SUM(S6:U6)</f>
        <v>489</v>
      </c>
      <c r="AD6" s="1"/>
      <c r="AE6" s="1"/>
    </row>
    <row r="7" spans="2:31" ht="16.8" thickTop="1" thickBot="1">
      <c r="B7" s="1" t="s">
        <v>3</v>
      </c>
      <c r="C7" s="7">
        <v>0.1</v>
      </c>
      <c r="E7" s="105" t="s">
        <v>19</v>
      </c>
      <c r="F7" s="49">
        <v>6</v>
      </c>
      <c r="G7" s="50">
        <v>6</v>
      </c>
      <c r="H7" s="51">
        <v>6</v>
      </c>
      <c r="I7" s="115"/>
      <c r="R7" s="105" t="s">
        <v>19</v>
      </c>
      <c r="S7" s="49">
        <f>AE4</f>
        <v>7</v>
      </c>
      <c r="T7" s="50">
        <f>AE4</f>
        <v>7</v>
      </c>
      <c r="U7" s="51">
        <f>AE4</f>
        <v>7</v>
      </c>
      <c r="V7" s="115"/>
      <c r="AD7" s="1" t="s">
        <v>3</v>
      </c>
      <c r="AE7" s="7">
        <v>0.05</v>
      </c>
    </row>
    <row r="8" spans="2:31" ht="16.8" thickTop="1" thickBot="1">
      <c r="B8" s="1" t="s">
        <v>4</v>
      </c>
      <c r="C8" s="7">
        <v>0.15</v>
      </c>
      <c r="E8" s="151" t="s">
        <v>27</v>
      </c>
      <c r="F8" s="152">
        <f>F6*F7</f>
        <v>4650</v>
      </c>
      <c r="G8" s="152">
        <f t="shared" ref="G8:H8" si="0">G6*G7</f>
        <v>6300</v>
      </c>
      <c r="H8" s="152">
        <f t="shared" si="0"/>
        <v>7440</v>
      </c>
      <c r="I8" s="116">
        <f>SUM(F8:H8)</f>
        <v>18390</v>
      </c>
      <c r="R8" s="151" t="s">
        <v>27</v>
      </c>
      <c r="S8" s="152">
        <f>S6*S7</f>
        <v>1085</v>
      </c>
      <c r="T8" s="152">
        <f t="shared" ref="T8:U8" si="1">T6*T7</f>
        <v>1470</v>
      </c>
      <c r="U8" s="152">
        <f t="shared" si="1"/>
        <v>868</v>
      </c>
      <c r="V8" s="116">
        <f>SUM(S8:U8)</f>
        <v>3423</v>
      </c>
      <c r="AD8" s="1" t="s">
        <v>4</v>
      </c>
      <c r="AE8" s="7">
        <v>0.15</v>
      </c>
    </row>
    <row r="9" spans="2:31" ht="16.8" thickTop="1" thickBot="1">
      <c r="B9" s="1"/>
      <c r="C9" s="1"/>
      <c r="AD9" s="1"/>
      <c r="AE9" s="1"/>
    </row>
    <row r="10" spans="2:31" ht="21.6" thickTop="1" thickBot="1">
      <c r="B10" s="190" t="s">
        <v>5</v>
      </c>
      <c r="C10" s="191"/>
      <c r="E10" s="100"/>
      <c r="F10" s="184" t="s">
        <v>21</v>
      </c>
      <c r="G10" s="185"/>
      <c r="H10" s="186"/>
      <c r="I10" s="117" t="s">
        <v>32</v>
      </c>
      <c r="J10" s="90"/>
      <c r="K10" s="118" t="s">
        <v>26</v>
      </c>
      <c r="L10" s="119">
        <v>0.7</v>
      </c>
      <c r="R10" s="100"/>
      <c r="S10" s="184" t="s">
        <v>21</v>
      </c>
      <c r="T10" s="185"/>
      <c r="U10" s="186"/>
      <c r="V10" s="117" t="s">
        <v>32</v>
      </c>
      <c r="W10" s="90"/>
      <c r="X10" s="118" t="s">
        <v>26</v>
      </c>
      <c r="Y10" s="119">
        <v>0.5</v>
      </c>
      <c r="AD10" s="190" t="s">
        <v>5</v>
      </c>
      <c r="AE10" s="191"/>
    </row>
    <row r="11" spans="2:31" ht="16.8" thickTop="1" thickBot="1">
      <c r="B11" s="1" t="s">
        <v>6</v>
      </c>
      <c r="C11" s="8">
        <v>500</v>
      </c>
      <c r="E11" s="105" t="s">
        <v>29</v>
      </c>
      <c r="F11" s="36">
        <f>F8*L10</f>
        <v>3255</v>
      </c>
      <c r="G11" s="37">
        <f>G8*L10</f>
        <v>4410</v>
      </c>
      <c r="H11" s="38">
        <f>H8*L10</f>
        <v>5208</v>
      </c>
      <c r="I11" s="75">
        <f>SUM(F11:H11)</f>
        <v>12873</v>
      </c>
      <c r="J11" s="59"/>
      <c r="K11" s="22" t="s">
        <v>28</v>
      </c>
      <c r="L11" s="120">
        <v>0.3</v>
      </c>
      <c r="R11" s="105" t="s">
        <v>29</v>
      </c>
      <c r="S11" s="36">
        <f>S8*Y10</f>
        <v>542.5</v>
      </c>
      <c r="T11" s="37">
        <f>T8*Y10</f>
        <v>735</v>
      </c>
      <c r="U11" s="38">
        <f>U8*Y10</f>
        <v>434</v>
      </c>
      <c r="V11" s="75">
        <f>SUM(S11:U11)</f>
        <v>1711.5</v>
      </c>
      <c r="W11" s="59"/>
      <c r="X11" s="22" t="s">
        <v>28</v>
      </c>
      <c r="Y11" s="120">
        <v>0.5</v>
      </c>
      <c r="AD11" s="1" t="s">
        <v>6</v>
      </c>
      <c r="AE11" s="8">
        <v>500</v>
      </c>
    </row>
    <row r="12" spans="2:31" ht="16.8" thickTop="1" thickBot="1">
      <c r="B12" s="1" t="s">
        <v>7</v>
      </c>
      <c r="C12" s="8">
        <v>1000</v>
      </c>
      <c r="E12" s="105"/>
      <c r="F12" s="31"/>
      <c r="G12" s="12"/>
      <c r="H12" s="17"/>
      <c r="I12" s="39"/>
      <c r="J12" s="59"/>
      <c r="K12" s="59"/>
      <c r="L12" s="95"/>
      <c r="R12" s="105"/>
      <c r="S12" s="31"/>
      <c r="T12" s="12"/>
      <c r="U12" s="17"/>
      <c r="V12" s="39"/>
      <c r="W12" s="59"/>
      <c r="X12" s="59"/>
      <c r="Y12" s="95"/>
      <c r="AD12" s="1" t="s">
        <v>7</v>
      </c>
      <c r="AE12" s="8">
        <v>1000</v>
      </c>
    </row>
    <row r="13" spans="2:31" ht="16.2" thickTop="1">
      <c r="B13" s="1" t="s">
        <v>8</v>
      </c>
      <c r="C13" s="8">
        <v>200</v>
      </c>
      <c r="E13" s="105" t="s">
        <v>30</v>
      </c>
      <c r="F13" s="31">
        <f>(F8*L11)*L14</f>
        <v>1116</v>
      </c>
      <c r="G13" s="14">
        <f>(F8*L11)*L15</f>
        <v>237.15</v>
      </c>
      <c r="H13" s="21">
        <f>(G8*L11)*L15</f>
        <v>321.3</v>
      </c>
      <c r="I13" s="44"/>
      <c r="J13" s="59"/>
      <c r="K13" s="188" t="s">
        <v>25</v>
      </c>
      <c r="L13" s="189"/>
      <c r="R13" s="105" t="s">
        <v>30</v>
      </c>
      <c r="S13" s="31">
        <f>(S8*Y11)*Y14</f>
        <v>325.5</v>
      </c>
      <c r="T13" s="14">
        <f>(S8*Y11)*Y15</f>
        <v>200.72499999999999</v>
      </c>
      <c r="U13" s="21">
        <f>(T8*Y11)*Y15</f>
        <v>271.95</v>
      </c>
      <c r="V13" s="44"/>
      <c r="W13" s="59"/>
      <c r="X13" s="188" t="s">
        <v>25</v>
      </c>
      <c r="Y13" s="189"/>
      <c r="AD13" s="1" t="s">
        <v>8</v>
      </c>
      <c r="AE13" s="8">
        <v>200</v>
      </c>
    </row>
    <row r="14" spans="2:31" ht="16.2" thickBot="1">
      <c r="B14" s="1" t="s">
        <v>9</v>
      </c>
      <c r="C14" s="8">
        <v>60</v>
      </c>
      <c r="E14" s="121"/>
      <c r="F14" s="24"/>
      <c r="G14" s="19">
        <f>(G8*L11)*L14</f>
        <v>1512</v>
      </c>
      <c r="H14" s="20">
        <f>(H8*L11)*L14</f>
        <v>1785.6000000000001</v>
      </c>
      <c r="I14" s="43"/>
      <c r="J14" s="59"/>
      <c r="K14" s="16" t="s">
        <v>22</v>
      </c>
      <c r="L14" s="122">
        <v>0.8</v>
      </c>
      <c r="R14" s="121"/>
      <c r="S14" s="24"/>
      <c r="T14" s="19">
        <f>(T8*Y11)*Y14</f>
        <v>441</v>
      </c>
      <c r="U14" s="20">
        <f>(U8*Y11)*Y14</f>
        <v>260.39999999999998</v>
      </c>
      <c r="V14" s="43"/>
      <c r="W14" s="59"/>
      <c r="X14" s="16" t="s">
        <v>22</v>
      </c>
      <c r="Y14" s="122">
        <v>0.6</v>
      </c>
      <c r="AD14" s="1" t="s">
        <v>9</v>
      </c>
      <c r="AE14" s="8">
        <v>60</v>
      </c>
    </row>
    <row r="15" spans="2:31" ht="16.8" thickTop="1" thickBot="1">
      <c r="B15" s="1"/>
      <c r="C15" s="1"/>
      <c r="E15" s="146" t="s">
        <v>33</v>
      </c>
      <c r="F15" s="150">
        <f>SUM(F11:F13)</f>
        <v>4371</v>
      </c>
      <c r="G15" s="150">
        <f>SUM(G11:G14)</f>
        <v>6159.15</v>
      </c>
      <c r="H15" s="150">
        <f>SUM(H11:H14)</f>
        <v>7314.9000000000005</v>
      </c>
      <c r="I15" s="75">
        <f>SUM(F15:H15)</f>
        <v>17845.05</v>
      </c>
      <c r="J15" s="59"/>
      <c r="K15" s="16" t="s">
        <v>23</v>
      </c>
      <c r="L15" s="122">
        <v>0.17</v>
      </c>
      <c r="R15" s="146" t="s">
        <v>33</v>
      </c>
      <c r="S15" s="150">
        <f>SUM(S11:S13)</f>
        <v>868</v>
      </c>
      <c r="T15" s="150">
        <f>SUM(T11:T14)</f>
        <v>1376.7249999999999</v>
      </c>
      <c r="U15" s="150">
        <f>SUM(U11:U14)</f>
        <v>966.35</v>
      </c>
      <c r="V15" s="75">
        <f>SUM(S15:U15)</f>
        <v>3211.0749999999998</v>
      </c>
      <c r="W15" s="59"/>
      <c r="X15" s="16" t="s">
        <v>23</v>
      </c>
      <c r="Y15" s="122">
        <v>0.37</v>
      </c>
      <c r="AD15" s="1"/>
      <c r="AE15" s="1"/>
    </row>
    <row r="16" spans="2:31" ht="16.8" thickTop="1" thickBot="1">
      <c r="B16" s="190" t="s">
        <v>10</v>
      </c>
      <c r="C16" s="191"/>
      <c r="E16" s="110"/>
      <c r="F16" s="98"/>
      <c r="G16" s="98"/>
      <c r="H16" s="98"/>
      <c r="I16" s="98"/>
      <c r="J16" s="98"/>
      <c r="K16" s="123" t="s">
        <v>24</v>
      </c>
      <c r="L16" s="124">
        <v>0.03</v>
      </c>
      <c r="R16" s="110"/>
      <c r="S16" s="98"/>
      <c r="T16" s="98"/>
      <c r="U16" s="98"/>
      <c r="V16" s="98"/>
      <c r="W16" s="98"/>
      <c r="X16" s="123" t="s">
        <v>24</v>
      </c>
      <c r="Y16" s="124">
        <v>0.03</v>
      </c>
      <c r="AD16" s="190" t="s">
        <v>10</v>
      </c>
      <c r="AE16" s="191"/>
    </row>
    <row r="17" spans="2:31" ht="16.2" thickTop="1">
      <c r="B17" s="1" t="s">
        <v>11</v>
      </c>
      <c r="C17" s="7">
        <v>0.1</v>
      </c>
      <c r="AD17" s="1" t="s">
        <v>11</v>
      </c>
      <c r="AE17" s="7">
        <v>0.12</v>
      </c>
    </row>
    <row r="18" spans="2:31" ht="16.2" thickBot="1">
      <c r="B18" s="1" t="s">
        <v>12</v>
      </c>
      <c r="C18" s="7">
        <v>0.08</v>
      </c>
      <c r="AD18" s="1" t="s">
        <v>12</v>
      </c>
      <c r="AE18" s="7">
        <v>0.09</v>
      </c>
    </row>
    <row r="19" spans="2:31" ht="21.6" thickTop="1" thickBot="1">
      <c r="B19" s="1" t="s">
        <v>13</v>
      </c>
      <c r="C19" s="7">
        <v>0.12</v>
      </c>
      <c r="E19" s="88"/>
      <c r="F19" s="184" t="s">
        <v>31</v>
      </c>
      <c r="G19" s="185"/>
      <c r="H19" s="186"/>
      <c r="I19" s="89" t="s">
        <v>32</v>
      </c>
      <c r="J19" s="90"/>
      <c r="K19" s="90"/>
      <c r="L19" s="91"/>
      <c r="R19" s="88"/>
      <c r="S19" s="184" t="s">
        <v>31</v>
      </c>
      <c r="T19" s="185"/>
      <c r="U19" s="186"/>
      <c r="V19" s="89" t="s">
        <v>32</v>
      </c>
      <c r="W19" s="90"/>
      <c r="X19" s="90"/>
      <c r="Y19" s="91"/>
      <c r="AD19" s="1" t="s">
        <v>13</v>
      </c>
      <c r="AE19" s="7">
        <v>0.14000000000000001</v>
      </c>
    </row>
    <row r="20" spans="2:31" ht="16.8" thickTop="1" thickBot="1">
      <c r="B20" s="9" t="s">
        <v>14</v>
      </c>
      <c r="C20" s="10">
        <v>0.04</v>
      </c>
      <c r="E20" s="92" t="s">
        <v>50</v>
      </c>
      <c r="F20" s="52">
        <f>F6</f>
        <v>775</v>
      </c>
      <c r="G20" s="45">
        <f>G6</f>
        <v>1050</v>
      </c>
      <c r="H20" s="46">
        <f>H6</f>
        <v>1240</v>
      </c>
      <c r="I20" s="79">
        <f>SUM(F20:H20)</f>
        <v>3065</v>
      </c>
      <c r="J20" s="59"/>
      <c r="K20" s="53" t="s">
        <v>34</v>
      </c>
      <c r="L20" s="93">
        <v>0.3</v>
      </c>
      <c r="R20" s="92" t="s">
        <v>50</v>
      </c>
      <c r="S20" s="52">
        <f>S6</f>
        <v>155</v>
      </c>
      <c r="T20" s="45">
        <f>T6</f>
        <v>210</v>
      </c>
      <c r="U20" s="46">
        <f>U6</f>
        <v>124</v>
      </c>
      <c r="V20" s="79">
        <f>SUM(S20:U20)</f>
        <v>489</v>
      </c>
      <c r="W20" s="59"/>
      <c r="X20" s="53" t="s">
        <v>34</v>
      </c>
      <c r="Y20" s="93">
        <v>0.5</v>
      </c>
      <c r="AD20" s="9" t="s">
        <v>14</v>
      </c>
      <c r="AE20" s="10">
        <v>0.05</v>
      </c>
    </row>
    <row r="21" spans="2:31" ht="16.8" thickTop="1" thickBot="1">
      <c r="E21" s="92" t="s">
        <v>61</v>
      </c>
      <c r="F21" s="16">
        <f>(G20*L20)</f>
        <v>315</v>
      </c>
      <c r="G21" s="12">
        <f>(H20*L20)</f>
        <v>372</v>
      </c>
      <c r="H21" s="25">
        <f>L22</f>
        <v>46.5</v>
      </c>
      <c r="I21" s="39"/>
      <c r="J21" s="59"/>
      <c r="K21" s="53" t="s">
        <v>35</v>
      </c>
      <c r="L21" s="94">
        <v>200</v>
      </c>
      <c r="R21" s="92" t="s">
        <v>61</v>
      </c>
      <c r="S21" s="16">
        <f>(T20*Y20)</f>
        <v>105</v>
      </c>
      <c r="T21" s="12">
        <f>(U20*Y20)</f>
        <v>62</v>
      </c>
      <c r="U21" s="25">
        <f>Y22</f>
        <v>30</v>
      </c>
      <c r="V21" s="39"/>
      <c r="W21" s="59"/>
      <c r="X21" s="53" t="s">
        <v>137</v>
      </c>
      <c r="Y21" s="94">
        <f>H21</f>
        <v>46.5</v>
      </c>
    </row>
    <row r="22" spans="2:31" ht="16.8" thickTop="1" thickBot="1">
      <c r="E22" s="92" t="s">
        <v>51</v>
      </c>
      <c r="F22" s="16">
        <f>SUM(F20:F21)</f>
        <v>1090</v>
      </c>
      <c r="G22" s="12">
        <f>SUM(G20:G21)</f>
        <v>1422</v>
      </c>
      <c r="H22" s="25">
        <f>SUM(H20:H21)</f>
        <v>1286.5</v>
      </c>
      <c r="I22" s="44"/>
      <c r="J22" s="59"/>
      <c r="K22" s="53" t="s">
        <v>36</v>
      </c>
      <c r="L22" s="219">
        <f>S6*30%</f>
        <v>46.5</v>
      </c>
      <c r="R22" s="92" t="s">
        <v>51</v>
      </c>
      <c r="S22" s="16">
        <f>SUM(S20:S21)</f>
        <v>260</v>
      </c>
      <c r="T22" s="12">
        <f>SUM(T20:T21)</f>
        <v>272</v>
      </c>
      <c r="U22" s="25">
        <f>SUM(U20:U21)</f>
        <v>154</v>
      </c>
      <c r="V22" s="44"/>
      <c r="W22" s="59"/>
      <c r="X22" s="53" t="s">
        <v>138</v>
      </c>
      <c r="Y22" s="219">
        <f>100*30%</f>
        <v>30</v>
      </c>
    </row>
    <row r="23" spans="2:31" ht="16.8" thickTop="1" thickBot="1">
      <c r="E23" s="92" t="s">
        <v>62</v>
      </c>
      <c r="F23" s="18">
        <f>L21</f>
        <v>200</v>
      </c>
      <c r="G23" s="41">
        <f>F21</f>
        <v>315</v>
      </c>
      <c r="H23" s="48">
        <f>G21</f>
        <v>372</v>
      </c>
      <c r="I23" s="43"/>
      <c r="J23" s="86"/>
      <c r="K23" s="59"/>
      <c r="L23" s="95"/>
      <c r="R23" s="92" t="s">
        <v>62</v>
      </c>
      <c r="S23" s="18">
        <f>Y21</f>
        <v>46.5</v>
      </c>
      <c r="T23" s="41">
        <f>S21</f>
        <v>105</v>
      </c>
      <c r="U23" s="48">
        <f>T21</f>
        <v>62</v>
      </c>
      <c r="V23" s="43"/>
      <c r="W23" s="86"/>
      <c r="X23" s="59"/>
      <c r="Y23" s="95"/>
    </row>
    <row r="24" spans="2:31" ht="16.8" thickTop="1" thickBot="1">
      <c r="E24" s="148" t="s">
        <v>52</v>
      </c>
      <c r="F24" s="149">
        <f>F22-F23</f>
        <v>890</v>
      </c>
      <c r="G24" s="149">
        <f>G22-G23</f>
        <v>1107</v>
      </c>
      <c r="H24" s="149">
        <f>H22-H23</f>
        <v>914.5</v>
      </c>
      <c r="I24" s="97">
        <f t="shared" ref="I24" si="2">SUM(F24:H24)</f>
        <v>2911.5</v>
      </c>
      <c r="J24" s="98"/>
      <c r="K24" s="98"/>
      <c r="L24" s="99"/>
      <c r="R24" s="148" t="s">
        <v>52</v>
      </c>
      <c r="S24" s="149">
        <f>S22-S23</f>
        <v>213.5</v>
      </c>
      <c r="T24" s="149">
        <f>T22-T23</f>
        <v>167</v>
      </c>
      <c r="U24" s="149">
        <f>U22-U23</f>
        <v>92</v>
      </c>
      <c r="V24" s="97">
        <f t="shared" ref="V24" si="3">SUM(S24:U24)</f>
        <v>472.5</v>
      </c>
      <c r="W24" s="98"/>
      <c r="X24" s="98"/>
      <c r="Y24" s="99"/>
    </row>
    <row r="25" spans="2:31" ht="16.2" thickTop="1">
      <c r="J25" s="11"/>
      <c r="W25" s="11"/>
    </row>
    <row r="26" spans="2:31" ht="16.2" thickBot="1">
      <c r="J26" s="11"/>
      <c r="W26" s="11"/>
    </row>
    <row r="27" spans="2:31" ht="21.6" customHeight="1" thickTop="1" thickBot="1">
      <c r="E27" s="100"/>
      <c r="F27" s="187" t="s">
        <v>37</v>
      </c>
      <c r="G27" s="187"/>
      <c r="H27" s="187"/>
      <c r="I27" s="89" t="s">
        <v>32</v>
      </c>
      <c r="J27" s="90"/>
      <c r="K27" s="101" t="s">
        <v>38</v>
      </c>
      <c r="L27" s="102" t="s">
        <v>39</v>
      </c>
      <c r="M27" s="103" t="s">
        <v>40</v>
      </c>
      <c r="N27" s="104" t="s">
        <v>20</v>
      </c>
      <c r="R27" s="100"/>
      <c r="S27" s="187" t="s">
        <v>37</v>
      </c>
      <c r="T27" s="187"/>
      <c r="U27" s="187"/>
      <c r="V27" s="89" t="s">
        <v>32</v>
      </c>
      <c r="W27" s="90"/>
      <c r="X27" s="101" t="s">
        <v>38</v>
      </c>
      <c r="Y27" s="102" t="s">
        <v>39</v>
      </c>
      <c r="Z27" s="103" t="s">
        <v>40</v>
      </c>
      <c r="AA27" s="104" t="s">
        <v>20</v>
      </c>
    </row>
    <row r="28" spans="2:31" ht="16.2" thickTop="1">
      <c r="E28" s="105" t="s">
        <v>52</v>
      </c>
      <c r="F28" s="76">
        <f>F24</f>
        <v>890</v>
      </c>
      <c r="G28" s="40">
        <f>G24</f>
        <v>1107</v>
      </c>
      <c r="H28" s="77">
        <f>H24</f>
        <v>914.5</v>
      </c>
      <c r="I28" s="26">
        <f>SUM(F28:H28)</f>
        <v>2911.5</v>
      </c>
      <c r="J28" s="59"/>
      <c r="K28" s="60" t="s">
        <v>41</v>
      </c>
      <c r="L28" s="59">
        <v>90</v>
      </c>
      <c r="M28" s="59">
        <v>6</v>
      </c>
      <c r="N28" s="95">
        <f t="shared" ref="N28:N36" si="4">L28*M28</f>
        <v>540</v>
      </c>
      <c r="R28" s="105" t="s">
        <v>52</v>
      </c>
      <c r="S28" s="76">
        <f>S24</f>
        <v>213.5</v>
      </c>
      <c r="T28" s="40">
        <f>T24</f>
        <v>167</v>
      </c>
      <c r="U28" s="77">
        <f>U24</f>
        <v>92</v>
      </c>
      <c r="V28" s="26">
        <f>SUM(S28:U28)</f>
        <v>472.5</v>
      </c>
      <c r="W28" s="59"/>
      <c r="X28" s="60" t="s">
        <v>41</v>
      </c>
      <c r="Y28" s="59">
        <v>90</v>
      </c>
      <c r="Z28" s="59">
        <v>1</v>
      </c>
      <c r="AA28" s="95">
        <f t="shared" ref="AA28:AA36" si="5">Y28*Z28</f>
        <v>90</v>
      </c>
    </row>
    <row r="29" spans="2:31">
      <c r="E29" s="105" t="s">
        <v>54</v>
      </c>
      <c r="F29" s="23">
        <f>L39</f>
        <v>170</v>
      </c>
      <c r="G29" s="12">
        <f>L39</f>
        <v>170</v>
      </c>
      <c r="H29" s="25">
        <f>L39</f>
        <v>170</v>
      </c>
      <c r="I29" s="1">
        <f>L39</f>
        <v>170</v>
      </c>
      <c r="J29" s="59"/>
      <c r="K29" s="61" t="s">
        <v>42</v>
      </c>
      <c r="L29" s="59">
        <v>50</v>
      </c>
      <c r="M29" s="59">
        <v>1</v>
      </c>
      <c r="N29" s="95">
        <f t="shared" si="4"/>
        <v>50</v>
      </c>
      <c r="R29" s="105" t="s">
        <v>54</v>
      </c>
      <c r="S29" s="23">
        <f>Y39</f>
        <v>170</v>
      </c>
      <c r="T29" s="12">
        <f>Y39</f>
        <v>170</v>
      </c>
      <c r="U29" s="25">
        <f>Y39</f>
        <v>170</v>
      </c>
      <c r="V29" s="1">
        <f>Y39</f>
        <v>170</v>
      </c>
      <c r="W29" s="59"/>
      <c r="X29" s="61" t="s">
        <v>42</v>
      </c>
      <c r="Y29" s="59">
        <v>50</v>
      </c>
      <c r="Z29" s="59">
        <v>0</v>
      </c>
      <c r="AA29" s="95">
        <f t="shared" si="5"/>
        <v>0</v>
      </c>
    </row>
    <row r="30" spans="2:31">
      <c r="E30" s="105" t="s">
        <v>55</v>
      </c>
      <c r="F30" s="23">
        <f>F28*F29</f>
        <v>151300</v>
      </c>
      <c r="G30" s="12">
        <f t="shared" ref="G30:H30" si="6">G28*G29</f>
        <v>188190</v>
      </c>
      <c r="H30" s="25">
        <f t="shared" si="6"/>
        <v>155465</v>
      </c>
      <c r="I30" s="1">
        <f>SUM(F30:H30)</f>
        <v>494955</v>
      </c>
      <c r="J30" s="59"/>
      <c r="K30" s="61" t="s">
        <v>43</v>
      </c>
      <c r="L30" s="59">
        <v>60</v>
      </c>
      <c r="M30" s="59">
        <v>5</v>
      </c>
      <c r="N30" s="95">
        <f t="shared" si="4"/>
        <v>300</v>
      </c>
      <c r="R30" s="105" t="s">
        <v>55</v>
      </c>
      <c r="S30" s="23">
        <f>S28*S29</f>
        <v>36295</v>
      </c>
      <c r="T30" s="12">
        <f t="shared" ref="T30:U30" si="7">T28*T29</f>
        <v>28390</v>
      </c>
      <c r="U30" s="25">
        <f t="shared" si="7"/>
        <v>15640</v>
      </c>
      <c r="V30" s="1">
        <f>SUM(S30:U30)</f>
        <v>80325</v>
      </c>
      <c r="W30" s="59"/>
      <c r="X30" s="61" t="s">
        <v>43</v>
      </c>
      <c r="Y30" s="59">
        <v>60</v>
      </c>
      <c r="Z30" s="59">
        <v>2</v>
      </c>
      <c r="AA30" s="95">
        <f t="shared" si="5"/>
        <v>120</v>
      </c>
    </row>
    <row r="31" spans="2:31">
      <c r="E31" s="105" t="s">
        <v>59</v>
      </c>
      <c r="F31" s="23">
        <f>G30*L40</f>
        <v>56457</v>
      </c>
      <c r="G31" s="12">
        <f>H30*L40</f>
        <v>46639.5</v>
      </c>
      <c r="H31" s="25">
        <f>L41*L40</f>
        <v>10888.5</v>
      </c>
      <c r="I31" s="1">
        <f>SUM(F31:H31)</f>
        <v>113985</v>
      </c>
      <c r="J31" s="59"/>
      <c r="K31" s="61" t="s">
        <v>44</v>
      </c>
      <c r="L31" s="59">
        <v>510</v>
      </c>
      <c r="M31" s="59">
        <v>2</v>
      </c>
      <c r="N31" s="95">
        <f t="shared" si="4"/>
        <v>1020</v>
      </c>
      <c r="R31" s="105" t="s">
        <v>59</v>
      </c>
      <c r="S31" s="23">
        <f>T30*Y40</f>
        <v>14195</v>
      </c>
      <c r="T31" s="12">
        <f>U30*Y40</f>
        <v>7820</v>
      </c>
      <c r="U31" s="25">
        <f>Y41*Y40</f>
        <v>2500</v>
      </c>
      <c r="V31" s="1">
        <f>SUM(S31:U31)</f>
        <v>24515</v>
      </c>
      <c r="W31" s="59"/>
      <c r="X31" s="61" t="s">
        <v>44</v>
      </c>
      <c r="Y31" s="59">
        <v>510</v>
      </c>
      <c r="Z31" s="59">
        <v>1</v>
      </c>
      <c r="AA31" s="95">
        <f t="shared" si="5"/>
        <v>510</v>
      </c>
    </row>
    <row r="32" spans="2:31">
      <c r="E32" s="105" t="s">
        <v>58</v>
      </c>
      <c r="F32" s="23">
        <f>SUM(F30:F31)</f>
        <v>207757</v>
      </c>
      <c r="G32" s="12">
        <f t="shared" ref="G32:H32" si="8">SUM(G30:G31)</f>
        <v>234829.5</v>
      </c>
      <c r="H32" s="25">
        <f t="shared" si="8"/>
        <v>166353.5</v>
      </c>
      <c r="I32" s="1">
        <f>SUM(F32:H32)</f>
        <v>608940</v>
      </c>
      <c r="J32" s="59"/>
      <c r="K32" s="61" t="s">
        <v>45</v>
      </c>
      <c r="L32" s="59">
        <v>70</v>
      </c>
      <c r="M32" s="59">
        <v>2</v>
      </c>
      <c r="N32" s="95">
        <f t="shared" si="4"/>
        <v>140</v>
      </c>
      <c r="R32" s="105" t="s">
        <v>58</v>
      </c>
      <c r="S32" s="23">
        <f>SUM(S30:S31)</f>
        <v>50490</v>
      </c>
      <c r="T32" s="12">
        <f t="shared" ref="T32:U32" si="9">SUM(T30:T31)</f>
        <v>36210</v>
      </c>
      <c r="U32" s="25">
        <f t="shared" si="9"/>
        <v>18140</v>
      </c>
      <c r="V32" s="1">
        <f>SUM(S32:U32)</f>
        <v>104840</v>
      </c>
      <c r="W32" s="59"/>
      <c r="X32" s="61" t="s">
        <v>45</v>
      </c>
      <c r="Y32" s="59">
        <v>70</v>
      </c>
      <c r="Z32" s="59">
        <v>1</v>
      </c>
      <c r="AA32" s="95">
        <f t="shared" si="5"/>
        <v>70</v>
      </c>
    </row>
    <row r="33" spans="5:27">
      <c r="E33" s="105" t="s">
        <v>60</v>
      </c>
      <c r="F33" s="23">
        <f>L42</f>
        <v>80000</v>
      </c>
      <c r="G33" s="12">
        <f>F31</f>
        <v>56457</v>
      </c>
      <c r="H33" s="25">
        <f>G31</f>
        <v>46639.5</v>
      </c>
      <c r="I33" s="1">
        <f>SUM(F33:H33)</f>
        <v>183096.5</v>
      </c>
      <c r="J33" s="59"/>
      <c r="K33" s="61" t="s">
        <v>46</v>
      </c>
      <c r="L33" s="59">
        <v>20</v>
      </c>
      <c r="M33" s="59">
        <v>5</v>
      </c>
      <c r="N33" s="95">
        <f t="shared" si="4"/>
        <v>100</v>
      </c>
      <c r="R33" s="105" t="s">
        <v>60</v>
      </c>
      <c r="S33" s="23">
        <f>Y42</f>
        <v>10888.5</v>
      </c>
      <c r="T33" s="12">
        <f>S31</f>
        <v>14195</v>
      </c>
      <c r="U33" s="25">
        <f>T31</f>
        <v>7820</v>
      </c>
      <c r="V33" s="1">
        <f>SUM(S33:U33)</f>
        <v>32903.5</v>
      </c>
      <c r="W33" s="59"/>
      <c r="X33" s="61" t="s">
        <v>46</v>
      </c>
      <c r="Y33" s="59">
        <v>20</v>
      </c>
      <c r="Z33" s="59">
        <v>2</v>
      </c>
      <c r="AA33" s="95">
        <f t="shared" si="5"/>
        <v>40</v>
      </c>
    </row>
    <row r="34" spans="5:27">
      <c r="E34" s="105" t="s">
        <v>64</v>
      </c>
      <c r="F34" s="23">
        <f>F32-F33</f>
        <v>127757</v>
      </c>
      <c r="G34" s="12">
        <f t="shared" ref="G34:H34" si="10">G32-G33</f>
        <v>178372.5</v>
      </c>
      <c r="H34" s="25">
        <f t="shared" si="10"/>
        <v>119714</v>
      </c>
      <c r="I34" s="1">
        <f>SUM(F34:H34)</f>
        <v>425843.5</v>
      </c>
      <c r="J34" s="59"/>
      <c r="K34" s="61" t="s">
        <v>47</v>
      </c>
      <c r="L34" s="59">
        <v>100</v>
      </c>
      <c r="M34" s="59">
        <v>3</v>
      </c>
      <c r="N34" s="95">
        <f t="shared" si="4"/>
        <v>300</v>
      </c>
      <c r="R34" s="105" t="s">
        <v>64</v>
      </c>
      <c r="S34" s="23">
        <f>S32-S33</f>
        <v>39601.5</v>
      </c>
      <c r="T34" s="12">
        <f t="shared" ref="T34:U34" si="11">T32-T33</f>
        <v>22015</v>
      </c>
      <c r="U34" s="25">
        <f t="shared" si="11"/>
        <v>10320</v>
      </c>
      <c r="V34" s="1">
        <f>SUM(S34:U34)</f>
        <v>71936.5</v>
      </c>
      <c r="W34" s="59"/>
      <c r="X34" s="61" t="s">
        <v>47</v>
      </c>
      <c r="Y34" s="59">
        <v>100</v>
      </c>
      <c r="Z34" s="59">
        <v>1</v>
      </c>
      <c r="AA34" s="95">
        <f t="shared" si="5"/>
        <v>100</v>
      </c>
    </row>
    <row r="35" spans="5:27" ht="16.2" thickBot="1">
      <c r="E35" s="105" t="s">
        <v>65</v>
      </c>
      <c r="F35" s="73">
        <f>L43</f>
        <v>0.05</v>
      </c>
      <c r="G35" s="74">
        <f>L43</f>
        <v>0.05</v>
      </c>
      <c r="H35" s="78">
        <f>L43</f>
        <v>0.05</v>
      </c>
      <c r="I35" s="27">
        <f>L43</f>
        <v>0.05</v>
      </c>
      <c r="J35" s="59"/>
      <c r="K35" s="61" t="s">
        <v>48</v>
      </c>
      <c r="L35" s="59">
        <v>120</v>
      </c>
      <c r="M35" s="59">
        <v>10</v>
      </c>
      <c r="N35" s="95">
        <f t="shared" si="4"/>
        <v>1200</v>
      </c>
      <c r="R35" s="105" t="s">
        <v>65</v>
      </c>
      <c r="S35" s="73">
        <f>Y43</f>
        <v>0.05</v>
      </c>
      <c r="T35" s="74">
        <f>Y43</f>
        <v>0.05</v>
      </c>
      <c r="U35" s="78">
        <f>Y43</f>
        <v>0.05</v>
      </c>
      <c r="V35" s="27">
        <f>Y43</f>
        <v>0.05</v>
      </c>
      <c r="W35" s="59"/>
      <c r="X35" s="61" t="s">
        <v>48</v>
      </c>
      <c r="Y35" s="59">
        <v>120</v>
      </c>
      <c r="Z35" s="59">
        <v>3</v>
      </c>
      <c r="AA35" s="95">
        <f t="shared" si="5"/>
        <v>360</v>
      </c>
    </row>
    <row r="36" spans="5:27" ht="16.8" thickTop="1" thickBot="1">
      <c r="E36" s="147" t="s">
        <v>66</v>
      </c>
      <c r="F36" s="81">
        <f>F34*F35</f>
        <v>6387.85</v>
      </c>
      <c r="G36" s="81">
        <f t="shared" ref="G36:H36" si="12">G34*G35</f>
        <v>8918.625</v>
      </c>
      <c r="H36" s="81">
        <f t="shared" si="12"/>
        <v>5985.7000000000007</v>
      </c>
      <c r="I36" s="75">
        <f>SUM(F36:H36)</f>
        <v>21292.175000000003</v>
      </c>
      <c r="J36" s="59"/>
      <c r="K36" s="61" t="s">
        <v>53</v>
      </c>
      <c r="L36" s="13">
        <v>70</v>
      </c>
      <c r="M36" s="13">
        <v>5</v>
      </c>
      <c r="N36" s="95">
        <f t="shared" si="4"/>
        <v>350</v>
      </c>
      <c r="R36" s="147" t="s">
        <v>66</v>
      </c>
      <c r="S36" s="81">
        <f>S34*S35</f>
        <v>1980.075</v>
      </c>
      <c r="T36" s="81">
        <f t="shared" ref="T36:U36" si="13">T34*T35</f>
        <v>1100.75</v>
      </c>
      <c r="U36" s="81">
        <f t="shared" si="13"/>
        <v>516</v>
      </c>
      <c r="V36" s="75">
        <f>SUM(S36:U36)</f>
        <v>3596.8249999999998</v>
      </c>
      <c r="W36" s="59"/>
      <c r="X36" s="61" t="s">
        <v>53</v>
      </c>
      <c r="Y36" s="13">
        <v>70</v>
      </c>
      <c r="Z36" s="13">
        <v>1.5</v>
      </c>
      <c r="AA36" s="95">
        <f t="shared" si="5"/>
        <v>105</v>
      </c>
    </row>
    <row r="37" spans="5:27" ht="16.8" thickTop="1" thickBot="1">
      <c r="E37" s="106"/>
      <c r="F37" s="80"/>
      <c r="G37" s="80"/>
      <c r="H37" s="80"/>
      <c r="I37" s="80"/>
      <c r="J37" s="59"/>
      <c r="K37" s="62" t="s">
        <v>49</v>
      </c>
      <c r="L37" s="63"/>
      <c r="M37" s="64"/>
      <c r="N37" s="107">
        <f>SUM(N28:N36)</f>
        <v>4000</v>
      </c>
      <c r="R37" s="106"/>
      <c r="S37" s="80"/>
      <c r="T37" s="80"/>
      <c r="U37" s="80"/>
      <c r="V37" s="80"/>
      <c r="W37" s="59"/>
      <c r="X37" s="62" t="s">
        <v>49</v>
      </c>
      <c r="Y37" s="63"/>
      <c r="Z37" s="64"/>
      <c r="AA37" s="107">
        <f>SUM(AA28:AA36)</f>
        <v>1395</v>
      </c>
    </row>
    <row r="38" spans="5:27" ht="21.6" thickTop="1" thickBot="1">
      <c r="E38" s="108"/>
      <c r="F38" s="194" t="s">
        <v>67</v>
      </c>
      <c r="G38" s="195"/>
      <c r="H38" s="196"/>
      <c r="I38" s="47" t="s">
        <v>74</v>
      </c>
      <c r="J38" s="59"/>
      <c r="K38" s="59"/>
      <c r="L38" s="59"/>
      <c r="M38" s="59"/>
      <c r="N38" s="95"/>
      <c r="R38" s="108"/>
      <c r="S38" s="194" t="s">
        <v>67</v>
      </c>
      <c r="T38" s="195"/>
      <c r="U38" s="196"/>
      <c r="V38" s="47" t="s">
        <v>74</v>
      </c>
      <c r="W38" s="59"/>
      <c r="X38" s="59"/>
      <c r="Y38" s="59"/>
      <c r="Z38" s="59"/>
      <c r="AA38" s="95"/>
    </row>
    <row r="39" spans="5:27" ht="16.2" thickTop="1">
      <c r="E39" s="105" t="s">
        <v>66</v>
      </c>
      <c r="F39" s="36">
        <f>F36</f>
        <v>6387.85</v>
      </c>
      <c r="G39" s="37">
        <f>G36</f>
        <v>8918.625</v>
      </c>
      <c r="H39" s="136">
        <f>H36</f>
        <v>5985.7000000000007</v>
      </c>
      <c r="I39" s="8">
        <f>SUM(F39:H39)</f>
        <v>21292.175000000003</v>
      </c>
      <c r="J39" s="59"/>
      <c r="K39" s="69" t="s">
        <v>54</v>
      </c>
      <c r="L39" s="26">
        <v>170</v>
      </c>
      <c r="M39" s="59"/>
      <c r="N39" s="95"/>
      <c r="R39" s="105" t="s">
        <v>66</v>
      </c>
      <c r="S39" s="36">
        <f>S36</f>
        <v>1980.075</v>
      </c>
      <c r="T39" s="37">
        <f>T36</f>
        <v>1100.75</v>
      </c>
      <c r="U39" s="136">
        <f>U36</f>
        <v>516</v>
      </c>
      <c r="V39" s="8">
        <f>SUM(S39:U39)</f>
        <v>3596.8249999999998</v>
      </c>
      <c r="W39" s="59"/>
      <c r="X39" s="69" t="s">
        <v>54</v>
      </c>
      <c r="Y39" s="26">
        <v>170</v>
      </c>
      <c r="Z39" s="59"/>
      <c r="AA39" s="95"/>
    </row>
    <row r="40" spans="5:27">
      <c r="E40" s="105" t="s">
        <v>71</v>
      </c>
      <c r="F40" s="31">
        <f>F39*L46</f>
        <v>5110.2800000000007</v>
      </c>
      <c r="G40" s="14">
        <f>G39*L46</f>
        <v>7134.9000000000005</v>
      </c>
      <c r="H40" s="135">
        <f>H39*L46</f>
        <v>4788.5600000000004</v>
      </c>
      <c r="I40" s="8">
        <f t="shared" ref="I40:I42" si="14">SUM(F40:H40)</f>
        <v>17033.740000000002</v>
      </c>
      <c r="J40" s="59"/>
      <c r="K40" s="70" t="s">
        <v>56</v>
      </c>
      <c r="L40" s="7">
        <v>0.3</v>
      </c>
      <c r="M40" s="59"/>
      <c r="N40" s="95"/>
      <c r="R40" s="105" t="s">
        <v>71</v>
      </c>
      <c r="S40" s="31">
        <f>S39*Y46</f>
        <v>1188.0450000000001</v>
      </c>
      <c r="T40" s="14">
        <f>T39*Y46</f>
        <v>660.44999999999993</v>
      </c>
      <c r="U40" s="135">
        <f>U39*Y46</f>
        <v>309.59999999999997</v>
      </c>
      <c r="V40" s="8">
        <f t="shared" ref="V40:V42" si="15">SUM(S40:U40)</f>
        <v>2158.0949999999998</v>
      </c>
      <c r="W40" s="59"/>
      <c r="X40" s="70" t="s">
        <v>56</v>
      </c>
      <c r="Y40" s="7">
        <v>0.5</v>
      </c>
      <c r="Z40" s="59"/>
      <c r="AA40" s="95"/>
    </row>
    <row r="41" spans="5:27" ht="16.2" thickBot="1">
      <c r="E41" s="105" t="s">
        <v>72</v>
      </c>
      <c r="F41" s="73">
        <f>L49</f>
        <v>3500</v>
      </c>
      <c r="G41" s="74">
        <f>F39*L47</f>
        <v>1277.5700000000002</v>
      </c>
      <c r="H41" s="78">
        <f>G39*L47</f>
        <v>1783.7250000000001</v>
      </c>
      <c r="I41" s="27">
        <f t="shared" si="14"/>
        <v>6561.2950000000001</v>
      </c>
      <c r="J41" s="59"/>
      <c r="K41" s="70" t="s">
        <v>57</v>
      </c>
      <c r="L41" s="220">
        <f>S30</f>
        <v>36295</v>
      </c>
      <c r="M41" s="59"/>
      <c r="N41" s="95"/>
      <c r="R41" s="105" t="s">
        <v>72</v>
      </c>
      <c r="S41" s="73">
        <f>Y49</f>
        <v>3500</v>
      </c>
      <c r="T41" s="74">
        <f>S39*Y47</f>
        <v>792.03000000000009</v>
      </c>
      <c r="U41" s="78">
        <f>T39*Y47</f>
        <v>440.3</v>
      </c>
      <c r="V41" s="27">
        <f t="shared" si="15"/>
        <v>4732.33</v>
      </c>
      <c r="W41" s="59"/>
      <c r="X41" s="70" t="s">
        <v>139</v>
      </c>
      <c r="Y41" s="220">
        <v>5000</v>
      </c>
      <c r="Z41" s="59"/>
      <c r="AA41" s="95"/>
    </row>
    <row r="42" spans="5:27" ht="16.8" thickTop="1" thickBot="1">
      <c r="E42" s="147" t="s">
        <v>73</v>
      </c>
      <c r="F42" s="81">
        <f>SUM(F40:F41)</f>
        <v>8610.2800000000007</v>
      </c>
      <c r="G42" s="81">
        <f t="shared" ref="G42:H42" si="16">SUM(G40:G41)</f>
        <v>8412.4700000000012</v>
      </c>
      <c r="H42" s="81">
        <f t="shared" si="16"/>
        <v>6572.2850000000008</v>
      </c>
      <c r="I42" s="75">
        <f t="shared" si="14"/>
        <v>23595.035</v>
      </c>
      <c r="J42" s="59"/>
      <c r="K42" s="70" t="s">
        <v>63</v>
      </c>
      <c r="L42" s="1">
        <v>80000</v>
      </c>
      <c r="M42" s="59"/>
      <c r="N42" s="95"/>
      <c r="R42" s="147" t="s">
        <v>73</v>
      </c>
      <c r="S42" s="81">
        <f>SUM(S40:S41)</f>
        <v>4688.0450000000001</v>
      </c>
      <c r="T42" s="81">
        <f t="shared" ref="T42:U42" si="17">SUM(T40:T41)</f>
        <v>1452.48</v>
      </c>
      <c r="U42" s="81">
        <f t="shared" si="17"/>
        <v>749.9</v>
      </c>
      <c r="V42" s="75">
        <f t="shared" si="15"/>
        <v>6890.4249999999993</v>
      </c>
      <c r="W42" s="59"/>
      <c r="X42" s="70" t="s">
        <v>140</v>
      </c>
      <c r="Y42" s="1">
        <f>H31</f>
        <v>10888.5</v>
      </c>
      <c r="Z42" s="59"/>
      <c r="AA42" s="95"/>
    </row>
    <row r="43" spans="5:27" ht="16.8" thickTop="1" thickBot="1">
      <c r="E43" s="109"/>
      <c r="F43" s="59"/>
      <c r="G43" s="59"/>
      <c r="H43" s="59"/>
      <c r="I43" s="59"/>
      <c r="J43" s="59"/>
      <c r="K43" s="71" t="s">
        <v>65</v>
      </c>
      <c r="L43" s="72">
        <v>0.05</v>
      </c>
      <c r="M43" s="59"/>
      <c r="N43" s="95"/>
      <c r="R43" s="109"/>
      <c r="S43" s="59"/>
      <c r="T43" s="59"/>
      <c r="U43" s="59"/>
      <c r="V43" s="59"/>
      <c r="W43" s="59"/>
      <c r="X43" s="71" t="s">
        <v>65</v>
      </c>
      <c r="Y43" s="72">
        <v>0.05</v>
      </c>
      <c r="Z43" s="59"/>
      <c r="AA43" s="95"/>
    </row>
    <row r="44" spans="5:27" ht="16.8" thickTop="1" thickBot="1">
      <c r="E44" s="109"/>
      <c r="F44" s="59"/>
      <c r="G44" s="59"/>
      <c r="H44" s="59"/>
      <c r="I44" s="59"/>
      <c r="J44" s="59"/>
      <c r="K44" s="59"/>
      <c r="L44" s="59"/>
      <c r="M44" s="59"/>
      <c r="N44" s="95"/>
      <c r="R44" s="109"/>
      <c r="S44" s="59"/>
      <c r="T44" s="59"/>
      <c r="U44" s="59"/>
      <c r="V44" s="59"/>
      <c r="W44" s="59"/>
      <c r="X44" s="59"/>
      <c r="Y44" s="59"/>
      <c r="Z44" s="59"/>
      <c r="AA44" s="95"/>
    </row>
    <row r="45" spans="5:27" ht="16.8" thickTop="1" thickBot="1">
      <c r="E45" s="109"/>
      <c r="F45" s="59"/>
      <c r="G45" s="59"/>
      <c r="H45" s="59"/>
      <c r="I45" s="59"/>
      <c r="J45" s="59"/>
      <c r="K45" s="192" t="s">
        <v>68</v>
      </c>
      <c r="L45" s="193"/>
      <c r="M45" s="59"/>
      <c r="N45" s="95"/>
      <c r="R45" s="109"/>
      <c r="S45" s="59"/>
      <c r="T45" s="59"/>
      <c r="U45" s="59"/>
      <c r="V45" s="59"/>
      <c r="W45" s="59"/>
      <c r="X45" s="192" t="s">
        <v>68</v>
      </c>
      <c r="Y45" s="193"/>
      <c r="Z45" s="59"/>
      <c r="AA45" s="95"/>
    </row>
    <row r="46" spans="5:27" ht="16.2" thickTop="1">
      <c r="E46" s="109"/>
      <c r="F46" s="59"/>
      <c r="G46" s="59"/>
      <c r="H46" s="86"/>
      <c r="I46" s="59"/>
      <c r="J46" s="59"/>
      <c r="K46" s="26" t="s">
        <v>69</v>
      </c>
      <c r="L46" s="67">
        <v>0.8</v>
      </c>
      <c r="M46" s="59"/>
      <c r="N46" s="95"/>
      <c r="R46" s="109"/>
      <c r="S46" s="59"/>
      <c r="T46" s="59"/>
      <c r="U46" s="86"/>
      <c r="V46" s="59"/>
      <c r="W46" s="59"/>
      <c r="X46" s="26" t="s">
        <v>69</v>
      </c>
      <c r="Y46" s="67">
        <v>0.6</v>
      </c>
      <c r="Z46" s="59"/>
      <c r="AA46" s="95"/>
    </row>
    <row r="47" spans="5:27" ht="16.2" thickBot="1">
      <c r="E47" s="109"/>
      <c r="F47" s="59"/>
      <c r="G47" s="59"/>
      <c r="H47" s="59"/>
      <c r="I47" s="59"/>
      <c r="J47" s="59"/>
      <c r="K47" s="9" t="s">
        <v>23</v>
      </c>
      <c r="L47" s="68">
        <v>0.2</v>
      </c>
      <c r="M47" s="59"/>
      <c r="N47" s="95"/>
      <c r="R47" s="109"/>
      <c r="S47" s="59"/>
      <c r="T47" s="59"/>
      <c r="U47" s="59"/>
      <c r="V47" s="59"/>
      <c r="W47" s="59"/>
      <c r="X47" s="9" t="s">
        <v>23</v>
      </c>
      <c r="Y47" s="68">
        <v>0.4</v>
      </c>
      <c r="Z47" s="59"/>
      <c r="AA47" s="95"/>
    </row>
    <row r="48" spans="5:27" ht="16.8" thickTop="1" thickBot="1">
      <c r="E48" s="109"/>
      <c r="F48" s="59"/>
      <c r="G48" s="59"/>
      <c r="H48" s="59"/>
      <c r="I48" s="59"/>
      <c r="J48" s="59"/>
      <c r="K48" s="59"/>
      <c r="L48" s="65"/>
      <c r="M48" s="59"/>
      <c r="N48" s="95"/>
      <c r="R48" s="109"/>
      <c r="S48" s="59"/>
      <c r="T48" s="59"/>
      <c r="U48" s="59"/>
      <c r="V48" s="59"/>
      <c r="W48" s="59"/>
      <c r="X48" s="59"/>
      <c r="Y48" s="65"/>
      <c r="Z48" s="59"/>
      <c r="AA48" s="95"/>
    </row>
    <row r="49" spans="5:27" ht="16.8" thickTop="1" thickBot="1">
      <c r="E49" s="110"/>
      <c r="F49" s="98"/>
      <c r="G49" s="98"/>
      <c r="H49" s="98"/>
      <c r="I49" s="98"/>
      <c r="J49" s="98"/>
      <c r="K49" s="111" t="s">
        <v>70</v>
      </c>
      <c r="L49" s="112">
        <v>3500</v>
      </c>
      <c r="M49" s="98"/>
      <c r="N49" s="99"/>
      <c r="R49" s="110"/>
      <c r="S49" s="98"/>
      <c r="T49" s="98"/>
      <c r="U49" s="98"/>
      <c r="V49" s="98"/>
      <c r="W49" s="98"/>
      <c r="X49" s="111" t="s">
        <v>70</v>
      </c>
      <c r="Y49" s="112">
        <v>3500</v>
      </c>
      <c r="Z49" s="98"/>
      <c r="AA49" s="99"/>
    </row>
    <row r="50" spans="5:27" ht="16.2" thickTop="1"/>
    <row r="51" spans="5:27" ht="16.2" thickBot="1"/>
    <row r="52" spans="5:27" ht="21.6" thickTop="1" thickBot="1">
      <c r="E52" s="132"/>
      <c r="F52" s="199" t="s">
        <v>75</v>
      </c>
      <c r="G52" s="200"/>
      <c r="H52" s="201"/>
      <c r="I52" s="89" t="s">
        <v>32</v>
      </c>
      <c r="J52" s="90"/>
      <c r="K52" s="90"/>
      <c r="L52" s="91"/>
      <c r="R52" s="132"/>
      <c r="S52" s="199" t="s">
        <v>75</v>
      </c>
      <c r="T52" s="200"/>
      <c r="U52" s="201"/>
      <c r="V52" s="89" t="s">
        <v>32</v>
      </c>
      <c r="W52" s="90"/>
      <c r="X52" s="90"/>
      <c r="Y52" s="91"/>
    </row>
    <row r="53" spans="5:27" ht="16.8" thickTop="1" thickBot="1">
      <c r="E53" s="130" t="s">
        <v>52</v>
      </c>
      <c r="F53" s="66">
        <f>F24</f>
        <v>890</v>
      </c>
      <c r="G53" s="40">
        <f>G24</f>
        <v>1107</v>
      </c>
      <c r="H53" s="77">
        <f>H24</f>
        <v>914.5</v>
      </c>
      <c r="I53" s="4">
        <f>SUM(F53:H53)</f>
        <v>2911.5</v>
      </c>
      <c r="J53" s="59"/>
      <c r="K53" s="59"/>
      <c r="L53" s="95"/>
      <c r="R53" s="130" t="s">
        <v>52</v>
      </c>
      <c r="S53" s="66">
        <f>S24</f>
        <v>213.5</v>
      </c>
      <c r="T53" s="40">
        <f>T24</f>
        <v>167</v>
      </c>
      <c r="U53" s="77">
        <f>U24</f>
        <v>92</v>
      </c>
      <c r="V53" s="4">
        <f>SUM(S53:U53)</f>
        <v>472.5</v>
      </c>
      <c r="W53" s="59"/>
      <c r="X53" s="59"/>
      <c r="Y53" s="95"/>
    </row>
    <row r="54" spans="5:27" ht="16.2" thickTop="1">
      <c r="E54" s="131" t="s">
        <v>76</v>
      </c>
      <c r="F54" s="16">
        <f>L54</f>
        <v>2.5000000000000001E-2</v>
      </c>
      <c r="G54" s="12">
        <f>L54</f>
        <v>2.5000000000000001E-2</v>
      </c>
      <c r="H54" s="25">
        <f>L54</f>
        <v>2.5000000000000001E-2</v>
      </c>
      <c r="I54" s="1">
        <f>L54</f>
        <v>2.5000000000000001E-2</v>
      </c>
      <c r="J54" s="59"/>
      <c r="K54" s="30" t="s">
        <v>78</v>
      </c>
      <c r="L54" s="115">
        <v>2.5000000000000001E-2</v>
      </c>
      <c r="R54" s="131" t="s">
        <v>76</v>
      </c>
      <c r="S54" s="16">
        <f>Y54</f>
        <v>2.5000000000000001E-2</v>
      </c>
      <c r="T54" s="12">
        <f>Y54</f>
        <v>2.5000000000000001E-2</v>
      </c>
      <c r="U54" s="25">
        <f>Y54</f>
        <v>2.5000000000000001E-2</v>
      </c>
      <c r="V54" s="1">
        <f>Y54</f>
        <v>2.5000000000000001E-2</v>
      </c>
      <c r="W54" s="59"/>
      <c r="X54" s="30" t="s">
        <v>78</v>
      </c>
      <c r="Y54" s="115">
        <v>2.5000000000000001E-2</v>
      </c>
    </row>
    <row r="55" spans="5:27">
      <c r="E55" s="131" t="s">
        <v>77</v>
      </c>
      <c r="F55" s="16">
        <f>F53*F54</f>
        <v>22.25</v>
      </c>
      <c r="G55" s="12">
        <f t="shared" ref="G55:H55" si="18">G53*G54</f>
        <v>27.675000000000001</v>
      </c>
      <c r="H55" s="25">
        <f t="shared" si="18"/>
        <v>22.862500000000001</v>
      </c>
      <c r="I55" s="1">
        <f>SUM(F55:H55)</f>
        <v>72.787499999999994</v>
      </c>
      <c r="J55" s="59"/>
      <c r="K55" s="84" t="s">
        <v>79</v>
      </c>
      <c r="L55" s="126">
        <v>20</v>
      </c>
      <c r="R55" s="131" t="s">
        <v>77</v>
      </c>
      <c r="S55" s="16">
        <f>S53*S54</f>
        <v>5.3375000000000004</v>
      </c>
      <c r="T55" s="12">
        <f t="shared" ref="T55:U55" si="19">T53*T54</f>
        <v>4.1749999999999998</v>
      </c>
      <c r="U55" s="25">
        <f t="shared" si="19"/>
        <v>2.3000000000000003</v>
      </c>
      <c r="V55" s="1">
        <f>SUM(S55:U55)</f>
        <v>11.8125</v>
      </c>
      <c r="W55" s="59"/>
      <c r="X55" s="84" t="s">
        <v>79</v>
      </c>
      <c r="Y55" s="126">
        <v>20</v>
      </c>
    </row>
    <row r="56" spans="5:27" ht="16.2" thickBot="1">
      <c r="E56" s="130" t="s">
        <v>79</v>
      </c>
      <c r="F56" s="16">
        <f>L55</f>
        <v>20</v>
      </c>
      <c r="G56" s="12">
        <f>L55</f>
        <v>20</v>
      </c>
      <c r="H56" s="25">
        <f>L55</f>
        <v>20</v>
      </c>
      <c r="I56" s="1">
        <f>L55</f>
        <v>20</v>
      </c>
      <c r="J56" s="59"/>
      <c r="K56" s="85" t="s">
        <v>83</v>
      </c>
      <c r="L56" s="127">
        <v>50</v>
      </c>
      <c r="R56" s="130" t="s">
        <v>79</v>
      </c>
      <c r="S56" s="16">
        <f>Y55</f>
        <v>20</v>
      </c>
      <c r="T56" s="12">
        <f>Y55</f>
        <v>20</v>
      </c>
      <c r="U56" s="25">
        <f>Y55</f>
        <v>20</v>
      </c>
      <c r="V56" s="1">
        <f>Y55</f>
        <v>20</v>
      </c>
      <c r="W56" s="59"/>
      <c r="X56" s="85" t="s">
        <v>83</v>
      </c>
      <c r="Y56" s="127">
        <v>50</v>
      </c>
    </row>
    <row r="57" spans="5:27" ht="16.2" thickTop="1">
      <c r="E57" s="130" t="s">
        <v>80</v>
      </c>
      <c r="F57" s="16">
        <f>F55</f>
        <v>22.25</v>
      </c>
      <c r="G57" s="12">
        <f>G55</f>
        <v>27.675000000000001</v>
      </c>
      <c r="H57" s="25">
        <f>H55</f>
        <v>22.862500000000001</v>
      </c>
      <c r="I57" s="1">
        <f>SUM(F57:H57)</f>
        <v>72.787499999999994</v>
      </c>
      <c r="J57" s="59"/>
      <c r="K57" s="58"/>
      <c r="L57" s="128"/>
      <c r="R57" s="130" t="s">
        <v>80</v>
      </c>
      <c r="S57" s="16">
        <f>S55</f>
        <v>5.3375000000000004</v>
      </c>
      <c r="T57" s="12">
        <f>T55</f>
        <v>4.1749999999999998</v>
      </c>
      <c r="U57" s="25">
        <f>U55</f>
        <v>2.3000000000000003</v>
      </c>
      <c r="V57" s="1">
        <f>SUM(S57:U57)</f>
        <v>11.8125</v>
      </c>
      <c r="W57" s="59"/>
      <c r="X57" s="58"/>
      <c r="Y57" s="128"/>
    </row>
    <row r="58" spans="5:27" ht="16.2" thickBot="1">
      <c r="E58" s="130" t="s">
        <v>81</v>
      </c>
      <c r="F58" s="134">
        <f>L56</f>
        <v>50</v>
      </c>
      <c r="G58" s="74">
        <f>L56</f>
        <v>50</v>
      </c>
      <c r="H58" s="78">
        <f>L56</f>
        <v>50</v>
      </c>
      <c r="I58" s="27">
        <f>L56</f>
        <v>50</v>
      </c>
      <c r="J58" s="59"/>
      <c r="K58" s="59"/>
      <c r="L58" s="95"/>
      <c r="R58" s="130" t="s">
        <v>81</v>
      </c>
      <c r="S58" s="134">
        <f>Y56</f>
        <v>50</v>
      </c>
      <c r="T58" s="74">
        <f>Y56</f>
        <v>50</v>
      </c>
      <c r="U58" s="78">
        <f>Y56</f>
        <v>50</v>
      </c>
      <c r="V58" s="27">
        <f>Y56</f>
        <v>50</v>
      </c>
      <c r="W58" s="59"/>
      <c r="X58" s="59"/>
      <c r="Y58" s="95"/>
    </row>
    <row r="59" spans="5:27" ht="16.8" thickTop="1" thickBot="1">
      <c r="E59" s="144" t="s">
        <v>82</v>
      </c>
      <c r="F59" s="145">
        <f>F57*F58</f>
        <v>1112.5</v>
      </c>
      <c r="G59" s="145">
        <f t="shared" ref="G59:H59" si="20">G57*G58</f>
        <v>1383.75</v>
      </c>
      <c r="H59" s="145">
        <f t="shared" si="20"/>
        <v>1143.125</v>
      </c>
      <c r="I59" s="129">
        <f>SUM(F59:H59)</f>
        <v>3639.375</v>
      </c>
      <c r="J59" s="98"/>
      <c r="K59" s="98"/>
      <c r="L59" s="99"/>
      <c r="R59" s="144" t="s">
        <v>82</v>
      </c>
      <c r="S59" s="145">
        <f>S57*S58</f>
        <v>266.875</v>
      </c>
      <c r="T59" s="145">
        <f t="shared" ref="T59:U59" si="21">T57*T58</f>
        <v>208.75</v>
      </c>
      <c r="U59" s="145">
        <f t="shared" si="21"/>
        <v>115.00000000000001</v>
      </c>
      <c r="V59" s="129">
        <f>SUM(S59:U59)</f>
        <v>590.625</v>
      </c>
      <c r="W59" s="98"/>
      <c r="X59" s="98"/>
      <c r="Y59" s="99"/>
    </row>
    <row r="60" spans="5:27" ht="16.2" thickTop="1"/>
    <row r="61" spans="5:27" ht="16.2" thickBot="1"/>
    <row r="62" spans="5:27" ht="21.6" thickTop="1" thickBot="1">
      <c r="E62" s="125"/>
      <c r="F62" s="187" t="s">
        <v>84</v>
      </c>
      <c r="G62" s="187"/>
      <c r="H62" s="187"/>
      <c r="I62" s="89" t="s">
        <v>32</v>
      </c>
      <c r="J62" s="90"/>
      <c r="K62" s="90"/>
      <c r="L62" s="91"/>
      <c r="R62" s="125"/>
      <c r="S62" s="187" t="s">
        <v>84</v>
      </c>
      <c r="T62" s="187"/>
      <c r="U62" s="187"/>
      <c r="V62" s="89" t="s">
        <v>32</v>
      </c>
      <c r="W62" s="90"/>
      <c r="X62" s="90"/>
      <c r="Y62" s="91"/>
    </row>
    <row r="63" spans="5:27" ht="16.2" thickTop="1">
      <c r="E63" s="131" t="s">
        <v>90</v>
      </c>
      <c r="F63" s="15">
        <f>F55</f>
        <v>22.25</v>
      </c>
      <c r="G63" s="40">
        <f>G55</f>
        <v>27.675000000000001</v>
      </c>
      <c r="H63" s="77">
        <f>H55</f>
        <v>22.862500000000001</v>
      </c>
      <c r="I63" s="4">
        <f>SUM(F63:H63)</f>
        <v>72.787499999999994</v>
      </c>
      <c r="J63" s="59"/>
      <c r="L63" s="95"/>
      <c r="R63" s="131" t="s">
        <v>90</v>
      </c>
      <c r="S63" s="15">
        <f>S55</f>
        <v>5.3375000000000004</v>
      </c>
      <c r="T63" s="40">
        <f>T55</f>
        <v>4.1749999999999998</v>
      </c>
      <c r="U63" s="77">
        <f>U55</f>
        <v>2.3000000000000003</v>
      </c>
      <c r="V63" s="4">
        <f>SUM(S63:U63)</f>
        <v>11.8125</v>
      </c>
      <c r="W63" s="59"/>
      <c r="Y63" s="95"/>
    </row>
    <row r="64" spans="5:27">
      <c r="E64" s="131" t="s">
        <v>85</v>
      </c>
      <c r="F64" s="133">
        <f>L68</f>
        <v>1.5</v>
      </c>
      <c r="G64" s="14">
        <f>L68</f>
        <v>1.5</v>
      </c>
      <c r="H64" s="135">
        <f>L68</f>
        <v>1.5</v>
      </c>
      <c r="I64" s="8">
        <f>L68</f>
        <v>1.5</v>
      </c>
      <c r="J64" s="59"/>
      <c r="K64" s="140"/>
      <c r="L64" s="95"/>
      <c r="R64" s="131" t="s">
        <v>85</v>
      </c>
      <c r="S64" s="133">
        <f>Y68</f>
        <v>0.5</v>
      </c>
      <c r="T64" s="14">
        <f>Y68</f>
        <v>0.5</v>
      </c>
      <c r="U64" s="135">
        <f>Y68</f>
        <v>0.5</v>
      </c>
      <c r="V64" s="8">
        <f>Y68</f>
        <v>0.5</v>
      </c>
      <c r="W64" s="59"/>
      <c r="X64" s="140"/>
      <c r="Y64" s="95"/>
    </row>
    <row r="65" spans="5:25">
      <c r="E65" s="131" t="s">
        <v>86</v>
      </c>
      <c r="F65" s="133">
        <f>F63*F64</f>
        <v>33.375</v>
      </c>
      <c r="G65" s="14">
        <f t="shared" ref="G65:H65" si="22">G63*G64</f>
        <v>41.512500000000003</v>
      </c>
      <c r="H65" s="135">
        <f t="shared" si="22"/>
        <v>34.293750000000003</v>
      </c>
      <c r="I65" s="8">
        <f>SUM(F65:H65)</f>
        <v>109.18125000000001</v>
      </c>
      <c r="J65" s="59"/>
      <c r="K65" s="208"/>
      <c r="L65" s="209"/>
      <c r="R65" s="131" t="s">
        <v>86</v>
      </c>
      <c r="S65" s="133">
        <f>S63*S64</f>
        <v>2.6687500000000002</v>
      </c>
      <c r="T65" s="14">
        <f t="shared" ref="T65:U65" si="23">T63*T64</f>
        <v>2.0874999999999999</v>
      </c>
      <c r="U65" s="135">
        <f t="shared" si="23"/>
        <v>1.1500000000000001</v>
      </c>
      <c r="V65" s="8">
        <f>SUM(S65:U65)</f>
        <v>5.90625</v>
      </c>
      <c r="W65" s="59"/>
      <c r="X65" s="208"/>
      <c r="Y65" s="209"/>
    </row>
    <row r="66" spans="5:25">
      <c r="E66" s="131" t="s">
        <v>87</v>
      </c>
      <c r="F66" s="133">
        <f>L69</f>
        <v>1000</v>
      </c>
      <c r="G66" s="14">
        <f>L69</f>
        <v>1000</v>
      </c>
      <c r="H66" s="135">
        <f>L69</f>
        <v>1000</v>
      </c>
      <c r="I66" s="8">
        <f>SUM(F66:H66)</f>
        <v>3000</v>
      </c>
      <c r="J66" s="59"/>
      <c r="K66" s="140"/>
      <c r="L66" s="137"/>
      <c r="R66" s="131" t="s">
        <v>87</v>
      </c>
      <c r="S66" s="133">
        <f>Y69</f>
        <v>1000</v>
      </c>
      <c r="T66" s="14">
        <f>Y69</f>
        <v>1000</v>
      </c>
      <c r="U66" s="135">
        <f>Y69</f>
        <v>1000</v>
      </c>
      <c r="V66" s="8">
        <f>SUM(S66:U66)</f>
        <v>3000</v>
      </c>
      <c r="W66" s="59"/>
      <c r="X66" s="140"/>
      <c r="Y66" s="137"/>
    </row>
    <row r="67" spans="5:25" ht="16.2" thickBot="1">
      <c r="E67" s="131" t="s">
        <v>88</v>
      </c>
      <c r="F67" s="133">
        <f>SUM(F65:F66)</f>
        <v>1033.375</v>
      </c>
      <c r="G67" s="14">
        <f t="shared" ref="G67:H67" si="24">SUM(G65:G66)</f>
        <v>1041.5125</v>
      </c>
      <c r="H67" s="135">
        <f t="shared" si="24"/>
        <v>1034.29375</v>
      </c>
      <c r="I67" s="8">
        <f>SUM(F67:H67)</f>
        <v>3109.1812499999996</v>
      </c>
      <c r="J67" s="59"/>
      <c r="K67" s="172"/>
      <c r="L67" s="173"/>
      <c r="R67" s="131" t="s">
        <v>88</v>
      </c>
      <c r="S67" s="133">
        <f>SUM(S65:S66)</f>
        <v>1002.66875</v>
      </c>
      <c r="T67" s="14">
        <f t="shared" ref="T67:U67" si="25">SUM(T65:T66)</f>
        <v>1002.0875</v>
      </c>
      <c r="U67" s="135">
        <f t="shared" si="25"/>
        <v>1001.15</v>
      </c>
      <c r="V67" s="8">
        <f>SUM(S67:U67)</f>
        <v>3005.90625</v>
      </c>
      <c r="W67" s="59"/>
      <c r="X67" s="172"/>
      <c r="Y67" s="173"/>
    </row>
    <row r="68" spans="5:25" ht="16.8" thickTop="1" thickBot="1">
      <c r="E68" s="131"/>
      <c r="F68" s="168"/>
      <c r="G68" s="74"/>
      <c r="H68" s="78"/>
      <c r="I68" s="143"/>
      <c r="J68" s="59"/>
      <c r="K68" s="32" t="s">
        <v>85</v>
      </c>
      <c r="L68" s="142">
        <v>1.5</v>
      </c>
      <c r="R68" s="131"/>
      <c r="S68" s="168"/>
      <c r="T68" s="74"/>
      <c r="U68" s="78"/>
      <c r="V68" s="143"/>
      <c r="W68" s="59"/>
      <c r="X68" s="32" t="s">
        <v>85</v>
      </c>
      <c r="Y68" s="142">
        <v>0.5</v>
      </c>
    </row>
    <row r="69" spans="5:25" ht="16.8" thickTop="1" thickBot="1">
      <c r="E69" s="146" t="s">
        <v>89</v>
      </c>
      <c r="F69" s="81">
        <f>SUM(F65:F66)</f>
        <v>1033.375</v>
      </c>
      <c r="G69" s="81">
        <f t="shared" ref="G69:H69" si="26">SUM(G65:G66)</f>
        <v>1041.5125</v>
      </c>
      <c r="H69" s="81">
        <f t="shared" si="26"/>
        <v>1034.29375</v>
      </c>
      <c r="I69" s="75">
        <f>SUM(F69:H69)</f>
        <v>3109.1812499999996</v>
      </c>
      <c r="J69" s="59"/>
      <c r="K69" s="87" t="s">
        <v>87</v>
      </c>
      <c r="L69" s="127">
        <v>1000</v>
      </c>
      <c r="R69" s="146" t="s">
        <v>89</v>
      </c>
      <c r="S69" s="81">
        <f>SUM(S65:S66)</f>
        <v>1002.66875</v>
      </c>
      <c r="T69" s="81">
        <f t="shared" ref="T69:U69" si="27">SUM(T65:T66)</f>
        <v>1002.0875</v>
      </c>
      <c r="U69" s="81">
        <f t="shared" si="27"/>
        <v>1001.15</v>
      </c>
      <c r="V69" s="75">
        <f>SUM(S69:U69)</f>
        <v>3005.90625</v>
      </c>
      <c r="W69" s="59"/>
      <c r="X69" s="87" t="s">
        <v>87</v>
      </c>
      <c r="Y69" s="127">
        <v>1000</v>
      </c>
    </row>
    <row r="70" spans="5:25" ht="16.8" thickTop="1" thickBot="1">
      <c r="E70" s="109"/>
      <c r="F70" s="59"/>
      <c r="G70" s="59"/>
      <c r="H70" s="59"/>
      <c r="I70" s="59"/>
      <c r="J70" s="59"/>
      <c r="K70" s="140"/>
      <c r="L70" s="95"/>
      <c r="R70" s="109"/>
      <c r="S70" s="59"/>
      <c r="T70" s="59"/>
      <c r="U70" s="59"/>
      <c r="V70" s="59"/>
      <c r="W70" s="59"/>
      <c r="X70" s="140"/>
      <c r="Y70" s="95"/>
    </row>
    <row r="71" spans="5:25" ht="16.8" thickTop="1" thickBot="1">
      <c r="E71" s="109"/>
      <c r="F71" s="59"/>
      <c r="G71" s="59"/>
      <c r="H71" s="59"/>
      <c r="I71" s="59"/>
      <c r="J71" s="59"/>
      <c r="K71" s="32" t="s">
        <v>9</v>
      </c>
      <c r="L71" s="142">
        <v>60</v>
      </c>
      <c r="R71" s="109"/>
      <c r="S71" s="59"/>
      <c r="T71" s="59"/>
      <c r="U71" s="59"/>
      <c r="V71" s="59"/>
      <c r="W71" s="59"/>
      <c r="X71" s="32" t="s">
        <v>9</v>
      </c>
      <c r="Y71" s="142">
        <v>60</v>
      </c>
    </row>
    <row r="72" spans="5:25" ht="16.2" thickTop="1">
      <c r="E72" s="109"/>
      <c r="F72" s="59"/>
      <c r="G72" s="59"/>
      <c r="H72" s="59"/>
      <c r="I72" s="59"/>
      <c r="J72" s="59"/>
      <c r="L72" s="128"/>
      <c r="R72" s="109"/>
      <c r="S72" s="59"/>
      <c r="T72" s="59"/>
      <c r="U72" s="59"/>
      <c r="V72" s="59"/>
      <c r="W72" s="59"/>
      <c r="Y72" s="128"/>
    </row>
    <row r="73" spans="5:25">
      <c r="E73" s="109"/>
      <c r="F73" s="59"/>
      <c r="G73" s="59"/>
      <c r="H73" s="59"/>
      <c r="I73" s="59"/>
      <c r="J73" s="59"/>
      <c r="K73" s="59"/>
      <c r="L73" s="95"/>
      <c r="R73" s="109"/>
      <c r="S73" s="59"/>
      <c r="T73" s="59"/>
      <c r="U73" s="59"/>
      <c r="V73" s="59"/>
      <c r="W73" s="59"/>
      <c r="X73" s="59"/>
      <c r="Y73" s="95"/>
    </row>
    <row r="74" spans="5:25" ht="16.2" thickBot="1">
      <c r="E74" s="109"/>
      <c r="F74" s="59"/>
      <c r="G74" s="59"/>
      <c r="H74" s="59"/>
      <c r="I74" s="59"/>
      <c r="J74" s="59"/>
      <c r="K74" s="59"/>
      <c r="L74" s="95"/>
      <c r="R74" s="109"/>
      <c r="S74" s="59"/>
      <c r="T74" s="59"/>
      <c r="U74" s="59"/>
      <c r="V74" s="59"/>
      <c r="W74" s="59"/>
      <c r="X74" s="59"/>
      <c r="Y74" s="95"/>
    </row>
    <row r="75" spans="5:25" ht="16.8" thickTop="1" thickBot="1">
      <c r="E75" s="109"/>
      <c r="F75" s="202" t="s">
        <v>91</v>
      </c>
      <c r="G75" s="42" t="s">
        <v>92</v>
      </c>
      <c r="H75" s="29">
        <f>I67</f>
        <v>3109.1812499999996</v>
      </c>
      <c r="I75" s="59"/>
      <c r="J75" s="59"/>
      <c r="K75" s="59"/>
      <c r="L75" s="95"/>
      <c r="R75" s="109"/>
      <c r="S75" s="202" t="s">
        <v>91</v>
      </c>
      <c r="T75" s="42" t="s">
        <v>92</v>
      </c>
      <c r="U75" s="29">
        <f>V67</f>
        <v>3005.90625</v>
      </c>
      <c r="V75" s="59"/>
      <c r="W75" s="59"/>
      <c r="X75" s="59"/>
      <c r="Y75" s="95"/>
    </row>
    <row r="76" spans="5:25" ht="16.8" thickTop="1" thickBot="1">
      <c r="E76" s="109"/>
      <c r="F76" s="203"/>
      <c r="G76" s="83" t="s">
        <v>93</v>
      </c>
      <c r="H76" s="42">
        <f>I63</f>
        <v>72.787499999999994</v>
      </c>
      <c r="I76" s="59"/>
      <c r="J76" s="59"/>
      <c r="K76" s="139"/>
      <c r="L76" s="95"/>
      <c r="R76" s="109"/>
      <c r="S76" s="203"/>
      <c r="T76" s="83" t="s">
        <v>93</v>
      </c>
      <c r="U76" s="42">
        <f>V63</f>
        <v>11.8125</v>
      </c>
      <c r="V76" s="59"/>
      <c r="W76" s="59"/>
      <c r="X76" s="139"/>
      <c r="Y76" s="95"/>
    </row>
    <row r="77" spans="5:25" ht="16.8" thickTop="1" thickBot="1">
      <c r="E77" s="109"/>
      <c r="F77" s="59"/>
      <c r="G77" s="59"/>
      <c r="H77" s="59"/>
      <c r="I77" s="59"/>
      <c r="J77" s="59"/>
      <c r="K77" s="59"/>
      <c r="L77" s="95"/>
      <c r="R77" s="109"/>
      <c r="S77" s="59"/>
      <c r="T77" s="59"/>
      <c r="U77" s="59"/>
      <c r="V77" s="59"/>
      <c r="W77" s="59"/>
      <c r="X77" s="59"/>
      <c r="Y77" s="95"/>
    </row>
    <row r="78" spans="5:25" ht="16.2" thickTop="1">
      <c r="E78" s="109"/>
      <c r="F78" s="59"/>
      <c r="G78" s="204" t="s">
        <v>91</v>
      </c>
      <c r="H78" s="206">
        <f>H75/H76</f>
        <v>42.71586810922205</v>
      </c>
      <c r="I78" s="59"/>
      <c r="J78" s="59"/>
      <c r="K78" s="59"/>
      <c r="L78" s="95"/>
      <c r="R78" s="109"/>
      <c r="S78" s="59"/>
      <c r="T78" s="204" t="s">
        <v>91</v>
      </c>
      <c r="U78" s="206">
        <f>U75/U76</f>
        <v>254.46825396825398</v>
      </c>
      <c r="V78" s="59"/>
      <c r="W78" s="59"/>
      <c r="X78" s="59"/>
      <c r="Y78" s="95"/>
    </row>
    <row r="79" spans="5:25" ht="16.2" thickBot="1">
      <c r="E79" s="109"/>
      <c r="F79" s="59"/>
      <c r="G79" s="205"/>
      <c r="H79" s="207"/>
      <c r="I79" s="59"/>
      <c r="J79" s="59"/>
      <c r="K79" s="59"/>
      <c r="L79" s="95"/>
      <c r="R79" s="109"/>
      <c r="S79" s="59"/>
      <c r="T79" s="205"/>
      <c r="U79" s="207"/>
      <c r="V79" s="59"/>
      <c r="W79" s="59"/>
      <c r="X79" s="59"/>
      <c r="Y79" s="95"/>
    </row>
    <row r="80" spans="5:25" ht="16.8" thickTop="1" thickBot="1">
      <c r="E80" s="110"/>
      <c r="F80" s="98"/>
      <c r="G80" s="98"/>
      <c r="H80" s="98"/>
      <c r="I80" s="98"/>
      <c r="J80" s="98"/>
      <c r="K80" s="98"/>
      <c r="L80" s="99"/>
      <c r="R80" s="110"/>
      <c r="S80" s="98"/>
      <c r="T80" s="98"/>
      <c r="U80" s="98"/>
      <c r="V80" s="98"/>
      <c r="W80" s="98"/>
      <c r="X80" s="98"/>
      <c r="Y80" s="99"/>
    </row>
    <row r="81" spans="5:25" ht="16.2" thickTop="1"/>
    <row r="82" spans="5:25" ht="16.2" thickBot="1"/>
    <row r="83" spans="5:25" ht="21.6" thickTop="1" thickBot="1">
      <c r="E83" s="212" t="s">
        <v>94</v>
      </c>
      <c r="F83" s="213"/>
      <c r="G83" s="213"/>
      <c r="H83" s="214"/>
      <c r="K83" s="210" t="s">
        <v>100</v>
      </c>
      <c r="L83" s="211"/>
      <c r="R83" s="212" t="s">
        <v>94</v>
      </c>
      <c r="S83" s="213"/>
      <c r="T83" s="213"/>
      <c r="U83" s="214"/>
      <c r="X83" s="210" t="s">
        <v>100</v>
      </c>
      <c r="Y83" s="211"/>
    </row>
    <row r="84" spans="5:25" ht="16.8" thickTop="1" thickBot="1">
      <c r="E84" s="157"/>
      <c r="F84" s="164" t="s">
        <v>40</v>
      </c>
      <c r="G84" s="164" t="s">
        <v>98</v>
      </c>
      <c r="H84" s="161" t="s">
        <v>20</v>
      </c>
      <c r="K84" s="165" t="s">
        <v>101</v>
      </c>
      <c r="L84" s="153">
        <f>H21</f>
        <v>46.5</v>
      </c>
      <c r="R84" s="157"/>
      <c r="S84" s="164" t="s">
        <v>40</v>
      </c>
      <c r="T84" s="164" t="s">
        <v>98</v>
      </c>
      <c r="U84" s="161" t="s">
        <v>20</v>
      </c>
      <c r="X84" s="165" t="s">
        <v>101</v>
      </c>
      <c r="Y84" s="153">
        <f>U21</f>
        <v>30</v>
      </c>
    </row>
    <row r="85" spans="5:25" ht="16.8" thickTop="1" thickBot="1">
      <c r="E85" s="158" t="s">
        <v>95</v>
      </c>
      <c r="F85" s="59">
        <f>L39</f>
        <v>170</v>
      </c>
      <c r="G85" s="86">
        <f>L43</f>
        <v>0.05</v>
      </c>
      <c r="H85" s="162">
        <f>F85*G85</f>
        <v>8.5</v>
      </c>
      <c r="K85" s="92" t="s">
        <v>99</v>
      </c>
      <c r="L85" s="154">
        <f>H88</f>
        <v>10.81789670273055</v>
      </c>
      <c r="R85" s="158" t="s">
        <v>95</v>
      </c>
      <c r="S85" s="59">
        <f>Y39</f>
        <v>170</v>
      </c>
      <c r="T85" s="86">
        <f>Y43</f>
        <v>0.05</v>
      </c>
      <c r="U85" s="162">
        <f>S85*T85</f>
        <v>8.5</v>
      </c>
      <c r="X85" s="92" t="s">
        <v>99</v>
      </c>
      <c r="Y85" s="154">
        <f>U88</f>
        <v>16.111706349206351</v>
      </c>
    </row>
    <row r="86" spans="5:25" ht="16.8" thickTop="1" thickBot="1">
      <c r="E86" s="158" t="s">
        <v>96</v>
      </c>
      <c r="F86" s="59">
        <f>L54</f>
        <v>2.5000000000000001E-2</v>
      </c>
      <c r="G86" s="86">
        <f>L56</f>
        <v>50</v>
      </c>
      <c r="H86" s="162">
        <f>F86*G86</f>
        <v>1.25</v>
      </c>
      <c r="K86" s="156" t="s">
        <v>102</v>
      </c>
      <c r="L86" s="155">
        <f>L84*L85</f>
        <v>503.03219667697061</v>
      </c>
      <c r="R86" s="158" t="s">
        <v>96</v>
      </c>
      <c r="S86" s="59">
        <f>Y54</f>
        <v>2.5000000000000001E-2</v>
      </c>
      <c r="T86" s="86">
        <f>Y56</f>
        <v>50</v>
      </c>
      <c r="U86" s="162">
        <f>S86*T86</f>
        <v>1.25</v>
      </c>
      <c r="X86" s="156" t="s">
        <v>102</v>
      </c>
      <c r="Y86" s="155">
        <f>Y84*Y85</f>
        <v>483.35119047619054</v>
      </c>
    </row>
    <row r="87" spans="5:25" ht="16.8" thickTop="1" thickBot="1">
      <c r="E87" s="158" t="s">
        <v>97</v>
      </c>
      <c r="F87" s="59">
        <f>L54</f>
        <v>2.5000000000000001E-2</v>
      </c>
      <c r="G87" s="86">
        <f>H78</f>
        <v>42.71586810922205</v>
      </c>
      <c r="H87" s="163">
        <f>F87*G87</f>
        <v>1.0678967027305513</v>
      </c>
      <c r="R87" s="158" t="s">
        <v>97</v>
      </c>
      <c r="S87" s="59">
        <f>Y54</f>
        <v>2.5000000000000001E-2</v>
      </c>
      <c r="T87" s="86">
        <f>U78</f>
        <v>254.46825396825398</v>
      </c>
      <c r="U87" s="163">
        <f>S87*T87</f>
        <v>6.3617063492063499</v>
      </c>
    </row>
    <row r="88" spans="5:25" ht="16.8" thickTop="1" thickBot="1">
      <c r="E88" s="159" t="s">
        <v>99</v>
      </c>
      <c r="F88" s="98"/>
      <c r="G88" s="98"/>
      <c r="H88" s="116">
        <f>SUM(H85:H87)</f>
        <v>10.81789670273055</v>
      </c>
      <c r="R88" s="159" t="s">
        <v>99</v>
      </c>
      <c r="S88" s="98"/>
      <c r="T88" s="98"/>
      <c r="U88" s="116">
        <f>SUM(U85:U87)</f>
        <v>16.111706349206351</v>
      </c>
    </row>
    <row r="89" spans="5:25" ht="16.2" thickTop="1"/>
    <row r="91" spans="5:25" ht="16.2" thickBot="1"/>
    <row r="92" spans="5:25" ht="21.6" thickTop="1" thickBot="1">
      <c r="E92" s="132"/>
      <c r="F92" s="187" t="s">
        <v>103</v>
      </c>
      <c r="G92" s="187"/>
      <c r="H92" s="187"/>
      <c r="I92" s="89" t="s">
        <v>32</v>
      </c>
      <c r="J92" s="90"/>
      <c r="K92" s="90"/>
      <c r="L92" s="91"/>
      <c r="R92" s="132"/>
      <c r="S92" s="187" t="s">
        <v>103</v>
      </c>
      <c r="T92" s="187"/>
      <c r="U92" s="187"/>
      <c r="V92" s="89" t="s">
        <v>32</v>
      </c>
      <c r="W92" s="90"/>
      <c r="X92" s="90"/>
      <c r="Y92" s="91"/>
    </row>
    <row r="93" spans="5:25" ht="16.8" thickTop="1" thickBot="1">
      <c r="E93" s="169" t="s">
        <v>104</v>
      </c>
      <c r="F93" s="44">
        <f>F6</f>
        <v>775</v>
      </c>
      <c r="G93" s="59">
        <f>G6</f>
        <v>1050</v>
      </c>
      <c r="H93" s="59">
        <f>H6</f>
        <v>1240</v>
      </c>
      <c r="I93" s="82">
        <f>SUM(F93:H93)</f>
        <v>3065</v>
      </c>
      <c r="J93" s="59"/>
      <c r="K93" s="42" t="s">
        <v>105</v>
      </c>
      <c r="L93" s="142">
        <v>0.02</v>
      </c>
      <c r="R93" s="169" t="s">
        <v>104</v>
      </c>
      <c r="S93" s="44">
        <f>S6</f>
        <v>155</v>
      </c>
      <c r="T93" s="59">
        <f>T6</f>
        <v>210</v>
      </c>
      <c r="U93" s="59">
        <f>U6</f>
        <v>124</v>
      </c>
      <c r="V93" s="82">
        <f>SUM(S93:U93)</f>
        <v>489</v>
      </c>
      <c r="W93" s="59"/>
      <c r="X93" s="32" t="s">
        <v>105</v>
      </c>
      <c r="Y93" s="142">
        <v>0.5</v>
      </c>
    </row>
    <row r="94" spans="5:25" ht="16.8" thickTop="1" thickBot="1">
      <c r="E94" s="131" t="s">
        <v>105</v>
      </c>
      <c r="F94" s="170">
        <f>L93</f>
        <v>0.02</v>
      </c>
      <c r="G94" s="86">
        <f>L93</f>
        <v>0.02</v>
      </c>
      <c r="H94" s="86">
        <f>L93</f>
        <v>0.02</v>
      </c>
      <c r="I94" s="171">
        <f>L93</f>
        <v>0.02</v>
      </c>
      <c r="J94" s="59"/>
      <c r="K94" s="59"/>
      <c r="L94" s="95"/>
      <c r="R94" s="131" t="s">
        <v>105</v>
      </c>
      <c r="S94" s="170">
        <f>Y93</f>
        <v>0.5</v>
      </c>
      <c r="T94" s="86">
        <f>Y93</f>
        <v>0.5</v>
      </c>
      <c r="U94" s="86">
        <f>Y93</f>
        <v>0.5</v>
      </c>
      <c r="V94" s="171">
        <f>Y93</f>
        <v>0.5</v>
      </c>
      <c r="W94" s="59"/>
      <c r="X94" s="59"/>
      <c r="Y94" s="95"/>
    </row>
    <row r="95" spans="5:25" ht="16.8" thickTop="1" thickBot="1">
      <c r="E95" s="131" t="s">
        <v>109</v>
      </c>
      <c r="F95" s="170">
        <f>F93*F94</f>
        <v>15.5</v>
      </c>
      <c r="G95" s="86">
        <f t="shared" ref="G95:H95" si="28">G93*G94</f>
        <v>21</v>
      </c>
      <c r="H95" s="86">
        <f t="shared" si="28"/>
        <v>24.8</v>
      </c>
      <c r="I95" s="171">
        <f>SUM(F95:H95)</f>
        <v>61.3</v>
      </c>
      <c r="J95" s="59"/>
      <c r="K95" s="215" t="s">
        <v>106</v>
      </c>
      <c r="L95" s="216"/>
      <c r="R95" s="131" t="s">
        <v>109</v>
      </c>
      <c r="S95" s="170">
        <f>S93*S94</f>
        <v>77.5</v>
      </c>
      <c r="T95" s="86">
        <f t="shared" ref="T95:U95" si="29">T93*T94</f>
        <v>105</v>
      </c>
      <c r="U95" s="86">
        <f t="shared" si="29"/>
        <v>62</v>
      </c>
      <c r="V95" s="171">
        <f>SUM(S95:U95)</f>
        <v>244.5</v>
      </c>
      <c r="W95" s="59"/>
      <c r="X95" s="215" t="s">
        <v>106</v>
      </c>
      <c r="Y95" s="216"/>
    </row>
    <row r="96" spans="5:25" ht="16.2" thickTop="1">
      <c r="E96" s="131" t="s">
        <v>110</v>
      </c>
      <c r="F96" s="170">
        <f>L99</f>
        <v>1640</v>
      </c>
      <c r="G96" s="86">
        <f>L99</f>
        <v>1640</v>
      </c>
      <c r="H96" s="86">
        <f>L99</f>
        <v>1640</v>
      </c>
      <c r="I96" s="171">
        <f>L99</f>
        <v>1640</v>
      </c>
      <c r="J96" s="59"/>
      <c r="K96" s="28" t="s">
        <v>6</v>
      </c>
      <c r="L96" s="141">
        <v>500</v>
      </c>
      <c r="R96" s="131" t="s">
        <v>110</v>
      </c>
      <c r="S96" s="170">
        <f>Y99</f>
        <v>1640</v>
      </c>
      <c r="T96" s="86">
        <f>Y99</f>
        <v>1640</v>
      </c>
      <c r="U96" s="86">
        <f>Y99</f>
        <v>1640</v>
      </c>
      <c r="V96" s="171">
        <f>Y99</f>
        <v>1640</v>
      </c>
      <c r="W96" s="59"/>
      <c r="X96" s="28" t="s">
        <v>6</v>
      </c>
      <c r="Y96" s="141">
        <v>500</v>
      </c>
    </row>
    <row r="97" spans="5:25">
      <c r="E97" s="131" t="s">
        <v>111</v>
      </c>
      <c r="F97" s="170">
        <f>SUM(F95:F96)</f>
        <v>1655.5</v>
      </c>
      <c r="G97" s="86">
        <f t="shared" ref="G97:H97" si="30">SUM(G95:G96)</f>
        <v>1661</v>
      </c>
      <c r="H97" s="86">
        <f t="shared" si="30"/>
        <v>1664.8</v>
      </c>
      <c r="I97" s="171">
        <f>SUM(F97:H97)</f>
        <v>4981.3</v>
      </c>
      <c r="J97" s="59"/>
      <c r="K97" s="2" t="s">
        <v>7</v>
      </c>
      <c r="L97" s="138">
        <v>1000</v>
      </c>
      <c r="R97" s="131" t="s">
        <v>111</v>
      </c>
      <c r="S97" s="170">
        <f>SUM(S95:S96)</f>
        <v>1717.5</v>
      </c>
      <c r="T97" s="86">
        <f t="shared" ref="T97:U97" si="31">SUM(T95:T96)</f>
        <v>1745</v>
      </c>
      <c r="U97" s="86">
        <f t="shared" si="31"/>
        <v>1702</v>
      </c>
      <c r="V97" s="171">
        <f>SUM(S97:U97)</f>
        <v>5164.5</v>
      </c>
      <c r="W97" s="59"/>
      <c r="X97" s="2" t="s">
        <v>7</v>
      </c>
      <c r="Y97" s="138">
        <v>1000</v>
      </c>
    </row>
    <row r="98" spans="5:25" ht="16.2" thickBot="1">
      <c r="E98" s="131" t="s">
        <v>108</v>
      </c>
      <c r="F98" s="170">
        <f>L101</f>
        <v>60</v>
      </c>
      <c r="G98" s="86">
        <f>L101</f>
        <v>60</v>
      </c>
      <c r="H98" s="86">
        <f>L101</f>
        <v>60</v>
      </c>
      <c r="I98" s="171">
        <f>L101</f>
        <v>60</v>
      </c>
      <c r="J98" s="59"/>
      <c r="K98" s="2" t="s">
        <v>8</v>
      </c>
      <c r="L98" s="166">
        <v>200</v>
      </c>
      <c r="R98" s="131" t="s">
        <v>108</v>
      </c>
      <c r="S98" s="170">
        <f>Y101</f>
        <v>60</v>
      </c>
      <c r="T98" s="86">
        <f>Y101</f>
        <v>60</v>
      </c>
      <c r="U98" s="86">
        <f>Y101</f>
        <v>60</v>
      </c>
      <c r="V98" s="171">
        <f>Y101</f>
        <v>60</v>
      </c>
      <c r="W98" s="59"/>
      <c r="X98" s="2" t="s">
        <v>8</v>
      </c>
      <c r="Y98" s="166">
        <v>200</v>
      </c>
    </row>
    <row r="99" spans="5:25" ht="16.8" thickTop="1" thickBot="1">
      <c r="E99" s="146" t="s">
        <v>112</v>
      </c>
      <c r="F99" s="150">
        <f>F97-F98</f>
        <v>1595.5</v>
      </c>
      <c r="G99" s="150">
        <f t="shared" ref="G99:H99" si="32">G97-G98</f>
        <v>1601</v>
      </c>
      <c r="H99" s="150">
        <f t="shared" si="32"/>
        <v>1604.8</v>
      </c>
      <c r="I99" s="75">
        <f>SUM(F99:H99)</f>
        <v>4801.3</v>
      </c>
      <c r="J99" s="59"/>
      <c r="K99" s="87" t="s">
        <v>107</v>
      </c>
      <c r="L99" s="167">
        <f>SUM(L96:L98)-L101</f>
        <v>1640</v>
      </c>
      <c r="R99" s="146" t="s">
        <v>112</v>
      </c>
      <c r="S99" s="150">
        <f>S97-S98</f>
        <v>1657.5</v>
      </c>
      <c r="T99" s="150">
        <f t="shared" ref="T99:U99" si="33">T97-T98</f>
        <v>1685</v>
      </c>
      <c r="U99" s="150">
        <f t="shared" si="33"/>
        <v>1642</v>
      </c>
      <c r="V99" s="75">
        <f>SUM(S99:U99)</f>
        <v>4984.5</v>
      </c>
      <c r="W99" s="59"/>
      <c r="X99" s="87" t="s">
        <v>107</v>
      </c>
      <c r="Y99" s="167">
        <f>SUM(Y96:Y98)-Y101</f>
        <v>1640</v>
      </c>
    </row>
    <row r="100" spans="5:25" ht="16.8" thickTop="1" thickBot="1">
      <c r="E100" s="109"/>
      <c r="F100" s="59"/>
      <c r="G100" s="59"/>
      <c r="H100" s="59"/>
      <c r="I100" s="59"/>
      <c r="J100" s="59"/>
      <c r="K100" s="140"/>
      <c r="L100" s="95"/>
      <c r="R100" s="109"/>
      <c r="S100" s="59"/>
      <c r="T100" s="59"/>
      <c r="U100" s="59"/>
      <c r="V100" s="59"/>
      <c r="W100" s="59"/>
      <c r="X100" s="140"/>
      <c r="Y100" s="95"/>
    </row>
    <row r="101" spans="5:25" ht="16.8" thickTop="1" thickBot="1">
      <c r="E101" s="110"/>
      <c r="F101" s="98"/>
      <c r="G101" s="98"/>
      <c r="H101" s="98"/>
      <c r="I101" s="98"/>
      <c r="J101" s="98"/>
      <c r="K101" s="96" t="s">
        <v>9</v>
      </c>
      <c r="L101" s="160">
        <v>60</v>
      </c>
      <c r="R101" s="110"/>
      <c r="S101" s="98"/>
      <c r="T101" s="98"/>
      <c r="U101" s="98"/>
      <c r="V101" s="98"/>
      <c r="W101" s="98"/>
      <c r="X101" s="96" t="s">
        <v>9</v>
      </c>
      <c r="Y101" s="160">
        <v>60</v>
      </c>
    </row>
    <row r="102" spans="5:25" ht="16.2" thickTop="1"/>
    <row r="103" spans="5:25" ht="16.2" thickBot="1"/>
    <row r="104" spans="5:25" ht="21.6" thickTop="1" thickBot="1">
      <c r="E104" s="125"/>
      <c r="F104" s="187" t="s">
        <v>113</v>
      </c>
      <c r="G104" s="187"/>
      <c r="H104" s="184"/>
      <c r="I104" s="89" t="s">
        <v>32</v>
      </c>
      <c r="J104" s="90"/>
      <c r="K104" s="181" t="s">
        <v>128</v>
      </c>
      <c r="L104" s="174">
        <v>1000</v>
      </c>
      <c r="R104" s="125"/>
      <c r="S104" s="187" t="s">
        <v>113</v>
      </c>
      <c r="T104" s="187"/>
      <c r="U104" s="184"/>
      <c r="V104" s="89" t="s">
        <v>32</v>
      </c>
      <c r="W104" s="90"/>
      <c r="X104" s="181" t="s">
        <v>128</v>
      </c>
      <c r="Y104" s="174">
        <v>1000</v>
      </c>
    </row>
    <row r="105" spans="5:25" ht="16.2" thickTop="1">
      <c r="E105" s="176" t="s">
        <v>114</v>
      </c>
      <c r="F105" s="86">
        <f>L104</f>
        <v>1000</v>
      </c>
      <c r="G105" s="86">
        <f>F120</f>
        <v>3019.3449999999993</v>
      </c>
      <c r="H105" s="86">
        <f>G120</f>
        <v>6739.7624999999971</v>
      </c>
      <c r="I105" s="171">
        <f>SUM(F105:H105)</f>
        <v>10759.107499999996</v>
      </c>
      <c r="J105" s="59"/>
      <c r="K105" s="178"/>
      <c r="L105" s="95"/>
      <c r="R105" s="176" t="s">
        <v>114</v>
      </c>
      <c r="S105" s="86">
        <f>Y104</f>
        <v>1000</v>
      </c>
      <c r="T105" s="86">
        <f>S120</f>
        <v>1252.9112500000001</v>
      </c>
      <c r="U105" s="86">
        <f>T120</f>
        <v>2781.3187499999999</v>
      </c>
      <c r="V105" s="171">
        <f>SUM(S105:U105)</f>
        <v>5034.2299999999996</v>
      </c>
      <c r="W105" s="59"/>
      <c r="X105" s="178"/>
      <c r="Y105" s="95"/>
    </row>
    <row r="106" spans="5:25">
      <c r="E106" s="177" t="s">
        <v>115</v>
      </c>
      <c r="F106" s="86">
        <f>F15</f>
        <v>4371</v>
      </c>
      <c r="G106" s="86">
        <f>G15</f>
        <v>6159.15</v>
      </c>
      <c r="H106" s="86">
        <f>H15</f>
        <v>7314.9000000000005</v>
      </c>
      <c r="I106" s="171">
        <f>SUM(F106:H106)</f>
        <v>17845.05</v>
      </c>
      <c r="J106" s="59"/>
      <c r="K106" s="182" t="s">
        <v>130</v>
      </c>
      <c r="L106" s="175">
        <v>0.05</v>
      </c>
      <c r="R106" s="177" t="s">
        <v>115</v>
      </c>
      <c r="S106" s="86">
        <f>S15</f>
        <v>868</v>
      </c>
      <c r="T106" s="86">
        <f>T15</f>
        <v>1376.7249999999999</v>
      </c>
      <c r="U106" s="86">
        <f>U15</f>
        <v>966.35</v>
      </c>
      <c r="V106" s="171">
        <f>SUM(S106:U106)</f>
        <v>3211.0749999999998</v>
      </c>
      <c r="W106" s="59"/>
      <c r="X106" s="182" t="s">
        <v>130</v>
      </c>
      <c r="Y106" s="175">
        <v>0.05</v>
      </c>
    </row>
    <row r="107" spans="5:25" ht="16.2" thickBot="1">
      <c r="E107" s="176" t="s">
        <v>116</v>
      </c>
      <c r="F107" s="86">
        <f>SUM(F105:F106)</f>
        <v>5371</v>
      </c>
      <c r="G107" s="86">
        <f t="shared" ref="G107:H107" si="34">SUM(G105:G106)</f>
        <v>9178.494999999999</v>
      </c>
      <c r="H107" s="86">
        <f t="shared" si="34"/>
        <v>14054.662499999999</v>
      </c>
      <c r="I107" s="171">
        <f>SUM(F107:H107)</f>
        <v>28604.157499999998</v>
      </c>
      <c r="J107" s="59"/>
      <c r="K107" s="83" t="s">
        <v>131</v>
      </c>
      <c r="L107" s="173">
        <v>500</v>
      </c>
      <c r="R107" s="176" t="s">
        <v>116</v>
      </c>
      <c r="S107" s="86">
        <f>SUM(S105:S106)</f>
        <v>1868</v>
      </c>
      <c r="T107" s="86">
        <f t="shared" ref="T107:U107" si="35">SUM(T105:T106)</f>
        <v>2629.63625</v>
      </c>
      <c r="U107" s="86">
        <f t="shared" si="35"/>
        <v>3747.6687499999998</v>
      </c>
      <c r="V107" s="171">
        <f>SUM(S107:U107)</f>
        <v>8245.3050000000003</v>
      </c>
      <c r="W107" s="59"/>
      <c r="X107" s="83" t="s">
        <v>131</v>
      </c>
      <c r="Y107" s="173">
        <v>500</v>
      </c>
    </row>
    <row r="108" spans="5:25" ht="16.2" thickTop="1">
      <c r="E108" s="176" t="s">
        <v>129</v>
      </c>
      <c r="F108" s="59"/>
      <c r="G108" s="59"/>
      <c r="H108" s="59"/>
      <c r="I108" s="178"/>
      <c r="J108" s="59"/>
      <c r="K108" s="59"/>
      <c r="L108" s="95"/>
      <c r="R108" s="176" t="s">
        <v>129</v>
      </c>
      <c r="S108" s="59"/>
      <c r="T108" s="59"/>
      <c r="U108" s="59"/>
      <c r="V108" s="178"/>
      <c r="W108" s="59"/>
      <c r="X108" s="59"/>
      <c r="Y108" s="95"/>
    </row>
    <row r="109" spans="5:25">
      <c r="E109" s="177" t="s">
        <v>117</v>
      </c>
      <c r="F109" s="86">
        <f>F42</f>
        <v>8610.2800000000007</v>
      </c>
      <c r="G109" s="86">
        <f>G42</f>
        <v>8412.4700000000012</v>
      </c>
      <c r="H109" s="86">
        <f>H42</f>
        <v>6572.2850000000008</v>
      </c>
      <c r="I109" s="171">
        <f t="shared" ref="I109:I114" si="36">SUM(F109:H109)</f>
        <v>23595.035</v>
      </c>
      <c r="J109" s="59"/>
      <c r="K109" s="59"/>
      <c r="L109" s="95"/>
      <c r="R109" s="177" t="s">
        <v>117</v>
      </c>
      <c r="S109" s="86">
        <f>S42</f>
        <v>4688.0450000000001</v>
      </c>
      <c r="T109" s="86">
        <f>T42</f>
        <v>1452.48</v>
      </c>
      <c r="U109" s="86">
        <f>U42</f>
        <v>749.9</v>
      </c>
      <c r="V109" s="171">
        <f t="shared" ref="V109:V114" si="37">SUM(S109:U109)</f>
        <v>6890.4249999999993</v>
      </c>
      <c r="W109" s="59"/>
      <c r="X109" s="59"/>
      <c r="Y109" s="95"/>
    </row>
    <row r="110" spans="5:25">
      <c r="E110" s="177" t="s">
        <v>118</v>
      </c>
      <c r="F110" s="86">
        <f>F59</f>
        <v>1112.5</v>
      </c>
      <c r="G110" s="86">
        <f>G59</f>
        <v>1383.75</v>
      </c>
      <c r="H110" s="86">
        <f>H59</f>
        <v>1143.125</v>
      </c>
      <c r="I110" s="171">
        <f t="shared" si="36"/>
        <v>3639.375</v>
      </c>
      <c r="J110" s="59"/>
      <c r="K110" s="59"/>
      <c r="L110" s="95"/>
      <c r="R110" s="177" t="s">
        <v>118</v>
      </c>
      <c r="S110" s="86">
        <f>S59</f>
        <v>266.875</v>
      </c>
      <c r="T110" s="86">
        <f>T59</f>
        <v>208.75</v>
      </c>
      <c r="U110" s="86">
        <f>U59</f>
        <v>115.00000000000001</v>
      </c>
      <c r="V110" s="171">
        <f t="shared" si="37"/>
        <v>590.625</v>
      </c>
      <c r="W110" s="59"/>
      <c r="X110" s="59"/>
      <c r="Y110" s="95"/>
    </row>
    <row r="111" spans="5:25">
      <c r="E111" s="177" t="s">
        <v>97</v>
      </c>
      <c r="F111" s="86">
        <f>F69</f>
        <v>1033.375</v>
      </c>
      <c r="G111" s="86">
        <f>G69</f>
        <v>1041.5125</v>
      </c>
      <c r="H111" s="86">
        <f>H69</f>
        <v>1034.29375</v>
      </c>
      <c r="I111" s="171">
        <f t="shared" si="36"/>
        <v>3109.1812499999996</v>
      </c>
      <c r="J111" s="59"/>
      <c r="K111" s="59"/>
      <c r="L111" s="95"/>
      <c r="R111" s="177" t="s">
        <v>97</v>
      </c>
      <c r="S111" s="86">
        <f>S69</f>
        <v>1002.66875</v>
      </c>
      <c r="T111" s="86">
        <f>T69</f>
        <v>1002.0875</v>
      </c>
      <c r="U111" s="86">
        <f>U69</f>
        <v>1001.15</v>
      </c>
      <c r="V111" s="171">
        <f t="shared" si="37"/>
        <v>3005.90625</v>
      </c>
      <c r="W111" s="59"/>
      <c r="X111" s="59"/>
      <c r="Y111" s="95"/>
    </row>
    <row r="112" spans="5:25">
      <c r="E112" s="177" t="s">
        <v>119</v>
      </c>
      <c r="F112" s="86">
        <f>F99</f>
        <v>1595.5</v>
      </c>
      <c r="G112" s="86">
        <f>G99</f>
        <v>1601</v>
      </c>
      <c r="H112" s="86">
        <f>H99</f>
        <v>1604.8</v>
      </c>
      <c r="I112" s="171">
        <f t="shared" si="36"/>
        <v>4801.3</v>
      </c>
      <c r="J112" s="59"/>
      <c r="K112" s="59"/>
      <c r="L112" s="95"/>
      <c r="R112" s="177" t="s">
        <v>119</v>
      </c>
      <c r="S112" s="86">
        <f>S99</f>
        <v>1657.5</v>
      </c>
      <c r="T112" s="86">
        <f>T99</f>
        <v>1685</v>
      </c>
      <c r="U112" s="86">
        <f>U99</f>
        <v>1642</v>
      </c>
      <c r="V112" s="171">
        <f t="shared" si="37"/>
        <v>4984.5</v>
      </c>
      <c r="W112" s="59"/>
      <c r="X112" s="59"/>
      <c r="Y112" s="95"/>
    </row>
    <row r="113" spans="5:25">
      <c r="E113" s="176" t="s">
        <v>120</v>
      </c>
      <c r="F113" s="86">
        <f>SUM(F109:F112)</f>
        <v>12351.655000000001</v>
      </c>
      <c r="G113" s="86">
        <f t="shared" ref="G113:H113" si="38">SUM(G109:G112)</f>
        <v>12438.732500000002</v>
      </c>
      <c r="H113" s="86">
        <f t="shared" si="38"/>
        <v>10354.50375</v>
      </c>
      <c r="I113" s="171">
        <f t="shared" si="36"/>
        <v>35144.891250000001</v>
      </c>
      <c r="J113" s="59"/>
      <c r="K113" s="59"/>
      <c r="L113" s="95"/>
      <c r="R113" s="176" t="s">
        <v>120</v>
      </c>
      <c r="S113" s="86">
        <f>SUM(S109:S112)</f>
        <v>7615.0887499999999</v>
      </c>
      <c r="T113" s="86">
        <f t="shared" ref="T113:U113" si="39">SUM(T109:T112)</f>
        <v>4348.3175000000001</v>
      </c>
      <c r="U113" s="86">
        <f t="shared" si="39"/>
        <v>3508.05</v>
      </c>
      <c r="V113" s="171">
        <f t="shared" si="37"/>
        <v>15471.456249999999</v>
      </c>
      <c r="W113" s="59"/>
      <c r="X113" s="59"/>
      <c r="Y113" s="95"/>
    </row>
    <row r="114" spans="5:25">
      <c r="E114" s="176" t="s">
        <v>121</v>
      </c>
      <c r="F114" s="86">
        <f>F107-F113</f>
        <v>-6980.6550000000007</v>
      </c>
      <c r="G114" s="86">
        <f t="shared" ref="G114:H114" si="40">G107-G113</f>
        <v>-3260.2375000000029</v>
      </c>
      <c r="H114" s="86">
        <f t="shared" si="40"/>
        <v>3700.1587499999987</v>
      </c>
      <c r="I114" s="171">
        <f t="shared" si="36"/>
        <v>-6540.7337500000049</v>
      </c>
      <c r="J114" s="59"/>
      <c r="K114" s="59"/>
      <c r="L114" s="95"/>
      <c r="R114" s="176" t="s">
        <v>121</v>
      </c>
      <c r="S114" s="86">
        <f>S107-S113</f>
        <v>-5747.0887499999999</v>
      </c>
      <c r="T114" s="86">
        <f t="shared" ref="T114:U114" si="41">T107-T113</f>
        <v>-1718.6812500000001</v>
      </c>
      <c r="U114" s="86">
        <f t="shared" si="41"/>
        <v>239.61874999999964</v>
      </c>
      <c r="V114" s="171">
        <f t="shared" si="37"/>
        <v>-7226.1512500000008</v>
      </c>
      <c r="W114" s="59"/>
      <c r="X114" s="59"/>
      <c r="Y114" s="95"/>
    </row>
    <row r="115" spans="5:25">
      <c r="E115" s="176" t="s">
        <v>122</v>
      </c>
      <c r="F115" s="59"/>
      <c r="G115" s="59"/>
      <c r="H115" s="59"/>
      <c r="I115" s="178"/>
      <c r="J115" s="59"/>
      <c r="K115" s="59"/>
      <c r="L115" s="95"/>
      <c r="R115" s="176" t="s">
        <v>122</v>
      </c>
      <c r="S115" s="59"/>
      <c r="T115" s="59"/>
      <c r="U115" s="59"/>
      <c r="V115" s="178"/>
      <c r="W115" s="59"/>
      <c r="X115" s="59"/>
      <c r="Y115" s="95"/>
    </row>
    <row r="116" spans="5:25">
      <c r="E116" s="177" t="s">
        <v>123</v>
      </c>
      <c r="F116" s="86">
        <v>10000</v>
      </c>
      <c r="G116" s="86">
        <v>10000</v>
      </c>
      <c r="H116" s="59"/>
      <c r="I116" s="171">
        <f>SUM(F116:H116)</f>
        <v>20000</v>
      </c>
      <c r="J116" s="59"/>
      <c r="K116" s="59"/>
      <c r="L116" s="95"/>
      <c r="R116" s="177" t="s">
        <v>123</v>
      </c>
      <c r="S116" s="86">
        <v>7000</v>
      </c>
      <c r="T116" s="86">
        <v>4500</v>
      </c>
      <c r="U116" s="59"/>
      <c r="V116" s="171">
        <f>SUM(S116:U116)</f>
        <v>11500</v>
      </c>
      <c r="W116" s="59"/>
      <c r="X116" s="59"/>
      <c r="Y116" s="95"/>
    </row>
    <row r="117" spans="5:25">
      <c r="E117" s="177" t="s">
        <v>124</v>
      </c>
      <c r="F117" s="59"/>
      <c r="G117" s="59"/>
      <c r="H117" s="59"/>
      <c r="I117" s="178"/>
      <c r="J117" s="59"/>
      <c r="K117" s="59"/>
      <c r="L117" s="95"/>
      <c r="R117" s="177" t="s">
        <v>124</v>
      </c>
      <c r="S117" s="59"/>
      <c r="T117" s="59"/>
      <c r="U117" s="59"/>
      <c r="V117" s="178"/>
      <c r="W117" s="59"/>
      <c r="X117" s="59"/>
      <c r="Y117" s="95"/>
    </row>
    <row r="118" spans="5:25">
      <c r="E118" s="177" t="s">
        <v>125</v>
      </c>
      <c r="F118" s="59"/>
      <c r="G118" s="59"/>
      <c r="H118" s="59"/>
      <c r="I118" s="178"/>
      <c r="J118" s="59"/>
      <c r="K118" s="59"/>
      <c r="L118" s="95"/>
      <c r="R118" s="177" t="s">
        <v>125</v>
      </c>
      <c r="S118" s="59"/>
      <c r="T118" s="59"/>
      <c r="U118" s="59"/>
      <c r="V118" s="178"/>
      <c r="W118" s="59"/>
      <c r="X118" s="59"/>
      <c r="Y118" s="95"/>
    </row>
    <row r="119" spans="5:25" ht="16.2" thickBot="1">
      <c r="E119" s="176" t="s">
        <v>126</v>
      </c>
      <c r="F119" s="86">
        <f>F116</f>
        <v>10000</v>
      </c>
      <c r="G119" s="86">
        <f>G116</f>
        <v>10000</v>
      </c>
      <c r="H119" s="59"/>
      <c r="I119" s="179">
        <f>SUM(F119:H119)</f>
        <v>20000</v>
      </c>
      <c r="J119" s="59"/>
      <c r="K119" s="59"/>
      <c r="L119" s="95"/>
      <c r="R119" s="176" t="s">
        <v>126</v>
      </c>
      <c r="S119" s="86">
        <f>S116</f>
        <v>7000</v>
      </c>
      <c r="T119" s="86">
        <f>T116</f>
        <v>4500</v>
      </c>
      <c r="U119" s="59"/>
      <c r="V119" s="179">
        <f>SUM(S119:U119)</f>
        <v>11500</v>
      </c>
      <c r="W119" s="59"/>
      <c r="X119" s="59"/>
      <c r="Y119" s="95"/>
    </row>
    <row r="120" spans="5:25" ht="16.8" thickTop="1" thickBot="1">
      <c r="E120" s="180" t="s">
        <v>127</v>
      </c>
      <c r="F120" s="152">
        <f>SUM(F114:F116)</f>
        <v>3019.3449999999993</v>
      </c>
      <c r="G120" s="152">
        <f>SUM(G114:G116)</f>
        <v>6739.7624999999971</v>
      </c>
      <c r="H120" s="152">
        <f>H114</f>
        <v>3700.1587499999987</v>
      </c>
      <c r="I120" s="152">
        <f>H120</f>
        <v>3700.1587499999987</v>
      </c>
      <c r="J120" s="98"/>
      <c r="K120" s="98"/>
      <c r="L120" s="99"/>
      <c r="R120" s="180" t="s">
        <v>127</v>
      </c>
      <c r="S120" s="152">
        <f>SUM(S114:S116)</f>
        <v>1252.9112500000001</v>
      </c>
      <c r="T120" s="152">
        <f>SUM(T114:T116)</f>
        <v>2781.3187499999999</v>
      </c>
      <c r="U120" s="152">
        <f>U114</f>
        <v>239.61874999999964</v>
      </c>
      <c r="V120" s="152">
        <f>U120</f>
        <v>239.61874999999964</v>
      </c>
      <c r="W120" s="98"/>
      <c r="X120" s="98"/>
      <c r="Y120" s="99"/>
    </row>
    <row r="121" spans="5:25" ht="16.2" thickTop="1"/>
  </sheetData>
  <mergeCells count="44">
    <mergeCell ref="S92:U92"/>
    <mergeCell ref="X95:Y95"/>
    <mergeCell ref="S104:U104"/>
    <mergeCell ref="AD3:AE3"/>
    <mergeCell ref="AD10:AE10"/>
    <mergeCell ref="AD16:AE16"/>
    <mergeCell ref="X65:Y65"/>
    <mergeCell ref="S75:S76"/>
    <mergeCell ref="T78:T79"/>
    <mergeCell ref="U78:U79"/>
    <mergeCell ref="R83:U83"/>
    <mergeCell ref="X83:Y83"/>
    <mergeCell ref="S27:U27"/>
    <mergeCell ref="S38:U38"/>
    <mergeCell ref="X45:Y45"/>
    <mergeCell ref="S52:U52"/>
    <mergeCell ref="S62:U62"/>
    <mergeCell ref="S4:U4"/>
    <mergeCell ref="V4:V5"/>
    <mergeCell ref="S10:U10"/>
    <mergeCell ref="X13:Y13"/>
    <mergeCell ref="S19:U19"/>
    <mergeCell ref="F62:H62"/>
    <mergeCell ref="K65:L65"/>
    <mergeCell ref="K83:L83"/>
    <mergeCell ref="E83:H83"/>
    <mergeCell ref="K95:L95"/>
    <mergeCell ref="F92:H92"/>
    <mergeCell ref="B3:C3"/>
    <mergeCell ref="F10:H10"/>
    <mergeCell ref="F4:H4"/>
    <mergeCell ref="F104:H104"/>
    <mergeCell ref="K13:L13"/>
    <mergeCell ref="F19:H19"/>
    <mergeCell ref="B10:C10"/>
    <mergeCell ref="B16:C16"/>
    <mergeCell ref="K45:L45"/>
    <mergeCell ref="F27:H27"/>
    <mergeCell ref="F38:H38"/>
    <mergeCell ref="I4:I5"/>
    <mergeCell ref="F52:H52"/>
    <mergeCell ref="F75:F76"/>
    <mergeCell ref="G78:G79"/>
    <mergeCell ref="H78:H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ACT202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Proshun Chowdhury</dc:creator>
  <cp:lastModifiedBy>Proshun Chowdhury</cp:lastModifiedBy>
  <dcterms:created xsi:type="dcterms:W3CDTF">2020-10-08T08:20:48Z</dcterms:created>
  <dcterms:modified xsi:type="dcterms:W3CDTF">2020-10-08T23:28:05Z</dcterms:modified>
</cp:coreProperties>
</file>