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DocumentosUniversidad\0. Sensores y Actuadores\Proyecto\"/>
    </mc:Choice>
  </mc:AlternateContent>
  <xr:revisionPtr revIDLastSave="0" documentId="13_ncr:1_{43FD399C-3955-4CE7-A1DE-C80D1871434C}" xr6:coauthVersionLast="47" xr6:coauthVersionMax="47" xr10:uidLastSave="{00000000-0000-0000-0000-000000000000}"/>
  <bookViews>
    <workbookView xWindow="-108" yWindow="-108" windowWidth="23256" windowHeight="12576" xr2:uid="{0AB886EE-C5F0-41E8-87CF-3A82ECF16D20}"/>
  </bookViews>
  <sheets>
    <sheet name="Sensor 1" sheetId="1" r:id="rId1"/>
    <sheet name="Sensor 2" sheetId="2" r:id="rId2"/>
    <sheet name="Sensor 4" sheetId="4" r:id="rId3"/>
    <sheet name="Sensor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4" l="1"/>
  <c r="P15" i="4" s="1"/>
  <c r="O15" i="2"/>
  <c r="P15" i="2" s="1"/>
  <c r="G9" i="3"/>
  <c r="H5" i="3"/>
  <c r="G6" i="3" s="1"/>
  <c r="G5" i="3"/>
  <c r="O15" i="1"/>
  <c r="P15" i="1" s="1"/>
  <c r="O6" i="4"/>
  <c r="O6" i="1"/>
  <c r="O6" i="2"/>
  <c r="G3" i="1"/>
  <c r="G23" i="1"/>
  <c r="G24" i="1"/>
  <c r="G25" i="1"/>
  <c r="G27" i="1"/>
  <c r="E44" i="1" s="1"/>
  <c r="G28" i="1"/>
  <c r="G29" i="1"/>
  <c r="G32" i="1"/>
  <c r="G40" i="1" s="1"/>
  <c r="O12" i="1"/>
  <c r="G23" i="2"/>
  <c r="G27" i="2"/>
  <c r="G31" i="2"/>
  <c r="G41" i="2" s="1"/>
  <c r="G26" i="4"/>
  <c r="G30" i="4"/>
  <c r="E40" i="2"/>
  <c r="E44" i="2"/>
  <c r="E40" i="1"/>
  <c r="O12" i="4"/>
  <c r="O12" i="2"/>
  <c r="G17" i="4"/>
  <c r="G16" i="4"/>
  <c r="G15" i="4"/>
  <c r="G13" i="4"/>
  <c r="G17" i="1"/>
  <c r="G15" i="1"/>
  <c r="G13" i="1"/>
  <c r="G17" i="2"/>
  <c r="G15" i="2"/>
  <c r="G14" i="2"/>
  <c r="G13" i="2"/>
  <c r="P2" i="1"/>
  <c r="O2" i="1"/>
  <c r="P2" i="2"/>
  <c r="O2" i="2"/>
  <c r="P2" i="4"/>
  <c r="O2" i="4"/>
  <c r="G14" i="4"/>
  <c r="G12" i="4"/>
  <c r="G32" i="4" s="1"/>
  <c r="G40" i="4" s="1"/>
  <c r="G11" i="4"/>
  <c r="G31" i="4" s="1"/>
  <c r="G10" i="4"/>
  <c r="G9" i="4"/>
  <c r="G29" i="4" s="1"/>
  <c r="G8" i="4"/>
  <c r="G28" i="4" s="1"/>
  <c r="G7" i="4"/>
  <c r="G27" i="4" s="1"/>
  <c r="G6" i="4"/>
  <c r="G5" i="4"/>
  <c r="G25" i="4" s="1"/>
  <c r="E42" i="4" s="1"/>
  <c r="G4" i="4"/>
  <c r="G24" i="4" s="1"/>
  <c r="G3" i="4"/>
  <c r="G23" i="4" s="1"/>
  <c r="E40" i="4" s="1"/>
  <c r="G16" i="2"/>
  <c r="G12" i="2"/>
  <c r="G32" i="2" s="1"/>
  <c r="G40" i="2" s="1"/>
  <c r="G11" i="2"/>
  <c r="G10" i="2"/>
  <c r="G30" i="2" s="1"/>
  <c r="G42" i="2" s="1"/>
  <c r="G9" i="2"/>
  <c r="G29" i="2" s="1"/>
  <c r="G43" i="2" s="1"/>
  <c r="G8" i="2"/>
  <c r="G28" i="2" s="1"/>
  <c r="G44" i="2" s="1"/>
  <c r="G7" i="2"/>
  <c r="G6" i="2"/>
  <c r="G26" i="2" s="1"/>
  <c r="E43" i="2" s="1"/>
  <c r="G5" i="2"/>
  <c r="G25" i="2" s="1"/>
  <c r="E42" i="2" s="1"/>
  <c r="G4" i="2"/>
  <c r="G24" i="2" s="1"/>
  <c r="E41" i="2" s="1"/>
  <c r="G3" i="2"/>
  <c r="G14" i="1"/>
  <c r="G16" i="1"/>
  <c r="G8" i="1"/>
  <c r="G9" i="1"/>
  <c r="G10" i="1"/>
  <c r="G11" i="1"/>
  <c r="G31" i="1" s="1"/>
  <c r="G41" i="1" s="1"/>
  <c r="G12" i="1"/>
  <c r="G4" i="1"/>
  <c r="G5" i="1"/>
  <c r="G6" i="1"/>
  <c r="G26" i="1" s="1"/>
  <c r="E43" i="1" s="1"/>
  <c r="G7" i="1"/>
  <c r="E42" i="1" l="1"/>
  <c r="G42" i="1"/>
  <c r="E41" i="1"/>
  <c r="G44" i="1"/>
  <c r="I44" i="1" s="1"/>
  <c r="J44" i="1" s="1"/>
  <c r="G30" i="1"/>
  <c r="O3" i="2"/>
  <c r="E43" i="4"/>
  <c r="G42" i="4"/>
  <c r="I42" i="4" s="1"/>
  <c r="J42" i="4" s="1"/>
  <c r="G43" i="4"/>
  <c r="I43" i="4" s="1"/>
  <c r="J43" i="4" s="1"/>
  <c r="E44" i="4"/>
  <c r="G41" i="4"/>
  <c r="E41" i="4"/>
  <c r="I41" i="4" s="1"/>
  <c r="J41" i="4" s="1"/>
  <c r="G44" i="4"/>
  <c r="I44" i="2"/>
  <c r="J44" i="2" s="1"/>
  <c r="I41" i="2"/>
  <c r="J41" i="2" s="1"/>
  <c r="I42" i="2"/>
  <c r="J42" i="2" s="1"/>
  <c r="I43" i="2"/>
  <c r="J43" i="2" s="1"/>
  <c r="I41" i="1"/>
  <c r="J41" i="1" s="1"/>
  <c r="I40" i="1"/>
  <c r="J40" i="1" s="1"/>
  <c r="G43" i="1"/>
  <c r="I43" i="1" s="1"/>
  <c r="J43" i="1" s="1"/>
  <c r="I42" i="1"/>
  <c r="J42" i="1" s="1"/>
  <c r="O3" i="1"/>
  <c r="I40" i="4"/>
  <c r="J40" i="4" s="1"/>
  <c r="I40" i="2"/>
  <c r="J40" i="2" s="1"/>
  <c r="O3" i="4"/>
  <c r="I44" i="4" l="1"/>
  <c r="J44" i="4" s="1"/>
  <c r="J47" i="4" s="1"/>
  <c r="J47" i="2"/>
  <c r="J47" i="1"/>
  <c r="C14" i="4" l="1"/>
  <c r="C4" i="4"/>
  <c r="C3" i="4"/>
  <c r="B23" i="4" s="1"/>
  <c r="C3" i="3"/>
  <c r="B23" i="3" s="1"/>
  <c r="C14" i="3"/>
  <c r="C15" i="3" s="1"/>
  <c r="C16" i="3" s="1"/>
  <c r="C4" i="3"/>
  <c r="C14" i="2"/>
  <c r="C4" i="2"/>
  <c r="C3" i="2"/>
  <c r="B23" i="2" s="1"/>
  <c r="C14" i="1"/>
  <c r="F8" i="1" s="1"/>
  <c r="F28" i="1" s="1"/>
  <c r="C3" i="1"/>
  <c r="B23" i="1" s="1"/>
  <c r="C4" i="1"/>
  <c r="H28" i="1" l="1"/>
  <c r="I28" i="1" s="1"/>
  <c r="J28" i="1" s="1"/>
  <c r="B24" i="2"/>
  <c r="F13" i="2" s="1"/>
  <c r="F3" i="2"/>
  <c r="F23" i="2" s="1"/>
  <c r="C15" i="2"/>
  <c r="F8" i="2"/>
  <c r="F28" i="2" s="1"/>
  <c r="H28" i="2" s="1"/>
  <c r="I28" i="2" s="1"/>
  <c r="J28" i="2" s="1"/>
  <c r="C15" i="4"/>
  <c r="F8" i="4"/>
  <c r="F28" i="4" s="1"/>
  <c r="H28" i="4" s="1"/>
  <c r="I28" i="4" s="1"/>
  <c r="J28" i="4" s="1"/>
  <c r="B24" i="4"/>
  <c r="F13" i="4" s="1"/>
  <c r="F3" i="4"/>
  <c r="F23" i="4" s="1"/>
  <c r="B24" i="3"/>
  <c r="C17" i="3"/>
  <c r="C5" i="1"/>
  <c r="F3" i="1"/>
  <c r="F23" i="1" s="1"/>
  <c r="H23" i="1" s="1"/>
  <c r="B24" i="1"/>
  <c r="F13" i="1" s="1"/>
  <c r="C15" i="1"/>
  <c r="C5" i="4"/>
  <c r="F4" i="4" s="1"/>
  <c r="F24" i="4" s="1"/>
  <c r="C5" i="3"/>
  <c r="C5" i="2"/>
  <c r="F4" i="2" s="1"/>
  <c r="F24" i="2" s="1"/>
  <c r="D41" i="4" l="1"/>
  <c r="H24" i="4"/>
  <c r="I24" i="4" s="1"/>
  <c r="J24" i="4" s="1"/>
  <c r="K28" i="4"/>
  <c r="L28" i="4"/>
  <c r="D40" i="4"/>
  <c r="H23" i="4"/>
  <c r="I23" i="4" s="1"/>
  <c r="J23" i="4" s="1"/>
  <c r="H23" i="2"/>
  <c r="I23" i="2" s="1"/>
  <c r="J23" i="2" s="1"/>
  <c r="D40" i="2"/>
  <c r="H24" i="2"/>
  <c r="I24" i="2" s="1"/>
  <c r="J24" i="2" s="1"/>
  <c r="D41" i="2"/>
  <c r="L28" i="2"/>
  <c r="K28" i="2"/>
  <c r="K28" i="1"/>
  <c r="L28" i="1"/>
  <c r="D40" i="1"/>
  <c r="I23" i="1"/>
  <c r="J23" i="1" s="1"/>
  <c r="C16" i="2"/>
  <c r="F9" i="2"/>
  <c r="F29" i="2" s="1"/>
  <c r="H29" i="2" s="1"/>
  <c r="I29" i="2" s="1"/>
  <c r="J29" i="2" s="1"/>
  <c r="C16" i="4"/>
  <c r="F9" i="4"/>
  <c r="F29" i="4" s="1"/>
  <c r="H29" i="4" s="1"/>
  <c r="I29" i="4" s="1"/>
  <c r="J29" i="4" s="1"/>
  <c r="C18" i="3"/>
  <c r="C6" i="1"/>
  <c r="F4" i="1"/>
  <c r="F24" i="1" s="1"/>
  <c r="B25" i="1"/>
  <c r="F14" i="1" s="1"/>
  <c r="F9" i="1"/>
  <c r="F29" i="1" s="1"/>
  <c r="C16" i="1"/>
  <c r="B25" i="4"/>
  <c r="F14" i="4" s="1"/>
  <c r="C6" i="4"/>
  <c r="F5" i="4" s="1"/>
  <c r="F25" i="4" s="1"/>
  <c r="B25" i="3"/>
  <c r="C6" i="3"/>
  <c r="B25" i="2"/>
  <c r="F14" i="2" s="1"/>
  <c r="C6" i="2"/>
  <c r="F5" i="2" s="1"/>
  <c r="F25" i="2" s="1"/>
  <c r="D42" i="4" l="1"/>
  <c r="H25" i="4"/>
  <c r="I25" i="4" s="1"/>
  <c r="J25" i="4" s="1"/>
  <c r="K23" i="4"/>
  <c r="L23" i="4"/>
  <c r="K29" i="4"/>
  <c r="L29" i="4"/>
  <c r="K24" i="4"/>
  <c r="L24" i="4"/>
  <c r="F40" i="4"/>
  <c r="H40" i="4"/>
  <c r="F41" i="4"/>
  <c r="H41" i="4"/>
  <c r="F41" i="2"/>
  <c r="H41" i="2"/>
  <c r="D42" i="2"/>
  <c r="H25" i="2"/>
  <c r="I25" i="2" s="1"/>
  <c r="J25" i="2" s="1"/>
  <c r="H40" i="2"/>
  <c r="F40" i="2"/>
  <c r="K29" i="2"/>
  <c r="L29" i="2"/>
  <c r="K24" i="2"/>
  <c r="L24" i="2"/>
  <c r="K23" i="2"/>
  <c r="L23" i="2"/>
  <c r="H40" i="1"/>
  <c r="F40" i="1"/>
  <c r="H24" i="1"/>
  <c r="I24" i="1" s="1"/>
  <c r="J24" i="1" s="1"/>
  <c r="D41" i="1"/>
  <c r="H29" i="1"/>
  <c r="I29" i="1" s="1"/>
  <c r="J29" i="1" s="1"/>
  <c r="L23" i="1"/>
  <c r="K23" i="1"/>
  <c r="C17" i="2"/>
  <c r="F10" i="2"/>
  <c r="F30" i="2" s="1"/>
  <c r="C17" i="4"/>
  <c r="F10" i="4"/>
  <c r="F30" i="4" s="1"/>
  <c r="H30" i="4" s="1"/>
  <c r="I30" i="4" s="1"/>
  <c r="J30" i="4" s="1"/>
  <c r="C19" i="3"/>
  <c r="F10" i="1"/>
  <c r="F30" i="1" s="1"/>
  <c r="C17" i="1"/>
  <c r="C7" i="1"/>
  <c r="F5" i="1"/>
  <c r="F25" i="1" s="1"/>
  <c r="B26" i="1"/>
  <c r="F15" i="1" s="1"/>
  <c r="B26" i="4"/>
  <c r="F15" i="4" s="1"/>
  <c r="C7" i="4"/>
  <c r="F6" i="4" s="1"/>
  <c r="F26" i="4" s="1"/>
  <c r="C7" i="3"/>
  <c r="B26" i="3"/>
  <c r="B26" i="2"/>
  <c r="F15" i="2" s="1"/>
  <c r="C7" i="2"/>
  <c r="F6" i="2" s="1"/>
  <c r="F26" i="2" s="1"/>
  <c r="D43" i="4" l="1"/>
  <c r="H26" i="4"/>
  <c r="I26" i="4" s="1"/>
  <c r="J26" i="4" s="1"/>
  <c r="K25" i="4"/>
  <c r="L25" i="4"/>
  <c r="K30" i="4"/>
  <c r="L30" i="4"/>
  <c r="L40" i="4"/>
  <c r="K40" i="4"/>
  <c r="K41" i="4"/>
  <c r="L41" i="4"/>
  <c r="H42" i="4"/>
  <c r="F42" i="4"/>
  <c r="H30" i="2"/>
  <c r="I30" i="2" s="1"/>
  <c r="J30" i="2" s="1"/>
  <c r="K41" i="2"/>
  <c r="L41" i="2"/>
  <c r="H26" i="2"/>
  <c r="I26" i="2" s="1"/>
  <c r="J26" i="2" s="1"/>
  <c r="D43" i="2"/>
  <c r="L25" i="2"/>
  <c r="K25" i="2"/>
  <c r="H42" i="2"/>
  <c r="F42" i="2"/>
  <c r="L40" i="2"/>
  <c r="K40" i="2"/>
  <c r="L24" i="1"/>
  <c r="K24" i="1"/>
  <c r="K29" i="1"/>
  <c r="L29" i="1"/>
  <c r="H30" i="1"/>
  <c r="I30" i="1" s="1"/>
  <c r="J30" i="1" s="1"/>
  <c r="H25" i="1"/>
  <c r="I25" i="1" s="1"/>
  <c r="J25" i="1" s="1"/>
  <c r="D42" i="1"/>
  <c r="H41" i="1"/>
  <c r="F41" i="1"/>
  <c r="L40" i="1"/>
  <c r="K40" i="1"/>
  <c r="C18" i="2"/>
  <c r="F11" i="2"/>
  <c r="F31" i="2" s="1"/>
  <c r="H31" i="2" s="1"/>
  <c r="I31" i="2" s="1"/>
  <c r="J31" i="2" s="1"/>
  <c r="C18" i="4"/>
  <c r="F11" i="4"/>
  <c r="F31" i="4" s="1"/>
  <c r="H31" i="4" s="1"/>
  <c r="I31" i="4" s="1"/>
  <c r="J31" i="4" s="1"/>
  <c r="C8" i="1"/>
  <c r="F6" i="1"/>
  <c r="F26" i="1" s="1"/>
  <c r="B27" i="1"/>
  <c r="F16" i="1" s="1"/>
  <c r="F11" i="1"/>
  <c r="F31" i="1" s="1"/>
  <c r="C18" i="1"/>
  <c r="B27" i="4"/>
  <c r="F16" i="4" s="1"/>
  <c r="C8" i="4"/>
  <c r="F7" i="4" s="1"/>
  <c r="F27" i="4" s="1"/>
  <c r="C8" i="3"/>
  <c r="B27" i="3"/>
  <c r="B27" i="2"/>
  <c r="F16" i="2" s="1"/>
  <c r="C8" i="2"/>
  <c r="F7" i="2" s="1"/>
  <c r="F27" i="2" s="1"/>
  <c r="K31" i="4" l="1"/>
  <c r="L31" i="4"/>
  <c r="K26" i="4"/>
  <c r="L26" i="4"/>
  <c r="H27" i="4"/>
  <c r="I27" i="4" s="1"/>
  <c r="J27" i="4" s="1"/>
  <c r="D44" i="4"/>
  <c r="K42" i="4"/>
  <c r="L42" i="4"/>
  <c r="H43" i="4"/>
  <c r="F43" i="4"/>
  <c r="L30" i="2"/>
  <c r="K30" i="2"/>
  <c r="D44" i="2"/>
  <c r="H27" i="2"/>
  <c r="I27" i="2" s="1"/>
  <c r="J27" i="2" s="1"/>
  <c r="K31" i="2"/>
  <c r="L31" i="2"/>
  <c r="H43" i="2"/>
  <c r="F43" i="2"/>
  <c r="K42" i="2"/>
  <c r="L42" i="2"/>
  <c r="K26" i="2"/>
  <c r="L26" i="2"/>
  <c r="L30" i="1"/>
  <c r="K30" i="1"/>
  <c r="L25" i="1"/>
  <c r="K25" i="1"/>
  <c r="H31" i="1"/>
  <c r="I31" i="1" s="1"/>
  <c r="J31" i="1" s="1"/>
  <c r="D43" i="1"/>
  <c r="H26" i="1"/>
  <c r="I26" i="1" s="1"/>
  <c r="J26" i="1" s="1"/>
  <c r="L41" i="1"/>
  <c r="K41" i="1"/>
  <c r="H42" i="1"/>
  <c r="F42" i="1"/>
  <c r="C19" i="2"/>
  <c r="F12" i="2"/>
  <c r="F32" i="2" s="1"/>
  <c r="H32" i="2" s="1"/>
  <c r="I32" i="2" s="1"/>
  <c r="J32" i="2" s="1"/>
  <c r="C19" i="4"/>
  <c r="F12" i="4"/>
  <c r="F32" i="4" s="1"/>
  <c r="H32" i="4" s="1"/>
  <c r="I32" i="4" s="1"/>
  <c r="J32" i="4" s="1"/>
  <c r="C19" i="1"/>
  <c r="F12" i="1"/>
  <c r="F32" i="1" s="1"/>
  <c r="C9" i="1"/>
  <c r="F7" i="1"/>
  <c r="F27" i="1" s="1"/>
  <c r="B28" i="1"/>
  <c r="F17" i="1" s="1"/>
  <c r="B28" i="4"/>
  <c r="F17" i="4" s="1"/>
  <c r="C9" i="4"/>
  <c r="B29" i="4" s="1"/>
  <c r="B28" i="3"/>
  <c r="C9" i="3"/>
  <c r="B29" i="3" s="1"/>
  <c r="B28" i="2"/>
  <c r="F17" i="2" s="1"/>
  <c r="C9" i="2"/>
  <c r="B29" i="2" s="1"/>
  <c r="K32" i="4" l="1"/>
  <c r="L32" i="4"/>
  <c r="K27" i="4"/>
  <c r="L27" i="4"/>
  <c r="L35" i="4" s="1"/>
  <c r="J35" i="4"/>
  <c r="L43" i="4"/>
  <c r="K43" i="4"/>
  <c r="F44" i="4"/>
  <c r="H44" i="4"/>
  <c r="L43" i="2"/>
  <c r="K43" i="2"/>
  <c r="F44" i="2"/>
  <c r="H44" i="2"/>
  <c r="K32" i="2"/>
  <c r="L32" i="2"/>
  <c r="L27" i="2"/>
  <c r="L35" i="2" s="1"/>
  <c r="K27" i="2"/>
  <c r="J35" i="2"/>
  <c r="K31" i="1"/>
  <c r="L31" i="1"/>
  <c r="K26" i="1"/>
  <c r="L26" i="1"/>
  <c r="F43" i="1"/>
  <c r="H43" i="1"/>
  <c r="L42" i="1"/>
  <c r="K42" i="1"/>
  <c r="H32" i="1"/>
  <c r="I32" i="1" s="1"/>
  <c r="J32" i="1" s="1"/>
  <c r="H27" i="1"/>
  <c r="I27" i="1" s="1"/>
  <c r="J27" i="1" s="1"/>
  <c r="D44" i="1"/>
  <c r="B29" i="1"/>
  <c r="J35" i="1" l="1"/>
  <c r="K35" i="4"/>
  <c r="L44" i="4"/>
  <c r="L47" i="4" s="1"/>
  <c r="K44" i="4"/>
  <c r="K47" i="4" s="1"/>
  <c r="K35" i="2"/>
  <c r="L44" i="2"/>
  <c r="L47" i="2" s="1"/>
  <c r="K44" i="2"/>
  <c r="K47" i="2" s="1"/>
  <c r="L32" i="1"/>
  <c r="K32" i="1"/>
  <c r="K27" i="1"/>
  <c r="F44" i="1"/>
  <c r="H44" i="1"/>
  <c r="L27" i="1"/>
  <c r="L35" i="1" s="1"/>
  <c r="L43" i="1"/>
  <c r="K43" i="1"/>
  <c r="K35" i="1" l="1"/>
  <c r="L44" i="1"/>
  <c r="L47" i="1" s="1"/>
  <c r="K44" i="1"/>
  <c r="K47" i="1" s="1"/>
</calcChain>
</file>

<file path=xl/sharedStrings.xml><?xml version="1.0" encoding="utf-8"?>
<sst xmlns="http://schemas.openxmlformats.org/spreadsheetml/2006/main" count="258" uniqueCount="43">
  <si>
    <t>Masa añadida</t>
  </si>
  <si>
    <t>Masa Actual</t>
  </si>
  <si>
    <t>Item</t>
  </si>
  <si>
    <t>Subida</t>
  </si>
  <si>
    <t>Bajada</t>
  </si>
  <si>
    <t>Masa retirada</t>
  </si>
  <si>
    <t>Aleatorio</t>
  </si>
  <si>
    <t>Entrada</t>
  </si>
  <si>
    <t>Salida</t>
  </si>
  <si>
    <t>CALIBRACIÓN</t>
  </si>
  <si>
    <t>TRUE</t>
  </si>
  <si>
    <t>ERROR</t>
  </si>
  <si>
    <t>ABS(ERROR)</t>
  </si>
  <si>
    <t>EXACTITUD</t>
  </si>
  <si>
    <t>ENTRADA</t>
  </si>
  <si>
    <t>SALIDA</t>
  </si>
  <si>
    <t>%FSO</t>
  </si>
  <si>
    <t>%R</t>
  </si>
  <si>
    <t>LOAD [g]</t>
  </si>
  <si>
    <t>OUTPUT [V]</t>
  </si>
  <si>
    <t>%</t>
  </si>
  <si>
    <t>Rango</t>
  </si>
  <si>
    <t>min</t>
  </si>
  <si>
    <t>max</t>
  </si>
  <si>
    <t>FSO</t>
  </si>
  <si>
    <t>Error máximo</t>
  </si>
  <si>
    <t>HISTÉRESIS</t>
  </si>
  <si>
    <t>LINEALIDAD</t>
  </si>
  <si>
    <t>ASCENSO</t>
  </si>
  <si>
    <t>DESCENSO</t>
  </si>
  <si>
    <t>DIFERENCIA</t>
  </si>
  <si>
    <t xml:space="preserve">DIFERENCIA </t>
  </si>
  <si>
    <t>TRUE-SALIDA</t>
  </si>
  <si>
    <t>m</t>
  </si>
  <si>
    <t>b</t>
  </si>
  <si>
    <t>ASC</t>
  </si>
  <si>
    <t>DES</t>
  </si>
  <si>
    <t>Input</t>
  </si>
  <si>
    <t>Output</t>
  </si>
  <si>
    <t>bits</t>
  </si>
  <si>
    <t>gF</t>
  </si>
  <si>
    <t>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</si>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</sst>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65" fontId="0" fillId="0" borderId="1" xfId="1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'Sensor 1'!$G$2</c:f>
              <c:strCache>
                <c:ptCount val="1"/>
                <c:pt idx="0">
                  <c:v>Salida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1136334918244"/>
                  <c:y val="0.11815509979857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'Sensor 1'!$F$13:$F$17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1'!$G$13:$G$17</c:f>
              <c:numCache>
                <c:formatCode>0</c:formatCode>
                <c:ptCount val="5"/>
                <c:pt idx="0">
                  <c:v>190</c:v>
                </c:pt>
                <c:pt idx="1">
                  <c:v>257</c:v>
                </c:pt>
                <c:pt idx="2">
                  <c:v>441</c:v>
                </c:pt>
                <c:pt idx="3">
                  <c:v>602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1-4439-B67A-F10CD9B0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54944"/>
        <c:axId val="409229056"/>
      </c:scatterChart>
      <c:valAx>
        <c:axId val="41035494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229056"/>
        <c:crosses val="autoZero"/>
        <c:crossBetween val="midCat"/>
        <c:majorUnit val="100"/>
      </c:valAx>
      <c:valAx>
        <c:axId val="4092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Salida [bits]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3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Ascenso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1'!$D$40:$D$44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1'!$E$40:$E$44</c:f>
              <c:numCache>
                <c:formatCode>General</c:formatCode>
                <c:ptCount val="5"/>
                <c:pt idx="0">
                  <c:v>160</c:v>
                </c:pt>
                <c:pt idx="1">
                  <c:v>240</c:v>
                </c:pt>
                <c:pt idx="2">
                  <c:v>450</c:v>
                </c:pt>
                <c:pt idx="3">
                  <c:v>550</c:v>
                </c:pt>
                <c:pt idx="4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3-4A76-8045-F6C47614FAB1}"/>
            </c:ext>
          </c:extLst>
        </c:ser>
        <c:ser>
          <c:idx val="1"/>
          <c:order val="1"/>
          <c:tx>
            <c:v>Descenso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1'!$D$40:$D$44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1'!$G$40:$G$44</c:f>
              <c:numCache>
                <c:formatCode>General</c:formatCode>
                <c:ptCount val="5"/>
                <c:pt idx="0">
                  <c:v>217</c:v>
                </c:pt>
                <c:pt idx="1">
                  <c:v>275</c:v>
                </c:pt>
                <c:pt idx="2">
                  <c:v>430</c:v>
                </c:pt>
                <c:pt idx="3">
                  <c:v>650</c:v>
                </c:pt>
                <c:pt idx="4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3-4A76-8045-F6C47614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25904"/>
        <c:axId val="439500272"/>
      </c:scatterChart>
      <c:valAx>
        <c:axId val="49082590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500272"/>
        <c:crosses val="autoZero"/>
        <c:crossBetween val="midCat"/>
        <c:majorUnit val="100"/>
      </c:valAx>
      <c:valAx>
        <c:axId val="4395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Salida [bits]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8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'Sensor 2'!$G$2</c:f>
              <c:strCache>
                <c:ptCount val="1"/>
                <c:pt idx="0">
                  <c:v>Salida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63604549431322"/>
                  <c:y val="8.361803732866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'Sensor 2'!$F$13:$F$17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2'!$G$13:$G$17</c:f>
              <c:numCache>
                <c:formatCode>0</c:formatCode>
                <c:ptCount val="5"/>
                <c:pt idx="0">
                  <c:v>242</c:v>
                </c:pt>
                <c:pt idx="1">
                  <c:v>316</c:v>
                </c:pt>
                <c:pt idx="2">
                  <c:v>400</c:v>
                </c:pt>
                <c:pt idx="3">
                  <c:v>548</c:v>
                </c:pt>
                <c:pt idx="4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D-4DD1-9006-919D4DEB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54464"/>
        <c:axId val="439506720"/>
      </c:scatterChart>
      <c:valAx>
        <c:axId val="41035446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506720"/>
        <c:crosses val="autoZero"/>
        <c:crossBetween val="midCat"/>
        <c:majorUnit val="100"/>
      </c:valAx>
      <c:valAx>
        <c:axId val="4395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Salida [bits]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3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Ascenso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2'!$D$40:$D$44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2'!$E$40:$E$44</c:f>
              <c:numCache>
                <c:formatCode>General</c:formatCode>
                <c:ptCount val="5"/>
                <c:pt idx="0">
                  <c:v>241</c:v>
                </c:pt>
                <c:pt idx="1">
                  <c:v>320</c:v>
                </c:pt>
                <c:pt idx="2">
                  <c:v>370</c:v>
                </c:pt>
                <c:pt idx="3">
                  <c:v>530</c:v>
                </c:pt>
                <c:pt idx="4">
                  <c:v>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4D7A-A6F4-F5CB75BB2E95}"/>
            </c:ext>
          </c:extLst>
        </c:ser>
        <c:ser>
          <c:idx val="1"/>
          <c:order val="1"/>
          <c:tx>
            <c:v>Descenso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2'!$D$40:$D$44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2'!$G$40:$G$44</c:f>
              <c:numCache>
                <c:formatCode>General</c:formatCode>
                <c:ptCount val="5"/>
                <c:pt idx="0">
                  <c:v>242</c:v>
                </c:pt>
                <c:pt idx="1">
                  <c:v>310</c:v>
                </c:pt>
                <c:pt idx="2">
                  <c:v>420</c:v>
                </c:pt>
                <c:pt idx="3">
                  <c:v>570</c:v>
                </c:pt>
                <c:pt idx="4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4D7A-A6F4-F5CB75BB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25904"/>
        <c:axId val="439500272"/>
      </c:scatterChart>
      <c:valAx>
        <c:axId val="49082590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500272"/>
        <c:crosses val="autoZero"/>
        <c:crossBetween val="midCat"/>
        <c:majorUnit val="100"/>
      </c:valAx>
      <c:valAx>
        <c:axId val="4395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Saida [bits]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8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'Sensor 4'!$G$2</c:f>
              <c:strCache>
                <c:ptCount val="1"/>
                <c:pt idx="0">
                  <c:v>Salida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09078276980084"/>
                  <c:y val="9.2807424593967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'Sensor 4'!$F$13:$F$17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4'!$G$13:$G$17</c:f>
              <c:numCache>
                <c:formatCode>0</c:formatCode>
                <c:ptCount val="5"/>
                <c:pt idx="0">
                  <c:v>202</c:v>
                </c:pt>
                <c:pt idx="1">
                  <c:v>335</c:v>
                </c:pt>
                <c:pt idx="2">
                  <c:v>431</c:v>
                </c:pt>
                <c:pt idx="3">
                  <c:v>542</c:v>
                </c:pt>
                <c:pt idx="4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1-424A-AAB1-88D1325F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60704"/>
        <c:axId val="319090272"/>
      </c:scatterChart>
      <c:valAx>
        <c:axId val="41036070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9090272"/>
        <c:crosses val="autoZero"/>
        <c:crossBetween val="midCat"/>
        <c:majorUnit val="100"/>
      </c:valAx>
      <c:valAx>
        <c:axId val="3190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Salida</a:t>
                </a:r>
                <a:r>
                  <a:rPr lang="es-CO" baseline="0"/>
                  <a:t> [bits]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3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Ascenso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4'!$D$40:$D$44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4'!$E$40:$E$44</c:f>
              <c:numCache>
                <c:formatCode>General</c:formatCode>
                <c:ptCount val="5"/>
                <c:pt idx="0">
                  <c:v>202</c:v>
                </c:pt>
                <c:pt idx="1">
                  <c:v>323</c:v>
                </c:pt>
                <c:pt idx="2">
                  <c:v>426</c:v>
                </c:pt>
                <c:pt idx="3">
                  <c:v>538</c:v>
                </c:pt>
                <c:pt idx="4">
                  <c:v>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5-40EB-BBA3-249EB846770A}"/>
            </c:ext>
          </c:extLst>
        </c:ser>
        <c:ser>
          <c:idx val="1"/>
          <c:order val="1"/>
          <c:tx>
            <c:v>Descenso</c:v>
          </c:tx>
          <c:spPr>
            <a:ln w="19050" cap="sq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4'!$D$40:$D$44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4'!$G$40:$G$44</c:f>
              <c:numCache>
                <c:formatCode>General</c:formatCode>
                <c:ptCount val="5"/>
                <c:pt idx="0">
                  <c:v>199</c:v>
                </c:pt>
                <c:pt idx="1">
                  <c:v>348</c:v>
                </c:pt>
                <c:pt idx="2">
                  <c:v>432</c:v>
                </c:pt>
                <c:pt idx="3">
                  <c:v>542</c:v>
                </c:pt>
                <c:pt idx="4">
                  <c:v>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5-40EB-BBA3-249EB846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25904"/>
        <c:axId val="439500272"/>
      </c:scatterChart>
      <c:valAx>
        <c:axId val="49082590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500272"/>
        <c:crosses val="autoZero"/>
        <c:crossBetween val="midCat"/>
        <c:majorUnit val="100"/>
      </c:valAx>
      <c:valAx>
        <c:axId val="4395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Salida [bits]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8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3'!$C$4:$C$8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910</c:v>
                </c:pt>
                <c:pt idx="3">
                  <c:v>1160</c:v>
                </c:pt>
                <c:pt idx="4">
                  <c:v>1410</c:v>
                </c:pt>
              </c:numCache>
            </c:numRef>
          </c:xVal>
          <c:yVal>
            <c:numRef>
              <c:f>'Sensor 3'!$D$4:$D$8</c:f>
              <c:numCache>
                <c:formatCode>General</c:formatCode>
                <c:ptCount val="5"/>
                <c:pt idx="0">
                  <c:v>614</c:v>
                </c:pt>
                <c:pt idx="1">
                  <c:v>784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B-432F-895A-B3AB6770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18576"/>
        <c:axId val="1570410352"/>
      </c:scatterChart>
      <c:valAx>
        <c:axId val="1571718576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410352"/>
        <c:crosses val="autoZero"/>
        <c:crossBetween val="midCat"/>
        <c:majorUnit val="100"/>
      </c:valAx>
      <c:valAx>
        <c:axId val="1570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Salida [bits]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17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784860</xdr:colOff>
      <xdr:row>17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18BEEA-8E81-53A2-5A87-8C9121150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19</xdr:row>
      <xdr:rowOff>0</xdr:rowOff>
    </xdr:from>
    <xdr:to>
      <xdr:col>18</xdr:col>
      <xdr:colOff>708660</xdr:colOff>
      <xdr:row>39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8AA5B9-37EB-404D-9C5A-89BCB7347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0</xdr:row>
      <xdr:rowOff>0</xdr:rowOff>
    </xdr:from>
    <xdr:to>
      <xdr:col>12</xdr:col>
      <xdr:colOff>7620</xdr:colOff>
      <xdr:row>17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2D2FB1-C21E-F0D3-9A79-31D8F4B98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18</xdr:row>
      <xdr:rowOff>175260</xdr:rowOff>
    </xdr:from>
    <xdr:to>
      <xdr:col>19</xdr:col>
      <xdr:colOff>60960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6D6C7D-61E6-467F-9430-124062CFE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0</xdr:row>
      <xdr:rowOff>0</xdr:rowOff>
    </xdr:from>
    <xdr:to>
      <xdr:col>12</xdr:col>
      <xdr:colOff>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3E4C79-417C-B48D-658B-1D5687849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18</xdr:row>
      <xdr:rowOff>179070</xdr:rowOff>
    </xdr:from>
    <xdr:to>
      <xdr:col>19</xdr:col>
      <xdr:colOff>22860</xdr:colOff>
      <xdr:row>38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4D7A37-0D13-B197-A28B-DA3578D0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41910</xdr:rowOff>
    </xdr:from>
    <xdr:to>
      <xdr:col>14</xdr:col>
      <xdr:colOff>106680</xdr:colOff>
      <xdr:row>17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ADA023-87CE-9127-5631-572B3159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0706-4A26-4358-939D-B6D44D2FECC5}">
  <dimension ref="A1:P47"/>
  <sheetViews>
    <sheetView tabSelected="1" workbookViewId="0">
      <selection activeCell="M18" sqref="M18"/>
    </sheetView>
  </sheetViews>
  <sheetFormatPr baseColWidth="10" defaultColWidth="12.44140625" defaultRowHeight="14.4" x14ac:dyDescent="0.3"/>
  <cols>
    <col min="1" max="1" width="12.44140625" style="1"/>
    <col min="2" max="3" width="13.88671875" style="1" customWidth="1"/>
    <col min="4" max="4" width="12.44140625" style="1"/>
    <col min="5" max="17" width="11.5546875" style="1" customWidth="1"/>
    <col min="18" max="16384" width="12.44140625" style="1"/>
  </cols>
  <sheetData>
    <row r="1" spans="1:16" x14ac:dyDescent="0.3">
      <c r="A1" s="18" t="s">
        <v>3</v>
      </c>
      <c r="B1" s="18"/>
      <c r="C1" s="18"/>
      <c r="D1" s="18"/>
      <c r="N1" s="14" t="s">
        <v>7</v>
      </c>
      <c r="O1" s="4" t="s">
        <v>22</v>
      </c>
      <c r="P1" s="4" t="s">
        <v>23</v>
      </c>
    </row>
    <row r="2" spans="1:16" x14ac:dyDescent="0.3">
      <c r="A2" s="14" t="s">
        <v>2</v>
      </c>
      <c r="B2" s="14" t="s">
        <v>0</v>
      </c>
      <c r="C2" s="14" t="s">
        <v>1</v>
      </c>
      <c r="D2" s="14" t="s">
        <v>42</v>
      </c>
      <c r="F2" s="1" t="s">
        <v>7</v>
      </c>
      <c r="G2" s="1" t="s">
        <v>8</v>
      </c>
      <c r="N2" s="4" t="s">
        <v>21</v>
      </c>
      <c r="O2" s="5">
        <f>(0.2/9.81)*1000</f>
        <v>20.387359836901123</v>
      </c>
      <c r="P2" s="5">
        <f>(20/9.81)*1000</f>
        <v>2038.7359836901121</v>
      </c>
    </row>
    <row r="3" spans="1:16" x14ac:dyDescent="0.3">
      <c r="A3" s="4">
        <v>0</v>
      </c>
      <c r="B3" s="4">
        <v>0</v>
      </c>
      <c r="C3" s="4">
        <f>B3</f>
        <v>0</v>
      </c>
      <c r="D3" s="4">
        <v>153</v>
      </c>
      <c r="F3" s="1">
        <f t="shared" ref="F3:G7" si="0">C4</f>
        <v>500</v>
      </c>
      <c r="G3" s="1">
        <f t="shared" si="0"/>
        <v>160</v>
      </c>
      <c r="N3" s="4" t="s">
        <v>24</v>
      </c>
      <c r="O3" s="5">
        <f>P2-O2</f>
        <v>2018.3486238532109</v>
      </c>
      <c r="P3" s="4"/>
    </row>
    <row r="4" spans="1:16" x14ac:dyDescent="0.3">
      <c r="A4" s="4">
        <v>1</v>
      </c>
      <c r="B4" s="4">
        <v>500</v>
      </c>
      <c r="C4" s="4">
        <f>B4</f>
        <v>500</v>
      </c>
      <c r="D4" s="4">
        <v>160</v>
      </c>
      <c r="F4" s="1">
        <f t="shared" si="0"/>
        <v>700</v>
      </c>
      <c r="G4" s="1">
        <f t="shared" si="0"/>
        <v>240</v>
      </c>
      <c r="N4" s="14" t="s">
        <v>8</v>
      </c>
      <c r="O4" s="15" t="s">
        <v>22</v>
      </c>
      <c r="P4" s="15" t="s">
        <v>23</v>
      </c>
    </row>
    <row r="5" spans="1:16" x14ac:dyDescent="0.3">
      <c r="A5" s="4">
        <v>2</v>
      </c>
      <c r="B5" s="4">
        <v>200</v>
      </c>
      <c r="C5" s="4">
        <f>C4+B5</f>
        <v>700</v>
      </c>
      <c r="D5" s="4">
        <v>240</v>
      </c>
      <c r="F5" s="1">
        <f t="shared" si="0"/>
        <v>910</v>
      </c>
      <c r="G5" s="1">
        <f t="shared" si="0"/>
        <v>450</v>
      </c>
      <c r="N5" s="15" t="s">
        <v>21</v>
      </c>
      <c r="O5" s="15">
        <v>152</v>
      </c>
      <c r="P5" s="15">
        <v>1023</v>
      </c>
    </row>
    <row r="6" spans="1:16" x14ac:dyDescent="0.3">
      <c r="A6" s="4">
        <v>3</v>
      </c>
      <c r="B6" s="4">
        <v>210</v>
      </c>
      <c r="C6" s="4">
        <f t="shared" ref="C6:C9" si="1">C5+B6</f>
        <v>910</v>
      </c>
      <c r="D6" s="4">
        <v>450</v>
      </c>
      <c r="F6" s="1">
        <f t="shared" si="0"/>
        <v>1160</v>
      </c>
      <c r="G6" s="1">
        <f t="shared" si="0"/>
        <v>550</v>
      </c>
      <c r="N6" s="4" t="s">
        <v>24</v>
      </c>
      <c r="O6" s="15">
        <f>P5-O5</f>
        <v>871</v>
      </c>
      <c r="P6" s="15"/>
    </row>
    <row r="7" spans="1:16" x14ac:dyDescent="0.3">
      <c r="A7" s="4">
        <v>4</v>
      </c>
      <c r="B7" s="4">
        <v>250</v>
      </c>
      <c r="C7" s="4">
        <f t="shared" si="1"/>
        <v>1160</v>
      </c>
      <c r="D7" s="4">
        <v>550</v>
      </c>
      <c r="F7" s="1">
        <f t="shared" si="0"/>
        <v>1410</v>
      </c>
      <c r="G7" s="1">
        <f t="shared" si="0"/>
        <v>780</v>
      </c>
    </row>
    <row r="8" spans="1:16" x14ac:dyDescent="0.3">
      <c r="A8" s="4">
        <v>5</v>
      </c>
      <c r="B8" s="4">
        <v>250</v>
      </c>
      <c r="C8" s="4">
        <f t="shared" si="1"/>
        <v>1410</v>
      </c>
      <c r="D8" s="4">
        <v>780</v>
      </c>
      <c r="F8" s="1">
        <f t="shared" ref="F8:G12" si="2">C14</f>
        <v>1410</v>
      </c>
      <c r="G8" s="1">
        <f t="shared" si="2"/>
        <v>820</v>
      </c>
      <c r="N8" s="4" t="s">
        <v>33</v>
      </c>
      <c r="O8" s="15">
        <v>0.68879999999999997</v>
      </c>
    </row>
    <row r="9" spans="1:16" x14ac:dyDescent="0.3">
      <c r="A9" s="4">
        <v>6</v>
      </c>
      <c r="B9" s="4">
        <v>600</v>
      </c>
      <c r="C9" s="4">
        <f t="shared" si="1"/>
        <v>2010</v>
      </c>
      <c r="D9" s="4">
        <v>1023</v>
      </c>
      <c r="F9" s="1">
        <f t="shared" si="2"/>
        <v>1160</v>
      </c>
      <c r="G9" s="1">
        <f t="shared" si="2"/>
        <v>650</v>
      </c>
      <c r="N9" s="15" t="s">
        <v>34</v>
      </c>
      <c r="O9" s="15">
        <v>186.73</v>
      </c>
    </row>
    <row r="10" spans="1:16" x14ac:dyDescent="0.3">
      <c r="F10" s="1">
        <f t="shared" si="2"/>
        <v>910</v>
      </c>
      <c r="G10" s="1">
        <f t="shared" si="2"/>
        <v>430</v>
      </c>
    </row>
    <row r="11" spans="1:16" x14ac:dyDescent="0.3">
      <c r="A11" s="18" t="s">
        <v>4</v>
      </c>
      <c r="B11" s="18"/>
      <c r="C11" s="18"/>
      <c r="D11" s="18"/>
      <c r="F11" s="1">
        <f t="shared" si="2"/>
        <v>700</v>
      </c>
      <c r="G11" s="1">
        <f t="shared" si="2"/>
        <v>275</v>
      </c>
      <c r="N11" s="7" t="s">
        <v>37</v>
      </c>
      <c r="O11" s="7" t="s">
        <v>38</v>
      </c>
    </row>
    <row r="12" spans="1:16" x14ac:dyDescent="0.3">
      <c r="A12" s="14" t="s">
        <v>2</v>
      </c>
      <c r="B12" s="14" t="s">
        <v>5</v>
      </c>
      <c r="C12" s="14" t="s">
        <v>1</v>
      </c>
      <c r="D12" s="14" t="s">
        <v>42</v>
      </c>
      <c r="F12" s="1">
        <f t="shared" si="2"/>
        <v>500</v>
      </c>
      <c r="G12" s="1">
        <f t="shared" si="2"/>
        <v>217</v>
      </c>
      <c r="N12" s="15">
        <v>1200</v>
      </c>
      <c r="O12" s="16">
        <f>N12*O8-O9</f>
        <v>639.82999999999993</v>
      </c>
    </row>
    <row r="13" spans="1:16" x14ac:dyDescent="0.3">
      <c r="A13" s="4">
        <v>0</v>
      </c>
      <c r="B13" s="4">
        <v>0</v>
      </c>
      <c r="C13" s="4">
        <v>2010</v>
      </c>
      <c r="D13" s="4">
        <v>1023</v>
      </c>
      <c r="F13" s="1">
        <f t="shared" ref="F13:G17" si="3">B24</f>
        <v>500</v>
      </c>
      <c r="G13" s="2">
        <f t="shared" si="3"/>
        <v>190</v>
      </c>
    </row>
    <row r="14" spans="1:16" x14ac:dyDescent="0.3">
      <c r="A14" s="4">
        <v>1</v>
      </c>
      <c r="B14" s="4">
        <v>600</v>
      </c>
      <c r="C14" s="4">
        <f>C13-B14</f>
        <v>1410</v>
      </c>
      <c r="D14" s="4">
        <v>820</v>
      </c>
      <c r="F14" s="1">
        <f t="shared" si="3"/>
        <v>700</v>
      </c>
      <c r="G14" s="2">
        <f t="shared" si="3"/>
        <v>257</v>
      </c>
      <c r="N14" s="14" t="s">
        <v>39</v>
      </c>
      <c r="O14" s="14" t="s">
        <v>40</v>
      </c>
      <c r="P14" s="14" t="s">
        <v>41</v>
      </c>
    </row>
    <row r="15" spans="1:16" x14ac:dyDescent="0.3">
      <c r="A15" s="4">
        <v>2</v>
      </c>
      <c r="B15" s="4">
        <v>250</v>
      </c>
      <c r="C15" s="4">
        <f t="shared" ref="C15:C19" si="4">C14-B15</f>
        <v>1160</v>
      </c>
      <c r="D15" s="4">
        <v>650</v>
      </c>
      <c r="F15" s="1">
        <f t="shared" si="3"/>
        <v>910</v>
      </c>
      <c r="G15" s="2">
        <f t="shared" si="3"/>
        <v>441</v>
      </c>
      <c r="N15" s="4">
        <v>500</v>
      </c>
      <c r="O15" s="5">
        <f>(N15+O9)/O8</f>
        <v>996.9947735191638</v>
      </c>
      <c r="P15" s="17">
        <f>(O15/1000)*9.81</f>
        <v>9.7805187282229973</v>
      </c>
    </row>
    <row r="16" spans="1:16" x14ac:dyDescent="0.3">
      <c r="A16" s="4">
        <v>3</v>
      </c>
      <c r="B16" s="4">
        <v>250</v>
      </c>
      <c r="C16" s="4">
        <f t="shared" si="4"/>
        <v>910</v>
      </c>
      <c r="D16" s="4">
        <v>430</v>
      </c>
      <c r="F16" s="1">
        <f t="shared" si="3"/>
        <v>1160</v>
      </c>
      <c r="G16" s="2">
        <f t="shared" si="3"/>
        <v>602</v>
      </c>
    </row>
    <row r="17" spans="1:12" x14ac:dyDescent="0.3">
      <c r="A17" s="4">
        <v>4</v>
      </c>
      <c r="B17" s="4">
        <v>210</v>
      </c>
      <c r="C17" s="4">
        <f t="shared" si="4"/>
        <v>700</v>
      </c>
      <c r="D17" s="4">
        <v>275</v>
      </c>
      <c r="F17" s="1">
        <f t="shared" si="3"/>
        <v>1410</v>
      </c>
      <c r="G17" s="2">
        <f t="shared" si="3"/>
        <v>800</v>
      </c>
    </row>
    <row r="18" spans="1:12" x14ac:dyDescent="0.3">
      <c r="A18" s="4">
        <v>5</v>
      </c>
      <c r="B18" s="4">
        <v>200</v>
      </c>
      <c r="C18" s="4">
        <f t="shared" si="4"/>
        <v>500</v>
      </c>
      <c r="D18" s="4">
        <v>217</v>
      </c>
      <c r="G18" s="2"/>
    </row>
    <row r="19" spans="1:12" x14ac:dyDescent="0.3">
      <c r="A19" s="4">
        <v>6</v>
      </c>
      <c r="B19" s="4">
        <v>500</v>
      </c>
      <c r="C19" s="4">
        <f t="shared" si="4"/>
        <v>0</v>
      </c>
      <c r="D19" s="4">
        <v>152</v>
      </c>
      <c r="G19" s="2"/>
    </row>
    <row r="20" spans="1:12" x14ac:dyDescent="0.3">
      <c r="F20" s="23" t="s">
        <v>9</v>
      </c>
      <c r="G20" s="23"/>
      <c r="H20" s="3" t="s">
        <v>10</v>
      </c>
      <c r="I20" s="3" t="s">
        <v>11</v>
      </c>
      <c r="J20" s="3" t="s">
        <v>12</v>
      </c>
      <c r="K20" s="23" t="s">
        <v>13</v>
      </c>
      <c r="L20" s="23"/>
    </row>
    <row r="21" spans="1:12" x14ac:dyDescent="0.3">
      <c r="A21" s="18" t="s">
        <v>6</v>
      </c>
      <c r="B21" s="18"/>
      <c r="C21" s="18"/>
      <c r="F21" s="3" t="s">
        <v>14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16</v>
      </c>
      <c r="L21" s="3" t="s">
        <v>17</v>
      </c>
    </row>
    <row r="22" spans="1:12" x14ac:dyDescent="0.3">
      <c r="A22" s="14" t="s">
        <v>2</v>
      </c>
      <c r="B22" s="14" t="s">
        <v>1</v>
      </c>
      <c r="C22" s="14" t="s">
        <v>42</v>
      </c>
      <c r="F22" s="3" t="s">
        <v>18</v>
      </c>
      <c r="G22" s="3" t="s">
        <v>19</v>
      </c>
      <c r="H22" s="3" t="s">
        <v>19</v>
      </c>
      <c r="I22" s="3" t="s">
        <v>19</v>
      </c>
      <c r="J22" s="3" t="s">
        <v>19</v>
      </c>
      <c r="K22" s="3" t="s">
        <v>20</v>
      </c>
      <c r="L22" s="3" t="s">
        <v>20</v>
      </c>
    </row>
    <row r="23" spans="1:12" x14ac:dyDescent="0.3">
      <c r="A23" s="4">
        <v>0</v>
      </c>
      <c r="B23" s="4">
        <f>C3</f>
        <v>0</v>
      </c>
      <c r="C23" s="5">
        <v>152</v>
      </c>
      <c r="F23" s="4">
        <f>F3</f>
        <v>500</v>
      </c>
      <c r="G23" s="4">
        <f>G3</f>
        <v>160</v>
      </c>
      <c r="H23" s="5">
        <f t="shared" ref="H23:H32" si="5">$O$8*F23-$O$9</f>
        <v>157.66999999999999</v>
      </c>
      <c r="I23" s="5">
        <f>H23-G23</f>
        <v>-2.3300000000000125</v>
      </c>
      <c r="J23" s="5">
        <f>ABS(I23)</f>
        <v>2.3300000000000125</v>
      </c>
      <c r="K23" s="6">
        <f t="shared" ref="K23:K32" si="6">J23/$O$6</f>
        <v>2.6750861079219432E-3</v>
      </c>
      <c r="L23" s="6">
        <f>J23/H23</f>
        <v>1.4777700260036867E-2</v>
      </c>
    </row>
    <row r="24" spans="1:12" x14ac:dyDescent="0.3">
      <c r="A24" s="4">
        <v>1</v>
      </c>
      <c r="B24" s="4">
        <f t="shared" ref="B24:B29" si="7">C4</f>
        <v>500</v>
      </c>
      <c r="C24" s="5">
        <v>190</v>
      </c>
      <c r="F24" s="4">
        <f t="shared" ref="F24:G32" si="8">F4</f>
        <v>700</v>
      </c>
      <c r="G24" s="4">
        <f t="shared" si="8"/>
        <v>240</v>
      </c>
      <c r="H24" s="5">
        <f t="shared" si="5"/>
        <v>295.42999999999995</v>
      </c>
      <c r="I24" s="5">
        <f t="shared" ref="I24:I32" si="9">H24-G24</f>
        <v>55.42999999999995</v>
      </c>
      <c r="J24" s="5">
        <f t="shared" ref="J24:J32" si="10">ABS(I24)</f>
        <v>55.42999999999995</v>
      </c>
      <c r="K24" s="6">
        <f t="shared" si="6"/>
        <v>6.3639494833524629E-2</v>
      </c>
      <c r="L24" s="6">
        <f t="shared" ref="L24:L32" si="11">J24/H24</f>
        <v>0.18762481806180809</v>
      </c>
    </row>
    <row r="25" spans="1:12" x14ac:dyDescent="0.3">
      <c r="A25" s="4">
        <v>2</v>
      </c>
      <c r="B25" s="4">
        <f t="shared" si="7"/>
        <v>700</v>
      </c>
      <c r="C25" s="5">
        <v>257</v>
      </c>
      <c r="F25" s="4">
        <f t="shared" si="8"/>
        <v>910</v>
      </c>
      <c r="G25" s="4">
        <f t="shared" si="8"/>
        <v>450</v>
      </c>
      <c r="H25" s="5">
        <f t="shared" si="5"/>
        <v>440.07799999999997</v>
      </c>
      <c r="I25" s="5">
        <f t="shared" si="9"/>
        <v>-9.9220000000000255</v>
      </c>
      <c r="J25" s="5">
        <f t="shared" si="10"/>
        <v>9.9220000000000255</v>
      </c>
      <c r="K25" s="6">
        <f t="shared" si="6"/>
        <v>1.1391504018369719E-2</v>
      </c>
      <c r="L25" s="6">
        <f t="shared" si="11"/>
        <v>2.2546003208522184E-2</v>
      </c>
    </row>
    <row r="26" spans="1:12" x14ac:dyDescent="0.3">
      <c r="A26" s="4">
        <v>3</v>
      </c>
      <c r="B26" s="4">
        <f t="shared" si="7"/>
        <v>910</v>
      </c>
      <c r="C26" s="5">
        <v>441</v>
      </c>
      <c r="F26" s="4">
        <f t="shared" si="8"/>
        <v>1160</v>
      </c>
      <c r="G26" s="4">
        <f t="shared" si="8"/>
        <v>550</v>
      </c>
      <c r="H26" s="5">
        <f t="shared" si="5"/>
        <v>612.27799999999991</v>
      </c>
      <c r="I26" s="5">
        <f t="shared" si="9"/>
        <v>62.277999999999906</v>
      </c>
      <c r="J26" s="5">
        <f t="shared" si="10"/>
        <v>62.277999999999906</v>
      </c>
      <c r="K26" s="6">
        <f t="shared" si="6"/>
        <v>7.1501722158438474E-2</v>
      </c>
      <c r="L26" s="6">
        <f t="shared" si="11"/>
        <v>0.1017152339296854</v>
      </c>
    </row>
    <row r="27" spans="1:12" x14ac:dyDescent="0.3">
      <c r="A27" s="4">
        <v>4</v>
      </c>
      <c r="B27" s="4">
        <f t="shared" si="7"/>
        <v>1160</v>
      </c>
      <c r="C27" s="5">
        <v>602</v>
      </c>
      <c r="F27" s="4">
        <f t="shared" si="8"/>
        <v>1410</v>
      </c>
      <c r="G27" s="4">
        <f t="shared" si="8"/>
        <v>780</v>
      </c>
      <c r="H27" s="5">
        <f t="shared" si="5"/>
        <v>784.47799999999995</v>
      </c>
      <c r="I27" s="5">
        <f t="shared" si="9"/>
        <v>4.4779999999999518</v>
      </c>
      <c r="J27" s="5">
        <f t="shared" si="10"/>
        <v>4.4779999999999518</v>
      </c>
      <c r="K27" s="6">
        <f t="shared" si="6"/>
        <v>5.1412169919632057E-3</v>
      </c>
      <c r="L27" s="6">
        <f t="shared" si="11"/>
        <v>5.708254406114578E-3</v>
      </c>
    </row>
    <row r="28" spans="1:12" x14ac:dyDescent="0.3">
      <c r="A28" s="4">
        <v>5</v>
      </c>
      <c r="B28" s="4">
        <f t="shared" si="7"/>
        <v>1410</v>
      </c>
      <c r="C28" s="5">
        <v>800</v>
      </c>
      <c r="F28" s="4">
        <f t="shared" si="8"/>
        <v>1410</v>
      </c>
      <c r="G28" s="4">
        <f t="shared" si="8"/>
        <v>820</v>
      </c>
      <c r="H28" s="5">
        <f t="shared" si="5"/>
        <v>784.47799999999995</v>
      </c>
      <c r="I28" s="5">
        <f t="shared" si="9"/>
        <v>-35.522000000000048</v>
      </c>
      <c r="J28" s="5">
        <f t="shared" si="10"/>
        <v>35.522000000000048</v>
      </c>
      <c r="K28" s="6">
        <f t="shared" si="6"/>
        <v>4.0783008036739433E-2</v>
      </c>
      <c r="L28" s="6">
        <f t="shared" si="11"/>
        <v>4.5281065880751342E-2</v>
      </c>
    </row>
    <row r="29" spans="1:12" x14ac:dyDescent="0.3">
      <c r="A29" s="4">
        <v>6</v>
      </c>
      <c r="B29" s="4">
        <f t="shared" si="7"/>
        <v>2010</v>
      </c>
      <c r="C29" s="5">
        <v>1023</v>
      </c>
      <c r="F29" s="4">
        <f t="shared" si="8"/>
        <v>1160</v>
      </c>
      <c r="G29" s="4">
        <f t="shared" si="8"/>
        <v>650</v>
      </c>
      <c r="H29" s="5">
        <f t="shared" si="5"/>
        <v>612.27799999999991</v>
      </c>
      <c r="I29" s="5">
        <f t="shared" si="9"/>
        <v>-37.722000000000094</v>
      </c>
      <c r="J29" s="5">
        <f t="shared" si="10"/>
        <v>37.722000000000094</v>
      </c>
      <c r="K29" s="6">
        <f t="shared" si="6"/>
        <v>4.3308840413318131E-2</v>
      </c>
      <c r="L29" s="6">
        <f t="shared" si="11"/>
        <v>6.1609268992189985E-2</v>
      </c>
    </row>
    <row r="30" spans="1:12" x14ac:dyDescent="0.3">
      <c r="F30" s="4">
        <f t="shared" si="8"/>
        <v>910</v>
      </c>
      <c r="G30" s="4">
        <f t="shared" si="8"/>
        <v>430</v>
      </c>
      <c r="H30" s="5">
        <f t="shared" si="5"/>
        <v>440.07799999999997</v>
      </c>
      <c r="I30" s="5">
        <f t="shared" si="9"/>
        <v>10.077999999999975</v>
      </c>
      <c r="J30" s="5">
        <f t="shared" si="10"/>
        <v>10.077999999999975</v>
      </c>
      <c r="K30" s="6">
        <f t="shared" si="6"/>
        <v>1.1570608495981601E-2</v>
      </c>
      <c r="L30" s="6">
        <f t="shared" si="11"/>
        <v>2.2900485822967689E-2</v>
      </c>
    </row>
    <row r="31" spans="1:12" x14ac:dyDescent="0.3">
      <c r="F31" s="4">
        <f t="shared" si="8"/>
        <v>700</v>
      </c>
      <c r="G31" s="4">
        <f t="shared" si="8"/>
        <v>275</v>
      </c>
      <c r="H31" s="5">
        <f t="shared" si="5"/>
        <v>295.42999999999995</v>
      </c>
      <c r="I31" s="5">
        <f t="shared" si="9"/>
        <v>20.42999999999995</v>
      </c>
      <c r="J31" s="5">
        <f t="shared" si="10"/>
        <v>20.42999999999995</v>
      </c>
      <c r="K31" s="6">
        <f t="shared" si="6"/>
        <v>2.3455797933409815E-2</v>
      </c>
      <c r="L31" s="6">
        <f t="shared" si="11"/>
        <v>6.9153437362488412E-2</v>
      </c>
    </row>
    <row r="32" spans="1:12" x14ac:dyDescent="0.3">
      <c r="F32" s="4">
        <f t="shared" si="8"/>
        <v>500</v>
      </c>
      <c r="G32" s="4">
        <f t="shared" si="8"/>
        <v>217</v>
      </c>
      <c r="H32" s="5">
        <f t="shared" si="5"/>
        <v>157.66999999999999</v>
      </c>
      <c r="I32" s="5">
        <f t="shared" si="9"/>
        <v>-59.330000000000013</v>
      </c>
      <c r="J32" s="5">
        <f t="shared" si="10"/>
        <v>59.330000000000013</v>
      </c>
      <c r="K32" s="6">
        <f t="shared" si="6"/>
        <v>6.8117106773823211E-2</v>
      </c>
      <c r="L32" s="6">
        <f t="shared" si="11"/>
        <v>0.37629225597767502</v>
      </c>
    </row>
    <row r="33" spans="4:12" x14ac:dyDescent="0.3">
      <c r="H33" s="2"/>
      <c r="J33" s="19" t="s">
        <v>13</v>
      </c>
      <c r="K33" s="24"/>
      <c r="L33" s="20"/>
    </row>
    <row r="34" spans="4:12" x14ac:dyDescent="0.3">
      <c r="H34" s="2"/>
      <c r="J34" s="7" t="s">
        <v>25</v>
      </c>
      <c r="K34" s="7" t="s">
        <v>16</v>
      </c>
      <c r="L34" s="7" t="s">
        <v>17</v>
      </c>
    </row>
    <row r="35" spans="4:12" x14ac:dyDescent="0.3">
      <c r="H35" s="2"/>
      <c r="J35" s="8">
        <f>MAX(J23:J32)</f>
        <v>62.277999999999906</v>
      </c>
      <c r="K35" s="9">
        <f>MAX(K23:K32)</f>
        <v>7.1501722158438474E-2</v>
      </c>
      <c r="L35" s="9">
        <f>MAX(L23:L31)</f>
        <v>0.18762481806180809</v>
      </c>
    </row>
    <row r="36" spans="4:12" x14ac:dyDescent="0.3">
      <c r="H36" s="2"/>
    </row>
    <row r="37" spans="4:12" x14ac:dyDescent="0.3">
      <c r="D37" s="10"/>
      <c r="E37" s="10"/>
      <c r="F37" s="10"/>
      <c r="G37" s="10"/>
      <c r="H37" s="10"/>
      <c r="I37" s="10"/>
      <c r="J37" s="11" t="s">
        <v>26</v>
      </c>
      <c r="K37" s="25" t="s">
        <v>27</v>
      </c>
      <c r="L37" s="25"/>
    </row>
    <row r="38" spans="4:12" x14ac:dyDescent="0.3">
      <c r="D38" s="21" t="s">
        <v>28</v>
      </c>
      <c r="E38" s="22"/>
      <c r="F38" s="25" t="s">
        <v>29</v>
      </c>
      <c r="G38" s="25"/>
      <c r="H38" s="11" t="s">
        <v>10</v>
      </c>
      <c r="I38" s="11" t="s">
        <v>30</v>
      </c>
      <c r="J38" s="11" t="s">
        <v>16</v>
      </c>
      <c r="K38" s="21" t="s">
        <v>31</v>
      </c>
      <c r="L38" s="22"/>
    </row>
    <row r="39" spans="4:12" x14ac:dyDescent="0.3">
      <c r="D39" s="11" t="s">
        <v>14</v>
      </c>
      <c r="E39" s="11" t="s">
        <v>15</v>
      </c>
      <c r="F39" s="11" t="s">
        <v>14</v>
      </c>
      <c r="G39" s="11" t="s">
        <v>15</v>
      </c>
      <c r="H39" s="11" t="s">
        <v>15</v>
      </c>
      <c r="I39" s="11" t="s">
        <v>15</v>
      </c>
      <c r="J39" s="11" t="s">
        <v>15</v>
      </c>
      <c r="K39" s="11" t="s">
        <v>32</v>
      </c>
      <c r="L39" s="11" t="s">
        <v>32</v>
      </c>
    </row>
    <row r="40" spans="4:12" x14ac:dyDescent="0.3">
      <c r="D40" s="4">
        <f>F23</f>
        <v>500</v>
      </c>
      <c r="E40" s="4">
        <f>G23</f>
        <v>160</v>
      </c>
      <c r="F40" s="4">
        <f>D40</f>
        <v>500</v>
      </c>
      <c r="G40" s="4">
        <f>G32</f>
        <v>217</v>
      </c>
      <c r="H40" s="5">
        <f>$O$8*D40-$O$9</f>
        <v>157.66999999999999</v>
      </c>
      <c r="I40" s="5">
        <f>E40-G40</f>
        <v>-57</v>
      </c>
      <c r="J40" s="6">
        <f>ABS(I40)/$O$6</f>
        <v>6.5442020665901268E-2</v>
      </c>
      <c r="K40" s="6">
        <f>ABS(E40-H40)/$O$6</f>
        <v>2.6750861079219432E-3</v>
      </c>
      <c r="L40" s="6">
        <f>ABS(G40-H40)/$O$6</f>
        <v>6.8117106773823211E-2</v>
      </c>
    </row>
    <row r="41" spans="4:12" x14ac:dyDescent="0.3">
      <c r="D41" s="4">
        <f>F24</f>
        <v>700</v>
      </c>
      <c r="E41" s="4">
        <f t="shared" ref="E41" si="12">G24</f>
        <v>240</v>
      </c>
      <c r="F41" s="4">
        <f>D41</f>
        <v>700</v>
      </c>
      <c r="G41" s="4">
        <f>G31</f>
        <v>275</v>
      </c>
      <c r="H41" s="5">
        <f>$O$8*D41-$O$9</f>
        <v>295.42999999999995</v>
      </c>
      <c r="I41" s="5">
        <f t="shared" ref="I41:I44" si="13">E41-G41</f>
        <v>-35</v>
      </c>
      <c r="J41" s="6">
        <f>ABS(I41)/$O$6</f>
        <v>4.0183696900114814E-2</v>
      </c>
      <c r="K41" s="6">
        <f>ABS(E41-H41)/$O$6</f>
        <v>6.3639494833524629E-2</v>
      </c>
      <c r="L41" s="6">
        <f>ABS(G41-H41)/$O$6</f>
        <v>2.3455797933409815E-2</v>
      </c>
    </row>
    <row r="42" spans="4:12" x14ac:dyDescent="0.3">
      <c r="D42" s="4">
        <f>F25</f>
        <v>910</v>
      </c>
      <c r="E42" s="4">
        <f t="shared" ref="E42" si="14">G25</f>
        <v>450</v>
      </c>
      <c r="F42" s="4">
        <f>D42</f>
        <v>910</v>
      </c>
      <c r="G42" s="4">
        <f>G30</f>
        <v>430</v>
      </c>
      <c r="H42" s="5">
        <f>$O$8*D42-$O$9</f>
        <v>440.07799999999997</v>
      </c>
      <c r="I42" s="5">
        <f t="shared" si="13"/>
        <v>20</v>
      </c>
      <c r="J42" s="6">
        <f>ABS(I42)/$O$6</f>
        <v>2.2962112514351322E-2</v>
      </c>
      <c r="K42" s="6">
        <f>ABS(E42-H42)/$O$6</f>
        <v>1.1391504018369719E-2</v>
      </c>
      <c r="L42" s="6">
        <f>ABS(G42-H42)/$O$6</f>
        <v>1.1570608495981601E-2</v>
      </c>
    </row>
    <row r="43" spans="4:12" x14ac:dyDescent="0.3">
      <c r="D43" s="4">
        <f>F26</f>
        <v>1160</v>
      </c>
      <c r="E43" s="4">
        <f t="shared" ref="E43" si="15">G26</f>
        <v>550</v>
      </c>
      <c r="F43" s="4">
        <f>D43</f>
        <v>1160</v>
      </c>
      <c r="G43" s="4">
        <f>G29</f>
        <v>650</v>
      </c>
      <c r="H43" s="5">
        <f>$O$8*D43-$O$9</f>
        <v>612.27799999999991</v>
      </c>
      <c r="I43" s="5">
        <f t="shared" si="13"/>
        <v>-100</v>
      </c>
      <c r="J43" s="6">
        <f>ABS(I43)/$O$6</f>
        <v>0.11481056257175661</v>
      </c>
      <c r="K43" s="6">
        <f>ABS(E43-H43)/$O$6</f>
        <v>7.1501722158438474E-2</v>
      </c>
      <c r="L43" s="6">
        <f>ABS(G43-H43)/$O$6</f>
        <v>4.3308840413318131E-2</v>
      </c>
    </row>
    <row r="44" spans="4:12" x14ac:dyDescent="0.3">
      <c r="D44" s="4">
        <f>F27</f>
        <v>1410</v>
      </c>
      <c r="E44" s="4">
        <f t="shared" ref="E44" si="16">G27</f>
        <v>780</v>
      </c>
      <c r="F44" s="4">
        <f>D44</f>
        <v>1410</v>
      </c>
      <c r="G44" s="4">
        <f>G28</f>
        <v>820</v>
      </c>
      <c r="H44" s="5">
        <f>$O$8*D44-$O$9</f>
        <v>784.47799999999995</v>
      </c>
      <c r="I44" s="5">
        <f t="shared" si="13"/>
        <v>-40</v>
      </c>
      <c r="J44" s="6">
        <f>ABS(I44)/$O$6</f>
        <v>4.5924225028702644E-2</v>
      </c>
      <c r="K44" s="6">
        <f>ABS(E44-H44)/$O$6</f>
        <v>5.1412169919632057E-3</v>
      </c>
      <c r="L44" s="6">
        <f>ABS(G44-H44)/$O$6</f>
        <v>4.0783008036739433E-2</v>
      </c>
    </row>
    <row r="45" spans="4:12" x14ac:dyDescent="0.3">
      <c r="J45" s="7" t="s">
        <v>26</v>
      </c>
      <c r="K45" s="19" t="s">
        <v>27</v>
      </c>
      <c r="L45" s="20"/>
    </row>
    <row r="46" spans="4:12" x14ac:dyDescent="0.3">
      <c r="J46" s="7" t="s">
        <v>16</v>
      </c>
      <c r="K46" s="7" t="s">
        <v>35</v>
      </c>
      <c r="L46" s="7" t="s">
        <v>36</v>
      </c>
    </row>
    <row r="47" spans="4:12" x14ac:dyDescent="0.3">
      <c r="J47" s="12">
        <f>MAX(J40:J44)</f>
        <v>0.11481056257175661</v>
      </c>
      <c r="K47" s="12">
        <f>MAX(K40:K44)</f>
        <v>7.1501722158438474E-2</v>
      </c>
      <c r="L47" s="12">
        <f>MAX(L40:L44)</f>
        <v>6.8117106773823211E-2</v>
      </c>
    </row>
  </sheetData>
  <mergeCells count="11">
    <mergeCell ref="A21:C21"/>
    <mergeCell ref="A11:D11"/>
    <mergeCell ref="A1:D1"/>
    <mergeCell ref="K45:L45"/>
    <mergeCell ref="D38:E38"/>
    <mergeCell ref="F20:G20"/>
    <mergeCell ref="K20:L20"/>
    <mergeCell ref="J33:L33"/>
    <mergeCell ref="K37:L37"/>
    <mergeCell ref="F38:G38"/>
    <mergeCell ref="K38:L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7D1E-666F-406D-9AE3-03FCE32AE0E5}">
  <dimension ref="A1:P47"/>
  <sheetViews>
    <sheetView workbookViewId="0">
      <selection sqref="A1:D1"/>
    </sheetView>
  </sheetViews>
  <sheetFormatPr baseColWidth="10" defaultRowHeight="14.4" x14ac:dyDescent="0.3"/>
  <cols>
    <col min="1" max="1" width="12.44140625" customWidth="1"/>
    <col min="2" max="3" width="13.88671875" customWidth="1"/>
    <col min="4" max="4" width="12.44140625" customWidth="1"/>
  </cols>
  <sheetData>
    <row r="1" spans="1:16" x14ac:dyDescent="0.3">
      <c r="A1" s="18" t="s">
        <v>3</v>
      </c>
      <c r="B1" s="18"/>
      <c r="C1" s="18"/>
      <c r="D1" s="18"/>
      <c r="E1" s="1"/>
      <c r="F1" s="1"/>
      <c r="G1" s="1"/>
      <c r="H1" s="1"/>
      <c r="N1" s="14" t="s">
        <v>7</v>
      </c>
      <c r="O1" s="4" t="s">
        <v>22</v>
      </c>
      <c r="P1" s="4" t="s">
        <v>23</v>
      </c>
    </row>
    <row r="2" spans="1:16" ht="14.4" customHeight="1" x14ac:dyDescent="0.3">
      <c r="A2" s="14" t="s">
        <v>2</v>
      </c>
      <c r="B2" s="14" t="s">
        <v>0</v>
      </c>
      <c r="C2" s="14" t="s">
        <v>1</v>
      </c>
      <c r="D2" s="14" t="s">
        <v>42</v>
      </c>
      <c r="E2" s="1"/>
      <c r="F2" s="1" t="s">
        <v>7</v>
      </c>
      <c r="G2" s="1" t="s">
        <v>8</v>
      </c>
      <c r="H2" s="1"/>
      <c r="N2" s="4" t="s">
        <v>21</v>
      </c>
      <c r="O2" s="5">
        <f>(0.2/9.81)*1000</f>
        <v>20.387359836901123</v>
      </c>
      <c r="P2" s="5">
        <f>(20/9.81)*1000</f>
        <v>2038.7359836901121</v>
      </c>
    </row>
    <row r="3" spans="1:16" x14ac:dyDescent="0.3">
      <c r="A3" s="4">
        <v>0</v>
      </c>
      <c r="B3" s="4">
        <v>0</v>
      </c>
      <c r="C3" s="4">
        <f>B3</f>
        <v>0</v>
      </c>
      <c r="D3" s="4">
        <v>152</v>
      </c>
      <c r="E3" s="1"/>
      <c r="F3" s="1">
        <f t="shared" ref="F3:G7" si="0">C4</f>
        <v>500</v>
      </c>
      <c r="G3" s="1">
        <f t="shared" si="0"/>
        <v>241</v>
      </c>
      <c r="H3" s="1"/>
      <c r="N3" s="4" t="s">
        <v>24</v>
      </c>
      <c r="O3" s="5">
        <f>P2-O2</f>
        <v>2018.3486238532109</v>
      </c>
      <c r="P3" s="4"/>
    </row>
    <row r="4" spans="1:16" x14ac:dyDescent="0.3">
      <c r="A4" s="4">
        <v>1</v>
      </c>
      <c r="B4" s="4">
        <v>500</v>
      </c>
      <c r="C4" s="4">
        <f>B4</f>
        <v>500</v>
      </c>
      <c r="D4" s="4">
        <v>241</v>
      </c>
      <c r="E4" s="1"/>
      <c r="F4" s="1">
        <f t="shared" si="0"/>
        <v>700</v>
      </c>
      <c r="G4" s="1">
        <f t="shared" si="0"/>
        <v>320</v>
      </c>
      <c r="H4" s="1"/>
      <c r="N4" s="14" t="s">
        <v>8</v>
      </c>
      <c r="O4" s="15" t="s">
        <v>22</v>
      </c>
      <c r="P4" s="15" t="s">
        <v>23</v>
      </c>
    </row>
    <row r="5" spans="1:16" x14ac:dyDescent="0.3">
      <c r="A5" s="4">
        <v>2</v>
      </c>
      <c r="B5" s="4">
        <v>200</v>
      </c>
      <c r="C5" s="4">
        <f>C4+B5</f>
        <v>700</v>
      </c>
      <c r="D5" s="4">
        <v>320</v>
      </c>
      <c r="E5" s="1"/>
      <c r="F5" s="1">
        <f t="shared" si="0"/>
        <v>910</v>
      </c>
      <c r="G5" s="1">
        <f t="shared" si="0"/>
        <v>370</v>
      </c>
      <c r="H5" s="1"/>
      <c r="N5" s="15" t="s">
        <v>21</v>
      </c>
      <c r="O5" s="15">
        <v>152</v>
      </c>
      <c r="P5" s="15">
        <v>1023</v>
      </c>
    </row>
    <row r="6" spans="1:16" x14ac:dyDescent="0.3">
      <c r="A6" s="4">
        <v>3</v>
      </c>
      <c r="B6" s="4">
        <v>210</v>
      </c>
      <c r="C6" s="4">
        <f t="shared" ref="C6:C9" si="1">C5+B6</f>
        <v>910</v>
      </c>
      <c r="D6" s="4">
        <v>370</v>
      </c>
      <c r="E6" s="1"/>
      <c r="F6" s="1">
        <f t="shared" si="0"/>
        <v>1160</v>
      </c>
      <c r="G6" s="1">
        <f t="shared" si="0"/>
        <v>530</v>
      </c>
      <c r="H6" s="1"/>
      <c r="N6" s="4" t="s">
        <v>24</v>
      </c>
      <c r="O6" s="15">
        <f>P5-O5</f>
        <v>871</v>
      </c>
      <c r="P6" s="15"/>
    </row>
    <row r="7" spans="1:16" x14ac:dyDescent="0.3">
      <c r="A7" s="4">
        <v>4</v>
      </c>
      <c r="B7" s="4">
        <v>250</v>
      </c>
      <c r="C7" s="4">
        <f t="shared" si="1"/>
        <v>1160</v>
      </c>
      <c r="D7" s="4">
        <v>530</v>
      </c>
      <c r="E7" s="1"/>
      <c r="F7" s="1">
        <f t="shared" si="0"/>
        <v>1410</v>
      </c>
      <c r="G7" s="1">
        <f t="shared" si="0"/>
        <v>813</v>
      </c>
      <c r="H7" s="1"/>
    </row>
    <row r="8" spans="1:16" x14ac:dyDescent="0.3">
      <c r="A8" s="4">
        <v>5</v>
      </c>
      <c r="B8" s="4">
        <v>250</v>
      </c>
      <c r="C8" s="4">
        <f t="shared" si="1"/>
        <v>1410</v>
      </c>
      <c r="D8" s="4">
        <v>813</v>
      </c>
      <c r="E8" s="1"/>
      <c r="F8" s="1">
        <f t="shared" ref="F8:G12" si="2">C14</f>
        <v>1410</v>
      </c>
      <c r="G8" s="1">
        <f t="shared" si="2"/>
        <v>811</v>
      </c>
      <c r="H8" s="1"/>
      <c r="N8" s="4" t="s">
        <v>33</v>
      </c>
      <c r="O8" s="15">
        <v>0.60750000000000004</v>
      </c>
    </row>
    <row r="9" spans="1:16" x14ac:dyDescent="0.3">
      <c r="A9" s="4">
        <v>6</v>
      </c>
      <c r="B9" s="4">
        <v>600</v>
      </c>
      <c r="C9" s="4">
        <f t="shared" si="1"/>
        <v>2010</v>
      </c>
      <c r="D9" s="4">
        <v>1023</v>
      </c>
      <c r="E9" s="1"/>
      <c r="F9" s="1">
        <f t="shared" si="2"/>
        <v>1160</v>
      </c>
      <c r="G9" s="1">
        <f t="shared" si="2"/>
        <v>570</v>
      </c>
      <c r="H9" s="1"/>
      <c r="N9" s="15" t="s">
        <v>34</v>
      </c>
      <c r="O9" s="15">
        <v>105.18</v>
      </c>
    </row>
    <row r="10" spans="1:16" x14ac:dyDescent="0.3">
      <c r="A10" s="1"/>
      <c r="B10" s="1"/>
      <c r="C10" s="1"/>
      <c r="D10" s="1"/>
      <c r="E10" s="1"/>
      <c r="F10" s="1">
        <f t="shared" si="2"/>
        <v>910</v>
      </c>
      <c r="G10" s="1">
        <f t="shared" si="2"/>
        <v>420</v>
      </c>
      <c r="H10" s="1"/>
    </row>
    <row r="11" spans="1:16" x14ac:dyDescent="0.3">
      <c r="A11" s="18" t="s">
        <v>4</v>
      </c>
      <c r="B11" s="18"/>
      <c r="C11" s="18"/>
      <c r="D11" s="18"/>
      <c r="E11" s="1"/>
      <c r="F11" s="1">
        <f t="shared" si="2"/>
        <v>700</v>
      </c>
      <c r="G11" s="1">
        <f t="shared" si="2"/>
        <v>310</v>
      </c>
      <c r="H11" s="1"/>
      <c r="N11" s="7" t="s">
        <v>37</v>
      </c>
      <c r="O11" s="7" t="s">
        <v>38</v>
      </c>
    </row>
    <row r="12" spans="1:16" ht="14.4" customHeight="1" x14ac:dyDescent="0.3">
      <c r="A12" s="14" t="s">
        <v>2</v>
      </c>
      <c r="B12" s="14" t="s">
        <v>5</v>
      </c>
      <c r="C12" s="14" t="s">
        <v>1</v>
      </c>
      <c r="D12" s="14" t="s">
        <v>42</v>
      </c>
      <c r="E12" s="1"/>
      <c r="F12" s="1">
        <f t="shared" si="2"/>
        <v>500</v>
      </c>
      <c r="G12" s="1">
        <f t="shared" si="2"/>
        <v>242</v>
      </c>
      <c r="H12" s="1"/>
      <c r="N12" s="15">
        <v>200</v>
      </c>
      <c r="O12" s="16">
        <f>N12*O8-O9</f>
        <v>16.320000000000007</v>
      </c>
    </row>
    <row r="13" spans="1:16" x14ac:dyDescent="0.3">
      <c r="A13" s="4">
        <v>0</v>
      </c>
      <c r="B13" s="4">
        <v>0</v>
      </c>
      <c r="C13" s="4">
        <v>2010</v>
      </c>
      <c r="D13" s="4">
        <v>1023</v>
      </c>
      <c r="E13" s="1"/>
      <c r="F13" s="1">
        <f t="shared" ref="F13:G17" si="3">B24</f>
        <v>500</v>
      </c>
      <c r="G13" s="2">
        <f t="shared" si="3"/>
        <v>242</v>
      </c>
      <c r="H13" s="1"/>
    </row>
    <row r="14" spans="1:16" x14ac:dyDescent="0.3">
      <c r="A14" s="4">
        <v>1</v>
      </c>
      <c r="B14" s="4">
        <v>600</v>
      </c>
      <c r="C14" s="4">
        <f>C13-B14</f>
        <v>1410</v>
      </c>
      <c r="D14" s="4">
        <v>811</v>
      </c>
      <c r="E14" s="1"/>
      <c r="F14" s="1">
        <f t="shared" si="3"/>
        <v>700</v>
      </c>
      <c r="G14" s="2">
        <f t="shared" si="3"/>
        <v>316</v>
      </c>
      <c r="H14" s="1"/>
      <c r="N14" s="14" t="s">
        <v>39</v>
      </c>
      <c r="O14" s="14" t="s">
        <v>40</v>
      </c>
      <c r="P14" s="14" t="s">
        <v>41</v>
      </c>
    </row>
    <row r="15" spans="1:16" x14ac:dyDescent="0.3">
      <c r="A15" s="4">
        <v>2</v>
      </c>
      <c r="B15" s="4">
        <v>250</v>
      </c>
      <c r="C15" s="4">
        <f t="shared" ref="C15:C19" si="4">C14-B15</f>
        <v>1160</v>
      </c>
      <c r="D15" s="4">
        <v>570</v>
      </c>
      <c r="E15" s="1"/>
      <c r="F15" s="1">
        <f t="shared" si="3"/>
        <v>910</v>
      </c>
      <c r="G15" s="2">
        <f t="shared" si="3"/>
        <v>400</v>
      </c>
      <c r="H15" s="1"/>
      <c r="N15" s="4">
        <v>500</v>
      </c>
      <c r="O15" s="5">
        <f>(N15+O9)/O8</f>
        <v>996.18106995884773</v>
      </c>
      <c r="P15" s="17">
        <f>(O15/1000)*9.81</f>
        <v>9.7725362962962965</v>
      </c>
    </row>
    <row r="16" spans="1:16" x14ac:dyDescent="0.3">
      <c r="A16" s="4">
        <v>3</v>
      </c>
      <c r="B16" s="4">
        <v>250</v>
      </c>
      <c r="C16" s="4">
        <f t="shared" si="4"/>
        <v>910</v>
      </c>
      <c r="D16" s="4">
        <v>420</v>
      </c>
      <c r="E16" s="1"/>
      <c r="F16" s="1">
        <f t="shared" si="3"/>
        <v>1160</v>
      </c>
      <c r="G16" s="2">
        <f t="shared" si="3"/>
        <v>548</v>
      </c>
      <c r="H16" s="1"/>
    </row>
    <row r="17" spans="1:12" x14ac:dyDescent="0.3">
      <c r="A17" s="4">
        <v>4</v>
      </c>
      <c r="B17" s="4">
        <v>210</v>
      </c>
      <c r="C17" s="4">
        <f t="shared" si="4"/>
        <v>700</v>
      </c>
      <c r="D17" s="4">
        <v>310</v>
      </c>
      <c r="E17" s="1"/>
      <c r="F17" s="1">
        <f t="shared" si="3"/>
        <v>1410</v>
      </c>
      <c r="G17" s="2">
        <f t="shared" si="3"/>
        <v>811</v>
      </c>
      <c r="H17" s="1"/>
    </row>
    <row r="18" spans="1:12" x14ac:dyDescent="0.3">
      <c r="A18" s="4">
        <v>5</v>
      </c>
      <c r="B18" s="4">
        <v>200</v>
      </c>
      <c r="C18" s="4">
        <f t="shared" si="4"/>
        <v>500</v>
      </c>
      <c r="D18" s="4">
        <v>242</v>
      </c>
      <c r="E18" s="1"/>
      <c r="F18" s="1"/>
      <c r="G18" s="2"/>
      <c r="H18" s="1"/>
    </row>
    <row r="19" spans="1:12" x14ac:dyDescent="0.3">
      <c r="A19" s="4">
        <v>6</v>
      </c>
      <c r="B19" s="4">
        <v>500</v>
      </c>
      <c r="C19" s="4">
        <f t="shared" si="4"/>
        <v>0</v>
      </c>
      <c r="D19" s="4">
        <v>152</v>
      </c>
      <c r="E19" s="1"/>
      <c r="F19" s="1"/>
      <c r="G19" s="1"/>
      <c r="H19" s="1"/>
    </row>
    <row r="20" spans="1:12" x14ac:dyDescent="0.3">
      <c r="A20" s="1"/>
      <c r="B20" s="1"/>
      <c r="C20" s="1"/>
      <c r="D20" s="1"/>
      <c r="E20" s="1"/>
      <c r="F20" s="23" t="s">
        <v>9</v>
      </c>
      <c r="G20" s="23"/>
      <c r="H20" s="3" t="s">
        <v>10</v>
      </c>
      <c r="I20" s="3" t="s">
        <v>11</v>
      </c>
      <c r="J20" s="3" t="s">
        <v>12</v>
      </c>
      <c r="K20" s="23" t="s">
        <v>13</v>
      </c>
      <c r="L20" s="23"/>
    </row>
    <row r="21" spans="1:12" x14ac:dyDescent="0.3">
      <c r="A21" s="18" t="s">
        <v>6</v>
      </c>
      <c r="B21" s="18"/>
      <c r="C21" s="18"/>
      <c r="D21" s="1"/>
      <c r="E21" s="1"/>
      <c r="F21" s="3" t="s">
        <v>14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16</v>
      </c>
      <c r="L21" s="3" t="s">
        <v>17</v>
      </c>
    </row>
    <row r="22" spans="1:12" x14ac:dyDescent="0.3">
      <c r="A22" s="14" t="s">
        <v>2</v>
      </c>
      <c r="B22" s="14" t="s">
        <v>1</v>
      </c>
      <c r="C22" s="14" t="s">
        <v>42</v>
      </c>
      <c r="D22" s="1"/>
      <c r="E22" s="1"/>
      <c r="F22" s="3" t="s">
        <v>18</v>
      </c>
      <c r="G22" s="3" t="s">
        <v>19</v>
      </c>
      <c r="H22" s="3" t="s">
        <v>19</v>
      </c>
      <c r="I22" s="3" t="s">
        <v>19</v>
      </c>
      <c r="J22" s="3" t="s">
        <v>19</v>
      </c>
      <c r="K22" s="3" t="s">
        <v>20</v>
      </c>
      <c r="L22" s="3" t="s">
        <v>20</v>
      </c>
    </row>
    <row r="23" spans="1:12" x14ac:dyDescent="0.3">
      <c r="A23" s="4">
        <v>0</v>
      </c>
      <c r="B23" s="4">
        <f>C3</f>
        <v>0</v>
      </c>
      <c r="C23" s="5">
        <v>152</v>
      </c>
      <c r="D23" s="1"/>
      <c r="E23" s="1"/>
      <c r="F23" s="4">
        <f>F3</f>
        <v>500</v>
      </c>
      <c r="G23" s="4">
        <f>G3</f>
        <v>241</v>
      </c>
      <c r="H23" s="5">
        <f t="shared" ref="H23:H32" si="5">$O$8*F23-$O$9</f>
        <v>198.57</v>
      </c>
      <c r="I23" s="5">
        <f>H23-G23</f>
        <v>-42.430000000000007</v>
      </c>
      <c r="J23" s="5">
        <f>ABS(I23)</f>
        <v>42.430000000000007</v>
      </c>
      <c r="K23" s="6">
        <f t="shared" ref="K23:K32" si="6">J23/$O$6</f>
        <v>4.8714121699196332E-2</v>
      </c>
      <c r="L23" s="6">
        <f>J23/H23</f>
        <v>0.21367779624313848</v>
      </c>
    </row>
    <row r="24" spans="1:12" x14ac:dyDescent="0.3">
      <c r="A24" s="4">
        <v>1</v>
      </c>
      <c r="B24" s="4">
        <f t="shared" ref="B24:B29" si="7">C4</f>
        <v>500</v>
      </c>
      <c r="C24" s="5">
        <v>242</v>
      </c>
      <c r="D24" s="1"/>
      <c r="E24" s="1"/>
      <c r="F24" s="4">
        <f t="shared" ref="F24:G32" si="8">F4</f>
        <v>700</v>
      </c>
      <c r="G24" s="4">
        <f t="shared" si="8"/>
        <v>320</v>
      </c>
      <c r="H24" s="5">
        <f t="shared" si="5"/>
        <v>320.07</v>
      </c>
      <c r="I24" s="5">
        <f t="shared" ref="I24:I32" si="9">H24-G24</f>
        <v>6.9999999999993179E-2</v>
      </c>
      <c r="J24" s="5">
        <f t="shared" ref="J24:J32" si="10">ABS(I24)</f>
        <v>6.9999999999993179E-2</v>
      </c>
      <c r="K24" s="6">
        <f t="shared" si="6"/>
        <v>8.0367393800221786E-5</v>
      </c>
      <c r="L24" s="6">
        <f t="shared" ref="L24:L32" si="11">J24/H24</f>
        <v>2.1870215890271871E-4</v>
      </c>
    </row>
    <row r="25" spans="1:12" x14ac:dyDescent="0.3">
      <c r="A25" s="4">
        <v>2</v>
      </c>
      <c r="B25" s="4">
        <f t="shared" si="7"/>
        <v>700</v>
      </c>
      <c r="C25" s="5">
        <v>316</v>
      </c>
      <c r="D25" s="1"/>
      <c r="E25" s="1"/>
      <c r="F25" s="4">
        <f t="shared" si="8"/>
        <v>910</v>
      </c>
      <c r="G25" s="4">
        <f t="shared" si="8"/>
        <v>370</v>
      </c>
      <c r="H25" s="5">
        <f t="shared" si="5"/>
        <v>447.64500000000004</v>
      </c>
      <c r="I25" s="5">
        <f t="shared" si="9"/>
        <v>77.645000000000039</v>
      </c>
      <c r="J25" s="5">
        <f t="shared" si="10"/>
        <v>77.645000000000039</v>
      </c>
      <c r="K25" s="6">
        <f t="shared" si="6"/>
        <v>8.9144661308840453E-2</v>
      </c>
      <c r="L25" s="6">
        <f t="shared" si="11"/>
        <v>0.17345217750672973</v>
      </c>
    </row>
    <row r="26" spans="1:12" x14ac:dyDescent="0.3">
      <c r="A26" s="4">
        <v>3</v>
      </c>
      <c r="B26" s="4">
        <f t="shared" si="7"/>
        <v>910</v>
      </c>
      <c r="C26" s="5">
        <v>400</v>
      </c>
      <c r="D26" s="1"/>
      <c r="E26" s="1"/>
      <c r="F26" s="4">
        <f t="shared" si="8"/>
        <v>1160</v>
      </c>
      <c r="G26" s="4">
        <f t="shared" si="8"/>
        <v>530</v>
      </c>
      <c r="H26" s="5">
        <f t="shared" si="5"/>
        <v>599.52</v>
      </c>
      <c r="I26" s="5">
        <f t="shared" si="9"/>
        <v>69.519999999999982</v>
      </c>
      <c r="J26" s="5">
        <f t="shared" si="10"/>
        <v>69.519999999999982</v>
      </c>
      <c r="K26" s="6">
        <f t="shared" si="6"/>
        <v>7.9816303099885175E-2</v>
      </c>
      <c r="L26" s="6">
        <f t="shared" si="11"/>
        <v>0.11595943421403787</v>
      </c>
    </row>
    <row r="27" spans="1:12" x14ac:dyDescent="0.3">
      <c r="A27" s="4">
        <v>4</v>
      </c>
      <c r="B27" s="4">
        <f t="shared" si="7"/>
        <v>1160</v>
      </c>
      <c r="C27" s="5">
        <v>548</v>
      </c>
      <c r="D27" s="1"/>
      <c r="E27" s="1"/>
      <c r="F27" s="4">
        <f t="shared" si="8"/>
        <v>1410</v>
      </c>
      <c r="G27" s="4">
        <f t="shared" si="8"/>
        <v>813</v>
      </c>
      <c r="H27" s="5">
        <f t="shared" si="5"/>
        <v>751.39499999999998</v>
      </c>
      <c r="I27" s="5">
        <f t="shared" si="9"/>
        <v>-61.605000000000018</v>
      </c>
      <c r="J27" s="5">
        <f t="shared" si="10"/>
        <v>61.605000000000018</v>
      </c>
      <c r="K27" s="6">
        <f t="shared" si="6"/>
        <v>7.0729047072330672E-2</v>
      </c>
      <c r="L27" s="6">
        <f t="shared" si="11"/>
        <v>8.1987503243966253E-2</v>
      </c>
    </row>
    <row r="28" spans="1:12" x14ac:dyDescent="0.3">
      <c r="A28" s="4">
        <v>5</v>
      </c>
      <c r="B28" s="4">
        <f t="shared" si="7"/>
        <v>1410</v>
      </c>
      <c r="C28" s="5">
        <v>811</v>
      </c>
      <c r="D28" s="1"/>
      <c r="E28" s="1"/>
      <c r="F28" s="4">
        <f t="shared" si="8"/>
        <v>1410</v>
      </c>
      <c r="G28" s="4">
        <f t="shared" si="8"/>
        <v>811</v>
      </c>
      <c r="H28" s="5">
        <f t="shared" si="5"/>
        <v>751.39499999999998</v>
      </c>
      <c r="I28" s="5">
        <f t="shared" si="9"/>
        <v>-59.605000000000018</v>
      </c>
      <c r="J28" s="5">
        <f t="shared" si="10"/>
        <v>59.605000000000018</v>
      </c>
      <c r="K28" s="6">
        <f t="shared" si="6"/>
        <v>6.8432835820895543E-2</v>
      </c>
      <c r="L28" s="6">
        <f t="shared" si="11"/>
        <v>7.9325787368827338E-2</v>
      </c>
    </row>
    <row r="29" spans="1:12" x14ac:dyDescent="0.3">
      <c r="A29" s="4">
        <v>6</v>
      </c>
      <c r="B29" s="4">
        <f t="shared" si="7"/>
        <v>2010</v>
      </c>
      <c r="C29" s="5">
        <v>1023</v>
      </c>
      <c r="D29" s="1"/>
      <c r="E29" s="1"/>
      <c r="F29" s="4">
        <f t="shared" si="8"/>
        <v>1160</v>
      </c>
      <c r="G29" s="4">
        <f t="shared" si="8"/>
        <v>570</v>
      </c>
      <c r="H29" s="5">
        <f t="shared" si="5"/>
        <v>599.52</v>
      </c>
      <c r="I29" s="5">
        <f t="shared" si="9"/>
        <v>29.519999999999982</v>
      </c>
      <c r="J29" s="5">
        <f t="shared" si="10"/>
        <v>29.519999999999982</v>
      </c>
      <c r="K29" s="6">
        <f t="shared" si="6"/>
        <v>3.3892078071182531E-2</v>
      </c>
      <c r="L29" s="6">
        <f t="shared" si="11"/>
        <v>4.9239391513210537E-2</v>
      </c>
    </row>
    <row r="30" spans="1:12" x14ac:dyDescent="0.3">
      <c r="F30" s="4">
        <f t="shared" si="8"/>
        <v>910</v>
      </c>
      <c r="G30" s="4">
        <f t="shared" si="8"/>
        <v>420</v>
      </c>
      <c r="H30" s="5">
        <f t="shared" si="5"/>
        <v>447.64500000000004</v>
      </c>
      <c r="I30" s="5">
        <f t="shared" si="9"/>
        <v>27.645000000000039</v>
      </c>
      <c r="J30" s="5">
        <f t="shared" si="10"/>
        <v>27.645000000000039</v>
      </c>
      <c r="K30" s="6">
        <f t="shared" si="6"/>
        <v>3.1739380022962158E-2</v>
      </c>
      <c r="L30" s="6">
        <f t="shared" si="11"/>
        <v>6.1756525818449967E-2</v>
      </c>
    </row>
    <row r="31" spans="1:12" x14ac:dyDescent="0.3">
      <c r="F31" s="4">
        <f t="shared" si="8"/>
        <v>700</v>
      </c>
      <c r="G31" s="4">
        <f t="shared" si="8"/>
        <v>310</v>
      </c>
      <c r="H31" s="5">
        <f t="shared" si="5"/>
        <v>320.07</v>
      </c>
      <c r="I31" s="5">
        <f t="shared" si="9"/>
        <v>10.069999999999993</v>
      </c>
      <c r="J31" s="5">
        <f t="shared" si="10"/>
        <v>10.069999999999993</v>
      </c>
      <c r="K31" s="6">
        <f t="shared" si="6"/>
        <v>1.1561423650975882E-2</v>
      </c>
      <c r="L31" s="6">
        <f t="shared" si="11"/>
        <v>3.1461867716437011E-2</v>
      </c>
    </row>
    <row r="32" spans="1:12" x14ac:dyDescent="0.3">
      <c r="F32" s="4">
        <f t="shared" si="8"/>
        <v>500</v>
      </c>
      <c r="G32" s="4">
        <f t="shared" si="8"/>
        <v>242</v>
      </c>
      <c r="H32" s="5">
        <f t="shared" si="5"/>
        <v>198.57</v>
      </c>
      <c r="I32" s="5">
        <f t="shared" si="9"/>
        <v>-43.430000000000007</v>
      </c>
      <c r="J32" s="5">
        <f t="shared" si="10"/>
        <v>43.430000000000007</v>
      </c>
      <c r="K32" s="6">
        <f t="shared" si="6"/>
        <v>4.9862227324913903E-2</v>
      </c>
      <c r="L32" s="6">
        <f t="shared" si="11"/>
        <v>0.21871380369642951</v>
      </c>
    </row>
    <row r="33" spans="4:12" x14ac:dyDescent="0.3">
      <c r="F33" s="1"/>
      <c r="G33" s="1"/>
      <c r="H33" s="2"/>
      <c r="I33" s="1"/>
      <c r="J33" s="19" t="s">
        <v>13</v>
      </c>
      <c r="K33" s="24"/>
      <c r="L33" s="20"/>
    </row>
    <row r="34" spans="4:12" x14ac:dyDescent="0.3">
      <c r="F34" s="1"/>
      <c r="G34" s="1"/>
      <c r="H34" s="2"/>
      <c r="I34" s="1"/>
      <c r="J34" s="7" t="s">
        <v>25</v>
      </c>
      <c r="K34" s="7" t="s">
        <v>16</v>
      </c>
      <c r="L34" s="7" t="s">
        <v>17</v>
      </c>
    </row>
    <row r="35" spans="4:12" x14ac:dyDescent="0.3">
      <c r="F35" s="1"/>
      <c r="G35" s="1"/>
      <c r="H35" s="2"/>
      <c r="I35" s="1"/>
      <c r="J35" s="8">
        <f>MAX(J23:J32)</f>
        <v>77.645000000000039</v>
      </c>
      <c r="K35" s="9">
        <f>MAX(K23:K32)</f>
        <v>8.9144661308840453E-2</v>
      </c>
      <c r="L35" s="9">
        <f>MAX(L23:L31)</f>
        <v>0.21367779624313848</v>
      </c>
    </row>
    <row r="37" spans="4:12" x14ac:dyDescent="0.3">
      <c r="D37" s="10"/>
      <c r="E37" s="10"/>
      <c r="F37" s="10"/>
      <c r="G37" s="10"/>
      <c r="H37" s="10"/>
      <c r="I37" s="10"/>
      <c r="J37" s="11" t="s">
        <v>26</v>
      </c>
      <c r="K37" s="25" t="s">
        <v>27</v>
      </c>
      <c r="L37" s="25"/>
    </row>
    <row r="38" spans="4:12" x14ac:dyDescent="0.3">
      <c r="D38" s="21" t="s">
        <v>28</v>
      </c>
      <c r="E38" s="22"/>
      <c r="F38" s="25" t="s">
        <v>29</v>
      </c>
      <c r="G38" s="25"/>
      <c r="H38" s="11" t="s">
        <v>10</v>
      </c>
      <c r="I38" s="11" t="s">
        <v>30</v>
      </c>
      <c r="J38" s="11" t="s">
        <v>16</v>
      </c>
      <c r="K38" s="21" t="s">
        <v>31</v>
      </c>
      <c r="L38" s="22"/>
    </row>
    <row r="39" spans="4:12" x14ac:dyDescent="0.3">
      <c r="D39" s="11" t="s">
        <v>14</v>
      </c>
      <c r="E39" s="11" t="s">
        <v>15</v>
      </c>
      <c r="F39" s="11" t="s">
        <v>14</v>
      </c>
      <c r="G39" s="11" t="s">
        <v>15</v>
      </c>
      <c r="H39" s="11" t="s">
        <v>15</v>
      </c>
      <c r="I39" s="11" t="s">
        <v>15</v>
      </c>
      <c r="J39" s="11" t="s">
        <v>15</v>
      </c>
      <c r="K39" s="11" t="s">
        <v>32</v>
      </c>
      <c r="L39" s="11" t="s">
        <v>32</v>
      </c>
    </row>
    <row r="40" spans="4:12" x14ac:dyDescent="0.3">
      <c r="D40" s="4">
        <f>F23</f>
        <v>500</v>
      </c>
      <c r="E40" s="4">
        <f>G23</f>
        <v>241</v>
      </c>
      <c r="F40" s="4">
        <f>D40</f>
        <v>500</v>
      </c>
      <c r="G40" s="4">
        <f>G32</f>
        <v>242</v>
      </c>
      <c r="H40" s="5">
        <f>$O$8*D40-$O$9</f>
        <v>198.57</v>
      </c>
      <c r="I40" s="5">
        <f>E40-G40</f>
        <v>-1</v>
      </c>
      <c r="J40" s="6">
        <f>ABS(I40)/$O$6</f>
        <v>1.148105625717566E-3</v>
      </c>
      <c r="K40" s="6">
        <f>ABS(E40-H40)/$O$6</f>
        <v>4.8714121699196332E-2</v>
      </c>
      <c r="L40" s="6">
        <f>ABS(G40-H40)/$O$6</f>
        <v>4.9862227324913903E-2</v>
      </c>
    </row>
    <row r="41" spans="4:12" x14ac:dyDescent="0.3">
      <c r="D41" s="4">
        <f>F24</f>
        <v>700</v>
      </c>
      <c r="E41" s="4">
        <f t="shared" ref="E41:E44" si="12">G24</f>
        <v>320</v>
      </c>
      <c r="F41" s="4">
        <f>D41</f>
        <v>700</v>
      </c>
      <c r="G41" s="4">
        <f>G31</f>
        <v>310</v>
      </c>
      <c r="H41" s="5">
        <f>$O$8*D41-$O$9</f>
        <v>320.07</v>
      </c>
      <c r="I41" s="5">
        <f t="shared" ref="I41:I44" si="13">E41-G41</f>
        <v>10</v>
      </c>
      <c r="J41" s="6">
        <f>ABS(I41)/$O$6</f>
        <v>1.1481056257175661E-2</v>
      </c>
      <c r="K41" s="6">
        <f>ABS(E41-H41)/$O$6</f>
        <v>8.0367393800221786E-5</v>
      </c>
      <c r="L41" s="6">
        <f>ABS(G41-H41)/$O$6</f>
        <v>1.1561423650975882E-2</v>
      </c>
    </row>
    <row r="42" spans="4:12" x14ac:dyDescent="0.3">
      <c r="D42" s="4">
        <f>F25</f>
        <v>910</v>
      </c>
      <c r="E42" s="4">
        <f t="shared" si="12"/>
        <v>370</v>
      </c>
      <c r="F42" s="4">
        <f>D42</f>
        <v>910</v>
      </c>
      <c r="G42" s="4">
        <f>G30</f>
        <v>420</v>
      </c>
      <c r="H42" s="5">
        <f>$O$8*D42-$O$9</f>
        <v>447.64500000000004</v>
      </c>
      <c r="I42" s="5">
        <f t="shared" si="13"/>
        <v>-50</v>
      </c>
      <c r="J42" s="6">
        <f>ABS(I42)/$O$6</f>
        <v>5.7405281285878303E-2</v>
      </c>
      <c r="K42" s="6">
        <f>ABS(E42-H42)/$O$6</f>
        <v>8.9144661308840453E-2</v>
      </c>
      <c r="L42" s="6">
        <f>ABS(G42-H42)/$O$6</f>
        <v>3.1739380022962158E-2</v>
      </c>
    </row>
    <row r="43" spans="4:12" x14ac:dyDescent="0.3">
      <c r="D43" s="4">
        <f>F26</f>
        <v>1160</v>
      </c>
      <c r="E43" s="4">
        <f t="shared" si="12"/>
        <v>530</v>
      </c>
      <c r="F43" s="4">
        <f>D43</f>
        <v>1160</v>
      </c>
      <c r="G43" s="4">
        <f>G29</f>
        <v>570</v>
      </c>
      <c r="H43" s="5">
        <f>$O$8*D43-$O$9</f>
        <v>599.52</v>
      </c>
      <c r="I43" s="5">
        <f t="shared" si="13"/>
        <v>-40</v>
      </c>
      <c r="J43" s="6">
        <f>ABS(I43)/$O$6</f>
        <v>4.5924225028702644E-2</v>
      </c>
      <c r="K43" s="6">
        <f>ABS(E43-H43)/$O$6</f>
        <v>7.9816303099885175E-2</v>
      </c>
      <c r="L43" s="6">
        <f>ABS(G43-H43)/$O$6</f>
        <v>3.3892078071182531E-2</v>
      </c>
    </row>
    <row r="44" spans="4:12" x14ac:dyDescent="0.3">
      <c r="D44" s="4">
        <f>F27</f>
        <v>1410</v>
      </c>
      <c r="E44" s="4">
        <f t="shared" si="12"/>
        <v>813</v>
      </c>
      <c r="F44" s="4">
        <f>D44</f>
        <v>1410</v>
      </c>
      <c r="G44" s="4">
        <f>G28</f>
        <v>811</v>
      </c>
      <c r="H44" s="5">
        <f>$O$8*D44-$O$9</f>
        <v>751.39499999999998</v>
      </c>
      <c r="I44" s="5">
        <f t="shared" si="13"/>
        <v>2</v>
      </c>
      <c r="J44" s="6">
        <f>ABS(I44)/$O$6</f>
        <v>2.2962112514351321E-3</v>
      </c>
      <c r="K44" s="6">
        <f>ABS(E44-H44)/$O$6</f>
        <v>7.0729047072330672E-2</v>
      </c>
      <c r="L44" s="6">
        <f>ABS(G44-H44)/$O$6</f>
        <v>6.8432835820895543E-2</v>
      </c>
    </row>
    <row r="45" spans="4:12" x14ac:dyDescent="0.3">
      <c r="D45" s="1"/>
      <c r="E45" s="1"/>
      <c r="F45" s="1"/>
      <c r="G45" s="1"/>
      <c r="H45" s="1"/>
      <c r="I45" s="1"/>
      <c r="J45" s="7" t="s">
        <v>26</v>
      </c>
      <c r="K45" s="19" t="s">
        <v>27</v>
      </c>
      <c r="L45" s="20"/>
    </row>
    <row r="46" spans="4:12" x14ac:dyDescent="0.3">
      <c r="D46" s="1"/>
      <c r="E46" s="1"/>
      <c r="F46" s="1"/>
      <c r="G46" s="1"/>
      <c r="H46" s="1"/>
      <c r="I46" s="1"/>
      <c r="J46" s="7" t="s">
        <v>16</v>
      </c>
      <c r="K46" s="7" t="s">
        <v>35</v>
      </c>
      <c r="L46" s="7" t="s">
        <v>36</v>
      </c>
    </row>
    <row r="47" spans="4:12" x14ac:dyDescent="0.3">
      <c r="D47" s="1"/>
      <c r="E47" s="1"/>
      <c r="F47" s="1"/>
      <c r="G47" s="1"/>
      <c r="H47" s="1"/>
      <c r="I47" s="1"/>
      <c r="J47" s="12">
        <f>MAX(J40:J44)</f>
        <v>5.7405281285878303E-2</v>
      </c>
      <c r="K47" s="12">
        <f>MAX(K40:K44)</f>
        <v>8.9144661308840453E-2</v>
      </c>
      <c r="L47" s="12">
        <f>MAX(L40:L44)</f>
        <v>6.8432835820895543E-2</v>
      </c>
    </row>
  </sheetData>
  <mergeCells count="11">
    <mergeCell ref="K45:L45"/>
    <mergeCell ref="K37:L37"/>
    <mergeCell ref="D38:E38"/>
    <mergeCell ref="F38:G38"/>
    <mergeCell ref="K38:L38"/>
    <mergeCell ref="F20:G20"/>
    <mergeCell ref="K20:L20"/>
    <mergeCell ref="J33:L33"/>
    <mergeCell ref="A1:D1"/>
    <mergeCell ref="A21:C21"/>
    <mergeCell ref="A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0E63-F6CD-4D0C-BEED-0624171F929D}">
  <dimension ref="A1:P47"/>
  <sheetViews>
    <sheetView workbookViewId="0">
      <selection sqref="A1:D1"/>
    </sheetView>
  </sheetViews>
  <sheetFormatPr baseColWidth="10" defaultRowHeight="14.4" x14ac:dyDescent="0.3"/>
  <cols>
    <col min="1" max="1" width="12.44140625" customWidth="1"/>
    <col min="2" max="3" width="13.88671875" customWidth="1"/>
    <col min="4" max="4" width="12.44140625" customWidth="1"/>
  </cols>
  <sheetData>
    <row r="1" spans="1:16" x14ac:dyDescent="0.3">
      <c r="A1" s="18" t="s">
        <v>3</v>
      </c>
      <c r="B1" s="18"/>
      <c r="C1" s="18"/>
      <c r="D1" s="18"/>
      <c r="E1" s="1"/>
      <c r="F1" s="1"/>
      <c r="G1" s="1"/>
      <c r="H1" s="1"/>
      <c r="N1" s="14" t="s">
        <v>7</v>
      </c>
      <c r="O1" s="4" t="s">
        <v>22</v>
      </c>
      <c r="P1" s="4" t="s">
        <v>23</v>
      </c>
    </row>
    <row r="2" spans="1:16" ht="14.4" customHeight="1" x14ac:dyDescent="0.3">
      <c r="A2" s="14" t="s">
        <v>2</v>
      </c>
      <c r="B2" s="14" t="s">
        <v>0</v>
      </c>
      <c r="C2" s="14" t="s">
        <v>1</v>
      </c>
      <c r="D2" s="14" t="s">
        <v>42</v>
      </c>
      <c r="E2" s="1"/>
      <c r="F2" s="1" t="s">
        <v>7</v>
      </c>
      <c r="G2" s="1" t="s">
        <v>8</v>
      </c>
      <c r="H2" s="1"/>
      <c r="N2" s="4" t="s">
        <v>21</v>
      </c>
      <c r="O2" s="5">
        <f>(0.2/9.81)*1000</f>
        <v>20.387359836901123</v>
      </c>
      <c r="P2" s="5">
        <f>(20/9.81)*1000</f>
        <v>2038.7359836901121</v>
      </c>
    </row>
    <row r="3" spans="1:16" x14ac:dyDescent="0.3">
      <c r="A3" s="4">
        <v>0</v>
      </c>
      <c r="B3" s="4">
        <v>0</v>
      </c>
      <c r="C3" s="4">
        <f>B3</f>
        <v>0</v>
      </c>
      <c r="D3" s="4">
        <v>152</v>
      </c>
      <c r="E3" s="1"/>
      <c r="F3" s="1">
        <f t="shared" ref="F3:G7" si="0">C4</f>
        <v>500</v>
      </c>
      <c r="G3" s="1">
        <f t="shared" si="0"/>
        <v>202</v>
      </c>
      <c r="H3" s="1"/>
      <c r="N3" s="4" t="s">
        <v>24</v>
      </c>
      <c r="O3" s="5">
        <f>P2-O2</f>
        <v>2018.3486238532109</v>
      </c>
      <c r="P3" s="4"/>
    </row>
    <row r="4" spans="1:16" x14ac:dyDescent="0.3">
      <c r="A4" s="4">
        <v>1</v>
      </c>
      <c r="B4" s="4">
        <v>500</v>
      </c>
      <c r="C4" s="4">
        <f>B4</f>
        <v>500</v>
      </c>
      <c r="D4" s="4">
        <v>202</v>
      </c>
      <c r="E4" s="1"/>
      <c r="F4" s="1">
        <f t="shared" si="0"/>
        <v>700</v>
      </c>
      <c r="G4" s="1">
        <f t="shared" si="0"/>
        <v>323</v>
      </c>
      <c r="H4" s="1"/>
      <c r="N4" s="14" t="s">
        <v>8</v>
      </c>
      <c r="O4" s="15" t="s">
        <v>22</v>
      </c>
      <c r="P4" s="15" t="s">
        <v>23</v>
      </c>
    </row>
    <row r="5" spans="1:16" x14ac:dyDescent="0.3">
      <c r="A5" s="4">
        <v>2</v>
      </c>
      <c r="B5" s="4">
        <v>200</v>
      </c>
      <c r="C5" s="4">
        <f>C4+B5</f>
        <v>700</v>
      </c>
      <c r="D5" s="4">
        <v>323</v>
      </c>
      <c r="E5" s="1"/>
      <c r="F5" s="1">
        <f t="shared" si="0"/>
        <v>910</v>
      </c>
      <c r="G5" s="1">
        <f t="shared" si="0"/>
        <v>426</v>
      </c>
      <c r="H5" s="1"/>
      <c r="N5" s="15" t="s">
        <v>21</v>
      </c>
      <c r="O5" s="15">
        <v>152</v>
      </c>
      <c r="P5" s="15">
        <v>1023</v>
      </c>
    </row>
    <row r="6" spans="1:16" x14ac:dyDescent="0.3">
      <c r="A6" s="4">
        <v>3</v>
      </c>
      <c r="B6" s="4">
        <v>210</v>
      </c>
      <c r="C6" s="4">
        <f t="shared" ref="C6:C9" si="1">C5+B6</f>
        <v>910</v>
      </c>
      <c r="D6" s="4">
        <v>426</v>
      </c>
      <c r="E6" s="1"/>
      <c r="F6" s="1">
        <f t="shared" si="0"/>
        <v>1160</v>
      </c>
      <c r="G6" s="1">
        <f t="shared" si="0"/>
        <v>538</v>
      </c>
      <c r="H6" s="1"/>
      <c r="N6" s="4" t="s">
        <v>24</v>
      </c>
      <c r="O6" s="15">
        <f>P5-O5</f>
        <v>871</v>
      </c>
      <c r="P6" s="15"/>
    </row>
    <row r="7" spans="1:16" x14ac:dyDescent="0.3">
      <c r="A7" s="4">
        <v>4</v>
      </c>
      <c r="B7" s="4">
        <v>250</v>
      </c>
      <c r="C7" s="4">
        <f t="shared" si="1"/>
        <v>1160</v>
      </c>
      <c r="D7" s="4">
        <v>538</v>
      </c>
      <c r="E7" s="1"/>
      <c r="F7" s="1">
        <f t="shared" si="0"/>
        <v>1410</v>
      </c>
      <c r="G7" s="1">
        <f t="shared" si="0"/>
        <v>671</v>
      </c>
      <c r="H7" s="1"/>
    </row>
    <row r="8" spans="1:16" x14ac:dyDescent="0.3">
      <c r="A8" s="4">
        <v>5</v>
      </c>
      <c r="B8" s="4">
        <v>250</v>
      </c>
      <c r="C8" s="4">
        <f t="shared" si="1"/>
        <v>1410</v>
      </c>
      <c r="D8" s="4">
        <v>671</v>
      </c>
      <c r="E8" s="1"/>
      <c r="F8" s="1">
        <f t="shared" ref="F8:G12" si="2">C14</f>
        <v>1410</v>
      </c>
      <c r="G8" s="1">
        <f t="shared" si="2"/>
        <v>617</v>
      </c>
      <c r="H8" s="1"/>
      <c r="N8" s="4" t="s">
        <v>33</v>
      </c>
      <c r="O8" s="15">
        <v>0.47539999999999999</v>
      </c>
    </row>
    <row r="9" spans="1:16" x14ac:dyDescent="0.3">
      <c r="A9" s="4">
        <v>6</v>
      </c>
      <c r="B9" s="4">
        <v>600</v>
      </c>
      <c r="C9" s="4">
        <f t="shared" si="1"/>
        <v>2010</v>
      </c>
      <c r="D9" s="4">
        <v>724</v>
      </c>
      <c r="E9" s="1"/>
      <c r="F9" s="1">
        <f t="shared" si="2"/>
        <v>1160</v>
      </c>
      <c r="G9" s="1">
        <f t="shared" si="2"/>
        <v>542</v>
      </c>
      <c r="H9" s="1"/>
      <c r="N9" s="15" t="s">
        <v>34</v>
      </c>
      <c r="O9" s="15">
        <v>14.404</v>
      </c>
    </row>
    <row r="10" spans="1:16" x14ac:dyDescent="0.3">
      <c r="A10" s="1"/>
      <c r="B10" s="1"/>
      <c r="C10" s="1"/>
      <c r="D10" s="1"/>
      <c r="E10" s="1"/>
      <c r="F10" s="1">
        <f t="shared" si="2"/>
        <v>910</v>
      </c>
      <c r="G10" s="1">
        <f t="shared" si="2"/>
        <v>432</v>
      </c>
      <c r="H10" s="1"/>
    </row>
    <row r="11" spans="1:16" x14ac:dyDescent="0.3">
      <c r="A11" s="18" t="s">
        <v>4</v>
      </c>
      <c r="B11" s="18"/>
      <c r="C11" s="18"/>
      <c r="D11" s="18"/>
      <c r="E11" s="1"/>
      <c r="F11" s="1">
        <f t="shared" si="2"/>
        <v>700</v>
      </c>
      <c r="G11" s="1">
        <f t="shared" si="2"/>
        <v>348</v>
      </c>
      <c r="H11" s="1"/>
      <c r="N11" s="7" t="s">
        <v>37</v>
      </c>
      <c r="O11" s="7" t="s">
        <v>38</v>
      </c>
    </row>
    <row r="12" spans="1:16" ht="14.4" customHeight="1" x14ac:dyDescent="0.3">
      <c r="A12" s="14" t="s">
        <v>2</v>
      </c>
      <c r="B12" s="14" t="s">
        <v>5</v>
      </c>
      <c r="C12" s="14" t="s">
        <v>1</v>
      </c>
      <c r="D12" s="14" t="s">
        <v>42</v>
      </c>
      <c r="E12" s="1"/>
      <c r="F12" s="1">
        <f t="shared" si="2"/>
        <v>500</v>
      </c>
      <c r="G12" s="1">
        <f t="shared" si="2"/>
        <v>199</v>
      </c>
      <c r="H12" s="1"/>
      <c r="N12" s="15">
        <v>1200</v>
      </c>
      <c r="O12" s="16">
        <f>N12*O8-O9</f>
        <v>556.07600000000002</v>
      </c>
    </row>
    <row r="13" spans="1:16" x14ac:dyDescent="0.3">
      <c r="A13" s="4">
        <v>0</v>
      </c>
      <c r="B13" s="4">
        <v>0</v>
      </c>
      <c r="C13" s="4">
        <v>2010</v>
      </c>
      <c r="D13" s="4">
        <v>735</v>
      </c>
      <c r="E13" s="1"/>
      <c r="F13" s="1">
        <f t="shared" ref="F13:G17" si="3">B24</f>
        <v>500</v>
      </c>
      <c r="G13" s="2">
        <f t="shared" si="3"/>
        <v>202</v>
      </c>
      <c r="H13" s="1"/>
    </row>
    <row r="14" spans="1:16" x14ac:dyDescent="0.3">
      <c r="A14" s="4">
        <v>1</v>
      </c>
      <c r="B14" s="4">
        <v>600</v>
      </c>
      <c r="C14" s="4">
        <f>C13-B14</f>
        <v>1410</v>
      </c>
      <c r="D14" s="4">
        <v>617</v>
      </c>
      <c r="E14" s="1"/>
      <c r="F14" s="1">
        <f t="shared" si="3"/>
        <v>700</v>
      </c>
      <c r="G14" s="2">
        <f t="shared" si="3"/>
        <v>335</v>
      </c>
      <c r="H14" s="1"/>
      <c r="N14" s="14" t="s">
        <v>39</v>
      </c>
      <c r="O14" s="14" t="s">
        <v>40</v>
      </c>
      <c r="P14" s="14" t="s">
        <v>41</v>
      </c>
    </row>
    <row r="15" spans="1:16" x14ac:dyDescent="0.3">
      <c r="A15" s="4">
        <v>2</v>
      </c>
      <c r="B15" s="4">
        <v>250</v>
      </c>
      <c r="C15" s="4">
        <f t="shared" ref="C15:C19" si="4">C14-B15</f>
        <v>1160</v>
      </c>
      <c r="D15" s="4">
        <v>542</v>
      </c>
      <c r="E15" s="1"/>
      <c r="F15" s="1">
        <f t="shared" si="3"/>
        <v>910</v>
      </c>
      <c r="G15" s="2">
        <f t="shared" si="3"/>
        <v>431</v>
      </c>
      <c r="H15" s="1"/>
      <c r="N15" s="4">
        <v>500</v>
      </c>
      <c r="O15" s="5">
        <f>(N15+O9)/O8</f>
        <v>1082.0445940260834</v>
      </c>
      <c r="P15" s="17">
        <f>(O15/1000)*9.81</f>
        <v>10.614857467395879</v>
      </c>
    </row>
    <row r="16" spans="1:16" x14ac:dyDescent="0.3">
      <c r="A16" s="4">
        <v>3</v>
      </c>
      <c r="B16" s="4">
        <v>250</v>
      </c>
      <c r="C16" s="4">
        <f t="shared" si="4"/>
        <v>910</v>
      </c>
      <c r="D16" s="4">
        <v>432</v>
      </c>
      <c r="E16" s="1"/>
      <c r="F16" s="1">
        <f t="shared" si="3"/>
        <v>1160</v>
      </c>
      <c r="G16" s="2">
        <f t="shared" si="3"/>
        <v>542</v>
      </c>
      <c r="H16" s="1"/>
    </row>
    <row r="17" spans="1:12" x14ac:dyDescent="0.3">
      <c r="A17" s="4">
        <v>4</v>
      </c>
      <c r="B17" s="4">
        <v>210</v>
      </c>
      <c r="C17" s="4">
        <f t="shared" si="4"/>
        <v>700</v>
      </c>
      <c r="D17" s="4">
        <v>348</v>
      </c>
      <c r="E17" s="1"/>
      <c r="F17" s="1">
        <f t="shared" si="3"/>
        <v>1410</v>
      </c>
      <c r="G17" s="2">
        <f t="shared" si="3"/>
        <v>643</v>
      </c>
      <c r="H17" s="1"/>
    </row>
    <row r="18" spans="1:12" x14ac:dyDescent="0.3">
      <c r="A18" s="4">
        <v>5</v>
      </c>
      <c r="B18" s="4">
        <v>200</v>
      </c>
      <c r="C18" s="4">
        <f t="shared" si="4"/>
        <v>500</v>
      </c>
      <c r="D18" s="4">
        <v>199</v>
      </c>
      <c r="E18" s="1"/>
      <c r="F18" s="1"/>
      <c r="G18" s="2"/>
      <c r="H18" s="1"/>
    </row>
    <row r="19" spans="1:12" x14ac:dyDescent="0.3">
      <c r="A19" s="4">
        <v>6</v>
      </c>
      <c r="B19" s="4">
        <v>500</v>
      </c>
      <c r="C19" s="4">
        <f t="shared" si="4"/>
        <v>0</v>
      </c>
      <c r="D19" s="4">
        <v>152</v>
      </c>
      <c r="E19" s="1"/>
      <c r="F19" s="1"/>
      <c r="G19" s="1"/>
      <c r="H19" s="1"/>
    </row>
    <row r="20" spans="1:12" x14ac:dyDescent="0.3">
      <c r="A20" s="1"/>
      <c r="B20" s="1"/>
      <c r="C20" s="1"/>
      <c r="D20" s="1"/>
      <c r="E20" s="1"/>
      <c r="F20" s="23" t="s">
        <v>9</v>
      </c>
      <c r="G20" s="23"/>
      <c r="H20" s="3" t="s">
        <v>10</v>
      </c>
      <c r="I20" s="3" t="s">
        <v>11</v>
      </c>
      <c r="J20" s="3" t="s">
        <v>12</v>
      </c>
      <c r="K20" s="23" t="s">
        <v>13</v>
      </c>
      <c r="L20" s="23"/>
    </row>
    <row r="21" spans="1:12" x14ac:dyDescent="0.3">
      <c r="A21" s="18" t="s">
        <v>6</v>
      </c>
      <c r="B21" s="18"/>
      <c r="C21" s="18"/>
      <c r="D21" s="1"/>
      <c r="E21" s="1"/>
      <c r="F21" s="3" t="s">
        <v>14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16</v>
      </c>
      <c r="L21" s="3" t="s">
        <v>17</v>
      </c>
    </row>
    <row r="22" spans="1:12" x14ac:dyDescent="0.3">
      <c r="A22" s="14" t="s">
        <v>2</v>
      </c>
      <c r="B22" s="14" t="s">
        <v>1</v>
      </c>
      <c r="C22" s="14" t="s">
        <v>42</v>
      </c>
      <c r="D22" s="1"/>
      <c r="E22" s="1"/>
      <c r="F22" s="3" t="s">
        <v>18</v>
      </c>
      <c r="G22" s="3" t="s">
        <v>19</v>
      </c>
      <c r="H22" s="3" t="s">
        <v>19</v>
      </c>
      <c r="I22" s="3" t="s">
        <v>19</v>
      </c>
      <c r="J22" s="3" t="s">
        <v>19</v>
      </c>
      <c r="K22" s="3" t="s">
        <v>20</v>
      </c>
      <c r="L22" s="3" t="s">
        <v>20</v>
      </c>
    </row>
    <row r="23" spans="1:12" x14ac:dyDescent="0.3">
      <c r="A23" s="4">
        <v>0</v>
      </c>
      <c r="B23" s="4">
        <f>C3</f>
        <v>0</v>
      </c>
      <c r="C23" s="5">
        <v>152</v>
      </c>
      <c r="D23" s="1"/>
      <c r="E23" s="1"/>
      <c r="F23" s="4">
        <f>F3</f>
        <v>500</v>
      </c>
      <c r="G23" s="4">
        <f>G3</f>
        <v>202</v>
      </c>
      <c r="H23" s="5">
        <f t="shared" ref="H23:H32" si="5">$O$8*F23-$O$9</f>
        <v>223.29599999999999</v>
      </c>
      <c r="I23" s="5">
        <f>H23-G23</f>
        <v>21.295999999999992</v>
      </c>
      <c r="J23" s="5">
        <f>ABS(I23)</f>
        <v>21.295999999999992</v>
      </c>
      <c r="K23" s="6">
        <f t="shared" ref="K23:K32" si="6">J23/$O$6</f>
        <v>2.4450057405281278E-2</v>
      </c>
      <c r="L23" s="6">
        <f>J23/H23</f>
        <v>9.5371166523359099E-2</v>
      </c>
    </row>
    <row r="24" spans="1:12" x14ac:dyDescent="0.3">
      <c r="A24" s="4">
        <v>1</v>
      </c>
      <c r="B24" s="4">
        <f t="shared" ref="B24:B29" si="7">C4</f>
        <v>500</v>
      </c>
      <c r="C24" s="5">
        <v>202</v>
      </c>
      <c r="D24" s="1"/>
      <c r="E24" s="1"/>
      <c r="F24" s="4">
        <f t="shared" ref="F24:G32" si="8">F4</f>
        <v>700</v>
      </c>
      <c r="G24" s="4">
        <f t="shared" si="8"/>
        <v>323</v>
      </c>
      <c r="H24" s="5">
        <f t="shared" si="5"/>
        <v>318.37599999999998</v>
      </c>
      <c r="I24" s="5">
        <f t="shared" ref="I24:I32" si="9">H24-G24</f>
        <v>-4.6240000000000236</v>
      </c>
      <c r="J24" s="5">
        <f t="shared" ref="J24:J32" si="10">ABS(I24)</f>
        <v>4.6240000000000236</v>
      </c>
      <c r="K24" s="6">
        <f t="shared" si="6"/>
        <v>5.3088404133180521E-3</v>
      </c>
      <c r="L24" s="6">
        <f t="shared" ref="L24:L32" si="11">J24/H24</f>
        <v>1.4523707817172224E-2</v>
      </c>
    </row>
    <row r="25" spans="1:12" x14ac:dyDescent="0.3">
      <c r="A25" s="4">
        <v>2</v>
      </c>
      <c r="B25" s="4">
        <f t="shared" si="7"/>
        <v>700</v>
      </c>
      <c r="C25" s="5">
        <v>335</v>
      </c>
      <c r="D25" s="1"/>
      <c r="E25" s="1"/>
      <c r="F25" s="4">
        <f t="shared" si="8"/>
        <v>910</v>
      </c>
      <c r="G25" s="4">
        <f t="shared" si="8"/>
        <v>426</v>
      </c>
      <c r="H25" s="5">
        <f t="shared" si="5"/>
        <v>418.21</v>
      </c>
      <c r="I25" s="5">
        <f t="shared" si="9"/>
        <v>-7.7900000000000205</v>
      </c>
      <c r="J25" s="5">
        <f t="shared" si="10"/>
        <v>7.7900000000000205</v>
      </c>
      <c r="K25" s="6">
        <f t="shared" si="6"/>
        <v>8.943742824339863E-3</v>
      </c>
      <c r="L25" s="6">
        <f t="shared" si="11"/>
        <v>1.8627005571363719E-2</v>
      </c>
    </row>
    <row r="26" spans="1:12" x14ac:dyDescent="0.3">
      <c r="A26" s="4">
        <v>3</v>
      </c>
      <c r="B26" s="4">
        <f t="shared" si="7"/>
        <v>910</v>
      </c>
      <c r="C26" s="5">
        <v>431</v>
      </c>
      <c r="D26" s="1"/>
      <c r="E26" s="1"/>
      <c r="F26" s="4">
        <f t="shared" si="8"/>
        <v>1160</v>
      </c>
      <c r="G26" s="4">
        <f t="shared" si="8"/>
        <v>538</v>
      </c>
      <c r="H26" s="5">
        <f t="shared" si="5"/>
        <v>537.05999999999995</v>
      </c>
      <c r="I26" s="5">
        <f t="shared" si="9"/>
        <v>-0.94000000000005457</v>
      </c>
      <c r="J26" s="5">
        <f t="shared" si="10"/>
        <v>0.94000000000005457</v>
      </c>
      <c r="K26" s="6">
        <f t="shared" si="6"/>
        <v>1.0792192881745747E-3</v>
      </c>
      <c r="L26" s="6">
        <f t="shared" si="11"/>
        <v>1.7502699884557678E-3</v>
      </c>
    </row>
    <row r="27" spans="1:12" x14ac:dyDescent="0.3">
      <c r="A27" s="4">
        <v>4</v>
      </c>
      <c r="B27" s="4">
        <f t="shared" si="7"/>
        <v>1160</v>
      </c>
      <c r="C27" s="5">
        <v>542</v>
      </c>
      <c r="D27" s="1"/>
      <c r="E27" s="1"/>
      <c r="F27" s="4">
        <f t="shared" si="8"/>
        <v>1410</v>
      </c>
      <c r="G27" s="4">
        <f t="shared" si="8"/>
        <v>671</v>
      </c>
      <c r="H27" s="5">
        <f t="shared" si="5"/>
        <v>655.91</v>
      </c>
      <c r="I27" s="5">
        <f t="shared" si="9"/>
        <v>-15.090000000000032</v>
      </c>
      <c r="J27" s="5">
        <f t="shared" si="10"/>
        <v>15.090000000000032</v>
      </c>
      <c r="K27" s="6">
        <f t="shared" si="6"/>
        <v>1.7324913892078107E-2</v>
      </c>
      <c r="L27" s="6">
        <f t="shared" si="11"/>
        <v>2.3006205119604873E-2</v>
      </c>
    </row>
    <row r="28" spans="1:12" x14ac:dyDescent="0.3">
      <c r="A28" s="4">
        <v>5</v>
      </c>
      <c r="B28" s="4">
        <f t="shared" si="7"/>
        <v>1410</v>
      </c>
      <c r="C28" s="5">
        <v>643</v>
      </c>
      <c r="D28" s="1"/>
      <c r="E28" s="1"/>
      <c r="F28" s="4">
        <f t="shared" si="8"/>
        <v>1410</v>
      </c>
      <c r="G28" s="4">
        <f t="shared" si="8"/>
        <v>617</v>
      </c>
      <c r="H28" s="5">
        <f t="shared" si="5"/>
        <v>655.91</v>
      </c>
      <c r="I28" s="5">
        <f t="shared" si="9"/>
        <v>38.909999999999968</v>
      </c>
      <c r="J28" s="5">
        <f t="shared" si="10"/>
        <v>38.909999999999968</v>
      </c>
      <c r="K28" s="6">
        <f t="shared" si="6"/>
        <v>4.4672789896670458E-2</v>
      </c>
      <c r="L28" s="6">
        <f t="shared" si="11"/>
        <v>5.9322163101644995E-2</v>
      </c>
    </row>
    <row r="29" spans="1:12" x14ac:dyDescent="0.3">
      <c r="A29" s="4">
        <v>6</v>
      </c>
      <c r="B29" s="4">
        <f t="shared" si="7"/>
        <v>2010</v>
      </c>
      <c r="C29" s="5">
        <v>729</v>
      </c>
      <c r="D29" s="1"/>
      <c r="E29" s="1"/>
      <c r="F29" s="4">
        <f t="shared" si="8"/>
        <v>1160</v>
      </c>
      <c r="G29" s="4">
        <f t="shared" si="8"/>
        <v>542</v>
      </c>
      <c r="H29" s="5">
        <f t="shared" si="5"/>
        <v>537.05999999999995</v>
      </c>
      <c r="I29" s="5">
        <f t="shared" si="9"/>
        <v>-4.9400000000000546</v>
      </c>
      <c r="J29" s="5">
        <f t="shared" si="10"/>
        <v>4.9400000000000546</v>
      </c>
      <c r="K29" s="6">
        <f t="shared" si="6"/>
        <v>5.6716417910448388E-3</v>
      </c>
      <c r="L29" s="6">
        <f t="shared" si="11"/>
        <v>9.1982273861394535E-3</v>
      </c>
    </row>
    <row r="30" spans="1:12" x14ac:dyDescent="0.3">
      <c r="F30" s="4">
        <f t="shared" si="8"/>
        <v>910</v>
      </c>
      <c r="G30" s="4">
        <f t="shared" si="8"/>
        <v>432</v>
      </c>
      <c r="H30" s="5">
        <f t="shared" si="5"/>
        <v>418.21</v>
      </c>
      <c r="I30" s="5">
        <f t="shared" si="9"/>
        <v>-13.79000000000002</v>
      </c>
      <c r="J30" s="5">
        <f t="shared" si="10"/>
        <v>13.79000000000002</v>
      </c>
      <c r="K30" s="6">
        <f t="shared" si="6"/>
        <v>1.5832376578645259E-2</v>
      </c>
      <c r="L30" s="6">
        <f t="shared" si="11"/>
        <v>3.2973864804763206E-2</v>
      </c>
    </row>
    <row r="31" spans="1:12" x14ac:dyDescent="0.3">
      <c r="F31" s="4">
        <f t="shared" si="8"/>
        <v>700</v>
      </c>
      <c r="G31" s="4">
        <f t="shared" si="8"/>
        <v>348</v>
      </c>
      <c r="H31" s="5">
        <f t="shared" si="5"/>
        <v>318.37599999999998</v>
      </c>
      <c r="I31" s="5">
        <f t="shared" si="9"/>
        <v>-29.624000000000024</v>
      </c>
      <c r="J31" s="5">
        <f t="shared" si="10"/>
        <v>29.624000000000024</v>
      </c>
      <c r="K31" s="6">
        <f t="shared" si="6"/>
        <v>3.4011481056257203E-2</v>
      </c>
      <c r="L31" s="6">
        <f t="shared" si="11"/>
        <v>9.3047214614166984E-2</v>
      </c>
    </row>
    <row r="32" spans="1:12" x14ac:dyDescent="0.3">
      <c r="F32" s="4">
        <f t="shared" si="8"/>
        <v>500</v>
      </c>
      <c r="G32" s="4">
        <f t="shared" si="8"/>
        <v>199</v>
      </c>
      <c r="H32" s="5">
        <f t="shared" si="5"/>
        <v>223.29599999999999</v>
      </c>
      <c r="I32" s="5">
        <f t="shared" si="9"/>
        <v>24.295999999999992</v>
      </c>
      <c r="J32" s="5">
        <f t="shared" si="10"/>
        <v>24.295999999999992</v>
      </c>
      <c r="K32" s="6">
        <f t="shared" si="6"/>
        <v>2.7894374282433975E-2</v>
      </c>
      <c r="L32" s="6">
        <f t="shared" si="11"/>
        <v>0.10880624820865574</v>
      </c>
    </row>
    <row r="33" spans="4:12" x14ac:dyDescent="0.3">
      <c r="F33" s="1"/>
      <c r="G33" s="1"/>
      <c r="H33" s="2"/>
      <c r="I33" s="1"/>
      <c r="J33" s="19" t="s">
        <v>13</v>
      </c>
      <c r="K33" s="24"/>
      <c r="L33" s="20"/>
    </row>
    <row r="34" spans="4:12" x14ac:dyDescent="0.3">
      <c r="F34" s="1"/>
      <c r="G34" s="1"/>
      <c r="H34" s="2"/>
      <c r="I34" s="1"/>
      <c r="J34" s="7" t="s">
        <v>25</v>
      </c>
      <c r="K34" s="7" t="s">
        <v>16</v>
      </c>
      <c r="L34" s="7" t="s">
        <v>17</v>
      </c>
    </row>
    <row r="35" spans="4:12" x14ac:dyDescent="0.3">
      <c r="F35" s="1"/>
      <c r="G35" s="1"/>
      <c r="H35" s="2"/>
      <c r="I35" s="1"/>
      <c r="J35" s="8">
        <f>MAX(J23:J32)</f>
        <v>38.909999999999968</v>
      </c>
      <c r="K35" s="9">
        <f>MAX(K23:K32)</f>
        <v>4.4672789896670458E-2</v>
      </c>
      <c r="L35" s="9">
        <f>MAX(L23:L31)</f>
        <v>9.5371166523359099E-2</v>
      </c>
    </row>
    <row r="37" spans="4:12" x14ac:dyDescent="0.3">
      <c r="D37" s="10"/>
      <c r="E37" s="10"/>
      <c r="F37" s="10"/>
      <c r="G37" s="10"/>
      <c r="H37" s="10"/>
      <c r="I37" s="10"/>
      <c r="J37" s="11" t="s">
        <v>26</v>
      </c>
      <c r="K37" s="25" t="s">
        <v>27</v>
      </c>
      <c r="L37" s="25"/>
    </row>
    <row r="38" spans="4:12" x14ac:dyDescent="0.3">
      <c r="D38" s="21" t="s">
        <v>28</v>
      </c>
      <c r="E38" s="22"/>
      <c r="F38" s="25" t="s">
        <v>29</v>
      </c>
      <c r="G38" s="25"/>
      <c r="H38" s="11" t="s">
        <v>10</v>
      </c>
      <c r="I38" s="11" t="s">
        <v>30</v>
      </c>
      <c r="J38" s="11" t="s">
        <v>16</v>
      </c>
      <c r="K38" s="21" t="s">
        <v>31</v>
      </c>
      <c r="L38" s="22"/>
    </row>
    <row r="39" spans="4:12" x14ac:dyDescent="0.3">
      <c r="D39" s="11" t="s">
        <v>14</v>
      </c>
      <c r="E39" s="11" t="s">
        <v>15</v>
      </c>
      <c r="F39" s="11" t="s">
        <v>14</v>
      </c>
      <c r="G39" s="11" t="s">
        <v>15</v>
      </c>
      <c r="H39" s="11" t="s">
        <v>15</v>
      </c>
      <c r="I39" s="11" t="s">
        <v>15</v>
      </c>
      <c r="J39" s="11" t="s">
        <v>15</v>
      </c>
      <c r="K39" s="11" t="s">
        <v>32</v>
      </c>
      <c r="L39" s="11" t="s">
        <v>32</v>
      </c>
    </row>
    <row r="40" spans="4:12" x14ac:dyDescent="0.3">
      <c r="D40" s="4">
        <f>F23</f>
        <v>500</v>
      </c>
      <c r="E40" s="4">
        <f>G23</f>
        <v>202</v>
      </c>
      <c r="F40" s="4">
        <f>D40</f>
        <v>500</v>
      </c>
      <c r="G40" s="4">
        <f>G32</f>
        <v>199</v>
      </c>
      <c r="H40" s="5">
        <f>$O$8*D40-$O$9</f>
        <v>223.29599999999999</v>
      </c>
      <c r="I40" s="5">
        <f>E40-G40</f>
        <v>3</v>
      </c>
      <c r="J40" s="6">
        <f>ABS(I40)/$O$6</f>
        <v>3.4443168771526979E-3</v>
      </c>
      <c r="K40" s="6">
        <f>ABS(E40-H40)/$O$6</f>
        <v>2.4450057405281278E-2</v>
      </c>
      <c r="L40" s="6">
        <f>ABS(G40-H40)/$O$6</f>
        <v>2.7894374282433975E-2</v>
      </c>
    </row>
    <row r="41" spans="4:12" x14ac:dyDescent="0.3">
      <c r="D41" s="4">
        <f>F24</f>
        <v>700</v>
      </c>
      <c r="E41" s="4">
        <f t="shared" ref="E41:E44" si="12">G24</f>
        <v>323</v>
      </c>
      <c r="F41" s="4">
        <f>D41</f>
        <v>700</v>
      </c>
      <c r="G41" s="4">
        <f>G31</f>
        <v>348</v>
      </c>
      <c r="H41" s="5">
        <f>$O$8*D41-$O$9</f>
        <v>318.37599999999998</v>
      </c>
      <c r="I41" s="5">
        <f t="shared" ref="I41:I44" si="13">E41-G41</f>
        <v>-25</v>
      </c>
      <c r="J41" s="6">
        <f>ABS(I41)/$O$6</f>
        <v>2.8702640642939151E-2</v>
      </c>
      <c r="K41" s="6">
        <f>ABS(E41-H41)/$O$6</f>
        <v>5.3088404133180521E-3</v>
      </c>
      <c r="L41" s="6">
        <f>ABS(G41-H41)/$O$6</f>
        <v>3.4011481056257203E-2</v>
      </c>
    </row>
    <row r="42" spans="4:12" x14ac:dyDescent="0.3">
      <c r="D42" s="4">
        <f>F25</f>
        <v>910</v>
      </c>
      <c r="E42" s="4">
        <f t="shared" si="12"/>
        <v>426</v>
      </c>
      <c r="F42" s="4">
        <f>D42</f>
        <v>910</v>
      </c>
      <c r="G42" s="4">
        <f>G30</f>
        <v>432</v>
      </c>
      <c r="H42" s="5">
        <f>$O$8*D42-$O$9</f>
        <v>418.21</v>
      </c>
      <c r="I42" s="5">
        <f t="shared" si="13"/>
        <v>-6</v>
      </c>
      <c r="J42" s="6">
        <f>ABS(I42)/$O$6</f>
        <v>6.8886337543053958E-3</v>
      </c>
      <c r="K42" s="6">
        <f>ABS(E42-H42)/$O$6</f>
        <v>8.943742824339863E-3</v>
      </c>
      <c r="L42" s="6">
        <f>ABS(G42-H42)/$O$6</f>
        <v>1.5832376578645259E-2</v>
      </c>
    </row>
    <row r="43" spans="4:12" x14ac:dyDescent="0.3">
      <c r="D43" s="4">
        <f>F26</f>
        <v>1160</v>
      </c>
      <c r="E43" s="4">
        <f t="shared" si="12"/>
        <v>538</v>
      </c>
      <c r="F43" s="4">
        <f>D43</f>
        <v>1160</v>
      </c>
      <c r="G43" s="4">
        <f>G29</f>
        <v>542</v>
      </c>
      <c r="H43" s="5">
        <f>$O$8*D43-$O$9</f>
        <v>537.05999999999995</v>
      </c>
      <c r="I43" s="5">
        <f t="shared" si="13"/>
        <v>-4</v>
      </c>
      <c r="J43" s="6">
        <f>ABS(I43)/$O$6</f>
        <v>4.5924225028702642E-3</v>
      </c>
      <c r="K43" s="6">
        <f>ABS(E43-H43)/$O$6</f>
        <v>1.0792192881745747E-3</v>
      </c>
      <c r="L43" s="6">
        <f>ABS(G43-H43)/$O$6</f>
        <v>5.6716417910448388E-3</v>
      </c>
    </row>
    <row r="44" spans="4:12" x14ac:dyDescent="0.3">
      <c r="D44" s="4">
        <f>F27</f>
        <v>1410</v>
      </c>
      <c r="E44" s="4">
        <f t="shared" si="12"/>
        <v>671</v>
      </c>
      <c r="F44" s="4">
        <f>D44</f>
        <v>1410</v>
      </c>
      <c r="G44" s="4">
        <f>G28</f>
        <v>617</v>
      </c>
      <c r="H44" s="5">
        <f>$O$8*D44-$O$9</f>
        <v>655.91</v>
      </c>
      <c r="I44" s="5">
        <f t="shared" si="13"/>
        <v>54</v>
      </c>
      <c r="J44" s="6">
        <f>ABS(I44)/$O$6</f>
        <v>6.1997703788748568E-2</v>
      </c>
      <c r="K44" s="6">
        <f>ABS(E44-H44)/$O$6</f>
        <v>1.7324913892078107E-2</v>
      </c>
      <c r="L44" s="6">
        <f>ABS(G44-H44)/$O$6</f>
        <v>4.4672789896670458E-2</v>
      </c>
    </row>
    <row r="45" spans="4:12" x14ac:dyDescent="0.3">
      <c r="D45" s="1"/>
      <c r="E45" s="1"/>
      <c r="F45" s="1"/>
      <c r="G45" s="1"/>
      <c r="H45" s="1"/>
      <c r="I45" s="1"/>
      <c r="J45" s="7" t="s">
        <v>26</v>
      </c>
      <c r="K45" s="19" t="s">
        <v>27</v>
      </c>
      <c r="L45" s="20"/>
    </row>
    <row r="46" spans="4:12" x14ac:dyDescent="0.3">
      <c r="D46" s="1"/>
      <c r="E46" s="1"/>
      <c r="F46" s="1"/>
      <c r="G46" s="1"/>
      <c r="H46" s="1"/>
      <c r="I46" s="1"/>
      <c r="J46" s="7" t="s">
        <v>16</v>
      </c>
      <c r="K46" s="7" t="s">
        <v>35</v>
      </c>
      <c r="L46" s="7" t="s">
        <v>36</v>
      </c>
    </row>
    <row r="47" spans="4:12" x14ac:dyDescent="0.3">
      <c r="D47" s="1"/>
      <c r="E47" s="1"/>
      <c r="F47" s="1"/>
      <c r="G47" s="1"/>
      <c r="H47" s="1"/>
      <c r="I47" s="1"/>
      <c r="J47" s="12">
        <f>MAX(J40:J44)</f>
        <v>6.1997703788748568E-2</v>
      </c>
      <c r="K47" s="12">
        <f>MAX(K40:K44)</f>
        <v>2.4450057405281278E-2</v>
      </c>
      <c r="L47" s="12">
        <f>MAX(L40:L44)</f>
        <v>4.4672789896670458E-2</v>
      </c>
    </row>
  </sheetData>
  <mergeCells count="11">
    <mergeCell ref="K38:L38"/>
    <mergeCell ref="K45:L45"/>
    <mergeCell ref="F20:G20"/>
    <mergeCell ref="K20:L20"/>
    <mergeCell ref="J33:L33"/>
    <mergeCell ref="K37:L37"/>
    <mergeCell ref="A1:D1"/>
    <mergeCell ref="A11:D11"/>
    <mergeCell ref="A21:C21"/>
    <mergeCell ref="D38:E38"/>
    <mergeCell ref="F38:G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EE1A-8688-42C1-8AF5-B3559874EDA2}">
  <dimension ref="A1:H29"/>
  <sheetViews>
    <sheetView workbookViewId="0">
      <selection sqref="A1:D1"/>
    </sheetView>
  </sheetViews>
  <sheetFormatPr baseColWidth="10" defaultRowHeight="14.4" x14ac:dyDescent="0.3"/>
  <cols>
    <col min="1" max="1" width="12.44140625" customWidth="1"/>
    <col min="2" max="3" width="13.88671875" customWidth="1"/>
    <col min="4" max="4" width="12.44140625" customWidth="1"/>
  </cols>
  <sheetData>
    <row r="1" spans="1:8" x14ac:dyDescent="0.3">
      <c r="A1" s="18" t="s">
        <v>3</v>
      </c>
      <c r="B1" s="18"/>
      <c r="C1" s="18"/>
      <c r="D1" s="18"/>
      <c r="E1" s="1"/>
      <c r="F1" s="1"/>
      <c r="G1" s="1"/>
      <c r="H1" s="1"/>
    </row>
    <row r="2" spans="1:8" ht="14.4" customHeight="1" x14ac:dyDescent="0.3">
      <c r="A2" s="14" t="s">
        <v>2</v>
      </c>
      <c r="B2" s="14" t="s">
        <v>0</v>
      </c>
      <c r="C2" s="14" t="s">
        <v>1</v>
      </c>
      <c r="D2" s="14" t="s">
        <v>42</v>
      </c>
      <c r="E2" s="1"/>
      <c r="F2" s="1"/>
      <c r="G2" s="1"/>
      <c r="H2" s="1"/>
    </row>
    <row r="3" spans="1:8" x14ac:dyDescent="0.3">
      <c r="A3" s="4">
        <v>0</v>
      </c>
      <c r="B3" s="4">
        <v>0</v>
      </c>
      <c r="C3" s="4">
        <f>B3</f>
        <v>0</v>
      </c>
      <c r="D3" s="4">
        <v>153</v>
      </c>
      <c r="E3" s="1"/>
      <c r="F3" s="1"/>
      <c r="G3" s="1"/>
      <c r="H3" s="1"/>
    </row>
    <row r="4" spans="1:8" x14ac:dyDescent="0.3">
      <c r="A4" s="4">
        <v>1</v>
      </c>
      <c r="B4" s="4">
        <v>500</v>
      </c>
      <c r="C4" s="4">
        <f>B4</f>
        <v>500</v>
      </c>
      <c r="D4" s="4">
        <v>614</v>
      </c>
      <c r="E4" s="1"/>
      <c r="F4" s="14" t="s">
        <v>7</v>
      </c>
      <c r="G4" s="4" t="s">
        <v>22</v>
      </c>
      <c r="H4" s="4" t="s">
        <v>23</v>
      </c>
    </row>
    <row r="5" spans="1:8" x14ac:dyDescent="0.3">
      <c r="A5" s="4">
        <v>2</v>
      </c>
      <c r="B5" s="4">
        <v>200</v>
      </c>
      <c r="C5" s="4">
        <f>C4+B5</f>
        <v>700</v>
      </c>
      <c r="D5" s="4">
        <v>784</v>
      </c>
      <c r="E5" s="1"/>
      <c r="F5" s="4" t="s">
        <v>21</v>
      </c>
      <c r="G5" s="5">
        <f>(0.2/9.81)*1000</f>
        <v>20.387359836901123</v>
      </c>
      <c r="H5" s="5">
        <f>(20/9.81)*1000</f>
        <v>2038.7359836901121</v>
      </c>
    </row>
    <row r="6" spans="1:8" x14ac:dyDescent="0.3">
      <c r="A6" s="4">
        <v>3</v>
      </c>
      <c r="B6" s="4">
        <v>210</v>
      </c>
      <c r="C6" s="4">
        <f t="shared" ref="C6:C9" si="0">C5+B6</f>
        <v>910</v>
      </c>
      <c r="D6" s="4">
        <v>1023</v>
      </c>
      <c r="E6" s="1"/>
      <c r="F6" s="4" t="s">
        <v>24</v>
      </c>
      <c r="G6" s="5">
        <f>H5-G5</f>
        <v>2018.3486238532109</v>
      </c>
      <c r="H6" s="4"/>
    </row>
    <row r="7" spans="1:8" x14ac:dyDescent="0.3">
      <c r="A7" s="4">
        <v>4</v>
      </c>
      <c r="B7" s="4">
        <v>250</v>
      </c>
      <c r="C7" s="4">
        <f t="shared" si="0"/>
        <v>1160</v>
      </c>
      <c r="D7" s="4">
        <v>1023</v>
      </c>
      <c r="E7" s="1"/>
      <c r="F7" s="14" t="s">
        <v>8</v>
      </c>
      <c r="G7" s="15" t="s">
        <v>22</v>
      </c>
      <c r="H7" s="15" t="s">
        <v>23</v>
      </c>
    </row>
    <row r="8" spans="1:8" x14ac:dyDescent="0.3">
      <c r="A8" s="4">
        <v>5</v>
      </c>
      <c r="B8" s="4">
        <v>250</v>
      </c>
      <c r="C8" s="4">
        <f t="shared" si="0"/>
        <v>1410</v>
      </c>
      <c r="D8" s="4">
        <v>1023</v>
      </c>
      <c r="E8" s="1"/>
      <c r="F8" s="15" t="s">
        <v>21</v>
      </c>
      <c r="G8" s="15">
        <v>152</v>
      </c>
      <c r="H8" s="15">
        <v>1023</v>
      </c>
    </row>
    <row r="9" spans="1:8" x14ac:dyDescent="0.3">
      <c r="A9" s="4">
        <v>6</v>
      </c>
      <c r="B9" s="4">
        <v>600</v>
      </c>
      <c r="C9" s="4">
        <f t="shared" si="0"/>
        <v>2010</v>
      </c>
      <c r="D9" s="4">
        <v>1023</v>
      </c>
      <c r="E9" s="1"/>
      <c r="F9" s="4" t="s">
        <v>24</v>
      </c>
      <c r="G9" s="15">
        <f>H8-G8</f>
        <v>871</v>
      </c>
      <c r="H9" s="15"/>
    </row>
    <row r="10" spans="1:8" x14ac:dyDescent="0.3">
      <c r="A10" s="1"/>
      <c r="B10" s="1"/>
      <c r="C10" s="1"/>
      <c r="D10" s="1"/>
      <c r="E10" s="1"/>
    </row>
    <row r="11" spans="1:8" x14ac:dyDescent="0.3">
      <c r="A11" s="18" t="s">
        <v>4</v>
      </c>
      <c r="B11" s="18"/>
      <c r="C11" s="18"/>
      <c r="D11" s="18"/>
      <c r="E11" s="1"/>
      <c r="F11" s="1"/>
    </row>
    <row r="12" spans="1:8" ht="14.4" customHeight="1" x14ac:dyDescent="0.3">
      <c r="A12" s="14" t="s">
        <v>2</v>
      </c>
      <c r="B12" s="14" t="s">
        <v>5</v>
      </c>
      <c r="C12" s="14" t="s">
        <v>1</v>
      </c>
      <c r="D12" s="14" t="s">
        <v>42</v>
      </c>
      <c r="E12" s="1"/>
    </row>
    <row r="13" spans="1:8" x14ac:dyDescent="0.3">
      <c r="A13" s="4">
        <v>0</v>
      </c>
      <c r="B13" s="4">
        <v>0</v>
      </c>
      <c r="C13" s="4">
        <v>2010</v>
      </c>
      <c r="D13" s="4">
        <v>1023</v>
      </c>
      <c r="E13" s="1"/>
    </row>
    <row r="14" spans="1:8" x14ac:dyDescent="0.3">
      <c r="A14" s="4">
        <v>1</v>
      </c>
      <c r="B14" s="4">
        <v>600</v>
      </c>
      <c r="C14" s="4">
        <f>C13-B14</f>
        <v>1410</v>
      </c>
      <c r="D14" s="4">
        <v>1023</v>
      </c>
      <c r="E14" s="1"/>
    </row>
    <row r="15" spans="1:8" x14ac:dyDescent="0.3">
      <c r="A15" s="4">
        <v>2</v>
      </c>
      <c r="B15" s="4">
        <v>250</v>
      </c>
      <c r="C15" s="4">
        <f t="shared" ref="C15:C19" si="1">C14-B15</f>
        <v>1160</v>
      </c>
      <c r="D15" s="4">
        <v>1023</v>
      </c>
      <c r="E15" s="1"/>
      <c r="G15" s="13"/>
    </row>
    <row r="16" spans="1:8" x14ac:dyDescent="0.3">
      <c r="A16" s="4">
        <v>3</v>
      </c>
      <c r="B16" s="4">
        <v>250</v>
      </c>
      <c r="C16" s="4">
        <f t="shared" si="1"/>
        <v>910</v>
      </c>
      <c r="D16" s="4">
        <v>1023</v>
      </c>
      <c r="E16" s="1"/>
      <c r="F16" s="1"/>
      <c r="G16" s="1"/>
      <c r="H16" s="1"/>
    </row>
    <row r="17" spans="1:5" x14ac:dyDescent="0.3">
      <c r="A17" s="4">
        <v>4</v>
      </c>
      <c r="B17" s="4">
        <v>210</v>
      </c>
      <c r="C17" s="4">
        <f t="shared" si="1"/>
        <v>700</v>
      </c>
      <c r="D17" s="4">
        <v>757</v>
      </c>
      <c r="E17" s="1"/>
    </row>
    <row r="18" spans="1:5" x14ac:dyDescent="0.3">
      <c r="A18" s="4">
        <v>5</v>
      </c>
      <c r="B18" s="4">
        <v>200</v>
      </c>
      <c r="C18" s="4">
        <f t="shared" si="1"/>
        <v>500</v>
      </c>
      <c r="D18" s="4">
        <v>576</v>
      </c>
      <c r="E18" s="1"/>
    </row>
    <row r="19" spans="1:5" x14ac:dyDescent="0.3">
      <c r="A19" s="4">
        <v>6</v>
      </c>
      <c r="B19" s="4">
        <v>500</v>
      </c>
      <c r="C19" s="4">
        <f t="shared" si="1"/>
        <v>0</v>
      </c>
      <c r="D19" s="4">
        <v>152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8" t="s">
        <v>6</v>
      </c>
      <c r="B21" s="18"/>
      <c r="C21" s="18"/>
      <c r="D21" s="1"/>
      <c r="E21" s="1"/>
    </row>
    <row r="22" spans="1:5" x14ac:dyDescent="0.3">
      <c r="A22" s="14" t="s">
        <v>2</v>
      </c>
      <c r="B22" s="14" t="s">
        <v>1</v>
      </c>
      <c r="C22" s="14" t="s">
        <v>42</v>
      </c>
      <c r="D22" s="1"/>
      <c r="E22" s="1"/>
    </row>
    <row r="23" spans="1:5" x14ac:dyDescent="0.3">
      <c r="A23" s="4">
        <v>0</v>
      </c>
      <c r="B23" s="4">
        <f>C3</f>
        <v>0</v>
      </c>
      <c r="C23" s="5">
        <v>152</v>
      </c>
      <c r="D23" s="1"/>
      <c r="E23" s="1"/>
    </row>
    <row r="24" spans="1:5" x14ac:dyDescent="0.3">
      <c r="A24" s="4">
        <v>1</v>
      </c>
      <c r="B24" s="4">
        <f t="shared" ref="B24:B29" si="2">C4</f>
        <v>500</v>
      </c>
      <c r="C24" s="5">
        <v>597</v>
      </c>
      <c r="D24" s="1"/>
      <c r="E24" s="1"/>
    </row>
    <row r="25" spans="1:5" x14ac:dyDescent="0.3">
      <c r="A25" s="4">
        <v>2</v>
      </c>
      <c r="B25" s="4">
        <f t="shared" si="2"/>
        <v>700</v>
      </c>
      <c r="C25" s="5">
        <v>769</v>
      </c>
      <c r="D25" s="1"/>
      <c r="E25" s="1"/>
    </row>
    <row r="26" spans="1:5" x14ac:dyDescent="0.3">
      <c r="A26" s="4">
        <v>3</v>
      </c>
      <c r="B26" s="4">
        <f t="shared" si="2"/>
        <v>910</v>
      </c>
      <c r="C26" s="5">
        <v>1023</v>
      </c>
      <c r="D26" s="1"/>
      <c r="E26" s="1"/>
    </row>
    <row r="27" spans="1:5" x14ac:dyDescent="0.3">
      <c r="A27" s="4">
        <v>4</v>
      </c>
      <c r="B27" s="4">
        <f t="shared" si="2"/>
        <v>1160</v>
      </c>
      <c r="C27" s="5">
        <v>1023</v>
      </c>
      <c r="D27" s="1"/>
      <c r="E27" s="1"/>
    </row>
    <row r="28" spans="1:5" x14ac:dyDescent="0.3">
      <c r="A28" s="4">
        <v>5</v>
      </c>
      <c r="B28" s="4">
        <f t="shared" si="2"/>
        <v>1410</v>
      </c>
      <c r="C28" s="5">
        <v>1023</v>
      </c>
      <c r="D28" s="1"/>
      <c r="E28" s="1"/>
    </row>
    <row r="29" spans="1:5" x14ac:dyDescent="0.3">
      <c r="A29" s="4">
        <v>6</v>
      </c>
      <c r="B29" s="4">
        <f t="shared" si="2"/>
        <v>2010</v>
      </c>
      <c r="C29" s="5">
        <v>1023</v>
      </c>
      <c r="D29" s="1"/>
      <c r="E29" s="1"/>
    </row>
  </sheetData>
  <mergeCells count="3">
    <mergeCell ref="A1:D1"/>
    <mergeCell ref="A11:D11"/>
    <mergeCell ref="A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Sensor 1</vt:lpstr>
      <vt:lpstr>Sensor 2</vt:lpstr>
      <vt:lpstr>Sensor 4</vt:lpstr>
      <vt:lpstr>Sensor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Caucali</dc:creator>
  <cp:lastModifiedBy>Carlos Caucali</cp:lastModifiedBy>
  <dcterms:created xsi:type="dcterms:W3CDTF">2023-12-01T17:16:38Z</dcterms:created>
  <dcterms:modified xsi:type="dcterms:W3CDTF">2023-12-04T12:41:53Z</dcterms:modified>
</cp:coreProperties>
</file>