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lip\DSI\ProyectoDSI\Recursos\"/>
    </mc:Choice>
  </mc:AlternateContent>
  <xr:revisionPtr revIDLastSave="0" documentId="13_ncr:1_{C607E8C9-0FAD-4FEE-9965-821B6E9DCF06}" xr6:coauthVersionLast="47" xr6:coauthVersionMax="47" xr10:uidLastSave="{00000000-0000-0000-0000-000000000000}"/>
  <bookViews>
    <workbookView xWindow="-120" yWindow="-120" windowWidth="29040" windowHeight="15840" tabRatio="656" activeTab="1" xr2:uid="{00000000-000D-0000-FFFF-FFFF00000000}"/>
  </bookViews>
  <sheets>
    <sheet name="SEL 2x2" sheetId="8" r:id="rId1"/>
    <sheet name="SEL 3x3" sheetId="4" r:id="rId2"/>
    <sheet name="SEL 4x4" sheetId="9" r:id="rId3"/>
    <sheet name="SENL" sheetId="5" r:id="rId4"/>
    <sheet name="Euler" sheetId="1" r:id="rId5"/>
    <sheet name="EulerMejorado" sheetId="2" r:id="rId6"/>
    <sheet name="RungeKutta" sheetId="3" r:id="rId7"/>
    <sheet name="ECD con Euler" sheetId="6" r:id="rId8"/>
    <sheet name="ECD con EulerMejorado" sheetId="7" r:id="rId9"/>
    <sheet name="ECD con RungeKutta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4" l="1"/>
  <c r="G31" i="4"/>
  <c r="G32" i="4"/>
  <c r="G33" i="4"/>
  <c r="G34" i="4"/>
  <c r="G35" i="4"/>
  <c r="G30" i="4"/>
  <c r="P7" i="4"/>
  <c r="Y7" i="4" s="1"/>
  <c r="P8" i="4"/>
  <c r="P9" i="4"/>
  <c r="P10" i="4"/>
  <c r="P11" i="4"/>
  <c r="V11" i="4" s="1"/>
  <c r="P6" i="4"/>
  <c r="N7" i="4"/>
  <c r="O7" i="4"/>
  <c r="N8" i="4"/>
  <c r="Q8" i="4" s="1"/>
  <c r="O8" i="4"/>
  <c r="S8" i="4" s="1"/>
  <c r="N9" i="4"/>
  <c r="O9" i="4"/>
  <c r="T9" i="4" s="1"/>
  <c r="N10" i="4"/>
  <c r="O10" i="4"/>
  <c r="N11" i="4"/>
  <c r="W11" i="4" s="1"/>
  <c r="O11" i="4"/>
  <c r="O6" i="4"/>
  <c r="N6" i="4"/>
  <c r="H33" i="4"/>
  <c r="I33" i="4" s="1"/>
  <c r="F31" i="4"/>
  <c r="F32" i="4"/>
  <c r="F33" i="4"/>
  <c r="F34" i="4"/>
  <c r="F35" i="4"/>
  <c r="E35" i="4"/>
  <c r="S10" i="4"/>
  <c r="S11" i="4"/>
  <c r="V8" i="4"/>
  <c r="O32" i="4"/>
  <c r="Y8" i="4"/>
  <c r="W9" i="4"/>
  <c r="W7" i="4"/>
  <c r="Q10" i="4"/>
  <c r="N14" i="10"/>
  <c r="S13" i="10"/>
  <c r="N13" i="10"/>
  <c r="I13" i="10"/>
  <c r="J13" i="10"/>
  <c r="E13" i="10"/>
  <c r="D13" i="10"/>
  <c r="E17" i="5"/>
  <c r="E18" i="5"/>
  <c r="E19" i="5"/>
  <c r="E20" i="5"/>
  <c r="E21" i="5"/>
  <c r="E22" i="5"/>
  <c r="E23" i="5"/>
  <c r="E16" i="5"/>
  <c r="B17" i="5"/>
  <c r="C17" i="5"/>
  <c r="C16" i="5"/>
  <c r="B16" i="5"/>
  <c r="B34" i="5"/>
  <c r="B35" i="5"/>
  <c r="B36" i="5"/>
  <c r="B37" i="5"/>
  <c r="B38" i="5"/>
  <c r="B39" i="5"/>
  <c r="B40" i="5"/>
  <c r="B41" i="5"/>
  <c r="B42" i="5"/>
  <c r="B43" i="5"/>
  <c r="B44" i="5"/>
  <c r="B45" i="5"/>
  <c r="B33" i="5"/>
  <c r="J14" i="7"/>
  <c r="I14" i="7"/>
  <c r="E14" i="7"/>
  <c r="D14" i="7"/>
  <c r="J13" i="7"/>
  <c r="I13" i="7"/>
  <c r="E13" i="7"/>
  <c r="D13" i="7"/>
  <c r="O35" i="4"/>
  <c r="D13" i="6"/>
  <c r="E13" i="6"/>
  <c r="E12" i="6"/>
  <c r="D12" i="6"/>
  <c r="F12" i="2"/>
  <c r="F11" i="2"/>
  <c r="C11" i="2"/>
  <c r="C11" i="1"/>
  <c r="C10" i="1"/>
  <c r="L12" i="3"/>
  <c r="I12" i="3"/>
  <c r="F12" i="3"/>
  <c r="L11" i="3"/>
  <c r="I11" i="3"/>
  <c r="F11" i="3"/>
  <c r="C11" i="3"/>
  <c r="M7" i="8"/>
  <c r="N7" i="8"/>
  <c r="S7" i="8" s="1"/>
  <c r="M8" i="8"/>
  <c r="P8" i="8" s="1"/>
  <c r="N8" i="8"/>
  <c r="Q8" i="8" s="1"/>
  <c r="M9" i="8"/>
  <c r="N9" i="8"/>
  <c r="N6" i="8"/>
  <c r="S6" i="8" s="1"/>
  <c r="M6" i="8"/>
  <c r="R6" i="8" s="1"/>
  <c r="R7" i="8"/>
  <c r="O9" i="8"/>
  <c r="Q7" i="8"/>
  <c r="Q9" i="8"/>
  <c r="R9" i="8"/>
  <c r="S9" i="8"/>
  <c r="A16" i="5"/>
  <c r="N5" i="8"/>
  <c r="M5" i="8"/>
  <c r="V7" i="4" l="1"/>
  <c r="H32" i="4"/>
  <c r="H35" i="4"/>
  <c r="I35" i="4" s="1"/>
  <c r="H34" i="4"/>
  <c r="I34" i="4" s="1"/>
  <c r="R9" i="4"/>
  <c r="S9" i="4"/>
  <c r="X8" i="4"/>
  <c r="R8" i="4"/>
  <c r="H31" i="4"/>
  <c r="I31" i="4" s="1"/>
  <c r="I32" i="4"/>
  <c r="U11" i="4"/>
  <c r="Y11" i="4"/>
  <c r="Q11" i="4"/>
  <c r="W8" i="4"/>
  <c r="U7" i="4"/>
  <c r="U10" i="4"/>
  <c r="T10" i="4"/>
  <c r="W10" i="4"/>
  <c r="Q9" i="4"/>
  <c r="Q7" i="4"/>
  <c r="U9" i="4"/>
  <c r="U8" i="4"/>
  <c r="T8" i="4"/>
  <c r="T11" i="4"/>
  <c r="T7" i="4"/>
  <c r="X10" i="4"/>
  <c r="X9" i="4"/>
  <c r="R10" i="4"/>
  <c r="V10" i="4"/>
  <c r="V9" i="4"/>
  <c r="Y10" i="4"/>
  <c r="Y9" i="4"/>
  <c r="S7" i="4"/>
  <c r="R11" i="4"/>
  <c r="R7" i="4"/>
  <c r="X11" i="4"/>
  <c r="X7" i="4"/>
  <c r="D16" i="5"/>
  <c r="S8" i="8"/>
  <c r="P6" i="8"/>
  <c r="Q6" i="8"/>
  <c r="O8" i="8"/>
  <c r="O7" i="8"/>
  <c r="O6" i="8"/>
  <c r="R8" i="8"/>
  <c r="P9" i="8"/>
  <c r="P7" i="8"/>
  <c r="B13" i="7"/>
  <c r="B7" i="2"/>
  <c r="I11" i="2"/>
  <c r="B10" i="1"/>
  <c r="C13" i="10"/>
  <c r="B13" i="10"/>
  <c r="A13" i="10"/>
  <c r="B9" i="10"/>
  <c r="H13" i="10" l="1"/>
  <c r="G13" i="10"/>
  <c r="A17" i="5"/>
  <c r="F16" i="5"/>
  <c r="P13" i="10"/>
  <c r="A14" i="10"/>
  <c r="F13" i="10"/>
  <c r="L13" i="10" l="1"/>
  <c r="O13" i="10" s="1"/>
  <c r="K13" i="10"/>
  <c r="A15" i="10"/>
  <c r="F14" i="10"/>
  <c r="K14" i="10" s="1"/>
  <c r="P14" i="10"/>
  <c r="M13" i="10" l="1"/>
  <c r="P15" i="10"/>
  <c r="F15" i="10"/>
  <c r="K15" i="10" s="1"/>
  <c r="A16" i="10"/>
  <c r="Q13" i="10" l="1"/>
  <c r="D17" i="5"/>
  <c r="P16" i="10"/>
  <c r="F16" i="10"/>
  <c r="K16" i="10" s="1"/>
  <c r="A17" i="10"/>
  <c r="A18" i="5" l="1"/>
  <c r="B18" i="5" s="1"/>
  <c r="F17" i="5"/>
  <c r="R13" i="10"/>
  <c r="T13" i="10" s="1"/>
  <c r="P17" i="10"/>
  <c r="F17" i="10"/>
  <c r="K17" i="10" s="1"/>
  <c r="A18" i="10"/>
  <c r="C18" i="5" l="1"/>
  <c r="U13" i="10"/>
  <c r="B14" i="10" s="1"/>
  <c r="V13" i="10"/>
  <c r="C14" i="10" s="1"/>
  <c r="A19" i="10"/>
  <c r="F18" i="10"/>
  <c r="K18" i="10" s="1"/>
  <c r="P18" i="10"/>
  <c r="E14" i="10" l="1"/>
  <c r="H14" i="10" s="1"/>
  <c r="D14" i="10"/>
  <c r="G14" i="10" s="1"/>
  <c r="D18" i="5"/>
  <c r="P19" i="10"/>
  <c r="A20" i="10"/>
  <c r="F19" i="10"/>
  <c r="K19" i="10" s="1"/>
  <c r="I14" i="10" l="1"/>
  <c r="L14" i="10" s="1"/>
  <c r="J14" i="10"/>
  <c r="M14" i="10" s="1"/>
  <c r="A19" i="5"/>
  <c r="B19" i="5" s="1"/>
  <c r="F18" i="5"/>
  <c r="P20" i="10"/>
  <c r="F20" i="10"/>
  <c r="K20" i="10" s="1"/>
  <c r="A21" i="10"/>
  <c r="O14" i="10" l="1"/>
  <c r="R14" i="10" s="1"/>
  <c r="Q14" i="10"/>
  <c r="C19" i="5"/>
  <c r="P21" i="10"/>
  <c r="F21" i="10"/>
  <c r="K21" i="10" s="1"/>
  <c r="A22" i="10"/>
  <c r="S14" i="10" l="1"/>
  <c r="T14" i="10"/>
  <c r="U14" i="10"/>
  <c r="B15" i="10" s="1"/>
  <c r="V14" i="10"/>
  <c r="C15" i="10" s="1"/>
  <c r="D19" i="5"/>
  <c r="A23" i="10"/>
  <c r="F22" i="10"/>
  <c r="K22" i="10" s="1"/>
  <c r="P22" i="10"/>
  <c r="E15" i="10" l="1"/>
  <c r="H15" i="10" s="1"/>
  <c r="D15" i="10"/>
  <c r="G15" i="10" s="1"/>
  <c r="A20" i="5"/>
  <c r="B20" i="5" s="1"/>
  <c r="F19" i="5"/>
  <c r="P23" i="10"/>
  <c r="F23" i="10"/>
  <c r="K23" i="10" s="1"/>
  <c r="B11" i="3"/>
  <c r="A11" i="3"/>
  <c r="B7" i="3"/>
  <c r="B7" i="1"/>
  <c r="C20" i="5" l="1"/>
  <c r="J15" i="10"/>
  <c r="M15" i="10" s="1"/>
  <c r="I15" i="10"/>
  <c r="L15" i="10" s="1"/>
  <c r="N15" i="10" s="1"/>
  <c r="E11" i="3"/>
  <c r="J11" i="3"/>
  <c r="D11" i="3"/>
  <c r="G11" i="3" s="1"/>
  <c r="A12" i="3"/>
  <c r="Q15" i="10" l="1"/>
  <c r="O15" i="10"/>
  <c r="R15" i="10" s="1"/>
  <c r="T15" i="10" s="1"/>
  <c r="D20" i="5"/>
  <c r="H11" i="3"/>
  <c r="D12" i="3"/>
  <c r="G12" i="3" s="1"/>
  <c r="J12" i="3"/>
  <c r="A13" i="3"/>
  <c r="S15" i="10" l="1"/>
  <c r="U15" i="10" s="1"/>
  <c r="B16" i="10" s="1"/>
  <c r="A21" i="5"/>
  <c r="B21" i="5" s="1"/>
  <c r="F20" i="5"/>
  <c r="V15" i="10"/>
  <c r="C16" i="10" s="1"/>
  <c r="K11" i="3"/>
  <c r="D13" i="3"/>
  <c r="G13" i="3" s="1"/>
  <c r="J13" i="3"/>
  <c r="A14" i="3"/>
  <c r="D16" i="10" l="1"/>
  <c r="E16" i="10"/>
  <c r="H16" i="10" s="1"/>
  <c r="C21" i="5"/>
  <c r="D21" i="5" s="1"/>
  <c r="G16" i="10"/>
  <c r="M11" i="3"/>
  <c r="B12" i="3" s="1"/>
  <c r="C12" i="3" s="1"/>
  <c r="D14" i="3"/>
  <c r="G14" i="3" s="1"/>
  <c r="J14" i="3"/>
  <c r="A15" i="3"/>
  <c r="I16" i="10" l="1"/>
  <c r="L16" i="10" s="1"/>
  <c r="J16" i="10"/>
  <c r="M16" i="10" s="1"/>
  <c r="A22" i="5"/>
  <c r="B22" i="5" s="1"/>
  <c r="F21" i="5"/>
  <c r="E12" i="3"/>
  <c r="D15" i="3"/>
  <c r="G15" i="3" s="1"/>
  <c r="J15" i="3"/>
  <c r="A16" i="3"/>
  <c r="N16" i="10" l="1"/>
  <c r="C22" i="5"/>
  <c r="D22" i="5" s="1"/>
  <c r="Q16" i="10"/>
  <c r="O16" i="10"/>
  <c r="R16" i="10" s="1"/>
  <c r="T16" i="10" s="1"/>
  <c r="H12" i="3"/>
  <c r="D16" i="3"/>
  <c r="G16" i="3" s="1"/>
  <c r="J16" i="3"/>
  <c r="S16" i="10" l="1"/>
  <c r="V16" i="10"/>
  <c r="C17" i="10" s="1"/>
  <c r="U16" i="10"/>
  <c r="B17" i="10" s="1"/>
  <c r="A23" i="5"/>
  <c r="B23" i="5" s="1"/>
  <c r="F22" i="5"/>
  <c r="K12" i="3"/>
  <c r="D17" i="10" l="1"/>
  <c r="E17" i="10"/>
  <c r="H17" i="10" s="1"/>
  <c r="C23" i="5"/>
  <c r="D23" i="5" s="1"/>
  <c r="G17" i="10"/>
  <c r="M12" i="3"/>
  <c r="B13" i="3" s="1"/>
  <c r="C13" i="3" s="1"/>
  <c r="I17" i="10" l="1"/>
  <c r="L17" i="10" s="1"/>
  <c r="J17" i="10"/>
  <c r="M17" i="10" s="1"/>
  <c r="A24" i="5"/>
  <c r="D24" i="5" s="1"/>
  <c r="A25" i="5" s="1"/>
  <c r="E13" i="3"/>
  <c r="F13" i="3" s="1"/>
  <c r="H13" i="3"/>
  <c r="I13" i="3" s="1"/>
  <c r="F23" i="5"/>
  <c r="W6" i="9"/>
  <c r="AE6" i="9"/>
  <c r="AC7" i="9"/>
  <c r="Z7" i="9"/>
  <c r="AA7" i="9"/>
  <c r="AC8" i="9"/>
  <c r="Z8" i="9"/>
  <c r="X8" i="9"/>
  <c r="Y9" i="9"/>
  <c r="U9" i="9"/>
  <c r="AE9" i="9"/>
  <c r="Y11" i="9"/>
  <c r="V11" i="9"/>
  <c r="Z12" i="9"/>
  <c r="AA12" i="9"/>
  <c r="U13" i="9"/>
  <c r="X13" i="9"/>
  <c r="S14" i="9"/>
  <c r="AA14" i="9"/>
  <c r="R16" i="9"/>
  <c r="AA10" i="9"/>
  <c r="Z9" i="9"/>
  <c r="AD14" i="9"/>
  <c r="AC12" i="9"/>
  <c r="J30" i="9"/>
  <c r="J29" i="9"/>
  <c r="J28" i="9"/>
  <c r="J23" i="9"/>
  <c r="J22" i="9"/>
  <c r="J16" i="9"/>
  <c r="AF7" i="9"/>
  <c r="AF8" i="9"/>
  <c r="AF9" i="9"/>
  <c r="AF10" i="9"/>
  <c r="AF11" i="9"/>
  <c r="AF12" i="9"/>
  <c r="AF13" i="9"/>
  <c r="AF14" i="9"/>
  <c r="AF15" i="9"/>
  <c r="AF6" i="9"/>
  <c r="AB7" i="9"/>
  <c r="AB8" i="9"/>
  <c r="AB9" i="9"/>
  <c r="AB10" i="9"/>
  <c r="AB11" i="9"/>
  <c r="AB12" i="9"/>
  <c r="AB13" i="9"/>
  <c r="AB14" i="9"/>
  <c r="AB15" i="9"/>
  <c r="AB6" i="9"/>
  <c r="AA11" i="9"/>
  <c r="AA15" i="9"/>
  <c r="AA6" i="9"/>
  <c r="Z11" i="9"/>
  <c r="Z15" i="9"/>
  <c r="Z6" i="9"/>
  <c r="Y10" i="9"/>
  <c r="Y13" i="9"/>
  <c r="Y14" i="9"/>
  <c r="Y15" i="9"/>
  <c r="Y6" i="9"/>
  <c r="R5" i="9"/>
  <c r="P38" i="9"/>
  <c r="R38" i="9" s="1"/>
  <c r="S38" i="9" s="1"/>
  <c r="O38" i="9"/>
  <c r="P37" i="9"/>
  <c r="R37" i="9" s="1"/>
  <c r="S37" i="9" s="1"/>
  <c r="O37" i="9"/>
  <c r="P36" i="9"/>
  <c r="R36" i="9" s="1"/>
  <c r="S36" i="9" s="1"/>
  <c r="O36" i="9"/>
  <c r="P35" i="9"/>
  <c r="R35" i="9" s="1"/>
  <c r="S35" i="9" s="1"/>
  <c r="O35" i="9"/>
  <c r="P34" i="9"/>
  <c r="R34" i="9" s="1"/>
  <c r="S34" i="9" s="1"/>
  <c r="O34" i="9"/>
  <c r="P33" i="9"/>
  <c r="R33" i="9" s="1"/>
  <c r="S33" i="9" s="1"/>
  <c r="O33" i="9"/>
  <c r="P32" i="9"/>
  <c r="R32" i="9" s="1"/>
  <c r="S32" i="9" s="1"/>
  <c r="O32" i="9"/>
  <c r="P31" i="9"/>
  <c r="R31" i="9" s="1"/>
  <c r="S31" i="9" s="1"/>
  <c r="O31" i="9"/>
  <c r="P30" i="9"/>
  <c r="R30" i="9" s="1"/>
  <c r="S30" i="9" s="1"/>
  <c r="O30" i="9"/>
  <c r="P29" i="9"/>
  <c r="R29" i="9" s="1"/>
  <c r="S29" i="9" s="1"/>
  <c r="S39" i="9" s="1"/>
  <c r="O29" i="9"/>
  <c r="AE15" i="9"/>
  <c r="AD15" i="9"/>
  <c r="AC15" i="9"/>
  <c r="X15" i="9"/>
  <c r="W15" i="9"/>
  <c r="V15" i="9"/>
  <c r="U15" i="9"/>
  <c r="T15" i="9"/>
  <c r="S15" i="9"/>
  <c r="AD13" i="9"/>
  <c r="AC13" i="9"/>
  <c r="S13" i="9"/>
  <c r="X12" i="9"/>
  <c r="AE11" i="9"/>
  <c r="AD11" i="9"/>
  <c r="X11" i="9"/>
  <c r="U11" i="9"/>
  <c r="S11" i="9"/>
  <c r="S10" i="9"/>
  <c r="AC9" i="9"/>
  <c r="S9" i="9"/>
  <c r="AE7" i="9"/>
  <c r="X7" i="9"/>
  <c r="W7" i="9"/>
  <c r="V7" i="9"/>
  <c r="S7" i="9"/>
  <c r="AD6" i="9"/>
  <c r="X6" i="9"/>
  <c r="V6" i="9"/>
  <c r="U6" i="9"/>
  <c r="T6" i="9"/>
  <c r="Q5" i="9"/>
  <c r="P5" i="9"/>
  <c r="O5" i="9"/>
  <c r="N17" i="10" l="1"/>
  <c r="Q17" i="10"/>
  <c r="O17" i="10"/>
  <c r="R17" i="10" s="1"/>
  <c r="T17" i="10" s="1"/>
  <c r="K13" i="3"/>
  <c r="L13" i="3" s="1"/>
  <c r="F24" i="5"/>
  <c r="D25" i="5"/>
  <c r="A26" i="5" s="1"/>
  <c r="W9" i="9"/>
  <c r="W11" i="9"/>
  <c r="AD8" i="9"/>
  <c r="AA13" i="9"/>
  <c r="AC6" i="9"/>
  <c r="U7" i="9"/>
  <c r="AD7" i="9"/>
  <c r="AE8" i="9"/>
  <c r="AA8" i="9"/>
  <c r="AC14" i="9"/>
  <c r="S6" i="9"/>
  <c r="AE12" i="9"/>
  <c r="T7" i="9"/>
  <c r="U8" i="9"/>
  <c r="X9" i="9"/>
  <c r="T11" i="9"/>
  <c r="U12" i="9"/>
  <c r="Y7" i="9"/>
  <c r="V8" i="9"/>
  <c r="AC11" i="9"/>
  <c r="AA9" i="9"/>
  <c r="Y12" i="9"/>
  <c r="Y8" i="9"/>
  <c r="W8" i="9"/>
  <c r="W12" i="9"/>
  <c r="S8" i="9"/>
  <c r="S12" i="9"/>
  <c r="V13" i="9"/>
  <c r="V14" i="9"/>
  <c r="O16" i="9"/>
  <c r="T9" i="9"/>
  <c r="T12" i="9"/>
  <c r="W10" i="9"/>
  <c r="W14" i="9"/>
  <c r="X10" i="9"/>
  <c r="W13" i="9"/>
  <c r="AE13" i="9"/>
  <c r="X14" i="9"/>
  <c r="Q16" i="9"/>
  <c r="AE10" i="9"/>
  <c r="AE14" i="9"/>
  <c r="V10" i="9"/>
  <c r="U10" i="9"/>
  <c r="AD10" i="9"/>
  <c r="Z14" i="9"/>
  <c r="Z10" i="9"/>
  <c r="V9" i="9"/>
  <c r="AD9" i="9"/>
  <c r="T13" i="9"/>
  <c r="P16" i="9"/>
  <c r="Z13" i="9"/>
  <c r="T8" i="9"/>
  <c r="V12" i="9"/>
  <c r="AD12" i="9"/>
  <c r="U14" i="9"/>
  <c r="T10" i="9"/>
  <c r="T14" i="9"/>
  <c r="AC10" i="9"/>
  <c r="AF16" i="9"/>
  <c r="K13" i="9" s="1"/>
  <c r="T25" i="9" s="1"/>
  <c r="AB16" i="9"/>
  <c r="I13" i="9" s="1"/>
  <c r="S17" i="10" l="1"/>
  <c r="U17" i="10"/>
  <c r="B18" i="10" s="1"/>
  <c r="V17" i="10"/>
  <c r="C18" i="10" s="1"/>
  <c r="E18" i="10" s="1"/>
  <c r="M13" i="3"/>
  <c r="B14" i="3" s="1"/>
  <c r="C14" i="3" s="1"/>
  <c r="F25" i="5"/>
  <c r="D26" i="5"/>
  <c r="A27" i="5" s="1"/>
  <c r="H16" i="5"/>
  <c r="S16" i="9"/>
  <c r="F10" i="9" s="1"/>
  <c r="F16" i="9" s="1"/>
  <c r="F22" i="9" s="1"/>
  <c r="F28" i="9" s="1"/>
  <c r="X16" i="9"/>
  <c r="H12" i="9" s="1"/>
  <c r="U16" i="9"/>
  <c r="G11" i="9" s="1"/>
  <c r="AA16" i="9"/>
  <c r="H13" i="9" s="1"/>
  <c r="Y16" i="9"/>
  <c r="I10" i="9" s="1"/>
  <c r="AD16" i="9"/>
  <c r="K11" i="9" s="1"/>
  <c r="T23" i="9" s="1"/>
  <c r="AC16" i="9"/>
  <c r="K10" i="9" s="1"/>
  <c r="K16" i="9" s="1"/>
  <c r="K22" i="9" s="1"/>
  <c r="K28" i="9" s="1"/>
  <c r="AE16" i="9"/>
  <c r="K12" i="9" s="1"/>
  <c r="T24" i="9" s="1"/>
  <c r="W16" i="9"/>
  <c r="H10" i="9" s="1"/>
  <c r="H16" i="9" s="1"/>
  <c r="H22" i="9" s="1"/>
  <c r="H28" i="9" s="1"/>
  <c r="Z16" i="9"/>
  <c r="G13" i="9" s="1"/>
  <c r="T16" i="9"/>
  <c r="F11" i="9" s="1"/>
  <c r="M11" i="9" s="1"/>
  <c r="F17" i="9" s="1"/>
  <c r="F23" i="9" s="1"/>
  <c r="F29" i="9" s="1"/>
  <c r="V16" i="9"/>
  <c r="G12" i="9" s="1"/>
  <c r="F13" i="9"/>
  <c r="I12" i="9"/>
  <c r="G16" i="5"/>
  <c r="D18" i="10" l="1"/>
  <c r="G18" i="10" s="1"/>
  <c r="H18" i="10"/>
  <c r="E14" i="3"/>
  <c r="F14" i="3" s="1"/>
  <c r="D27" i="5"/>
  <c r="A28" i="5" s="1"/>
  <c r="F26" i="5"/>
  <c r="H24" i="5"/>
  <c r="T22" i="9"/>
  <c r="I11" i="9"/>
  <c r="H11" i="9"/>
  <c r="H17" i="9" s="1"/>
  <c r="H23" i="9" s="1"/>
  <c r="H29" i="9" s="1"/>
  <c r="F12" i="9"/>
  <c r="M12" i="9" s="1"/>
  <c r="F18" i="9" s="1"/>
  <c r="F24" i="9" s="1"/>
  <c r="F30" i="9" s="1"/>
  <c r="G10" i="9"/>
  <c r="G16" i="9" s="1"/>
  <c r="G22" i="9" s="1"/>
  <c r="G28" i="9" s="1"/>
  <c r="K17" i="9"/>
  <c r="K23" i="9" s="1"/>
  <c r="K29" i="9" s="1"/>
  <c r="M13" i="9"/>
  <c r="I19" i="9" s="1"/>
  <c r="I17" i="9"/>
  <c r="I23" i="9" s="1"/>
  <c r="I29" i="9" s="1"/>
  <c r="I16" i="9"/>
  <c r="I22" i="9" s="1"/>
  <c r="I28" i="9" s="1"/>
  <c r="J18" i="10" l="1"/>
  <c r="M18" i="10" s="1"/>
  <c r="I18" i="10"/>
  <c r="L18" i="10" s="1"/>
  <c r="H14" i="3"/>
  <c r="D28" i="5"/>
  <c r="F28" i="5" s="1"/>
  <c r="F27" i="5"/>
  <c r="G17" i="9"/>
  <c r="G23" i="9" s="1"/>
  <c r="G29" i="9" s="1"/>
  <c r="F19" i="9"/>
  <c r="F25" i="9" s="1"/>
  <c r="F31" i="9" s="1"/>
  <c r="H18" i="9"/>
  <c r="K18" i="9"/>
  <c r="G18" i="9"/>
  <c r="G19" i="9"/>
  <c r="H19" i="9"/>
  <c r="K19" i="9"/>
  <c r="I18" i="9"/>
  <c r="N18" i="10" l="1"/>
  <c r="Q18" i="10" s="1"/>
  <c r="O18" i="10"/>
  <c r="I14" i="3"/>
  <c r="G17" i="5"/>
  <c r="H17" i="5"/>
  <c r="M19" i="9"/>
  <c r="I25" i="9" s="1"/>
  <c r="M18" i="9"/>
  <c r="I24" i="9" s="1"/>
  <c r="I30" i="9" s="1"/>
  <c r="R18" i="10" l="1"/>
  <c r="K14" i="3"/>
  <c r="G25" i="9"/>
  <c r="G31" i="9" s="1"/>
  <c r="G24" i="9"/>
  <c r="G30" i="9" s="1"/>
  <c r="K24" i="9"/>
  <c r="K30" i="9" s="1"/>
  <c r="H24" i="9"/>
  <c r="H30" i="9" s="1"/>
  <c r="H25" i="9"/>
  <c r="K25" i="9"/>
  <c r="T18" i="10" l="1"/>
  <c r="S18" i="10"/>
  <c r="U18" i="10" s="1"/>
  <c r="B19" i="10" s="1"/>
  <c r="V18" i="10"/>
  <c r="C19" i="10" s="1"/>
  <c r="L14" i="3"/>
  <c r="M14" i="3" s="1"/>
  <c r="B15" i="3" s="1"/>
  <c r="H25" i="5"/>
  <c r="M25" i="9"/>
  <c r="I31" i="9" s="1"/>
  <c r="E19" i="10" l="1"/>
  <c r="H19" i="10" s="1"/>
  <c r="D19" i="10"/>
  <c r="G19" i="10"/>
  <c r="C15" i="3"/>
  <c r="E15" i="3"/>
  <c r="F15" i="3" s="1"/>
  <c r="H15" i="3" s="1"/>
  <c r="I15" i="3" s="1"/>
  <c r="K15" i="3" s="1"/>
  <c r="H26" i="5"/>
  <c r="G18" i="5"/>
  <c r="H18" i="5"/>
  <c r="K31" i="9"/>
  <c r="P25" i="9" s="1"/>
  <c r="H31" i="9"/>
  <c r="P5" i="4"/>
  <c r="O5" i="4"/>
  <c r="N5" i="4"/>
  <c r="E31" i="4"/>
  <c r="E32" i="4"/>
  <c r="E33" i="4"/>
  <c r="E34" i="4"/>
  <c r="F23" i="8"/>
  <c r="F24" i="8"/>
  <c r="F25" i="8"/>
  <c r="E23" i="8"/>
  <c r="E24" i="8"/>
  <c r="E25" i="8"/>
  <c r="H12" i="8"/>
  <c r="F22" i="8"/>
  <c r="E22" i="8"/>
  <c r="F30" i="4"/>
  <c r="E30" i="4"/>
  <c r="P16" i="4"/>
  <c r="V6" i="4"/>
  <c r="Y6" i="4"/>
  <c r="O16" i="4"/>
  <c r="Q6" i="4"/>
  <c r="I19" i="10" l="1"/>
  <c r="L19" i="10" s="1"/>
  <c r="J19" i="10"/>
  <c r="M19" i="10" s="1"/>
  <c r="L15" i="3"/>
  <c r="M15" i="3" s="1"/>
  <c r="B16" i="3" s="1"/>
  <c r="P24" i="9"/>
  <c r="P23" i="9" s="1"/>
  <c r="P22" i="9" s="1"/>
  <c r="V16" i="4"/>
  <c r="Y16" i="4"/>
  <c r="N16" i="4"/>
  <c r="M16" i="8"/>
  <c r="N16" i="8"/>
  <c r="X6" i="4"/>
  <c r="W6" i="4"/>
  <c r="S6" i="4"/>
  <c r="R6" i="4"/>
  <c r="T6" i="4"/>
  <c r="U6" i="4"/>
  <c r="N19" i="10" l="1"/>
  <c r="O19" i="10"/>
  <c r="R19" i="10" s="1"/>
  <c r="C16" i="3"/>
  <c r="E16" i="3"/>
  <c r="F16" i="3" s="1"/>
  <c r="H16" i="3"/>
  <c r="I16" i="3" s="1"/>
  <c r="G19" i="5"/>
  <c r="H19" i="5"/>
  <c r="R22" i="9"/>
  <c r="R24" i="9"/>
  <c r="R25" i="9"/>
  <c r="R23" i="9"/>
  <c r="S16" i="8"/>
  <c r="I9" i="8" s="1"/>
  <c r="I17" i="8" s="1"/>
  <c r="R16" i="4"/>
  <c r="Q16" i="4"/>
  <c r="T16" i="4"/>
  <c r="S16" i="4"/>
  <c r="W16" i="4"/>
  <c r="U16" i="4"/>
  <c r="X16" i="4"/>
  <c r="P16" i="8"/>
  <c r="Q16" i="8"/>
  <c r="G9" i="8" s="1"/>
  <c r="O16" i="8"/>
  <c r="R16" i="8"/>
  <c r="I8" i="8" s="1"/>
  <c r="Q19" i="10" l="1"/>
  <c r="S19" i="10" s="1"/>
  <c r="K16" i="3"/>
  <c r="L16" i="3" s="1"/>
  <c r="F8" i="8"/>
  <c r="F12" i="8" s="1"/>
  <c r="H27" i="5"/>
  <c r="G8" i="8"/>
  <c r="F9" i="8"/>
  <c r="I16" i="8"/>
  <c r="I12" i="8"/>
  <c r="T19" i="10" l="1"/>
  <c r="U19" i="10"/>
  <c r="B20" i="10" s="1"/>
  <c r="V19" i="10"/>
  <c r="C20" i="10" s="1"/>
  <c r="M16" i="3"/>
  <c r="K9" i="8"/>
  <c r="I13" i="8" s="1"/>
  <c r="H20" i="5"/>
  <c r="G20" i="5"/>
  <c r="G12" i="8"/>
  <c r="E20" i="10" l="1"/>
  <c r="H20" i="10" s="1"/>
  <c r="D20" i="10"/>
  <c r="G20" i="10"/>
  <c r="H28" i="5"/>
  <c r="G13" i="8"/>
  <c r="F17" i="8" s="1"/>
  <c r="F13" i="8"/>
  <c r="I20" i="10" l="1"/>
  <c r="L20" i="10" s="1"/>
  <c r="J20" i="10"/>
  <c r="M20" i="10" s="1"/>
  <c r="F16" i="8"/>
  <c r="N20" i="10" l="1"/>
  <c r="O20" i="10"/>
  <c r="R20" i="10" s="1"/>
  <c r="Q20" i="10"/>
  <c r="S20" i="10" s="1"/>
  <c r="G24" i="8"/>
  <c r="H24" i="8" s="1"/>
  <c r="I24" i="8" s="1"/>
  <c r="G25" i="8"/>
  <c r="H25" i="8" s="1"/>
  <c r="I25" i="8" s="1"/>
  <c r="G23" i="8"/>
  <c r="H23" i="8" s="1"/>
  <c r="I23" i="8" s="1"/>
  <c r="G22" i="8"/>
  <c r="H22" i="8" s="1"/>
  <c r="I22" i="8" s="1"/>
  <c r="H21" i="5"/>
  <c r="G21" i="5"/>
  <c r="G16" i="8"/>
  <c r="G17" i="8"/>
  <c r="C13" i="7"/>
  <c r="A13" i="7"/>
  <c r="B9" i="7"/>
  <c r="F13" i="7" s="1"/>
  <c r="C12" i="6"/>
  <c r="B12" i="6"/>
  <c r="B9" i="6"/>
  <c r="A12" i="6"/>
  <c r="B11" i="2"/>
  <c r="A11" i="2"/>
  <c r="A10" i="1"/>
  <c r="T20" i="10" l="1"/>
  <c r="U20" i="10"/>
  <c r="B21" i="10" s="1"/>
  <c r="V20" i="10"/>
  <c r="C21" i="10" s="1"/>
  <c r="E21" i="10" s="1"/>
  <c r="D11" i="2"/>
  <c r="F12" i="6"/>
  <c r="B13" i="6" s="1"/>
  <c r="A13" i="6"/>
  <c r="H13" i="7"/>
  <c r="I32" i="8"/>
  <c r="A12" i="2"/>
  <c r="G22" i="5"/>
  <c r="G12" i="6"/>
  <c r="C13" i="6" s="1"/>
  <c r="G13" i="7"/>
  <c r="D10" i="1"/>
  <c r="B11" i="1" s="1"/>
  <c r="A11" i="1"/>
  <c r="D21" i="10" l="1"/>
  <c r="G21" i="10"/>
  <c r="H21" i="10"/>
  <c r="K13" i="7"/>
  <c r="B14" i="7" s="1"/>
  <c r="L13" i="7"/>
  <c r="C14" i="7" s="1"/>
  <c r="G13" i="6"/>
  <c r="C14" i="6" s="1"/>
  <c r="E11" i="2"/>
  <c r="A14" i="6"/>
  <c r="A15" i="6" s="1"/>
  <c r="A13" i="2"/>
  <c r="D13" i="2" s="1"/>
  <c r="D12" i="2"/>
  <c r="H22" i="5"/>
  <c r="F13" i="6"/>
  <c r="B14" i="6" s="1"/>
  <c r="A14" i="7"/>
  <c r="F14" i="7" s="1"/>
  <c r="A12" i="1"/>
  <c r="D11" i="1"/>
  <c r="B12" i="1" s="1"/>
  <c r="C12" i="1" s="1"/>
  <c r="I21" i="10" l="1"/>
  <c r="J21" i="10"/>
  <c r="M21" i="10" s="1"/>
  <c r="L21" i="10"/>
  <c r="H14" i="7"/>
  <c r="D14" i="6"/>
  <c r="E14" i="6"/>
  <c r="G11" i="2"/>
  <c r="B12" i="2" s="1"/>
  <c r="C12" i="2" s="1"/>
  <c r="A16" i="6"/>
  <c r="A17" i="6" s="1"/>
  <c r="A18" i="6" s="1"/>
  <c r="A19" i="6" s="1"/>
  <c r="A20" i="6" s="1"/>
  <c r="A21" i="6" s="1"/>
  <c r="A22" i="6" s="1"/>
  <c r="A14" i="2"/>
  <c r="G14" i="6"/>
  <c r="C15" i="6" s="1"/>
  <c r="H23" i="5"/>
  <c r="G23" i="5"/>
  <c r="F14" i="6"/>
  <c r="B15" i="6" s="1"/>
  <c r="A15" i="7"/>
  <c r="F15" i="7" s="1"/>
  <c r="A16" i="7" s="1"/>
  <c r="F16" i="7" s="1"/>
  <c r="A17" i="7" s="1"/>
  <c r="F17" i="7" s="1"/>
  <c r="A18" i="7" s="1"/>
  <c r="F18" i="7" s="1"/>
  <c r="A19" i="7" s="1"/>
  <c r="F19" i="7" s="1"/>
  <c r="A20" i="7" s="1"/>
  <c r="F20" i="7" s="1"/>
  <c r="A21" i="7" s="1"/>
  <c r="F21" i="7" s="1"/>
  <c r="A22" i="7" s="1"/>
  <c r="F22" i="7" s="1"/>
  <c r="A23" i="7" s="1"/>
  <c r="F23" i="7" s="1"/>
  <c r="A13" i="1"/>
  <c r="N21" i="10" l="1"/>
  <c r="O21" i="10"/>
  <c r="D15" i="6"/>
  <c r="F15" i="6" s="1"/>
  <c r="B16" i="6" s="1"/>
  <c r="E15" i="6"/>
  <c r="G14" i="7"/>
  <c r="G15" i="6"/>
  <c r="C16" i="6" s="1"/>
  <c r="E12" i="2"/>
  <c r="D14" i="2"/>
  <c r="A15" i="2"/>
  <c r="D12" i="1"/>
  <c r="B13" i="1" s="1"/>
  <c r="C13" i="1" s="1"/>
  <c r="A14" i="1"/>
  <c r="R21" i="10" l="1"/>
  <c r="Q21" i="10"/>
  <c r="K14" i="7"/>
  <c r="B15" i="7" s="1"/>
  <c r="D15" i="7" s="1"/>
  <c r="L14" i="7"/>
  <c r="C15" i="7" s="1"/>
  <c r="G12" i="2"/>
  <c r="B13" i="2" s="1"/>
  <c r="C13" i="2" s="1"/>
  <c r="A16" i="2"/>
  <c r="D16" i="2" s="1"/>
  <c r="D15" i="2"/>
  <c r="D13" i="1"/>
  <c r="B14" i="1" s="1"/>
  <c r="C14" i="1" s="1"/>
  <c r="F16" i="6"/>
  <c r="B17" i="6" s="1"/>
  <c r="G16" i="6"/>
  <c r="C17" i="6" s="1"/>
  <c r="A15" i="1"/>
  <c r="J11" i="4"/>
  <c r="H10" i="4"/>
  <c r="H11" i="4"/>
  <c r="J9" i="4"/>
  <c r="H9" i="4"/>
  <c r="H14" i="4" s="1"/>
  <c r="H19" i="4" s="1"/>
  <c r="G10" i="4"/>
  <c r="G9" i="4"/>
  <c r="G14" i="4" s="1"/>
  <c r="G19" i="4" s="1"/>
  <c r="F9" i="4"/>
  <c r="F11" i="4"/>
  <c r="F10" i="4"/>
  <c r="G11" i="4"/>
  <c r="J10" i="4"/>
  <c r="J25" i="4" s="1"/>
  <c r="S21" i="10" l="1"/>
  <c r="U21" i="10" s="1"/>
  <c r="B22" i="10" s="1"/>
  <c r="L22" i="10" s="1"/>
  <c r="T21" i="10"/>
  <c r="E15" i="7"/>
  <c r="V21" i="10"/>
  <c r="C22" i="10" s="1"/>
  <c r="G15" i="7"/>
  <c r="I15" i="7" s="1"/>
  <c r="H15" i="7"/>
  <c r="J15" i="7" s="1"/>
  <c r="E13" i="2"/>
  <c r="F13" i="2" s="1"/>
  <c r="D14" i="1"/>
  <c r="B15" i="1" s="1"/>
  <c r="C15" i="1" s="1"/>
  <c r="G24" i="5"/>
  <c r="F17" i="6"/>
  <c r="B18" i="6" s="1"/>
  <c r="G17" i="6"/>
  <c r="C18" i="6" s="1"/>
  <c r="A16" i="1"/>
  <c r="A17" i="2"/>
  <c r="L11" i="4"/>
  <c r="H16" i="4" s="1"/>
  <c r="L10" i="4"/>
  <c r="J15" i="4" s="1"/>
  <c r="J20" i="4" s="1"/>
  <c r="F14" i="4"/>
  <c r="F19" i="4" s="1"/>
  <c r="J14" i="4"/>
  <c r="J19" i="4" s="1"/>
  <c r="J24" i="4"/>
  <c r="J26" i="4"/>
  <c r="Q22" i="10" l="1"/>
  <c r="G22" i="10"/>
  <c r="H22" i="10"/>
  <c r="M22" i="10"/>
  <c r="R22" i="10"/>
  <c r="U22" i="10" s="1"/>
  <c r="B23" i="10" s="1"/>
  <c r="V22" i="10"/>
  <c r="C23" i="10" s="1"/>
  <c r="H23" i="10" s="1"/>
  <c r="K15" i="7"/>
  <c r="B16" i="7" s="1"/>
  <c r="D16" i="7" s="1"/>
  <c r="L15" i="7"/>
  <c r="C16" i="7" s="1"/>
  <c r="E16" i="7" s="1"/>
  <c r="G13" i="2"/>
  <c r="B14" i="2" s="1"/>
  <c r="C14" i="2" s="1"/>
  <c r="D15" i="1"/>
  <c r="B16" i="1" s="1"/>
  <c r="F18" i="6"/>
  <c r="B19" i="6" s="1"/>
  <c r="G18" i="6"/>
  <c r="C19" i="6" s="1"/>
  <c r="A17" i="1"/>
  <c r="A18" i="2"/>
  <c r="D17" i="2"/>
  <c r="J16" i="4"/>
  <c r="F16" i="4"/>
  <c r="F21" i="4" s="1"/>
  <c r="G16" i="4"/>
  <c r="G15" i="4"/>
  <c r="H15" i="4"/>
  <c r="H20" i="4" s="1"/>
  <c r="F15" i="4"/>
  <c r="F20" i="4" s="1"/>
  <c r="L23" i="10" l="1"/>
  <c r="G23" i="10"/>
  <c r="G16" i="7"/>
  <c r="I16" i="7" s="1"/>
  <c r="H16" i="7"/>
  <c r="J16" i="7" s="1"/>
  <c r="E14" i="2"/>
  <c r="M23" i="10"/>
  <c r="Q23" i="10" s="1"/>
  <c r="F19" i="6"/>
  <c r="B20" i="6" s="1"/>
  <c r="G19" i="6"/>
  <c r="C20" i="6" s="1"/>
  <c r="A18" i="1"/>
  <c r="A19" i="2"/>
  <c r="D18" i="2"/>
  <c r="D16" i="1"/>
  <c r="B17" i="1" s="1"/>
  <c r="L16" i="4"/>
  <c r="G20" i="4"/>
  <c r="K16" i="7" l="1"/>
  <c r="B17" i="7" s="1"/>
  <c r="D17" i="7" s="1"/>
  <c r="L16" i="7"/>
  <c r="C17" i="7" s="1"/>
  <c r="E17" i="7" s="1"/>
  <c r="F14" i="2"/>
  <c r="G14" i="2" s="1"/>
  <c r="B15" i="2" s="1"/>
  <c r="G25" i="5"/>
  <c r="R23" i="10"/>
  <c r="F20" i="6"/>
  <c r="B21" i="6" s="1"/>
  <c r="G20" i="6"/>
  <c r="C21" i="6" s="1"/>
  <c r="A19" i="1"/>
  <c r="A20" i="2"/>
  <c r="D19" i="2"/>
  <c r="D17" i="1"/>
  <c r="B18" i="1" s="1"/>
  <c r="J21" i="4"/>
  <c r="G21" i="4"/>
  <c r="H21" i="4"/>
  <c r="H17" i="7" l="1"/>
  <c r="J17" i="7" s="1"/>
  <c r="C15" i="2"/>
  <c r="E15" i="2" s="1"/>
  <c r="F15" i="2" s="1"/>
  <c r="U23" i="10"/>
  <c r="V23" i="10"/>
  <c r="F21" i="6"/>
  <c r="B22" i="6" s="1"/>
  <c r="G21" i="6"/>
  <c r="C22" i="6" s="1"/>
  <c r="A20" i="1"/>
  <c r="A21" i="2"/>
  <c r="D20" i="2"/>
  <c r="D18" i="1"/>
  <c r="B19" i="1" s="1"/>
  <c r="F26" i="4"/>
  <c r="F25" i="4" s="1"/>
  <c r="F24" i="4" s="1"/>
  <c r="H30" i="4" l="1"/>
  <c r="I30" i="4" s="1"/>
  <c r="H24" i="4"/>
  <c r="G17" i="7"/>
  <c r="G15" i="2"/>
  <c r="B16" i="2" s="1"/>
  <c r="C16" i="2" s="1"/>
  <c r="G26" i="5"/>
  <c r="F22" i="6"/>
  <c r="G22" i="6"/>
  <c r="A21" i="1"/>
  <c r="D21" i="2"/>
  <c r="D19" i="1"/>
  <c r="B20" i="1" s="1"/>
  <c r="H26" i="4"/>
  <c r="H25" i="4"/>
  <c r="L17" i="7" l="1"/>
  <c r="C18" i="7" s="1"/>
  <c r="I17" i="7"/>
  <c r="K17" i="7" s="1"/>
  <c r="B18" i="7" s="1"/>
  <c r="D18" i="7" s="1"/>
  <c r="E18" i="7"/>
  <c r="I40" i="4"/>
  <c r="E16" i="2"/>
  <c r="F16" i="2" s="1"/>
  <c r="A22" i="1"/>
  <c r="D20" i="1"/>
  <c r="B21" i="1" s="1"/>
  <c r="G18" i="7" l="1"/>
  <c r="I18" i="7" s="1"/>
  <c r="H18" i="7"/>
  <c r="G16" i="2"/>
  <c r="B17" i="2" s="1"/>
  <c r="G17" i="2" s="1"/>
  <c r="G27" i="5"/>
  <c r="A23" i="1"/>
  <c r="D21" i="1"/>
  <c r="B22" i="1" s="1"/>
  <c r="K18" i="7" l="1"/>
  <c r="B19" i="7" s="1"/>
  <c r="D19" i="7" s="1"/>
  <c r="J18" i="7"/>
  <c r="L18" i="7"/>
  <c r="C19" i="7" s="1"/>
  <c r="E17" i="2"/>
  <c r="B18" i="2"/>
  <c r="G18" i="2" s="1"/>
  <c r="D22" i="1"/>
  <c r="B23" i="1" s="1"/>
  <c r="A24" i="1"/>
  <c r="G19" i="7" l="1"/>
  <c r="I19" i="7" s="1"/>
  <c r="E19" i="7"/>
  <c r="H19" i="7"/>
  <c r="J19" i="7" s="1"/>
  <c r="E18" i="2"/>
  <c r="D23" i="1"/>
  <c r="B24" i="1" s="1"/>
  <c r="A25" i="1"/>
  <c r="K19" i="7" l="1"/>
  <c r="B20" i="7" s="1"/>
  <c r="D20" i="7" s="1"/>
  <c r="L19" i="7"/>
  <c r="C20" i="7" s="1"/>
  <c r="E20" i="7" s="1"/>
  <c r="G28" i="5"/>
  <c r="B19" i="2"/>
  <c r="G19" i="2" s="1"/>
  <c r="D24" i="1"/>
  <c r="B25" i="1" s="1"/>
  <c r="A26" i="1"/>
  <c r="E19" i="2" l="1"/>
  <c r="D25" i="1"/>
  <c r="B26" i="1" s="1"/>
  <c r="A27" i="1"/>
  <c r="H20" i="7" l="1"/>
  <c r="J20" i="7" s="1"/>
  <c r="G20" i="7"/>
  <c r="I20" i="7" s="1"/>
  <c r="B20" i="2"/>
  <c r="G20" i="2" s="1"/>
  <c r="D26" i="1"/>
  <c r="B27" i="1" s="1"/>
  <c r="A28" i="1"/>
  <c r="K20" i="7" l="1"/>
  <c r="B21" i="7" s="1"/>
  <c r="D21" i="7" s="1"/>
  <c r="L20" i="7"/>
  <c r="C21" i="7" s="1"/>
  <c r="E21" i="7" s="1"/>
  <c r="D27" i="1"/>
  <c r="B28" i="1" s="1"/>
  <c r="A29" i="1"/>
  <c r="G21" i="7" l="1"/>
  <c r="I21" i="7" s="1"/>
  <c r="H21" i="7"/>
  <c r="J21" i="7" s="1"/>
  <c r="E20" i="2"/>
  <c r="B21" i="2" s="1"/>
  <c r="G21" i="2" s="1"/>
  <c r="D28" i="1"/>
  <c r="B29" i="1" s="1"/>
  <c r="A30" i="1"/>
  <c r="K21" i="7" l="1"/>
  <c r="B22" i="7" s="1"/>
  <c r="L21" i="7"/>
  <c r="C22" i="7" s="1"/>
  <c r="D29" i="1"/>
  <c r="B30" i="1" s="1"/>
  <c r="E21" i="2"/>
  <c r="A31" i="1"/>
  <c r="H22" i="7" l="1"/>
  <c r="L22" i="7"/>
  <c r="C23" i="7" s="1"/>
  <c r="G22" i="7"/>
  <c r="K22" i="7"/>
  <c r="B23" i="7" s="1"/>
  <c r="G23" i="7" s="1"/>
  <c r="D30" i="1"/>
  <c r="B31" i="1" s="1"/>
  <c r="A32" i="1"/>
  <c r="H23" i="7" l="1"/>
  <c r="K23" i="7" s="1"/>
  <c r="L23" i="7"/>
  <c r="D31" i="1"/>
  <c r="B32" i="1" s="1"/>
  <c r="D32" i="1" s="1"/>
  <c r="B33" i="1" s="1"/>
  <c r="A33" i="1"/>
  <c r="D33" i="1" l="1"/>
  <c r="B34" i="1" s="1"/>
  <c r="A34" i="1"/>
  <c r="D34" i="1" l="1"/>
  <c r="B35" i="1" s="1"/>
  <c r="A35" i="1"/>
  <c r="D35" i="1" l="1"/>
  <c r="B36" i="1" s="1"/>
  <c r="A36" i="1"/>
  <c r="D36" i="1" l="1"/>
  <c r="B37" i="1" s="1"/>
  <c r="A37" i="1"/>
  <c r="D37" i="1" l="1"/>
  <c r="B38" i="1" s="1"/>
  <c r="A38" i="1"/>
  <c r="D38" i="1" l="1"/>
  <c r="B39" i="1" s="1"/>
  <c r="A39" i="1"/>
  <c r="D39" i="1" l="1"/>
  <c r="B40" i="1" s="1"/>
  <c r="A40" i="1"/>
  <c r="D40" i="1" l="1"/>
  <c r="B41" i="1" s="1"/>
  <c r="A41" i="1"/>
  <c r="D41" i="1" l="1"/>
  <c r="B42" i="1" s="1"/>
  <c r="A42" i="1"/>
  <c r="D42" i="1" l="1"/>
  <c r="B43" i="1" s="1"/>
  <c r="A43" i="1"/>
  <c r="D43" i="1" l="1"/>
  <c r="B44" i="1" s="1"/>
  <c r="A44" i="1"/>
  <c r="D44" i="1" l="1"/>
  <c r="B45" i="1" s="1"/>
  <c r="A45" i="1"/>
  <c r="D45" i="1" l="1"/>
  <c r="B46" i="1" s="1"/>
  <c r="A46" i="1"/>
  <c r="D46" i="1" l="1"/>
  <c r="B47" i="1" s="1"/>
  <c r="A47" i="1"/>
  <c r="G10" i="1" l="1"/>
  <c r="D47" i="1"/>
  <c r="B48" i="1" s="1"/>
  <c r="A48" i="1"/>
  <c r="D48" i="1" l="1"/>
  <c r="B49" i="1" s="1"/>
  <c r="A49" i="1"/>
  <c r="D49" i="1" l="1"/>
</calcChain>
</file>

<file path=xl/sharedStrings.xml><?xml version="1.0" encoding="utf-8"?>
<sst xmlns="http://schemas.openxmlformats.org/spreadsheetml/2006/main" count="510" uniqueCount="166">
  <si>
    <t>xi</t>
  </si>
  <si>
    <t>yi</t>
  </si>
  <si>
    <t>h</t>
  </si>
  <si>
    <t>x inicial</t>
  </si>
  <si>
    <t>x final</t>
  </si>
  <si>
    <t>pasos</t>
  </si>
  <si>
    <t>f(xi,yi)</t>
  </si>
  <si>
    <t>y i+1</t>
  </si>
  <si>
    <t>y inicial</t>
  </si>
  <si>
    <t>y final</t>
  </si>
  <si>
    <t>x i+1</t>
  </si>
  <si>
    <t>f(x, y)</t>
  </si>
  <si>
    <t>y i+1 (e)</t>
  </si>
  <si>
    <t xml:space="preserve">y i+1 </t>
  </si>
  <si>
    <t>ERROR</t>
  </si>
  <si>
    <t>zi</t>
  </si>
  <si>
    <t>z i+1</t>
  </si>
  <si>
    <t>z inicial</t>
  </si>
  <si>
    <t>z final</t>
  </si>
  <si>
    <t>DATOS</t>
  </si>
  <si>
    <t>f(xi ; yi ; zi)</t>
  </si>
  <si>
    <t>g(xi ; yi ; zi)</t>
  </si>
  <si>
    <t>f(x i+1 ; y i+1 ; z i+1)</t>
  </si>
  <si>
    <t>g(x i+1 ; y i+1 ; z i+1)</t>
  </si>
  <si>
    <t>i+1 de Euler</t>
  </si>
  <si>
    <t>formula</t>
  </si>
  <si>
    <t>Φ1</t>
  </si>
  <si>
    <t>=</t>
  </si>
  <si>
    <t>Φ2</t>
  </si>
  <si>
    <t>Φ3</t>
  </si>
  <si>
    <t>Función:</t>
  </si>
  <si>
    <t>Y</t>
  </si>
  <si>
    <t>∑  Φ1 * Φ1</t>
  </si>
  <si>
    <t>∑  Φ1 * Φ2</t>
  </si>
  <si>
    <t>∑  Φ1 * Φ3</t>
  </si>
  <si>
    <t>C1</t>
  </si>
  <si>
    <t>∑  Φ1 * Yk</t>
  </si>
  <si>
    <t>∑  Φ2 * Φ1</t>
  </si>
  <si>
    <t>∑  Φ2 * Φ2</t>
  </si>
  <si>
    <t>∑  Φ2 * Φ3</t>
  </si>
  <si>
    <t>C2</t>
  </si>
  <si>
    <t>∑  Φ2 * Yk</t>
  </si>
  <si>
    <t>∑  Φ3 * Φ1</t>
  </si>
  <si>
    <t>∑  Φ3 * Φ2</t>
  </si>
  <si>
    <t>∑  Φ3 * Φ3</t>
  </si>
  <si>
    <t>C3</t>
  </si>
  <si>
    <t>∑  Φ3 * Yk</t>
  </si>
  <si>
    <t>X</t>
  </si>
  <si>
    <t>MATRIZ</t>
  </si>
  <si>
    <t>(=∑ Φ2 * Φ1)</t>
  </si>
  <si>
    <t>(=∑ Φ3 * Φ1)</t>
  </si>
  <si>
    <t>(=∑ Φ3 * Φ2)</t>
  </si>
  <si>
    <t xml:space="preserve">SUM ∑ </t>
  </si>
  <si>
    <t>m3=</t>
  </si>
  <si>
    <t>m2=</t>
  </si>
  <si>
    <t>C1=</t>
  </si>
  <si>
    <t>C2=</t>
  </si>
  <si>
    <t>C3=</t>
  </si>
  <si>
    <t>∑  Φ1</t>
  </si>
  <si>
    <t>∑  Φ2</t>
  </si>
  <si>
    <t>∑  Φ3</t>
  </si>
  <si>
    <t>CÁLCULO ERROR</t>
  </si>
  <si>
    <t>f(Xk)</t>
  </si>
  <si>
    <t>Yk-f(Xk)</t>
  </si>
  <si>
    <r>
      <t>(Yk-f(Xk))</t>
    </r>
    <r>
      <rPr>
        <vertAlign val="superscript"/>
        <sz val="11"/>
        <color theme="1"/>
        <rFont val="Calibri"/>
        <family val="2"/>
      </rPr>
      <t>2</t>
    </r>
  </si>
  <si>
    <t>∑</t>
  </si>
  <si>
    <t>COMPROBACIÓN RESULTADO</t>
  </si>
  <si>
    <t>S F(x)</t>
  </si>
  <si>
    <t>cambiar aca</t>
  </si>
  <si>
    <t>cambiar estas 2 columnas</t>
  </si>
  <si>
    <t>cambiar esta fila</t>
  </si>
  <si>
    <t>INSERTAR DATOS</t>
  </si>
  <si>
    <t xml:space="preserve">borras las celdas en las </t>
  </si>
  <si>
    <t>que no se usan datos</t>
  </si>
  <si>
    <t>cambiar estas 3 columnas</t>
  </si>
  <si>
    <t>solo cambiar esta fila</t>
  </si>
  <si>
    <t>f(x) = 0:</t>
  </si>
  <si>
    <t>f(x):</t>
  </si>
  <si>
    <t>f(xi)</t>
  </si>
  <si>
    <t>f´(xi)</t>
  </si>
  <si>
    <t>dx</t>
  </si>
  <si>
    <t>dy</t>
  </si>
  <si>
    <t>OJO! Armar bien según enunciado</t>
  </si>
  <si>
    <t>[de enunciado]</t>
  </si>
  <si>
    <t>Condiciones corte</t>
  </si>
  <si>
    <t>a=</t>
  </si>
  <si>
    <t>b=</t>
  </si>
  <si>
    <t>Intervalo [a,b]</t>
  </si>
  <si>
    <t>el intervalo debe contener el punto que buscamos --&gt; fijarse en grafico</t>
  </si>
  <si>
    <t>g(x):</t>
  </si>
  <si>
    <t xml:space="preserve">x i+1 </t>
  </si>
  <si>
    <t>Φ4</t>
  </si>
  <si>
    <t>C4</t>
  </si>
  <si>
    <t>∑  Φ1 * Φ4</t>
  </si>
  <si>
    <t>∑  Φ2 * Φ4</t>
  </si>
  <si>
    <t>∑  Φ4 * Φ4</t>
  </si>
  <si>
    <t>∑  Φ4 * Yk</t>
  </si>
  <si>
    <t>∑  Φ4 * Φ1</t>
  </si>
  <si>
    <t>∑  Φ4 * Φ2</t>
  </si>
  <si>
    <t>∑  Φ4 * Φ3</t>
  </si>
  <si>
    <t>∑  Φ3 * Φ4</t>
  </si>
  <si>
    <t>∑  Φ4</t>
  </si>
  <si>
    <t>(=∑ Φ1 * Φ4)</t>
  </si>
  <si>
    <t>(=∑ Φ2 * Φ4)</t>
  </si>
  <si>
    <t>(=∑ Φ3 * Φ4)</t>
  </si>
  <si>
    <t>cambiar estas 4 columnas</t>
  </si>
  <si>
    <t>m4=</t>
  </si>
  <si>
    <t>C4=</t>
  </si>
  <si>
    <t>Valor Estimado</t>
  </si>
  <si>
    <t>y'=f(x,y) --&gt;  y' =</t>
  </si>
  <si>
    <t>f(x i+1, y i+1e)</t>
  </si>
  <si>
    <t>K1</t>
  </si>
  <si>
    <t>xi + h/2</t>
  </si>
  <si>
    <t>yi + h/2K1</t>
  </si>
  <si>
    <t>K2</t>
  </si>
  <si>
    <t>yi + h/2K2</t>
  </si>
  <si>
    <t>K3</t>
  </si>
  <si>
    <t>xi + h</t>
  </si>
  <si>
    <t>yi + h.K3</t>
  </si>
  <si>
    <t>K4</t>
  </si>
  <si>
    <t>un cálculo de f</t>
  </si>
  <si>
    <t>copiar la celda de K1, una vez insertada la formula</t>
  </si>
  <si>
    <t>de f, sin cambiar nada y pegarla en K2, K3 y K4</t>
  </si>
  <si>
    <t>copiar f(xi)</t>
  </si>
  <si>
    <t>copiar de f(x,y) tal cual</t>
  </si>
  <si>
    <t>copiar la de f y g tal cual como está</t>
  </si>
  <si>
    <t>L1</t>
  </si>
  <si>
    <t>yi + h/2*K1</t>
  </si>
  <si>
    <t>zi + h/2*L1</t>
  </si>
  <si>
    <t>L2</t>
  </si>
  <si>
    <t>zi + h/2*L2</t>
  </si>
  <si>
    <t>L3</t>
  </si>
  <si>
    <t>zi + h.L3</t>
  </si>
  <si>
    <t>L4</t>
  </si>
  <si>
    <t>un cálculo de f y g</t>
  </si>
  <si>
    <t>z = y'  :</t>
  </si>
  <si>
    <t>f(x,y)  :</t>
  </si>
  <si>
    <t>ecuación diferencial</t>
  </si>
  <si>
    <t>igualar la derivada  primera a z</t>
  </si>
  <si>
    <t>derivar z (derivada segunda)</t>
  </si>
  <si>
    <t>z' = y'' :</t>
  </si>
  <si>
    <t>Aislamiento</t>
  </si>
  <si>
    <t>x</t>
  </si>
  <si>
    <t>y</t>
  </si>
  <si>
    <t>f'(x) = 0:</t>
  </si>
  <si>
    <t>dy&lt;</t>
  </si>
  <si>
    <t>dx&lt;</t>
  </si>
  <si>
    <t>Condicion dy</t>
  </si>
  <si>
    <t>Condicion dx</t>
  </si>
  <si>
    <t>z</t>
  </si>
  <si>
    <t>c1.e^x+c2x</t>
  </si>
  <si>
    <t>e^x</t>
  </si>
  <si>
    <t xml:space="preserve"> 0,5+x^2 + 0,4x - y </t>
  </si>
  <si>
    <t>4 * x2 + y/x - 5*cos(x) = 0</t>
  </si>
  <si>
    <t>0,6x^2+5z-2y</t>
  </si>
  <si>
    <t xml:space="preserve"> = 5x-ln(x+1)</t>
  </si>
  <si>
    <t>x^2</t>
  </si>
  <si>
    <t>(-1/3zy+4+10x^2)*3</t>
  </si>
  <si>
    <t>-0,053y +0,089xy</t>
  </si>
  <si>
    <t>1,027z - 25,095*z/y</t>
  </si>
  <si>
    <t xml:space="preserve"> =  1/x+e^x-6</t>
  </si>
  <si>
    <t>5x-ln(x+1)-1/x-e^x-6 = 0</t>
  </si>
  <si>
    <t>5-1/(x+1) +1/x^2-e^x-6</t>
  </si>
  <si>
    <t>(10 +0,04y^2+6xz)/2</t>
  </si>
  <si>
    <t>c1.e^-0,5x+c2.x^2+c3.x</t>
  </si>
  <si>
    <t>e^-0,5x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</si>
</sst>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16" xfId="0" applyFill="1" applyBorder="1"/>
    <xf numFmtId="0" fontId="0" fillId="2" borderId="18" xfId="0" applyFill="1" applyBorder="1"/>
    <xf numFmtId="10" fontId="0" fillId="2" borderId="19" xfId="1" applyNumberFormat="1" applyFont="1" applyFill="1" applyBorder="1"/>
    <xf numFmtId="0" fontId="0" fillId="2" borderId="20" xfId="0" applyFill="1" applyBorder="1"/>
    <xf numFmtId="164" fontId="0" fillId="2" borderId="7" xfId="0" applyNumberFormat="1" applyFill="1" applyBorder="1"/>
    <xf numFmtId="0" fontId="4" fillId="3" borderId="13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2" borderId="0" xfId="0" applyFont="1" applyFill="1"/>
    <xf numFmtId="0" fontId="4" fillId="3" borderId="2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2" borderId="27" xfId="0" applyFill="1" applyBorder="1"/>
    <xf numFmtId="0" fontId="0" fillId="2" borderId="6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1" xfId="0" applyFill="1" applyBorder="1"/>
    <xf numFmtId="0" fontId="0" fillId="2" borderId="31" xfId="0" applyFill="1" applyBorder="1"/>
    <xf numFmtId="0" fontId="7" fillId="2" borderId="31" xfId="0" applyFont="1" applyFill="1" applyBorder="1"/>
    <xf numFmtId="0" fontId="7" fillId="2" borderId="0" xfId="0" applyFont="1" applyFill="1"/>
    <xf numFmtId="0" fontId="4" fillId="3" borderId="32" xfId="0" applyFont="1" applyFill="1" applyBorder="1"/>
    <xf numFmtId="0" fontId="4" fillId="3" borderId="33" xfId="0" applyFont="1" applyFill="1" applyBorder="1"/>
    <xf numFmtId="0" fontId="3" fillId="3" borderId="10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0" fillId="2" borderId="10" xfId="0" applyFill="1" applyBorder="1"/>
    <xf numFmtId="0" fontId="4" fillId="3" borderId="36" xfId="0" applyFont="1" applyFill="1" applyBorder="1"/>
    <xf numFmtId="0" fontId="4" fillId="3" borderId="37" xfId="0" applyFont="1" applyFill="1" applyBorder="1"/>
    <xf numFmtId="0" fontId="8" fillId="3" borderId="10" xfId="0" applyFont="1" applyFill="1" applyBorder="1" applyAlignment="1">
      <alignment horizontal="center"/>
    </xf>
    <xf numFmtId="0" fontId="0" fillId="2" borderId="26" xfId="0" applyFill="1" applyBorder="1"/>
    <xf numFmtId="0" fontId="0" fillId="2" borderId="24" xfId="0" applyFill="1" applyBorder="1"/>
    <xf numFmtId="0" fontId="0" fillId="2" borderId="39" xfId="0" applyFill="1" applyBorder="1"/>
    <xf numFmtId="0" fontId="0" fillId="2" borderId="0" xfId="0" applyFill="1" applyAlignment="1">
      <alignment horizontal="right"/>
    </xf>
    <xf numFmtId="0" fontId="8" fillId="3" borderId="16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3" fillId="3" borderId="17" xfId="0" applyFont="1" applyFill="1" applyBorder="1" applyAlignment="1">
      <alignment horizontal="center"/>
    </xf>
    <xf numFmtId="0" fontId="0" fillId="2" borderId="25" xfId="0" applyFill="1" applyBorder="1"/>
    <xf numFmtId="166" fontId="0" fillId="2" borderId="0" xfId="0" applyNumberFormat="1" applyFill="1" applyAlignment="1">
      <alignment horizontal="left"/>
    </xf>
    <xf numFmtId="0" fontId="9" fillId="3" borderId="42" xfId="0" applyFont="1" applyFill="1" applyBorder="1" applyAlignment="1">
      <alignment horizontal="right"/>
    </xf>
    <xf numFmtId="0" fontId="9" fillId="3" borderId="43" xfId="0" applyFont="1" applyFill="1" applyBorder="1" applyAlignment="1">
      <alignment horizontal="right"/>
    </xf>
    <xf numFmtId="0" fontId="9" fillId="3" borderId="44" xfId="0" applyFont="1" applyFill="1" applyBorder="1" applyAlignment="1">
      <alignment horizontal="right"/>
    </xf>
    <xf numFmtId="166" fontId="9" fillId="4" borderId="40" xfId="0" applyNumberFormat="1" applyFont="1" applyFill="1" applyBorder="1"/>
    <xf numFmtId="166" fontId="9" fillId="4" borderId="38" xfId="0" applyNumberFormat="1" applyFont="1" applyFill="1" applyBorder="1"/>
    <xf numFmtId="166" fontId="9" fillId="4" borderId="41" xfId="0" applyNumberFormat="1" applyFont="1" applyFill="1" applyBorder="1"/>
    <xf numFmtId="0" fontId="8" fillId="2" borderId="0" xfId="0" applyFont="1" applyFill="1" applyAlignment="1">
      <alignment horizontal="right"/>
    </xf>
    <xf numFmtId="0" fontId="3" fillId="2" borderId="45" xfId="0" applyFont="1" applyFill="1" applyBorder="1"/>
    <xf numFmtId="0" fontId="0" fillId="6" borderId="2" xfId="0" applyFill="1" applyBorder="1" applyAlignment="1">
      <alignment horizontal="center" vertical="justify"/>
    </xf>
    <xf numFmtId="0" fontId="0" fillId="6" borderId="39" xfId="0" applyFill="1" applyBorder="1" applyAlignment="1">
      <alignment horizontal="center" vertical="justify"/>
    </xf>
    <xf numFmtId="0" fontId="0" fillId="6" borderId="14" xfId="0" applyFill="1" applyBorder="1" applyAlignment="1">
      <alignment horizontal="center" vertical="justify"/>
    </xf>
    <xf numFmtId="0" fontId="0" fillId="4" borderId="29" xfId="0" applyFill="1" applyBorder="1" applyAlignment="1">
      <alignment vertical="justify"/>
    </xf>
    <xf numFmtId="0" fontId="0" fillId="4" borderId="27" xfId="0" applyFill="1" applyBorder="1" applyAlignment="1">
      <alignment vertical="justify"/>
    </xf>
    <xf numFmtId="0" fontId="0" fillId="4" borderId="7" xfId="0" applyFill="1" applyBorder="1" applyAlignment="1">
      <alignment vertical="justify"/>
    </xf>
    <xf numFmtId="0" fontId="0" fillId="4" borderId="28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7" borderId="15" xfId="0" applyFill="1" applyBorder="1" applyAlignment="1"/>
    <xf numFmtId="0" fontId="0" fillId="7" borderId="17" xfId="0" applyFill="1" applyBorder="1" applyAlignment="1"/>
    <xf numFmtId="0" fontId="0" fillId="7" borderId="16" xfId="0" applyFill="1" applyBorder="1" applyAlignment="1"/>
    <xf numFmtId="166" fontId="0" fillId="4" borderId="28" xfId="0" applyNumberFormat="1" applyFont="1" applyFill="1" applyBorder="1" applyAlignment="1">
      <alignment horizontal="right"/>
    </xf>
    <xf numFmtId="166" fontId="0" fillId="4" borderId="6" xfId="0" applyNumberFormat="1" applyFont="1" applyFill="1" applyBorder="1" applyAlignment="1">
      <alignment horizontal="right"/>
    </xf>
    <xf numFmtId="166" fontId="0" fillId="4" borderId="29" xfId="0" applyNumberFormat="1" applyFill="1" applyBorder="1" applyAlignment="1">
      <alignment horizontal="left" vertical="justify"/>
    </xf>
    <xf numFmtId="166" fontId="0" fillId="4" borderId="7" xfId="0" applyNumberFormat="1" applyFill="1" applyBorder="1" applyAlignment="1">
      <alignment horizontal="left" vertical="justify"/>
    </xf>
    <xf numFmtId="0" fontId="3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0" fontId="0" fillId="0" borderId="13" xfId="0" applyBorder="1"/>
    <xf numFmtId="0" fontId="4" fillId="3" borderId="13" xfId="0" applyFont="1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0" borderId="18" xfId="0" applyBorder="1"/>
    <xf numFmtId="0" fontId="0" fillId="2" borderId="23" xfId="0" applyFill="1" applyBorder="1" applyAlignment="1">
      <alignment horizontal="left"/>
    </xf>
    <xf numFmtId="0" fontId="0" fillId="2" borderId="23" xfId="0" applyFill="1" applyBorder="1"/>
    <xf numFmtId="165" fontId="0" fillId="0" borderId="2" xfId="0" applyNumberFormat="1" applyBorder="1"/>
    <xf numFmtId="0" fontId="0" fillId="2" borderId="0" xfId="0" applyFill="1" applyBorder="1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0" fillId="2" borderId="46" xfId="0" applyFill="1" applyBorder="1"/>
    <xf numFmtId="0" fontId="0" fillId="2" borderId="35" xfId="0" applyFill="1" applyBorder="1"/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8" fillId="3" borderId="47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35" xfId="0" applyFont="1" applyFill="1" applyBorder="1"/>
    <xf numFmtId="0" fontId="4" fillId="3" borderId="11" xfId="0" applyFont="1" applyFill="1" applyBorder="1"/>
    <xf numFmtId="0" fontId="4" fillId="3" borderId="48" xfId="0" applyFont="1" applyFill="1" applyBorder="1"/>
    <xf numFmtId="0" fontId="8" fillId="3" borderId="49" xfId="0" applyFont="1" applyFill="1" applyBorder="1" applyAlignment="1">
      <alignment horizontal="center"/>
    </xf>
    <xf numFmtId="0" fontId="0" fillId="2" borderId="50" xfId="0" applyFill="1" applyBorder="1"/>
    <xf numFmtId="0" fontId="0" fillId="2" borderId="48" xfId="0" applyFill="1" applyBorder="1"/>
    <xf numFmtId="0" fontId="3" fillId="3" borderId="2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1" xfId="0" applyFill="1" applyBorder="1"/>
    <xf numFmtId="0" fontId="0" fillId="2" borderId="52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1" xfId="0" applyFill="1" applyBorder="1" applyAlignment="1">
      <alignment horizontal="right"/>
    </xf>
    <xf numFmtId="0" fontId="0" fillId="3" borderId="42" xfId="0" applyFill="1" applyBorder="1" applyAlignment="1">
      <alignment horizontal="right"/>
    </xf>
    <xf numFmtId="0" fontId="0" fillId="3" borderId="43" xfId="0" applyFill="1" applyBorder="1" applyAlignment="1">
      <alignment horizontal="right"/>
    </xf>
    <xf numFmtId="0" fontId="0" fillId="3" borderId="44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6" xfId="0" applyFill="1" applyBorder="1"/>
    <xf numFmtId="0" fontId="0" fillId="3" borderId="15" xfId="0" applyFill="1" applyBorder="1"/>
    <xf numFmtId="0" fontId="0" fillId="3" borderId="1" xfId="0" applyFill="1" applyBorder="1"/>
    <xf numFmtId="0" fontId="0" fillId="3" borderId="16" xfId="0" applyFill="1" applyBorder="1"/>
    <xf numFmtId="164" fontId="0" fillId="2" borderId="41" xfId="0" applyNumberFormat="1" applyFill="1" applyBorder="1"/>
    <xf numFmtId="0" fontId="0" fillId="3" borderId="53" xfId="0" applyFill="1" applyBorder="1" applyAlignment="1">
      <alignment horizontal="right"/>
    </xf>
    <xf numFmtId="0" fontId="0" fillId="3" borderId="17" xfId="0" applyFill="1" applyBorder="1"/>
    <xf numFmtId="0" fontId="7" fillId="2" borderId="0" xfId="0" applyFont="1" applyFill="1" applyAlignment="1"/>
    <xf numFmtId="0" fontId="3" fillId="3" borderId="15" xfId="0" applyFont="1" applyFill="1" applyBorder="1"/>
    <xf numFmtId="0" fontId="3" fillId="3" borderId="1" xfId="0" applyFont="1" applyFill="1" applyBorder="1"/>
    <xf numFmtId="0" fontId="10" fillId="2" borderId="0" xfId="0" applyFont="1" applyFill="1"/>
    <xf numFmtId="166" fontId="0" fillId="2" borderId="14" xfId="0" applyNumberFormat="1" applyFill="1" applyBorder="1"/>
    <xf numFmtId="166" fontId="0" fillId="2" borderId="2" xfId="0" applyNumberFormat="1" applyFill="1" applyBorder="1"/>
    <xf numFmtId="166" fontId="0" fillId="2" borderId="0" xfId="0" applyNumberFormat="1" applyFill="1"/>
    <xf numFmtId="166" fontId="0" fillId="2" borderId="20" xfId="0" applyNumberFormat="1" applyFill="1" applyBorder="1"/>
    <xf numFmtId="165" fontId="0" fillId="2" borderId="2" xfId="0" applyNumberFormat="1" applyFill="1" applyBorder="1"/>
    <xf numFmtId="166" fontId="0" fillId="2" borderId="11" xfId="0" applyNumberFormat="1" applyFill="1" applyBorder="1"/>
    <xf numFmtId="0" fontId="0" fillId="3" borderId="3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28" xfId="0" applyFill="1" applyBorder="1" applyAlignment="1">
      <alignment horizontal="right"/>
    </xf>
    <xf numFmtId="165" fontId="0" fillId="0" borderId="14" xfId="0" applyNumberFormat="1" applyBorder="1"/>
    <xf numFmtId="0" fontId="3" fillId="3" borderId="3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56" xfId="0" applyBorder="1"/>
    <xf numFmtId="0" fontId="0" fillId="2" borderId="56" xfId="0" applyFill="1" applyBorder="1"/>
    <xf numFmtId="0" fontId="4" fillId="3" borderId="2" xfId="0" applyFont="1" applyFill="1" applyBorder="1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3" borderId="32" xfId="0" applyFill="1" applyBorder="1"/>
    <xf numFmtId="0" fontId="7" fillId="2" borderId="2" xfId="0" applyFont="1" applyFill="1" applyBorder="1"/>
    <xf numFmtId="0" fontId="0" fillId="2" borderId="23" xfId="0" quotePrefix="1" applyFill="1" applyBorder="1" applyAlignment="1">
      <alignment horizontal="left" wrapText="1"/>
    </xf>
    <xf numFmtId="0" fontId="0" fillId="2" borderId="23" xfId="0" quotePrefix="1" applyFill="1" applyBorder="1" applyAlignment="1">
      <alignment horizontal="left"/>
    </xf>
    <xf numFmtId="0" fontId="8" fillId="3" borderId="3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0" borderId="13" xfId="0" quotePrefix="1" applyBorder="1"/>
    <xf numFmtId="0" fontId="0" fillId="2" borderId="5" xfId="0" applyFill="1" applyBorder="1" applyAlignment="1">
      <alignment horizontal="right"/>
    </xf>
    <xf numFmtId="0" fontId="5" fillId="2" borderId="31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0B58-D4AB-4696-A668-2CE28C5637A8}">
  <dimension ref="A2:S32"/>
  <sheetViews>
    <sheetView zoomScale="90" zoomScaleNormal="90" workbookViewId="0">
      <selection activeCell="B2" sqref="B2"/>
    </sheetView>
  </sheetViews>
  <sheetFormatPr baseColWidth="10" defaultColWidth="9.140625" defaultRowHeight="15" x14ac:dyDescent="0.25"/>
  <cols>
    <col min="1" max="2" width="9.140625" style="1"/>
    <col min="3" max="3" width="11.85546875" style="1" bestFit="1" customWidth="1"/>
    <col min="4" max="4" width="4.140625" style="1" customWidth="1"/>
    <col min="5" max="5" width="9.140625" style="1"/>
    <col min="6" max="6" width="12" style="1" customWidth="1"/>
    <col min="7" max="7" width="10.42578125" style="1" customWidth="1"/>
    <col min="8" max="8" width="8" style="1" bestFit="1" customWidth="1"/>
    <col min="9" max="9" width="12.28515625" style="1" bestFit="1" customWidth="1"/>
    <col min="10" max="10" width="6.85546875" style="1" customWidth="1"/>
    <col min="11" max="11" width="9.140625" style="1"/>
    <col min="12" max="12" width="23.7109375" style="1" bestFit="1" customWidth="1"/>
    <col min="13" max="13" width="10" style="1" customWidth="1"/>
    <col min="14" max="14" width="9.140625" style="1"/>
    <col min="15" max="15" width="11" style="1" bestFit="1" customWidth="1"/>
    <col min="16" max="17" width="10" style="1" bestFit="1" customWidth="1"/>
    <col min="18" max="16384" width="9.140625" style="1"/>
  </cols>
  <sheetData>
    <row r="2" spans="1:19" ht="18.75" x14ac:dyDescent="0.3">
      <c r="A2" s="16" t="s">
        <v>30</v>
      </c>
      <c r="B2" s="83" t="s">
        <v>150</v>
      </c>
      <c r="C2" s="18"/>
      <c r="F2" s="165" t="s">
        <v>48</v>
      </c>
      <c r="G2" s="165"/>
      <c r="H2" s="165"/>
      <c r="I2" s="165"/>
    </row>
    <row r="3" spans="1:19" ht="15.75" thickBot="1" x14ac:dyDescent="0.3">
      <c r="E3" s="22"/>
      <c r="F3" s="21" t="s">
        <v>26</v>
      </c>
      <c r="G3" s="21" t="s">
        <v>28</v>
      </c>
      <c r="H3" s="23"/>
      <c r="I3" s="23" t="s">
        <v>31</v>
      </c>
      <c r="M3" s="168" t="s">
        <v>69</v>
      </c>
      <c r="N3" s="168"/>
      <c r="O3" s="34"/>
      <c r="P3" s="35" t="s">
        <v>49</v>
      </c>
      <c r="Q3" s="35"/>
      <c r="R3" s="34"/>
      <c r="S3" s="34"/>
    </row>
    <row r="4" spans="1:19" ht="15.75" thickBot="1" x14ac:dyDescent="0.3">
      <c r="A4" s="21" t="s">
        <v>26</v>
      </c>
      <c r="B4" s="17" t="s">
        <v>27</v>
      </c>
      <c r="C4" s="18" t="s">
        <v>151</v>
      </c>
      <c r="E4" s="16" t="s">
        <v>26</v>
      </c>
      <c r="F4" s="24" t="s">
        <v>32</v>
      </c>
      <c r="G4" s="24" t="s">
        <v>33</v>
      </c>
      <c r="H4" s="26" t="s">
        <v>35</v>
      </c>
      <c r="I4" s="24" t="s">
        <v>36</v>
      </c>
      <c r="M4" s="43" t="s">
        <v>58</v>
      </c>
      <c r="N4" s="43" t="s">
        <v>59</v>
      </c>
      <c r="O4" s="43" t="s">
        <v>32</v>
      </c>
      <c r="P4" s="37" t="s">
        <v>33</v>
      </c>
      <c r="Q4" s="37" t="s">
        <v>38</v>
      </c>
      <c r="R4" s="44" t="s">
        <v>36</v>
      </c>
      <c r="S4" s="38" t="s">
        <v>41</v>
      </c>
    </row>
    <row r="5" spans="1:19" ht="15.75" thickBot="1" x14ac:dyDescent="0.3">
      <c r="A5" s="21" t="s">
        <v>28</v>
      </c>
      <c r="B5" s="19" t="s">
        <v>27</v>
      </c>
      <c r="C5" s="20" t="s">
        <v>142</v>
      </c>
      <c r="E5" s="16" t="s">
        <v>28</v>
      </c>
      <c r="F5" s="24" t="s">
        <v>37</v>
      </c>
      <c r="G5" s="24" t="s">
        <v>38</v>
      </c>
      <c r="H5" s="26" t="s">
        <v>40</v>
      </c>
      <c r="I5" s="24" t="s">
        <v>41</v>
      </c>
      <c r="L5" s="81" t="s">
        <v>70</v>
      </c>
      <c r="M5" s="39" t="str">
        <f>C4</f>
        <v>e^x</v>
      </c>
      <c r="N5" s="52" t="str">
        <f>C5</f>
        <v>x</v>
      </c>
      <c r="O5" s="45"/>
      <c r="P5" s="41"/>
      <c r="Q5" s="160"/>
      <c r="R5" s="161"/>
      <c r="S5" s="50"/>
    </row>
    <row r="6" spans="1:19" x14ac:dyDescent="0.25">
      <c r="M6" s="30">
        <f>EXP(A10)</f>
        <v>0.1353352832366127</v>
      </c>
      <c r="N6" s="30">
        <f>A10</f>
        <v>-2</v>
      </c>
      <c r="O6" s="30">
        <f>M6*M6</f>
        <v>1.8315638888734182E-2</v>
      </c>
      <c r="P6" s="9">
        <f>M6*N6</f>
        <v>-0.2706705664732254</v>
      </c>
      <c r="Q6" s="9">
        <f>N6*N6</f>
        <v>4</v>
      </c>
      <c r="R6" s="9">
        <f>M6*B10</f>
        <v>0.54134113294645081</v>
      </c>
      <c r="S6" s="31">
        <f>N6*B10</f>
        <v>-8</v>
      </c>
    </row>
    <row r="7" spans="1:19" ht="15.75" thickBot="1" x14ac:dyDescent="0.3">
      <c r="E7" s="22"/>
      <c r="F7" s="21" t="s">
        <v>26</v>
      </c>
      <c r="G7" s="21" t="s">
        <v>28</v>
      </c>
      <c r="H7" s="23"/>
      <c r="I7" s="23" t="s">
        <v>31</v>
      </c>
      <c r="M7" s="30">
        <f t="shared" ref="M7:M9" si="0">EXP(A11)</f>
        <v>0.36787944117144233</v>
      </c>
      <c r="N7" s="30">
        <f t="shared" ref="N7:N9" si="1">A11</f>
        <v>-1</v>
      </c>
      <c r="O7" s="30">
        <f t="shared" ref="O7:O9" si="2">M7*M7</f>
        <v>0.1353352832366127</v>
      </c>
      <c r="P7" s="9">
        <f t="shared" ref="P7:P9" si="3">M7*N7</f>
        <v>-0.36787944117144233</v>
      </c>
      <c r="Q7" s="9">
        <f t="shared" ref="Q7:Q9" si="4">N7*N7</f>
        <v>1</v>
      </c>
      <c r="R7" s="9">
        <f t="shared" ref="R7:R9" si="5">M7*B11</f>
        <v>1.103638323514327</v>
      </c>
      <c r="S7" s="31">
        <f t="shared" ref="S7:S9" si="6">N7*B11</f>
        <v>-3</v>
      </c>
    </row>
    <row r="8" spans="1:19" ht="15.75" thickBot="1" x14ac:dyDescent="0.3">
      <c r="A8" s="166" t="s">
        <v>71</v>
      </c>
      <c r="B8" s="167"/>
      <c r="E8" s="16" t="s">
        <v>26</v>
      </c>
      <c r="F8" s="25">
        <f>O16</f>
        <v>8.5427070210559961</v>
      </c>
      <c r="G8" s="25">
        <f>P16</f>
        <v>2.0797318208143771</v>
      </c>
      <c r="H8" s="26" t="s">
        <v>35</v>
      </c>
      <c r="I8" s="26">
        <f>R16</f>
        <v>13.799824941837914</v>
      </c>
      <c r="M8" s="30">
        <f t="shared" si="0"/>
        <v>1</v>
      </c>
      <c r="N8" s="30">
        <f t="shared" si="1"/>
        <v>0</v>
      </c>
      <c r="O8" s="30">
        <f t="shared" si="2"/>
        <v>1</v>
      </c>
      <c r="P8" s="9">
        <f t="shared" si="3"/>
        <v>0</v>
      </c>
      <c r="Q8" s="9">
        <f t="shared" si="4"/>
        <v>0</v>
      </c>
      <c r="R8" s="9">
        <f t="shared" si="5"/>
        <v>4</v>
      </c>
      <c r="S8" s="31">
        <f t="shared" si="6"/>
        <v>0</v>
      </c>
    </row>
    <row r="9" spans="1:19" ht="15.75" thickBot="1" x14ac:dyDescent="0.3">
      <c r="A9" s="33" t="s">
        <v>47</v>
      </c>
      <c r="B9" s="33" t="s">
        <v>31</v>
      </c>
      <c r="E9" s="16" t="s">
        <v>28</v>
      </c>
      <c r="F9" s="25">
        <f>P16</f>
        <v>2.0797318208143771</v>
      </c>
      <c r="G9" s="25">
        <f>Q16</f>
        <v>6</v>
      </c>
      <c r="H9" s="26" t="s">
        <v>40</v>
      </c>
      <c r="I9" s="26">
        <f>S16</f>
        <v>-8</v>
      </c>
      <c r="J9" s="49" t="s">
        <v>54</v>
      </c>
      <c r="K9" s="54">
        <f>-F9/F8</f>
        <v>-0.24345114677212629</v>
      </c>
      <c r="M9" s="30">
        <f t="shared" si="0"/>
        <v>2.7182818284590451</v>
      </c>
      <c r="N9" s="30">
        <f t="shared" si="1"/>
        <v>1</v>
      </c>
      <c r="O9" s="30">
        <f t="shared" si="2"/>
        <v>7.3890560989306495</v>
      </c>
      <c r="P9" s="9">
        <f t="shared" si="3"/>
        <v>2.7182818284590451</v>
      </c>
      <c r="Q9" s="9">
        <f t="shared" si="4"/>
        <v>1</v>
      </c>
      <c r="R9" s="9">
        <f t="shared" si="5"/>
        <v>8.1548454853771357</v>
      </c>
      <c r="S9" s="31">
        <f t="shared" si="6"/>
        <v>3</v>
      </c>
    </row>
    <row r="10" spans="1:19" x14ac:dyDescent="0.25">
      <c r="A10" s="30">
        <v>-2</v>
      </c>
      <c r="B10" s="31">
        <v>4</v>
      </c>
      <c r="L10" s="51"/>
      <c r="M10" s="30"/>
      <c r="N10" s="30"/>
      <c r="O10" s="30"/>
      <c r="P10" s="9"/>
      <c r="Q10" s="9"/>
      <c r="R10" s="9"/>
      <c r="S10" s="31"/>
    </row>
    <row r="11" spans="1:19" x14ac:dyDescent="0.25">
      <c r="A11" s="27">
        <v>-1</v>
      </c>
      <c r="B11" s="28">
        <v>3</v>
      </c>
      <c r="E11" s="22"/>
      <c r="F11" s="21" t="s">
        <v>26</v>
      </c>
      <c r="G11" s="21" t="s">
        <v>28</v>
      </c>
      <c r="H11" s="23"/>
      <c r="I11" s="23" t="s">
        <v>31</v>
      </c>
      <c r="J11" s="49"/>
      <c r="K11" s="54"/>
      <c r="L11" s="82" t="s">
        <v>72</v>
      </c>
      <c r="M11" s="30"/>
      <c r="N11" s="30"/>
      <c r="O11" s="30"/>
      <c r="P11" s="9"/>
      <c r="Q11" s="9"/>
      <c r="R11" s="9"/>
      <c r="S11" s="31"/>
    </row>
    <row r="12" spans="1:19" x14ac:dyDescent="0.25">
      <c r="A12" s="27">
        <v>0</v>
      </c>
      <c r="B12" s="28">
        <v>4</v>
      </c>
      <c r="E12" s="16" t="s">
        <v>26</v>
      </c>
      <c r="F12" s="25">
        <f>F8</f>
        <v>8.5427070210559961</v>
      </c>
      <c r="G12" s="25">
        <f t="shared" ref="G12:H12" si="7">G8</f>
        <v>2.0797318208143771</v>
      </c>
      <c r="H12" s="25" t="str">
        <f t="shared" si="7"/>
        <v>C1</v>
      </c>
      <c r="I12" s="25">
        <f>I8</f>
        <v>13.799824941837914</v>
      </c>
      <c r="L12" s="81" t="s">
        <v>73</v>
      </c>
      <c r="M12" s="30"/>
      <c r="N12" s="30"/>
      <c r="O12" s="30"/>
      <c r="P12" s="9"/>
      <c r="Q12" s="9"/>
      <c r="R12" s="9"/>
      <c r="S12" s="31"/>
    </row>
    <row r="13" spans="1:19" x14ac:dyDescent="0.25">
      <c r="A13" s="27">
        <v>1</v>
      </c>
      <c r="B13" s="28">
        <v>3</v>
      </c>
      <c r="E13" s="16" t="s">
        <v>28</v>
      </c>
      <c r="F13" s="25">
        <f>F9+F8*$K$9</f>
        <v>0</v>
      </c>
      <c r="G13" s="25">
        <f t="shared" ref="G13" si="8">G9+G8*$K$9</f>
        <v>5.4936869032442575</v>
      </c>
      <c r="H13" s="25" t="s">
        <v>40</v>
      </c>
      <c r="I13" s="25">
        <f>I9+I8*$K$9</f>
        <v>-11.359583207345031</v>
      </c>
      <c r="M13" s="30"/>
      <c r="N13" s="30"/>
      <c r="O13" s="30"/>
      <c r="P13" s="9"/>
      <c r="Q13" s="9"/>
      <c r="R13" s="9"/>
      <c r="S13" s="31"/>
    </row>
    <row r="14" spans="1:19" ht="15.75" thickBot="1" x14ac:dyDescent="0.3">
      <c r="A14" s="27"/>
      <c r="B14" s="28"/>
      <c r="E14" s="22"/>
      <c r="F14" s="22"/>
      <c r="G14" s="22"/>
      <c r="H14" s="22"/>
      <c r="I14" s="22"/>
      <c r="M14" s="30"/>
      <c r="N14" s="30"/>
      <c r="O14" s="30"/>
      <c r="P14" s="9"/>
      <c r="Q14" s="9"/>
      <c r="R14" s="9"/>
      <c r="S14" s="31"/>
    </row>
    <row r="15" spans="1:19" ht="15.75" thickBot="1" x14ac:dyDescent="0.3">
      <c r="A15" s="27"/>
      <c r="B15" s="28"/>
      <c r="G15" s="72" t="s">
        <v>66</v>
      </c>
      <c r="H15" s="73"/>
      <c r="I15" s="74"/>
      <c r="M15" s="30"/>
      <c r="N15" s="30"/>
      <c r="O15" s="30"/>
      <c r="P15" s="9"/>
      <c r="Q15" s="9"/>
      <c r="R15" s="9"/>
      <c r="S15" s="31"/>
    </row>
    <row r="16" spans="1:19" ht="19.5" thickBot="1" x14ac:dyDescent="0.35">
      <c r="A16" s="27"/>
      <c r="B16" s="28"/>
      <c r="E16" s="55" t="s">
        <v>55</v>
      </c>
      <c r="F16" s="58">
        <f>(I12-G12*F17)/F12</f>
        <v>2.1187891561028707</v>
      </c>
      <c r="G16" s="75">
        <f>G8*F17+F8*F16</f>
        <v>13.799824941837914</v>
      </c>
      <c r="H16" s="65" t="s">
        <v>27</v>
      </c>
      <c r="I16" s="77">
        <f>I8</f>
        <v>13.799824941837914</v>
      </c>
      <c r="J16" s="49"/>
      <c r="K16" s="54"/>
      <c r="L16" s="49" t="s">
        <v>52</v>
      </c>
      <c r="M16" s="42">
        <f>SUM(M6:M15)</f>
        <v>4.2214965528670998</v>
      </c>
      <c r="N16" s="42">
        <f t="shared" ref="N16:S16" si="9">SUM(N6:N15)</f>
        <v>-2</v>
      </c>
      <c r="O16" s="42">
        <f t="shared" si="9"/>
        <v>8.5427070210559961</v>
      </c>
      <c r="P16" s="42">
        <f t="shared" si="9"/>
        <v>2.0797318208143771</v>
      </c>
      <c r="Q16" s="42">
        <f t="shared" si="9"/>
        <v>6</v>
      </c>
      <c r="R16" s="42">
        <f t="shared" si="9"/>
        <v>13.799824941837914</v>
      </c>
      <c r="S16" s="10">
        <f t="shared" si="9"/>
        <v>-8</v>
      </c>
    </row>
    <row r="17" spans="1:10" ht="19.5" thickBot="1" x14ac:dyDescent="0.35">
      <c r="A17" s="27"/>
      <c r="B17" s="28"/>
      <c r="E17" s="57" t="s">
        <v>56</v>
      </c>
      <c r="F17" s="60">
        <f>I13/G13</f>
        <v>-2.0677522049239299</v>
      </c>
      <c r="G17" s="76">
        <f>F9*F16+G9*F17</f>
        <v>-7.9999999999999982</v>
      </c>
      <c r="H17" s="64" t="s">
        <v>27</v>
      </c>
      <c r="I17" s="78">
        <f>I9</f>
        <v>-8</v>
      </c>
    </row>
    <row r="18" spans="1:10" x14ac:dyDescent="0.25">
      <c r="A18" s="27"/>
      <c r="B18" s="28"/>
    </row>
    <row r="19" spans="1:10" ht="15.75" thickBot="1" x14ac:dyDescent="0.3">
      <c r="A19" s="29"/>
      <c r="B19" s="4"/>
    </row>
    <row r="20" spans="1:10" ht="19.5" thickBot="1" x14ac:dyDescent="0.35">
      <c r="E20" s="164" t="s">
        <v>61</v>
      </c>
      <c r="F20" s="164"/>
      <c r="G20" s="164"/>
      <c r="H20" s="164"/>
      <c r="I20" s="164"/>
    </row>
    <row r="21" spans="1:10" ht="18" thickBot="1" x14ac:dyDescent="0.3">
      <c r="E21" s="107" t="s">
        <v>47</v>
      </c>
      <c r="F21" s="108" t="s">
        <v>31</v>
      </c>
      <c r="G21" s="109" t="s">
        <v>62</v>
      </c>
      <c r="H21" s="109" t="s">
        <v>63</v>
      </c>
      <c r="I21" s="110" t="s">
        <v>64</v>
      </c>
    </row>
    <row r="22" spans="1:10" x14ac:dyDescent="0.25">
      <c r="E22" s="30">
        <f>A10</f>
        <v>-2</v>
      </c>
      <c r="F22" s="9">
        <f>B10</f>
        <v>4</v>
      </c>
      <c r="G22" s="111">
        <f>$F$16*M6+$F$17*N6</f>
        <v>4.4222513404077057</v>
      </c>
      <c r="H22" s="9">
        <f>F22-G22</f>
        <v>-0.42225134040770573</v>
      </c>
      <c r="I22" s="31">
        <f>H22*H22</f>
        <v>0.17829619447610418</v>
      </c>
    </row>
    <row r="23" spans="1:10" x14ac:dyDescent="0.25">
      <c r="E23" s="27">
        <f t="shared" ref="E23:E25" si="10">A11</f>
        <v>-1</v>
      </c>
      <c r="F23" s="2">
        <f t="shared" ref="F23:F25" si="11">B11</f>
        <v>3</v>
      </c>
      <c r="G23" s="111">
        <f t="shared" ref="G23:G25" si="12">$F$16*M7+$F$17*N7</f>
        <v>2.8472111756311658</v>
      </c>
      <c r="H23" s="9">
        <f t="shared" ref="H23:H25" si="13">F23-G23</f>
        <v>0.15278882436883423</v>
      </c>
      <c r="I23" s="31">
        <f t="shared" ref="I23:I25" si="14">H23*H23</f>
        <v>2.3344424852010472E-2</v>
      </c>
    </row>
    <row r="24" spans="1:10" x14ac:dyDescent="0.25">
      <c r="E24" s="27">
        <f t="shared" si="10"/>
        <v>0</v>
      </c>
      <c r="F24" s="2">
        <f t="shared" si="11"/>
        <v>4</v>
      </c>
      <c r="G24" s="111">
        <f t="shared" si="12"/>
        <v>2.1187891561028707</v>
      </c>
      <c r="H24" s="9">
        <f t="shared" si="13"/>
        <v>1.8812108438971293</v>
      </c>
      <c r="I24" s="31">
        <f t="shared" si="14"/>
        <v>3.5389542391961495</v>
      </c>
    </row>
    <row r="25" spans="1:10" x14ac:dyDescent="0.25">
      <c r="E25" s="27">
        <f t="shared" si="10"/>
        <v>1</v>
      </c>
      <c r="F25" s="2">
        <f t="shared" si="11"/>
        <v>3</v>
      </c>
      <c r="G25" s="111">
        <f t="shared" si="12"/>
        <v>3.6917138564465786</v>
      </c>
      <c r="H25" s="9">
        <f t="shared" si="13"/>
        <v>-0.69171385644657857</v>
      </c>
      <c r="I25" s="31">
        <f t="shared" si="14"/>
        <v>0.47846805920019791</v>
      </c>
    </row>
    <row r="26" spans="1:10" x14ac:dyDescent="0.25">
      <c r="D26" s="82" t="s">
        <v>72</v>
      </c>
      <c r="E26" s="27"/>
      <c r="F26" s="2"/>
      <c r="G26" s="26"/>
      <c r="H26" s="2"/>
      <c r="I26" s="28"/>
    </row>
    <row r="27" spans="1:10" x14ac:dyDescent="0.25">
      <c r="D27" s="81" t="s">
        <v>73</v>
      </c>
      <c r="E27" s="27"/>
      <c r="F27" s="2"/>
      <c r="G27" s="26"/>
      <c r="H27" s="2"/>
      <c r="I27" s="28"/>
    </row>
    <row r="28" spans="1:10" x14ac:dyDescent="0.25">
      <c r="E28" s="27"/>
      <c r="F28" s="2"/>
      <c r="G28" s="26"/>
      <c r="H28" s="2"/>
      <c r="I28" s="28"/>
    </row>
    <row r="29" spans="1:10" x14ac:dyDescent="0.25">
      <c r="E29" s="27"/>
      <c r="F29" s="2"/>
      <c r="G29" s="2"/>
      <c r="H29" s="2"/>
      <c r="I29" s="28"/>
    </row>
    <row r="30" spans="1:10" x14ac:dyDescent="0.25">
      <c r="E30" s="27"/>
      <c r="F30" s="2"/>
      <c r="G30" s="2"/>
      <c r="H30" s="2"/>
      <c r="I30" s="28"/>
    </row>
    <row r="31" spans="1:10" ht="15.75" thickBot="1" x14ac:dyDescent="0.3">
      <c r="E31" s="29"/>
      <c r="F31" s="48"/>
      <c r="G31" s="48"/>
      <c r="H31" s="48"/>
      <c r="I31" s="4"/>
    </row>
    <row r="32" spans="1:10" ht="15.75" thickBot="1" x14ac:dyDescent="0.3">
      <c r="G32" s="80" t="s">
        <v>68</v>
      </c>
      <c r="H32" s="61" t="s">
        <v>65</v>
      </c>
      <c r="I32" s="62">
        <f>SUM(I22:I31)</f>
        <v>4.2190629177244618</v>
      </c>
      <c r="J32" s="79" t="s">
        <v>67</v>
      </c>
    </row>
  </sheetData>
  <mergeCells count="4">
    <mergeCell ref="E20:I20"/>
    <mergeCell ref="F2:I2"/>
    <mergeCell ref="A8:B8"/>
    <mergeCell ref="M3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AB3F-12C0-499E-9E57-AACE13319B47}">
  <dimension ref="A2:V23"/>
  <sheetViews>
    <sheetView zoomScale="80" zoomScaleNormal="80" workbookViewId="0">
      <selection activeCell="C18" sqref="C18"/>
    </sheetView>
  </sheetViews>
  <sheetFormatPr baseColWidth="10" defaultColWidth="9.140625" defaultRowHeight="15" x14ac:dyDescent="0.25"/>
  <cols>
    <col min="1" max="1" width="12.5703125" style="1" customWidth="1"/>
    <col min="2" max="2" width="19.140625" style="1" customWidth="1"/>
    <col min="3" max="3" width="10" style="1" customWidth="1"/>
    <col min="4" max="4" width="11.42578125" style="1" customWidth="1"/>
    <col min="5" max="5" width="10.28515625" style="1" customWidth="1"/>
    <col min="6" max="6" width="10.85546875" style="1" customWidth="1"/>
    <col min="7" max="8" width="11.42578125" style="1" bestFit="1" customWidth="1"/>
    <col min="9" max="9" width="10.28515625" style="1" bestFit="1" customWidth="1"/>
    <col min="10" max="10" width="10.28515625" style="1" customWidth="1"/>
    <col min="11" max="11" width="8.42578125" style="1" bestFit="1" customWidth="1"/>
    <col min="12" max="12" width="10.28515625" style="1" bestFit="1" customWidth="1"/>
    <col min="13" max="13" width="11.28515625" style="1" bestFit="1" customWidth="1"/>
    <col min="14" max="15" width="8.85546875" style="1" customWidth="1"/>
    <col min="16" max="16" width="9.42578125" style="1" customWidth="1"/>
    <col min="17" max="16384" width="9.140625" style="1"/>
  </cols>
  <sheetData>
    <row r="2" spans="1:22" x14ac:dyDescent="0.25">
      <c r="A2" s="149" t="s">
        <v>136</v>
      </c>
      <c r="B2" s="87"/>
      <c r="C2" s="87"/>
      <c r="D2" s="47"/>
      <c r="E2" s="1" t="s">
        <v>137</v>
      </c>
    </row>
    <row r="3" spans="1:22" ht="18" customHeight="1" x14ac:dyDescent="0.25">
      <c r="A3" s="149" t="s">
        <v>135</v>
      </c>
      <c r="B3" s="87" t="s">
        <v>163</v>
      </c>
      <c r="C3" s="87"/>
      <c r="D3" s="47"/>
      <c r="E3" s="1" t="s">
        <v>138</v>
      </c>
    </row>
    <row r="4" spans="1:22" ht="21.75" customHeight="1" x14ac:dyDescent="0.25">
      <c r="A4" s="149" t="s">
        <v>140</v>
      </c>
      <c r="B4" s="158" t="s">
        <v>157</v>
      </c>
      <c r="C4" s="87"/>
      <c r="D4" s="47"/>
      <c r="E4" s="1" t="s">
        <v>139</v>
      </c>
    </row>
    <row r="5" spans="1:22" ht="15.75" thickBot="1" x14ac:dyDescent="0.3"/>
    <row r="6" spans="1:22" x14ac:dyDescent="0.25">
      <c r="A6" s="117" t="s">
        <v>3</v>
      </c>
      <c r="B6" s="112">
        <v>0.25</v>
      </c>
      <c r="C6" s="117" t="s">
        <v>8</v>
      </c>
      <c r="D6" s="114">
        <v>2</v>
      </c>
      <c r="E6" s="117" t="s">
        <v>17</v>
      </c>
      <c r="F6" s="114">
        <v>3</v>
      </c>
    </row>
    <row r="7" spans="1:22" ht="15.75" thickBot="1" x14ac:dyDescent="0.3">
      <c r="A7" s="118" t="s">
        <v>4</v>
      </c>
      <c r="B7" s="88">
        <v>1.5</v>
      </c>
      <c r="C7" s="119" t="s">
        <v>9</v>
      </c>
      <c r="D7" s="125">
        <v>1121.55</v>
      </c>
      <c r="E7" s="119" t="s">
        <v>18</v>
      </c>
      <c r="F7" s="125">
        <v>1091.71</v>
      </c>
    </row>
    <row r="8" spans="1:22" ht="15.75" thickBot="1" x14ac:dyDescent="0.3">
      <c r="A8" s="126" t="s">
        <v>5</v>
      </c>
      <c r="B8" s="113">
        <v>5</v>
      </c>
    </row>
    <row r="9" spans="1:22" ht="15.75" thickBot="1" x14ac:dyDescent="0.3">
      <c r="A9" s="116" t="s">
        <v>2</v>
      </c>
      <c r="B9" s="11">
        <f>(B7-B6)/B8</f>
        <v>0.25</v>
      </c>
    </row>
    <row r="10" spans="1:22" x14ac:dyDescent="0.25">
      <c r="I10" s="128"/>
      <c r="J10" s="128"/>
      <c r="K10" s="128"/>
    </row>
    <row r="11" spans="1:22" ht="15.75" thickBot="1" x14ac:dyDescent="0.3">
      <c r="A11" s="183" t="s">
        <v>134</v>
      </c>
      <c r="B11" s="183"/>
      <c r="C11" s="183"/>
      <c r="D11" s="183"/>
      <c r="E11" s="184"/>
      <c r="F11" s="185" t="s">
        <v>134</v>
      </c>
      <c r="G11" s="183"/>
      <c r="H11" s="183"/>
      <c r="I11" s="183"/>
      <c r="J11" s="184"/>
      <c r="K11" s="185" t="s">
        <v>134</v>
      </c>
      <c r="L11" s="183"/>
      <c r="M11" s="183"/>
      <c r="N11" s="183"/>
      <c r="O11" s="183"/>
      <c r="P11" s="185" t="s">
        <v>134</v>
      </c>
      <c r="Q11" s="183"/>
      <c r="R11" s="183"/>
      <c r="S11" s="183"/>
      <c r="T11" s="183"/>
      <c r="U11" s="183"/>
      <c r="V11" s="184"/>
    </row>
    <row r="12" spans="1:22" ht="15.75" thickBot="1" x14ac:dyDescent="0.3">
      <c r="A12" s="129" t="s">
        <v>0</v>
      </c>
      <c r="B12" s="130" t="s">
        <v>1</v>
      </c>
      <c r="C12" s="130" t="s">
        <v>15</v>
      </c>
      <c r="D12" s="130" t="s">
        <v>111</v>
      </c>
      <c r="E12" s="130" t="s">
        <v>126</v>
      </c>
      <c r="F12" s="127" t="s">
        <v>112</v>
      </c>
      <c r="G12" s="123" t="s">
        <v>127</v>
      </c>
      <c r="H12" s="123" t="s">
        <v>128</v>
      </c>
      <c r="I12" s="130" t="s">
        <v>114</v>
      </c>
      <c r="J12" s="130" t="s">
        <v>129</v>
      </c>
      <c r="K12" s="127" t="s">
        <v>112</v>
      </c>
      <c r="L12" s="123" t="s">
        <v>115</v>
      </c>
      <c r="M12" s="123" t="s">
        <v>130</v>
      </c>
      <c r="N12" s="130" t="s">
        <v>116</v>
      </c>
      <c r="O12" s="130" t="s">
        <v>131</v>
      </c>
      <c r="P12" s="123" t="s">
        <v>117</v>
      </c>
      <c r="Q12" s="123" t="s">
        <v>118</v>
      </c>
      <c r="R12" s="123" t="s">
        <v>132</v>
      </c>
      <c r="S12" s="130" t="s">
        <v>119</v>
      </c>
      <c r="T12" s="130" t="s">
        <v>133</v>
      </c>
      <c r="U12" s="130" t="s">
        <v>7</v>
      </c>
      <c r="V12" s="130" t="s">
        <v>16</v>
      </c>
    </row>
    <row r="13" spans="1:22" x14ac:dyDescent="0.25">
      <c r="A13" s="9">
        <f>B6</f>
        <v>0.25</v>
      </c>
      <c r="B13" s="9">
        <f>D6</f>
        <v>2</v>
      </c>
      <c r="C13" s="9">
        <f>F6</f>
        <v>3</v>
      </c>
      <c r="D13" s="9">
        <f>(10+0.04*B13^2+6*A13*C13)/2</f>
        <v>7.33</v>
      </c>
      <c r="E13" s="9">
        <f>(-1/3*C13*B13+4+10*A13^2)*3</f>
        <v>7.875</v>
      </c>
      <c r="F13" s="12">
        <f t="shared" ref="F13:F23" si="0">A13+$B$9/2</f>
        <v>0.375</v>
      </c>
      <c r="G13" s="9">
        <f t="shared" ref="G13:G23" si="1">B13+($B$9/2)*D13</f>
        <v>2.9162499999999998</v>
      </c>
      <c r="H13" s="9">
        <f>C13+E13*$B$9/2</f>
        <v>3.984375</v>
      </c>
      <c r="I13" s="9">
        <f>(10+0.04*G13^2+6*F13*H13)/2</f>
        <v>9.6525121562500011</v>
      </c>
      <c r="J13" s="9">
        <f>(-1/3*H13*G13+4+10*F13^2)*3</f>
        <v>4.5993164062500007</v>
      </c>
      <c r="K13" s="9">
        <f>F13</f>
        <v>0.375</v>
      </c>
      <c r="L13" s="9">
        <f t="shared" ref="L13:L23" si="2">B13+$B$9*I13/2</f>
        <v>3.2065640195312501</v>
      </c>
      <c r="M13" s="9">
        <f t="shared" ref="M13:M23" si="3">C13+$B$9*J13/2</f>
        <v>3.5749145507812501</v>
      </c>
      <c r="N13" s="9">
        <f>(10+0.04*L13^2+6*K13*M13)/2</f>
        <v>9.2274199258559548</v>
      </c>
      <c r="O13" s="9">
        <f>(-1/3*M13*L13+4+10*K13^2)*3</f>
        <v>4.7555576285661223</v>
      </c>
      <c r="P13" s="9">
        <f t="shared" ref="P13:P23" si="4">A13+$B$9</f>
        <v>0.5</v>
      </c>
      <c r="Q13" s="9">
        <f>B13+$B$9*N13</f>
        <v>4.3068549814639887</v>
      </c>
      <c r="R13" s="9">
        <f>C13+$B$9*O13</f>
        <v>4.1888894071415308</v>
      </c>
      <c r="S13" s="9">
        <f>(10+0.04*Q13^2+6*P13*R13)/2</f>
        <v>11.65431410733952</v>
      </c>
      <c r="T13" s="9">
        <f>(-1/3*R13*Q13+4+10*P13^2)*3</f>
        <v>1.4590607900507644</v>
      </c>
      <c r="U13" s="9">
        <f>B13+$B$9*(D13+2*I13+2*N13+S13)/6</f>
        <v>4.3643407613146437</v>
      </c>
      <c r="V13" s="9">
        <f>C13+$B$9*(E13+2*J13+2*O13+T13)/6</f>
        <v>4.1684920358201252</v>
      </c>
    </row>
    <row r="14" spans="1:22" x14ac:dyDescent="0.25">
      <c r="A14" s="2">
        <f>A13+$B$9</f>
        <v>0.5</v>
      </c>
      <c r="B14" s="2">
        <f>U13</f>
        <v>4.3643407613146437</v>
      </c>
      <c r="C14" s="2">
        <f>V13</f>
        <v>4.1684920358201252</v>
      </c>
      <c r="D14" s="9">
        <f t="shared" ref="D14:D21" si="5">(10+0.04*B14^2+6*A14*C14)/2</f>
        <v>11.633687459347637</v>
      </c>
      <c r="E14" s="9">
        <f t="shared" ref="E14:E21" si="6">(-1/3*C14*B14+4+10*A14^2)*3</f>
        <v>1.3072802948547677</v>
      </c>
      <c r="F14" s="12">
        <f t="shared" si="0"/>
        <v>0.625</v>
      </c>
      <c r="G14" s="9">
        <f t="shared" si="1"/>
        <v>5.8185516937330988</v>
      </c>
      <c r="H14" s="9">
        <f t="shared" ref="H14:H23" si="7">C14+E14*$B$9/2</f>
        <v>4.3319020726769715</v>
      </c>
      <c r="I14" s="9">
        <f t="shared" ref="I14:I21" si="8">(10+0.04*G14^2+6*F14*H14)/2</f>
        <v>13.799427262522208</v>
      </c>
      <c r="J14" s="9">
        <f t="shared" ref="J14:J21" si="9">(-1/3*H14*G14+4+10*F14^2)*3</f>
        <v>-1.4866461420605113</v>
      </c>
      <c r="K14" s="9">
        <f t="shared" ref="K14:K23" si="10">F14</f>
        <v>0.625</v>
      </c>
      <c r="L14" s="9">
        <f t="shared" si="2"/>
        <v>6.0892691691299197</v>
      </c>
      <c r="M14" s="9">
        <f t="shared" si="3"/>
        <v>3.9826612680625613</v>
      </c>
      <c r="N14" s="9">
        <f t="shared" ref="N14:N20" si="11">(10+0.04*L14^2+6*K14*M14)/2</f>
        <v>13.209073857899625</v>
      </c>
      <c r="O14" s="9">
        <f t="shared" ref="O14:O21" si="12">(-1/3*M14*L14+4+10*K14^2)*3</f>
        <v>-0.53274647070122505</v>
      </c>
      <c r="P14" s="9">
        <f t="shared" si="4"/>
        <v>0.75</v>
      </c>
      <c r="Q14" s="9">
        <f t="shared" ref="Q14:Q23" si="13">B14+$B$9*N14</f>
        <v>7.66660922578955</v>
      </c>
      <c r="R14" s="9">
        <f t="shared" ref="R14:R23" si="14">C14+$B$9*O14</f>
        <v>4.0353054181448194</v>
      </c>
      <c r="S14" s="9">
        <f t="shared" ref="S14:S21" si="15">(10+0.04*Q14^2+6*P14*R14)/2</f>
        <v>15.254975131245072</v>
      </c>
      <c r="T14" s="9">
        <f t="shared" ref="T14:T21" si="16">(-1/3*R14*Q14+4+10*P14^2)*3</f>
        <v>-2.0621097476276304</v>
      </c>
      <c r="U14" s="9">
        <f t="shared" ref="U14:U23" si="17">B14+$B$9*(D14+2*I14+2*N14+S14)/6</f>
        <v>7.735410129291159</v>
      </c>
      <c r="V14" s="9">
        <f t="shared" ref="V14:V23" si="18">C14+$B$9*(E14+2*J14+2*O14+T14)/6</f>
        <v>3.9687580908911113</v>
      </c>
    </row>
    <row r="15" spans="1:22" x14ac:dyDescent="0.25">
      <c r="A15" s="2">
        <f t="shared" ref="A15:A23" si="19">A14+$B$9</f>
        <v>0.75</v>
      </c>
      <c r="B15" s="2">
        <f t="shared" ref="B15:B23" si="20">U14</f>
        <v>7.735410129291159</v>
      </c>
      <c r="C15" s="2">
        <f t="shared" ref="C15:C23" si="21">V14</f>
        <v>3.9687580908911113</v>
      </c>
      <c r="D15" s="9">
        <f t="shared" si="5"/>
        <v>15.126437101871804</v>
      </c>
      <c r="E15" s="9">
        <f t="shared" si="6"/>
        <v>-1.824971536985343</v>
      </c>
      <c r="F15" s="12">
        <f t="shared" si="0"/>
        <v>0.875</v>
      </c>
      <c r="G15" s="9">
        <f t="shared" si="1"/>
        <v>9.6262147670251341</v>
      </c>
      <c r="H15" s="9">
        <f t="shared" si="7"/>
        <v>3.7406366487679437</v>
      </c>
      <c r="I15" s="9">
        <f t="shared" si="8"/>
        <v>16.672451417833706</v>
      </c>
      <c r="J15" s="9">
        <f t="shared" si="9"/>
        <v>-1.0394217464453845</v>
      </c>
      <c r="K15" s="9">
        <f t="shared" si="10"/>
        <v>0.875</v>
      </c>
      <c r="L15" s="9">
        <f t="shared" si="2"/>
        <v>9.8194665565203714</v>
      </c>
      <c r="M15" s="9">
        <f t="shared" si="3"/>
        <v>3.8388303725854382</v>
      </c>
      <c r="N15" s="9">
        <f t="shared" si="11"/>
        <v>17.005368197129215</v>
      </c>
      <c r="O15" s="9">
        <f t="shared" si="12"/>
        <v>-2.7265164597573452</v>
      </c>
      <c r="P15" s="9">
        <f t="shared" si="4"/>
        <v>1</v>
      </c>
      <c r="Q15" s="9">
        <f t="shared" si="13"/>
        <v>11.986752178573463</v>
      </c>
      <c r="R15" s="9">
        <f t="shared" si="14"/>
        <v>3.287128975951775</v>
      </c>
      <c r="S15" s="9">
        <f t="shared" si="15"/>
        <v>17.735031483666038</v>
      </c>
      <c r="T15" s="9">
        <f t="shared" si="16"/>
        <v>2.5979995862581049</v>
      </c>
      <c r="U15" s="9">
        <f t="shared" si="17"/>
        <v>11.911122954935479</v>
      </c>
      <c r="V15" s="9">
        <f t="shared" si="18"/>
        <v>3.6871394090939154</v>
      </c>
    </row>
    <row r="16" spans="1:22" x14ac:dyDescent="0.25">
      <c r="A16" s="2">
        <f t="shared" si="19"/>
        <v>1</v>
      </c>
      <c r="B16" s="2">
        <f t="shared" si="20"/>
        <v>11.911122954935479</v>
      </c>
      <c r="C16" s="2">
        <f t="shared" si="21"/>
        <v>3.6871394090939154</v>
      </c>
      <c r="D16" s="9">
        <f t="shared" si="5"/>
        <v>18.898915228233562</v>
      </c>
      <c r="E16" s="9">
        <f t="shared" si="6"/>
        <v>-1.9179708537057678</v>
      </c>
      <c r="F16" s="12">
        <f t="shared" si="0"/>
        <v>1.125</v>
      </c>
      <c r="G16" s="9">
        <f t="shared" si="1"/>
        <v>14.273487358464674</v>
      </c>
      <c r="H16" s="9">
        <f t="shared" si="7"/>
        <v>3.4473930523806944</v>
      </c>
      <c r="I16" s="9">
        <f t="shared" si="8"/>
        <v>20.709600379229862</v>
      </c>
      <c r="J16" s="9">
        <f t="shared" si="9"/>
        <v>0.76242884718521253</v>
      </c>
      <c r="K16" s="9">
        <f t="shared" si="10"/>
        <v>1.125</v>
      </c>
      <c r="L16" s="9">
        <f t="shared" si="2"/>
        <v>14.499823002339213</v>
      </c>
      <c r="M16" s="9">
        <f t="shared" si="3"/>
        <v>3.7824430149920669</v>
      </c>
      <c r="N16" s="9">
        <f t="shared" si="11"/>
        <v>21.970642517581531</v>
      </c>
      <c r="O16" s="9">
        <f t="shared" si="12"/>
        <v>-4.8760042338192484</v>
      </c>
      <c r="P16" s="9">
        <f t="shared" si="4"/>
        <v>1.25</v>
      </c>
      <c r="Q16" s="9">
        <f t="shared" si="13"/>
        <v>17.40378358433086</v>
      </c>
      <c r="R16" s="9">
        <f t="shared" si="14"/>
        <v>2.4681383506391033</v>
      </c>
      <c r="S16" s="9">
        <f t="shared" si="15"/>
        <v>20.313352475901127</v>
      </c>
      <c r="T16" s="9">
        <f t="shared" si="16"/>
        <v>15.920054289289736</v>
      </c>
      <c r="U16" s="9">
        <f t="shared" si="17"/>
        <v>17.101654350675375</v>
      </c>
      <c r="V16" s="9">
        <f t="shared" si="18"/>
        <v>3.9277616033570775</v>
      </c>
    </row>
    <row r="17" spans="1:22" x14ac:dyDescent="0.25">
      <c r="A17" s="2">
        <f t="shared" si="19"/>
        <v>1.25</v>
      </c>
      <c r="B17" s="2">
        <f t="shared" si="20"/>
        <v>17.101654350675375</v>
      </c>
      <c r="C17" s="2">
        <f t="shared" si="21"/>
        <v>3.9277616033570775</v>
      </c>
      <c r="D17" s="9">
        <f t="shared" si="5"/>
        <v>25.578437643188522</v>
      </c>
      <c r="E17" s="9">
        <f t="shared" si="6"/>
        <v>-8.2962213124672459</v>
      </c>
      <c r="F17" s="12">
        <f t="shared" si="0"/>
        <v>1.375</v>
      </c>
      <c r="G17" s="9">
        <f t="shared" si="1"/>
        <v>20.29895905607394</v>
      </c>
      <c r="H17" s="9">
        <f t="shared" si="7"/>
        <v>2.8907339392986717</v>
      </c>
      <c r="I17" s="9">
        <f t="shared" si="8"/>
        <v>25.165232274810343</v>
      </c>
      <c r="J17" s="9">
        <f t="shared" si="9"/>
        <v>10.039860124172932</v>
      </c>
      <c r="K17" s="9">
        <f t="shared" si="10"/>
        <v>1.375</v>
      </c>
      <c r="L17" s="9">
        <f t="shared" si="2"/>
        <v>20.247308385026667</v>
      </c>
      <c r="M17" s="9">
        <f t="shared" si="3"/>
        <v>5.182744118878694</v>
      </c>
      <c r="N17" s="9">
        <f t="shared" si="11"/>
        <v>34.57788942714204</v>
      </c>
      <c r="O17" s="9">
        <f t="shared" si="12"/>
        <v>-36.217868455620227</v>
      </c>
      <c r="P17" s="9">
        <f t="shared" si="4"/>
        <v>1.5</v>
      </c>
      <c r="Q17" s="9">
        <f t="shared" si="13"/>
        <v>25.746126707460885</v>
      </c>
      <c r="R17" s="9">
        <f t="shared" si="14"/>
        <v>-5.1267055105479793</v>
      </c>
      <c r="S17" s="9">
        <f t="shared" si="15"/>
        <v>-4.8129139887332961</v>
      </c>
      <c r="T17" s="9">
        <f t="shared" si="16"/>
        <v>211.49280966640623</v>
      </c>
      <c r="U17" s="9">
        <f t="shared" si="17"/>
        <v>22.945477978107043</v>
      </c>
      <c r="V17" s="9">
        <f t="shared" si="18"/>
        <v>10.212785423817261</v>
      </c>
    </row>
    <row r="18" spans="1:22" x14ac:dyDescent="0.25">
      <c r="A18" s="2">
        <f t="shared" si="19"/>
        <v>1.5</v>
      </c>
      <c r="B18" s="2">
        <f t="shared" si="20"/>
        <v>22.945477978107043</v>
      </c>
      <c r="C18" s="2">
        <f t="shared" si="21"/>
        <v>10.212785423817261</v>
      </c>
      <c r="D18" s="9">
        <f t="shared" si="5"/>
        <v>61.487433600053578</v>
      </c>
      <c r="E18" s="9">
        <f t="shared" si="6"/>
        <v>-154.83724303733155</v>
      </c>
      <c r="F18" s="12">
        <f t="shared" si="0"/>
        <v>1.625</v>
      </c>
      <c r="G18" s="9">
        <f t="shared" si="1"/>
        <v>30.63140717811374</v>
      </c>
      <c r="H18" s="9">
        <f t="shared" si="7"/>
        <v>-9.1418699558491827</v>
      </c>
      <c r="I18" s="9">
        <f t="shared" si="8"/>
        <v>-20.800953920536802</v>
      </c>
      <c r="J18" s="9">
        <f t="shared" si="9"/>
        <v>371.24709098698099</v>
      </c>
      <c r="K18" s="9">
        <f t="shared" si="10"/>
        <v>1.625</v>
      </c>
      <c r="L18" s="9">
        <f t="shared" si="2"/>
        <v>20.345358738039941</v>
      </c>
      <c r="M18" s="9">
        <f t="shared" si="3"/>
        <v>56.618671797189883</v>
      </c>
      <c r="N18" s="9">
        <f t="shared" si="11"/>
        <v>289.29469745489143</v>
      </c>
      <c r="O18" s="9">
        <f t="shared" si="12"/>
        <v>-1060.7084389851727</v>
      </c>
      <c r="P18" s="9">
        <f t="shared" si="4"/>
        <v>1.75</v>
      </c>
      <c r="Q18" s="9">
        <f t="shared" si="13"/>
        <v>95.269152341829908</v>
      </c>
      <c r="R18" s="9">
        <f t="shared" si="14"/>
        <v>-254.96432432247593</v>
      </c>
      <c r="S18" s="9">
        <f t="shared" si="15"/>
        <v>-1152.038474934383</v>
      </c>
      <c r="T18" s="9">
        <f t="shared" si="16"/>
        <v>24394.110055609686</v>
      </c>
      <c r="U18" s="9">
        <f t="shared" si="17"/>
        <v>-0.11967011629379698</v>
      </c>
      <c r="V18" s="9">
        <f t="shared" si="18"/>
        <v>962.72737361448276</v>
      </c>
    </row>
    <row r="19" spans="1:22" x14ac:dyDescent="0.25">
      <c r="A19" s="2">
        <f t="shared" si="19"/>
        <v>1.75</v>
      </c>
      <c r="B19" s="2">
        <f t="shared" si="20"/>
        <v>-0.11967011629379698</v>
      </c>
      <c r="C19" s="2">
        <f t="shared" si="21"/>
        <v>962.72737361448276</v>
      </c>
      <c r="D19" s="9">
        <f t="shared" si="5"/>
        <v>5059.3189978947694</v>
      </c>
      <c r="E19" s="9">
        <f t="shared" si="6"/>
        <v>219.08469675966685</v>
      </c>
      <c r="F19" s="12">
        <f t="shared" si="0"/>
        <v>1.875</v>
      </c>
      <c r="G19" s="9">
        <f t="shared" si="1"/>
        <v>632.29520462055234</v>
      </c>
      <c r="H19" s="9">
        <f t="shared" si="7"/>
        <v>990.11296070944115</v>
      </c>
      <c r="I19" s="9">
        <f t="shared" si="8"/>
        <v>13570.329919713529</v>
      </c>
      <c r="J19" s="9">
        <f t="shared" si="9"/>
        <v>-625926.20833923691</v>
      </c>
      <c r="K19" s="9">
        <f t="shared" si="10"/>
        <v>1.875</v>
      </c>
      <c r="L19" s="9">
        <f t="shared" si="2"/>
        <v>1696.1715698478974</v>
      </c>
      <c r="M19" s="9">
        <f t="shared" si="3"/>
        <v>-77278.048668790128</v>
      </c>
      <c r="N19" s="9">
        <f t="shared" si="11"/>
        <v>-377144.06387473887</v>
      </c>
      <c r="O19" s="9">
        <f t="shared" si="12"/>
        <v>131076946.59407397</v>
      </c>
      <c r="P19" s="9">
        <f t="shared" si="4"/>
        <v>2</v>
      </c>
      <c r="Q19" s="9">
        <f t="shared" si="13"/>
        <v>-94286.135638801017</v>
      </c>
      <c r="R19" s="9">
        <f t="shared" si="14"/>
        <v>32770199.375892106</v>
      </c>
      <c r="S19" s="9">
        <f t="shared" si="15"/>
        <v>374418708.72932029</v>
      </c>
      <c r="T19" s="9">
        <f t="shared" si="16"/>
        <v>3089775463397.916</v>
      </c>
      <c r="U19" s="9">
        <f t="shared" si="17"/>
        <v>15570692.404513558</v>
      </c>
      <c r="V19" s="9">
        <f t="shared" si="18"/>
        <v>128751516198.46786</v>
      </c>
    </row>
    <row r="20" spans="1:22" x14ac:dyDescent="0.25">
      <c r="A20" s="2">
        <f t="shared" si="19"/>
        <v>2</v>
      </c>
      <c r="B20" s="2">
        <f t="shared" si="20"/>
        <v>15570692.404513558</v>
      </c>
      <c r="C20" s="2">
        <f t="shared" si="21"/>
        <v>128751516198.46786</v>
      </c>
      <c r="D20" s="9">
        <f t="shared" si="5"/>
        <v>5621438336315.332</v>
      </c>
      <c r="E20" s="9">
        <f t="shared" si="6"/>
        <v>-2.004750255341088E+18</v>
      </c>
      <c r="F20" s="12">
        <f t="shared" si="0"/>
        <v>2.125</v>
      </c>
      <c r="G20" s="9">
        <f t="shared" si="1"/>
        <v>702695362731.82104</v>
      </c>
      <c r="H20" s="9">
        <f t="shared" si="7"/>
        <v>-2.5059365316611981E+17</v>
      </c>
      <c r="I20" s="9">
        <f t="shared" si="8"/>
        <v>9.8740179215571768E+21</v>
      </c>
      <c r="J20" s="9">
        <f t="shared" si="9"/>
        <v>1.7609099800985872E+29</v>
      </c>
      <c r="K20" s="9">
        <f t="shared" si="10"/>
        <v>2.125</v>
      </c>
      <c r="L20" s="9">
        <f t="shared" si="2"/>
        <v>1.2342522401946626E+21</v>
      </c>
      <c r="M20" s="9">
        <f t="shared" si="3"/>
        <v>2.201137475123234E+28</v>
      </c>
      <c r="N20" s="9">
        <f t="shared" si="11"/>
        <v>3.0467571848651184E+40</v>
      </c>
      <c r="O20" s="9">
        <f t="shared" si="12"/>
        <v>-2.7167588596472747E+49</v>
      </c>
      <c r="P20" s="9">
        <f t="shared" si="4"/>
        <v>2.25</v>
      </c>
      <c r="Q20" s="9">
        <f t="shared" si="13"/>
        <v>7.6168929621627959E+39</v>
      </c>
      <c r="R20" s="9">
        <f t="shared" si="14"/>
        <v>-6.7918971491181867E+48</v>
      </c>
      <c r="S20" s="9">
        <f t="shared" si="15"/>
        <v>1.1603411679409026E+78</v>
      </c>
      <c r="T20" s="9">
        <f t="shared" si="16"/>
        <v>5.1733153594851869E+88</v>
      </c>
      <c r="U20" s="9">
        <f t="shared" si="17"/>
        <v>4.8347548664204275E+76</v>
      </c>
      <c r="V20" s="9">
        <f t="shared" si="18"/>
        <v>2.1555480664521612E+87</v>
      </c>
    </row>
    <row r="21" spans="1:22" x14ac:dyDescent="0.25">
      <c r="A21" s="2">
        <f t="shared" si="19"/>
        <v>2.25</v>
      </c>
      <c r="B21" s="2">
        <f t="shared" si="20"/>
        <v>4.8347548664204275E+76</v>
      </c>
      <c r="C21" s="2">
        <f t="shared" si="21"/>
        <v>2.1555480664521612E+87</v>
      </c>
      <c r="D21" s="9">
        <f t="shared" si="5"/>
        <v>4.6749709236752015E+151</v>
      </c>
      <c r="E21" s="9">
        <f t="shared" si="6"/>
        <v>-1.0421546504082728E+164</v>
      </c>
      <c r="F21" s="12">
        <f t="shared" si="0"/>
        <v>2.375</v>
      </c>
      <c r="G21" s="9">
        <f t="shared" si="1"/>
        <v>5.8437136545940019E+150</v>
      </c>
      <c r="H21" s="9">
        <f t="shared" si="7"/>
        <v>-1.302693313010341E+163</v>
      </c>
      <c r="I21" s="9">
        <f t="shared" si="8"/>
        <v>6.8297978553776778E+299</v>
      </c>
      <c r="J21" s="9" t="e">
        <f t="shared" si="9"/>
        <v>#NUM!</v>
      </c>
      <c r="K21" s="9">
        <f t="shared" si="10"/>
        <v>2.375</v>
      </c>
      <c r="L21" s="9">
        <f t="shared" si="2"/>
        <v>8.5372473192220973E+298</v>
      </c>
      <c r="M21" s="9" t="e">
        <f t="shared" si="3"/>
        <v>#NUM!</v>
      </c>
      <c r="N21" s="9" t="e">
        <f t="shared" ref="N21" si="22">(10+0.04*L21^2+6*K21*M21)/2</f>
        <v>#NUM!</v>
      </c>
      <c r="O21" s="9" t="e">
        <f t="shared" si="12"/>
        <v>#NUM!</v>
      </c>
      <c r="P21" s="9">
        <f t="shared" si="4"/>
        <v>2.5</v>
      </c>
      <c r="Q21" s="9" t="e">
        <f t="shared" si="13"/>
        <v>#NUM!</v>
      </c>
      <c r="R21" s="9" t="e">
        <f t="shared" si="14"/>
        <v>#NUM!</v>
      </c>
      <c r="S21" s="9" t="e">
        <f t="shared" si="15"/>
        <v>#NUM!</v>
      </c>
      <c r="T21" s="9" t="e">
        <f t="shared" si="16"/>
        <v>#NUM!</v>
      </c>
      <c r="U21" s="9" t="e">
        <f t="shared" si="17"/>
        <v>#NUM!</v>
      </c>
      <c r="V21" s="9" t="e">
        <f t="shared" si="18"/>
        <v>#NUM!</v>
      </c>
    </row>
    <row r="22" spans="1:22" x14ac:dyDescent="0.25">
      <c r="A22" s="2">
        <f t="shared" si="19"/>
        <v>2.5</v>
      </c>
      <c r="B22" s="2" t="e">
        <f t="shared" si="20"/>
        <v>#NUM!</v>
      </c>
      <c r="C22" s="2" t="e">
        <f t="shared" si="21"/>
        <v>#NUM!</v>
      </c>
      <c r="D22" s="9"/>
      <c r="E22" s="9"/>
      <c r="F22" s="12">
        <f t="shared" si="0"/>
        <v>2.625</v>
      </c>
      <c r="G22" s="9" t="e">
        <f t="shared" si="1"/>
        <v>#NUM!</v>
      </c>
      <c r="H22" s="9" t="e">
        <f t="shared" si="7"/>
        <v>#NUM!</v>
      </c>
      <c r="I22" s="9"/>
      <c r="J22" s="9"/>
      <c r="K22" s="9">
        <f t="shared" si="10"/>
        <v>2.625</v>
      </c>
      <c r="L22" s="9" t="e">
        <f t="shared" si="2"/>
        <v>#NUM!</v>
      </c>
      <c r="M22" s="9" t="e">
        <f t="shared" si="3"/>
        <v>#NUM!</v>
      </c>
      <c r="N22" s="9"/>
      <c r="O22" s="9"/>
      <c r="P22" s="9">
        <f t="shared" si="4"/>
        <v>2.75</v>
      </c>
      <c r="Q22" s="9" t="e">
        <f t="shared" si="13"/>
        <v>#NUM!</v>
      </c>
      <c r="R22" s="9" t="e">
        <f t="shared" si="14"/>
        <v>#NUM!</v>
      </c>
      <c r="S22" s="9"/>
      <c r="T22" s="9"/>
      <c r="U22" s="9" t="e">
        <f t="shared" si="17"/>
        <v>#NUM!</v>
      </c>
      <c r="V22" s="9" t="e">
        <f t="shared" si="18"/>
        <v>#NUM!</v>
      </c>
    </row>
    <row r="23" spans="1:22" x14ac:dyDescent="0.25">
      <c r="A23" s="2">
        <f t="shared" si="19"/>
        <v>2.75</v>
      </c>
      <c r="B23" s="2" t="e">
        <f t="shared" si="20"/>
        <v>#NUM!</v>
      </c>
      <c r="C23" s="2" t="e">
        <f t="shared" si="21"/>
        <v>#NUM!</v>
      </c>
      <c r="D23" s="9"/>
      <c r="E23" s="9"/>
      <c r="F23" s="12">
        <f t="shared" si="0"/>
        <v>2.875</v>
      </c>
      <c r="G23" s="9" t="e">
        <f t="shared" si="1"/>
        <v>#NUM!</v>
      </c>
      <c r="H23" s="9" t="e">
        <f t="shared" si="7"/>
        <v>#NUM!</v>
      </c>
      <c r="I23" s="9"/>
      <c r="J23" s="9"/>
      <c r="K23" s="9">
        <f t="shared" si="10"/>
        <v>2.875</v>
      </c>
      <c r="L23" s="9" t="e">
        <f t="shared" si="2"/>
        <v>#NUM!</v>
      </c>
      <c r="M23" s="9" t="e">
        <f t="shared" si="3"/>
        <v>#NUM!</v>
      </c>
      <c r="N23" s="9"/>
      <c r="O23" s="9"/>
      <c r="P23" s="9">
        <f t="shared" si="4"/>
        <v>3</v>
      </c>
      <c r="Q23" s="9" t="e">
        <f t="shared" si="13"/>
        <v>#NUM!</v>
      </c>
      <c r="R23" s="9" t="e">
        <f t="shared" si="14"/>
        <v>#NUM!</v>
      </c>
      <c r="S23" s="9"/>
      <c r="T23" s="9"/>
      <c r="U23" s="9" t="e">
        <f t="shared" si="17"/>
        <v>#NUM!</v>
      </c>
      <c r="V23" s="9" t="e">
        <f t="shared" si="18"/>
        <v>#NUM!</v>
      </c>
    </row>
  </sheetData>
  <mergeCells count="4">
    <mergeCell ref="A11:E11"/>
    <mergeCell ref="F11:J11"/>
    <mergeCell ref="K11:O11"/>
    <mergeCell ref="P11:V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5986-40B4-44E8-891F-29F7D1A41B5A}">
  <dimension ref="A2:Y40"/>
  <sheetViews>
    <sheetView tabSelected="1" zoomScale="85" zoomScaleNormal="85" workbookViewId="0">
      <selection activeCell="O31" sqref="O31"/>
    </sheetView>
  </sheetViews>
  <sheetFormatPr baseColWidth="10" defaultColWidth="9.140625" defaultRowHeight="15" x14ac:dyDescent="0.25"/>
  <cols>
    <col min="1" max="3" width="9.140625" style="1"/>
    <col min="4" max="4" width="4.5703125" style="1" customWidth="1"/>
    <col min="5" max="5" width="9.140625" style="1"/>
    <col min="6" max="6" width="14.85546875" style="1" customWidth="1"/>
    <col min="7" max="7" width="10" style="1" bestFit="1" customWidth="1"/>
    <col min="8" max="8" width="10.7109375" style="1" customWidth="1"/>
    <col min="9" max="9" width="12" style="1" bestFit="1" customWidth="1"/>
    <col min="10" max="10" width="10.140625" style="1" customWidth="1"/>
    <col min="11" max="11" width="7.5703125" style="1" customWidth="1"/>
    <col min="12" max="12" width="7.28515625" style="1" bestFit="1" customWidth="1"/>
    <col min="13" max="13" width="18" style="1" bestFit="1" customWidth="1"/>
    <col min="14" max="14" width="7.85546875" style="1" customWidth="1"/>
    <col min="15" max="15" width="7.5703125" style="1" customWidth="1"/>
    <col min="16" max="16" width="8.140625" style="1" customWidth="1"/>
    <col min="17" max="17" width="11" style="1" bestFit="1" customWidth="1"/>
    <col min="18" max="18" width="10" style="1" bestFit="1" customWidth="1"/>
    <col min="19" max="20" width="10" style="1" customWidth="1"/>
    <col min="21" max="22" width="10" style="1" bestFit="1" customWidth="1"/>
    <col min="23" max="25" width="9.42578125" style="1" bestFit="1" customWidth="1"/>
    <col min="26" max="16384" width="9.140625" style="1"/>
  </cols>
  <sheetData>
    <row r="2" spans="1:25" ht="18.75" x14ac:dyDescent="0.3">
      <c r="A2" s="16" t="s">
        <v>30</v>
      </c>
      <c r="B2" s="162" t="s">
        <v>164</v>
      </c>
      <c r="C2" s="18"/>
      <c r="F2" s="165" t="s">
        <v>48</v>
      </c>
      <c r="G2" s="165"/>
      <c r="H2" s="165"/>
      <c r="I2" s="165"/>
      <c r="J2" s="165"/>
    </row>
    <row r="3" spans="1:25" ht="15.75" thickBot="1" x14ac:dyDescent="0.3">
      <c r="E3" s="22"/>
      <c r="F3" s="21" t="s">
        <v>26</v>
      </c>
      <c r="G3" s="21" t="s">
        <v>28</v>
      </c>
      <c r="H3" s="21" t="s">
        <v>29</v>
      </c>
      <c r="I3" s="23"/>
      <c r="J3" s="23" t="s">
        <v>31</v>
      </c>
      <c r="N3" s="168" t="s">
        <v>74</v>
      </c>
      <c r="O3" s="168"/>
      <c r="P3" s="168"/>
      <c r="Q3" s="34"/>
      <c r="R3" s="35" t="s">
        <v>49</v>
      </c>
      <c r="S3" s="35"/>
      <c r="T3" s="35" t="s">
        <v>51</v>
      </c>
      <c r="U3" s="35" t="s">
        <v>50</v>
      </c>
      <c r="V3" s="35"/>
      <c r="W3" s="34"/>
      <c r="X3" s="34"/>
    </row>
    <row r="4" spans="1:25" ht="15.75" thickBot="1" x14ac:dyDescent="0.3">
      <c r="A4" s="21" t="s">
        <v>26</v>
      </c>
      <c r="B4" s="17" t="s">
        <v>27</v>
      </c>
      <c r="C4" s="18" t="s">
        <v>165</v>
      </c>
      <c r="E4" s="16" t="s">
        <v>26</v>
      </c>
      <c r="F4" s="24" t="s">
        <v>32</v>
      </c>
      <c r="G4" s="24" t="s">
        <v>33</v>
      </c>
      <c r="H4" s="24" t="s">
        <v>34</v>
      </c>
      <c r="I4" s="26" t="s">
        <v>35</v>
      </c>
      <c r="J4" s="24" t="s">
        <v>36</v>
      </c>
      <c r="N4" s="43" t="s">
        <v>58</v>
      </c>
      <c r="O4" s="43" t="s">
        <v>59</v>
      </c>
      <c r="P4" s="43" t="s">
        <v>60</v>
      </c>
      <c r="Q4" s="43" t="s">
        <v>32</v>
      </c>
      <c r="R4" s="37" t="s">
        <v>33</v>
      </c>
      <c r="S4" s="37" t="s">
        <v>38</v>
      </c>
      <c r="T4" s="37" t="s">
        <v>39</v>
      </c>
      <c r="U4" s="44" t="s">
        <v>34</v>
      </c>
      <c r="V4" s="44" t="s">
        <v>44</v>
      </c>
      <c r="W4" s="44" t="s">
        <v>36</v>
      </c>
      <c r="X4" s="38" t="s">
        <v>41</v>
      </c>
      <c r="Y4" s="38" t="s">
        <v>46</v>
      </c>
    </row>
    <row r="5" spans="1:25" ht="15.75" thickBot="1" x14ac:dyDescent="0.3">
      <c r="A5" s="21" t="s">
        <v>28</v>
      </c>
      <c r="B5" s="19" t="s">
        <v>27</v>
      </c>
      <c r="C5" s="20" t="s">
        <v>156</v>
      </c>
      <c r="E5" s="16" t="s">
        <v>28</v>
      </c>
      <c r="F5" s="24" t="s">
        <v>37</v>
      </c>
      <c r="G5" s="24" t="s">
        <v>38</v>
      </c>
      <c r="H5" s="24" t="s">
        <v>39</v>
      </c>
      <c r="I5" s="26" t="s">
        <v>40</v>
      </c>
      <c r="J5" s="24" t="s">
        <v>41</v>
      </c>
      <c r="M5" s="81" t="s">
        <v>75</v>
      </c>
      <c r="N5" s="39" t="str">
        <f>C4</f>
        <v>e^-0,5x</v>
      </c>
      <c r="O5" s="52" t="str">
        <f>C5</f>
        <v>x^2</v>
      </c>
      <c r="P5" s="40" t="str">
        <f>C6</f>
        <v>x</v>
      </c>
      <c r="Q5" s="45"/>
      <c r="R5" s="41"/>
      <c r="S5" s="41"/>
      <c r="T5" s="41"/>
      <c r="U5" s="41"/>
      <c r="V5" s="41"/>
      <c r="W5" s="41"/>
      <c r="X5" s="41"/>
      <c r="Y5" s="50"/>
    </row>
    <row r="6" spans="1:25" x14ac:dyDescent="0.25">
      <c r="A6" s="21" t="s">
        <v>29</v>
      </c>
      <c r="B6" s="19" t="s">
        <v>27</v>
      </c>
      <c r="C6" s="20" t="s">
        <v>142</v>
      </c>
      <c r="E6" s="16" t="s">
        <v>29</v>
      </c>
      <c r="F6" s="24" t="s">
        <v>42</v>
      </c>
      <c r="G6" s="24" t="s">
        <v>43</v>
      </c>
      <c r="H6" s="24" t="s">
        <v>44</v>
      </c>
      <c r="I6" s="26" t="s">
        <v>45</v>
      </c>
      <c r="J6" s="24" t="s">
        <v>46</v>
      </c>
      <c r="N6" s="30">
        <f>EXP(-0.5*A10)</f>
        <v>1</v>
      </c>
      <c r="O6" s="30">
        <f>A10^2</f>
        <v>0</v>
      </c>
      <c r="P6" s="12">
        <f>A10</f>
        <v>0</v>
      </c>
      <c r="Q6" s="30">
        <f>N6*N6</f>
        <v>1</v>
      </c>
      <c r="R6" s="9">
        <f>N6*O6</f>
        <v>0</v>
      </c>
      <c r="S6" s="9">
        <f>O6*O6</f>
        <v>0</v>
      </c>
      <c r="T6" s="9">
        <f>O6*P6</f>
        <v>0</v>
      </c>
      <c r="U6" s="9">
        <f>N6*P6</f>
        <v>0</v>
      </c>
      <c r="V6" s="9">
        <f>P6*P6</f>
        <v>0</v>
      </c>
      <c r="W6" s="9">
        <f>N6*B10</f>
        <v>2</v>
      </c>
      <c r="X6" s="9">
        <f>O6*B10</f>
        <v>0</v>
      </c>
      <c r="Y6" s="32">
        <f>P6*B10</f>
        <v>0</v>
      </c>
    </row>
    <row r="7" spans="1:25" ht="15.75" thickBot="1" x14ac:dyDescent="0.3">
      <c r="N7" s="30">
        <f t="shared" ref="N7:N11" si="0">EXP(-0.5*A11)</f>
        <v>0.60653065971263342</v>
      </c>
      <c r="O7" s="30">
        <f t="shared" ref="O7:O11" si="1">A11^2</f>
        <v>1</v>
      </c>
      <c r="P7" s="12">
        <f t="shared" ref="P7:P11" si="2">A11</f>
        <v>1</v>
      </c>
      <c r="Q7" s="30">
        <f t="shared" ref="Q7:Q11" si="3">N7*N7</f>
        <v>0.36787944117144233</v>
      </c>
      <c r="R7" s="9">
        <f t="shared" ref="R7:R11" si="4">N7*O7</f>
        <v>0.60653065971263342</v>
      </c>
      <c r="S7" s="9">
        <f t="shared" ref="S7:S11" si="5">O7*O7</f>
        <v>1</v>
      </c>
      <c r="T7" s="9">
        <f t="shared" ref="T7:T11" si="6">O7*P7</f>
        <v>1</v>
      </c>
      <c r="U7" s="9">
        <f t="shared" ref="U7:U11" si="7">N7*P7</f>
        <v>0.60653065971263342</v>
      </c>
      <c r="V7" s="9">
        <f t="shared" ref="V7:V11" si="8">P7*P7</f>
        <v>1</v>
      </c>
      <c r="W7" s="9">
        <f t="shared" ref="W7:W11" si="9">N7*B11</f>
        <v>2.4261226388505337</v>
      </c>
      <c r="X7" s="9">
        <f t="shared" ref="X7:X11" si="10">O7*B11</f>
        <v>4</v>
      </c>
      <c r="Y7" s="32">
        <f t="shared" ref="Y7:Y11" si="11">P7*B11</f>
        <v>4</v>
      </c>
    </row>
    <row r="8" spans="1:25" ht="15.75" thickBot="1" x14ac:dyDescent="0.3">
      <c r="A8" s="166" t="s">
        <v>71</v>
      </c>
      <c r="B8" s="167"/>
      <c r="E8" s="22"/>
      <c r="F8" s="21" t="s">
        <v>26</v>
      </c>
      <c r="G8" s="21" t="s">
        <v>28</v>
      </c>
      <c r="H8" s="21" t="s">
        <v>29</v>
      </c>
      <c r="I8" s="23"/>
      <c r="J8" s="23" t="s">
        <v>31</v>
      </c>
      <c r="N8" s="30">
        <f t="shared" si="0"/>
        <v>0.36787944117144233</v>
      </c>
      <c r="O8" s="30">
        <f t="shared" si="1"/>
        <v>4</v>
      </c>
      <c r="P8" s="12">
        <f t="shared" si="2"/>
        <v>2</v>
      </c>
      <c r="Q8" s="30">
        <f t="shared" si="3"/>
        <v>0.1353352832366127</v>
      </c>
      <c r="R8" s="9">
        <f t="shared" si="4"/>
        <v>1.4715177646857693</v>
      </c>
      <c r="S8" s="9">
        <f t="shared" si="5"/>
        <v>16</v>
      </c>
      <c r="T8" s="9">
        <f t="shared" si="6"/>
        <v>8</v>
      </c>
      <c r="U8" s="9">
        <f t="shared" si="7"/>
        <v>0.73575888234288467</v>
      </c>
      <c r="V8" s="9">
        <f t="shared" si="8"/>
        <v>4</v>
      </c>
      <c r="W8" s="9">
        <f t="shared" si="9"/>
        <v>3.6787944117144233</v>
      </c>
      <c r="X8" s="9">
        <f t="shared" si="10"/>
        <v>40</v>
      </c>
      <c r="Y8" s="32">
        <f t="shared" si="11"/>
        <v>20</v>
      </c>
    </row>
    <row r="9" spans="1:25" ht="15.75" thickBot="1" x14ac:dyDescent="0.3">
      <c r="A9" s="33" t="s">
        <v>47</v>
      </c>
      <c r="B9" s="33" t="s">
        <v>31</v>
      </c>
      <c r="E9" s="16" t="s">
        <v>26</v>
      </c>
      <c r="F9" s="25">
        <f>Q16</f>
        <v>1.5780553786637386</v>
      </c>
      <c r="G9" s="25">
        <f>R16</f>
        <v>8.3037093631175445</v>
      </c>
      <c r="H9" s="25">
        <f>U16</f>
        <v>2.9634461485667525</v>
      </c>
      <c r="I9" s="26" t="s">
        <v>35</v>
      </c>
      <c r="J9" s="25">
        <f>W16</f>
        <v>14.40224864363883</v>
      </c>
      <c r="N9" s="30">
        <f t="shared" si="0"/>
        <v>0.22313016014842982</v>
      </c>
      <c r="O9" s="30">
        <f t="shared" si="1"/>
        <v>9</v>
      </c>
      <c r="P9" s="12">
        <f t="shared" si="2"/>
        <v>3</v>
      </c>
      <c r="Q9" s="30">
        <f t="shared" si="3"/>
        <v>4.9787068367863938E-2</v>
      </c>
      <c r="R9" s="9">
        <f t="shared" si="4"/>
        <v>2.0081714413358682</v>
      </c>
      <c r="S9" s="9">
        <f t="shared" si="5"/>
        <v>81</v>
      </c>
      <c r="T9" s="9">
        <f t="shared" si="6"/>
        <v>27</v>
      </c>
      <c r="U9" s="9">
        <f t="shared" si="7"/>
        <v>0.66939048044528948</v>
      </c>
      <c r="V9" s="9">
        <f t="shared" si="8"/>
        <v>9</v>
      </c>
      <c r="W9" s="9">
        <f t="shared" si="9"/>
        <v>2.9006920819295878</v>
      </c>
      <c r="X9" s="9">
        <f t="shared" si="10"/>
        <v>117</v>
      </c>
      <c r="Y9" s="32">
        <f t="shared" si="11"/>
        <v>39</v>
      </c>
    </row>
    <row r="10" spans="1:25" x14ac:dyDescent="0.25">
      <c r="A10" s="30">
        <v>0</v>
      </c>
      <c r="B10" s="31">
        <v>2</v>
      </c>
      <c r="E10" s="16" t="s">
        <v>28</v>
      </c>
      <c r="F10" s="25">
        <f>R16</f>
        <v>8.3037093631175445</v>
      </c>
      <c r="G10" s="25">
        <f>S16</f>
        <v>979</v>
      </c>
      <c r="H10" s="25">
        <f>T16</f>
        <v>225</v>
      </c>
      <c r="I10" s="26" t="s">
        <v>40</v>
      </c>
      <c r="J10" s="25">
        <f>X16</f>
        <v>792</v>
      </c>
      <c r="K10" s="49" t="s">
        <v>54</v>
      </c>
      <c r="L10" s="54">
        <f>-F10/F9</f>
        <v>-5.2619885685817547</v>
      </c>
      <c r="M10" s="51"/>
      <c r="N10" s="30">
        <f t="shared" si="0"/>
        <v>0.1353352832366127</v>
      </c>
      <c r="O10" s="30">
        <f t="shared" si="1"/>
        <v>16</v>
      </c>
      <c r="P10" s="12">
        <f t="shared" si="2"/>
        <v>4</v>
      </c>
      <c r="Q10" s="30">
        <f t="shared" si="3"/>
        <v>1.8315638888734182E-2</v>
      </c>
      <c r="R10" s="9">
        <f t="shared" si="4"/>
        <v>2.1653645317858032</v>
      </c>
      <c r="S10" s="9">
        <f t="shared" si="5"/>
        <v>256</v>
      </c>
      <c r="T10" s="9">
        <f t="shared" si="6"/>
        <v>64</v>
      </c>
      <c r="U10" s="9">
        <f t="shared" si="7"/>
        <v>0.54134113294645081</v>
      </c>
      <c r="V10" s="9">
        <f t="shared" si="8"/>
        <v>16</v>
      </c>
      <c r="W10" s="9">
        <f t="shared" si="9"/>
        <v>2.1653645317858032</v>
      </c>
      <c r="X10" s="9">
        <f t="shared" si="10"/>
        <v>256</v>
      </c>
      <c r="Y10" s="32">
        <f t="shared" si="11"/>
        <v>64</v>
      </c>
    </row>
    <row r="11" spans="1:25" x14ac:dyDescent="0.25">
      <c r="A11" s="163">
        <v>1</v>
      </c>
      <c r="B11" s="28">
        <v>4</v>
      </c>
      <c r="E11" s="16" t="s">
        <v>29</v>
      </c>
      <c r="F11" s="25">
        <f>U16</f>
        <v>2.9634461485667525</v>
      </c>
      <c r="G11" s="25">
        <f>T16</f>
        <v>225</v>
      </c>
      <c r="H11" s="25">
        <f>V16</f>
        <v>55</v>
      </c>
      <c r="I11" s="26" t="s">
        <v>45</v>
      </c>
      <c r="J11" s="25">
        <f>Y16</f>
        <v>202</v>
      </c>
      <c r="K11" s="49" t="s">
        <v>53</v>
      </c>
      <c r="L11" s="54">
        <f>-F11/F9</f>
        <v>-1.8779101092612678</v>
      </c>
      <c r="M11" s="82" t="s">
        <v>72</v>
      </c>
      <c r="N11" s="30">
        <f t="shared" si="0"/>
        <v>8.20849986238988E-2</v>
      </c>
      <c r="O11" s="30">
        <f t="shared" si="1"/>
        <v>25</v>
      </c>
      <c r="P11" s="12">
        <f t="shared" si="2"/>
        <v>5</v>
      </c>
      <c r="Q11" s="30">
        <f t="shared" si="3"/>
        <v>6.7379469990854679E-3</v>
      </c>
      <c r="R11" s="9">
        <f t="shared" si="4"/>
        <v>2.05212496559747</v>
      </c>
      <c r="S11" s="9">
        <f t="shared" si="5"/>
        <v>625</v>
      </c>
      <c r="T11" s="9">
        <f t="shared" si="6"/>
        <v>125</v>
      </c>
      <c r="U11" s="9">
        <f t="shared" si="7"/>
        <v>0.41042499311949399</v>
      </c>
      <c r="V11" s="9">
        <f t="shared" si="8"/>
        <v>25</v>
      </c>
      <c r="W11" s="9">
        <f t="shared" si="9"/>
        <v>1.2312749793584821</v>
      </c>
      <c r="X11" s="9">
        <f t="shared" si="10"/>
        <v>375</v>
      </c>
      <c r="Y11" s="32">
        <f t="shared" si="11"/>
        <v>75</v>
      </c>
    </row>
    <row r="12" spans="1:25" x14ac:dyDescent="0.25">
      <c r="A12" s="30">
        <v>2</v>
      </c>
      <c r="B12" s="28">
        <v>10</v>
      </c>
      <c r="M12" s="81" t="s">
        <v>73</v>
      </c>
      <c r="N12" s="30"/>
      <c r="O12" s="30"/>
      <c r="P12" s="12"/>
      <c r="Q12" s="30"/>
      <c r="R12" s="9"/>
      <c r="S12" s="9"/>
      <c r="T12" s="9"/>
      <c r="U12" s="9"/>
      <c r="V12" s="9"/>
      <c r="W12" s="9"/>
      <c r="X12" s="9"/>
      <c r="Y12" s="32"/>
    </row>
    <row r="13" spans="1:25" x14ac:dyDescent="0.25">
      <c r="A13" s="163">
        <v>3</v>
      </c>
      <c r="B13" s="28">
        <v>13</v>
      </c>
      <c r="E13" s="22"/>
      <c r="F13" s="21" t="s">
        <v>26</v>
      </c>
      <c r="G13" s="21" t="s">
        <v>28</v>
      </c>
      <c r="H13" s="21" t="s">
        <v>29</v>
      </c>
      <c r="I13" s="23"/>
      <c r="J13" s="23" t="s">
        <v>31</v>
      </c>
      <c r="N13" s="30"/>
      <c r="O13" s="30"/>
      <c r="P13" s="12"/>
      <c r="Q13" s="30"/>
      <c r="R13" s="9"/>
      <c r="S13" s="9"/>
      <c r="T13" s="9"/>
      <c r="U13" s="9"/>
      <c r="V13" s="9"/>
      <c r="W13" s="9"/>
      <c r="X13" s="9"/>
      <c r="Y13" s="32"/>
    </row>
    <row r="14" spans="1:25" x14ac:dyDescent="0.25">
      <c r="A14" s="30">
        <v>4</v>
      </c>
      <c r="B14" s="28">
        <v>16</v>
      </c>
      <c r="E14" s="16" t="s">
        <v>26</v>
      </c>
      <c r="F14" s="25">
        <f>F9</f>
        <v>1.5780553786637386</v>
      </c>
      <c r="G14" s="25">
        <f>G9</f>
        <v>8.3037093631175445</v>
      </c>
      <c r="H14" s="25">
        <f>H9</f>
        <v>2.9634461485667525</v>
      </c>
      <c r="I14" s="26" t="s">
        <v>35</v>
      </c>
      <c r="J14" s="25">
        <f>J9</f>
        <v>14.40224864363883</v>
      </c>
      <c r="N14" s="30"/>
      <c r="O14" s="30"/>
      <c r="P14" s="12"/>
      <c r="Q14" s="30"/>
      <c r="R14" s="9"/>
      <c r="S14" s="9"/>
      <c r="T14" s="9"/>
      <c r="U14" s="9"/>
      <c r="V14" s="9"/>
      <c r="W14" s="9"/>
      <c r="X14" s="9"/>
      <c r="Y14" s="32"/>
    </row>
    <row r="15" spans="1:25" ht="15.75" thickBot="1" x14ac:dyDescent="0.3">
      <c r="A15" s="163">
        <v>5</v>
      </c>
      <c r="B15" s="28">
        <v>15</v>
      </c>
      <c r="E15" s="16" t="s">
        <v>28</v>
      </c>
      <c r="F15" s="25">
        <f>F10+F9*$L$10</f>
        <v>0</v>
      </c>
      <c r="G15" s="25">
        <f>G10+G9*$L$10</f>
        <v>935.30597625445023</v>
      </c>
      <c r="H15" s="25">
        <f>H10+H9*$L$10</f>
        <v>209.40638024263413</v>
      </c>
      <c r="I15" s="25" t="s">
        <v>40</v>
      </c>
      <c r="J15" s="25">
        <f>J10+J9*$L$10</f>
        <v>716.21553227530035</v>
      </c>
      <c r="N15" s="30"/>
      <c r="O15" s="30"/>
      <c r="P15" s="12"/>
      <c r="Q15" s="30"/>
      <c r="R15" s="9"/>
      <c r="S15" s="9"/>
      <c r="T15" s="9"/>
      <c r="U15" s="9"/>
      <c r="V15" s="9"/>
      <c r="W15" s="9"/>
      <c r="X15" s="9"/>
      <c r="Y15" s="32"/>
    </row>
    <row r="16" spans="1:25" ht="15.75" thickBot="1" x14ac:dyDescent="0.3">
      <c r="A16" s="27"/>
      <c r="B16" s="28"/>
      <c r="E16" s="16" t="s">
        <v>29</v>
      </c>
      <c r="F16" s="25">
        <f>F11+F9*$L$11</f>
        <v>0</v>
      </c>
      <c r="G16" s="25">
        <f>G11+G9*$L$11</f>
        <v>209.40638024263413</v>
      </c>
      <c r="H16" s="25">
        <f>H11+H9*$L$11</f>
        <v>49.434914519355125</v>
      </c>
      <c r="I16" s="25" t="s">
        <v>45</v>
      </c>
      <c r="J16" s="25">
        <f>J11+J9*$L$11</f>
        <v>174.95387167601626</v>
      </c>
      <c r="K16" s="49" t="s">
        <v>53</v>
      </c>
      <c r="L16" s="54">
        <f>-G16/G15</f>
        <v>-0.22389077538157959</v>
      </c>
      <c r="M16" s="49" t="s">
        <v>52</v>
      </c>
      <c r="N16" s="42">
        <f>SUM(N6:N15)</f>
        <v>2.414960542893017</v>
      </c>
      <c r="O16" s="42">
        <f t="shared" ref="O16:Y16" si="12">SUM(O6:O15)</f>
        <v>55</v>
      </c>
      <c r="P16" s="42">
        <f t="shared" si="12"/>
        <v>15</v>
      </c>
      <c r="Q16" s="42">
        <f t="shared" si="12"/>
        <v>1.5780553786637386</v>
      </c>
      <c r="R16" s="42">
        <f t="shared" si="12"/>
        <v>8.3037093631175445</v>
      </c>
      <c r="S16" s="42">
        <f t="shared" si="12"/>
        <v>979</v>
      </c>
      <c r="T16" s="42">
        <f t="shared" si="12"/>
        <v>225</v>
      </c>
      <c r="U16" s="42">
        <f t="shared" si="12"/>
        <v>2.9634461485667525</v>
      </c>
      <c r="V16" s="42">
        <f t="shared" si="12"/>
        <v>55</v>
      </c>
      <c r="W16" s="42">
        <f t="shared" si="12"/>
        <v>14.40224864363883</v>
      </c>
      <c r="X16" s="42">
        <f t="shared" si="12"/>
        <v>792</v>
      </c>
      <c r="Y16" s="42">
        <f t="shared" si="12"/>
        <v>202</v>
      </c>
    </row>
    <row r="17" spans="1:15" x14ac:dyDescent="0.25">
      <c r="A17" s="27"/>
      <c r="B17" s="28"/>
    </row>
    <row r="18" spans="1:15" x14ac:dyDescent="0.25">
      <c r="A18" s="27"/>
      <c r="B18" s="28"/>
      <c r="E18" s="22"/>
      <c r="F18" s="21" t="s">
        <v>26</v>
      </c>
      <c r="G18" s="21" t="s">
        <v>28</v>
      </c>
      <c r="H18" s="21" t="s">
        <v>29</v>
      </c>
      <c r="I18" s="23"/>
      <c r="J18" s="23" t="s">
        <v>31</v>
      </c>
    </row>
    <row r="19" spans="1:15" ht="15.75" thickBot="1" x14ac:dyDescent="0.3">
      <c r="A19" s="29"/>
      <c r="B19" s="4"/>
      <c r="E19" s="16" t="s">
        <v>26</v>
      </c>
      <c r="F19" s="25">
        <f t="shared" ref="F19:H20" si="13">F14</f>
        <v>1.5780553786637386</v>
      </c>
      <c r="G19" s="25">
        <f t="shared" si="13"/>
        <v>8.3037093631175445</v>
      </c>
      <c r="H19" s="25">
        <f t="shared" si="13"/>
        <v>2.9634461485667525</v>
      </c>
      <c r="I19" s="26" t="s">
        <v>35</v>
      </c>
      <c r="J19" s="25">
        <f>J14</f>
        <v>14.40224864363883</v>
      </c>
    </row>
    <row r="20" spans="1:15" x14ac:dyDescent="0.25">
      <c r="E20" s="16" t="s">
        <v>28</v>
      </c>
      <c r="F20" s="25">
        <f t="shared" si="13"/>
        <v>0</v>
      </c>
      <c r="G20" s="25">
        <f t="shared" si="13"/>
        <v>935.30597625445023</v>
      </c>
      <c r="H20" s="25">
        <f t="shared" si="13"/>
        <v>209.40638024263413</v>
      </c>
      <c r="I20" s="25" t="s">
        <v>40</v>
      </c>
      <c r="J20" s="25">
        <f>J15</f>
        <v>716.21553227530035</v>
      </c>
    </row>
    <row r="21" spans="1:15" x14ac:dyDescent="0.25">
      <c r="E21" s="16" t="s">
        <v>29</v>
      </c>
      <c r="F21" s="25">
        <f>F16</f>
        <v>0</v>
      </c>
      <c r="G21" s="25">
        <f>G16+G15*$L$16</f>
        <v>0</v>
      </c>
      <c r="H21" s="25">
        <f>H16+H15*$L$16</f>
        <v>2.5507576769818812</v>
      </c>
      <c r="I21" s="25" t="s">
        <v>45</v>
      </c>
      <c r="J21" s="25">
        <f>J16+J15*$L$16</f>
        <v>14.599820814568517</v>
      </c>
    </row>
    <row r="22" spans="1:15" ht="15.75" thickBot="1" x14ac:dyDescent="0.3"/>
    <row r="23" spans="1:15" ht="15.75" thickBot="1" x14ac:dyDescent="0.3">
      <c r="H23" s="170" t="s">
        <v>66</v>
      </c>
      <c r="I23" s="171"/>
      <c r="J23" s="172"/>
    </row>
    <row r="24" spans="1:15" ht="18.75" customHeight="1" x14ac:dyDescent="0.3">
      <c r="E24" s="55" t="s">
        <v>55</v>
      </c>
      <c r="F24" s="58">
        <f>(J19-H19*F26-G19*F25)/F19</f>
        <v>1.0917288767819182</v>
      </c>
      <c r="H24" s="69">
        <f>F9*F24+G9*F25+H9*F26</f>
        <v>14.40224864363883</v>
      </c>
      <c r="I24" s="65" t="s">
        <v>27</v>
      </c>
      <c r="J24" s="66">
        <f>J9</f>
        <v>14.40224864363883</v>
      </c>
    </row>
    <row r="25" spans="1:15" ht="18.75" customHeight="1" x14ac:dyDescent="0.3">
      <c r="E25" s="56" t="s">
        <v>56</v>
      </c>
      <c r="F25" s="59">
        <f>(J20-H20*F26)/G20</f>
        <v>-0.51573261517746527</v>
      </c>
      <c r="H25" s="70">
        <f>F10*F24+G10*F25+H10*F26</f>
        <v>791.99999999999977</v>
      </c>
      <c r="I25" s="63" t="s">
        <v>27</v>
      </c>
      <c r="J25" s="67">
        <f t="shared" ref="J25:J26" si="14">J10</f>
        <v>792</v>
      </c>
    </row>
    <row r="26" spans="1:15" ht="19.5" thickBot="1" x14ac:dyDescent="0.35">
      <c r="E26" s="57" t="s">
        <v>57</v>
      </c>
      <c r="F26" s="60">
        <f>J21/H21</f>
        <v>5.7237192487227491</v>
      </c>
      <c r="H26" s="71">
        <f>F11*F24+G11*F25+H11*F26</f>
        <v>202</v>
      </c>
      <c r="I26" s="64" t="s">
        <v>27</v>
      </c>
      <c r="J26" s="68">
        <f t="shared" si="14"/>
        <v>202</v>
      </c>
    </row>
    <row r="28" spans="1:15" ht="19.5" thickBot="1" x14ac:dyDescent="0.35">
      <c r="E28" s="169" t="s">
        <v>61</v>
      </c>
      <c r="F28" s="169"/>
      <c r="G28" s="169"/>
      <c r="H28" s="169"/>
      <c r="I28" s="169"/>
    </row>
    <row r="29" spans="1:15" ht="18" thickBot="1" x14ac:dyDescent="0.3">
      <c r="E29" s="107" t="s">
        <v>47</v>
      </c>
      <c r="F29" s="108" t="s">
        <v>31</v>
      </c>
      <c r="G29" s="109" t="s">
        <v>62</v>
      </c>
      <c r="H29" s="109" t="s">
        <v>63</v>
      </c>
      <c r="I29" s="110" t="s">
        <v>64</v>
      </c>
    </row>
    <row r="30" spans="1:15" x14ac:dyDescent="0.25">
      <c r="E30" s="30">
        <f>A10</f>
        <v>0</v>
      </c>
      <c r="F30" s="9">
        <f>B10</f>
        <v>2</v>
      </c>
      <c r="G30" s="9">
        <f>$F$24*N6+$F$25*O6+$F$26*P6</f>
        <v>1.0917288767819182</v>
      </c>
      <c r="H30" s="9">
        <f>F30-G30</f>
        <v>0.90827112321808179</v>
      </c>
      <c r="I30" s="31">
        <f>H30*H30</f>
        <v>0.82495643327183588</v>
      </c>
      <c r="M30" s="1">
        <v>6.54</v>
      </c>
      <c r="O30" s="1">
        <f>F24*EXP(-0.5*8)+F25*8^2+F26*8</f>
        <v>12.802862330295753</v>
      </c>
    </row>
    <row r="31" spans="1:15" x14ac:dyDescent="0.25">
      <c r="E31" s="27">
        <f>A11</f>
        <v>1</v>
      </c>
      <c r="F31" s="9">
        <f t="shared" ref="F31:F35" si="15">B11</f>
        <v>4</v>
      </c>
      <c r="G31" s="9">
        <f t="shared" ref="G31:G35" si="16">$F$24*N7+$F$25*O7+$F$26*P7</f>
        <v>5.870153669407153</v>
      </c>
      <c r="H31" s="9">
        <f t="shared" ref="H31:H35" si="17">F31-G31</f>
        <v>-1.870153669407153</v>
      </c>
      <c r="I31" s="31">
        <f t="shared" ref="I31:I35" si="18">H31*H31</f>
        <v>3.4974747471970389</v>
      </c>
    </row>
    <row r="32" spans="1:15" x14ac:dyDescent="0.25">
      <c r="E32" s="27">
        <f>A12</f>
        <v>2</v>
      </c>
      <c r="F32" s="9">
        <f t="shared" si="15"/>
        <v>10</v>
      </c>
      <c r="G32" s="9">
        <f t="shared" si="16"/>
        <v>9.7861326458368953</v>
      </c>
      <c r="H32" s="9">
        <f t="shared" si="17"/>
        <v>0.21386735416310465</v>
      </c>
      <c r="I32" s="31">
        <f t="shared" si="18"/>
        <v>4.5739245176726839E-2</v>
      </c>
      <c r="M32" s="1">
        <v>17</v>
      </c>
      <c r="O32" s="1">
        <f>-0.5*3250^2+5*3250-1.5</f>
        <v>-5265001.5</v>
      </c>
    </row>
    <row r="33" spans="4:15" x14ac:dyDescent="0.25">
      <c r="E33" s="27">
        <f>A13</f>
        <v>3</v>
      </c>
      <c r="F33" s="9">
        <f t="shared" si="15"/>
        <v>13</v>
      </c>
      <c r="G33" s="9">
        <f t="shared" si="16"/>
        <v>12.773161848686076</v>
      </c>
      <c r="H33" s="9">
        <f t="shared" si="17"/>
        <v>0.22683815131392393</v>
      </c>
      <c r="I33" s="31">
        <f t="shared" si="18"/>
        <v>5.1455546891518648E-2</v>
      </c>
    </row>
    <row r="34" spans="4:15" x14ac:dyDescent="0.25">
      <c r="D34" s="82" t="s">
        <v>72</v>
      </c>
      <c r="E34" s="27">
        <f>A14</f>
        <v>4</v>
      </c>
      <c r="F34" s="9">
        <f t="shared" si="15"/>
        <v>16</v>
      </c>
      <c r="G34" s="9">
        <f t="shared" si="16"/>
        <v>14.790904588808422</v>
      </c>
      <c r="H34" s="9">
        <f t="shared" si="17"/>
        <v>1.2090954111915782</v>
      </c>
      <c r="I34" s="31">
        <f t="shared" si="18"/>
        <v>1.4619117133645314</v>
      </c>
    </row>
    <row r="35" spans="4:15" x14ac:dyDescent="0.25">
      <c r="D35" s="81" t="s">
        <v>73</v>
      </c>
      <c r="E35" s="30">
        <f>A15</f>
        <v>5</v>
      </c>
      <c r="F35" s="9">
        <f t="shared" si="15"/>
        <v>15</v>
      </c>
      <c r="G35" s="9">
        <f t="shared" si="16"/>
        <v>15.814895427525427</v>
      </c>
      <c r="H35" s="9">
        <f t="shared" si="17"/>
        <v>-0.81489542752542654</v>
      </c>
      <c r="I35" s="31">
        <f t="shared" si="18"/>
        <v>0.66405455780184774</v>
      </c>
      <c r="O35" s="1">
        <f>-0.15*16-0.01*4+4</f>
        <v>1.56</v>
      </c>
    </row>
    <row r="36" spans="4:15" x14ac:dyDescent="0.25">
      <c r="E36" s="27"/>
      <c r="F36" s="2"/>
      <c r="G36" s="2"/>
      <c r="H36" s="2"/>
      <c r="I36" s="28"/>
    </row>
    <row r="37" spans="4:15" x14ac:dyDescent="0.25">
      <c r="E37" s="27"/>
      <c r="F37" s="2"/>
      <c r="G37" s="2"/>
      <c r="H37" s="2"/>
      <c r="I37" s="28"/>
    </row>
    <row r="38" spans="4:15" x14ac:dyDescent="0.25">
      <c r="E38" s="27"/>
      <c r="F38" s="2"/>
      <c r="G38" s="2"/>
      <c r="H38" s="2"/>
      <c r="I38" s="28"/>
    </row>
    <row r="39" spans="4:15" ht="15.75" thickBot="1" x14ac:dyDescent="0.3">
      <c r="E39" s="29"/>
      <c r="F39" s="48"/>
      <c r="G39" s="48"/>
      <c r="H39" s="48"/>
      <c r="I39" s="4"/>
    </row>
    <row r="40" spans="4:15" ht="15.75" thickBot="1" x14ac:dyDescent="0.3">
      <c r="G40" s="80" t="s">
        <v>68</v>
      </c>
      <c r="H40" s="61" t="s">
        <v>65</v>
      </c>
      <c r="I40" s="62">
        <f>SUM(I30:I39)</f>
        <v>6.5455922437034992</v>
      </c>
      <c r="J40" s="79" t="s">
        <v>67</v>
      </c>
    </row>
  </sheetData>
  <mergeCells count="5">
    <mergeCell ref="F2:J2"/>
    <mergeCell ref="A8:B8"/>
    <mergeCell ref="E28:I28"/>
    <mergeCell ref="N3:P3"/>
    <mergeCell ref="H23:J23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B650-D171-4ACF-9941-001E8F554584}">
  <dimension ref="A2:AF39"/>
  <sheetViews>
    <sheetView zoomScale="85" zoomScaleNormal="85" workbookViewId="0">
      <selection activeCell="R19" sqref="R19"/>
    </sheetView>
  </sheetViews>
  <sheetFormatPr baseColWidth="10" defaultColWidth="9.140625" defaultRowHeight="15" x14ac:dyDescent="0.25"/>
  <cols>
    <col min="1" max="5" width="9.140625" style="1"/>
    <col min="6" max="8" width="10.42578125" style="1" bestFit="1" customWidth="1"/>
    <col min="9" max="9" width="10.42578125" style="1" customWidth="1"/>
    <col min="10" max="10" width="10.140625" style="1" bestFit="1" customWidth="1"/>
    <col min="11" max="11" width="9.85546875" style="1" bestFit="1" customWidth="1"/>
    <col min="12" max="15" width="9.140625" style="1"/>
    <col min="16" max="16" width="11.5703125" style="1" customWidth="1"/>
    <col min="17" max="18" width="9.140625" style="1"/>
    <col min="19" max="24" width="10.42578125" style="1" bestFit="1" customWidth="1"/>
    <col min="25" max="28" width="10.42578125" style="1" customWidth="1"/>
    <col min="29" max="31" width="9.85546875" style="1" bestFit="1" customWidth="1"/>
    <col min="32" max="32" width="9.85546875" style="1" customWidth="1"/>
    <col min="33" max="16384" width="9.140625" style="1"/>
  </cols>
  <sheetData>
    <row r="2" spans="1:32" ht="18.75" x14ac:dyDescent="0.3">
      <c r="A2" s="16" t="s">
        <v>30</v>
      </c>
      <c r="B2" s="83"/>
      <c r="C2" s="18"/>
      <c r="F2" s="165" t="s">
        <v>48</v>
      </c>
      <c r="G2" s="165"/>
      <c r="H2" s="165"/>
      <c r="I2" s="165"/>
      <c r="J2" s="165"/>
      <c r="K2" s="165"/>
    </row>
    <row r="3" spans="1:32" ht="15.75" thickBot="1" x14ac:dyDescent="0.3">
      <c r="E3" s="22"/>
      <c r="F3" s="21" t="s">
        <v>26</v>
      </c>
      <c r="G3" s="21" t="s">
        <v>28</v>
      </c>
      <c r="H3" s="21" t="s">
        <v>29</v>
      </c>
      <c r="I3" s="21" t="s">
        <v>91</v>
      </c>
      <c r="J3" s="23"/>
      <c r="K3" s="23" t="s">
        <v>31</v>
      </c>
      <c r="O3" s="173" t="s">
        <v>105</v>
      </c>
      <c r="P3" s="173"/>
      <c r="Q3" s="173"/>
      <c r="R3" s="91"/>
      <c r="S3" s="90"/>
      <c r="T3" s="92" t="s">
        <v>49</v>
      </c>
      <c r="U3" s="92"/>
      <c r="V3" s="92" t="s">
        <v>51</v>
      </c>
      <c r="W3" s="92" t="s">
        <v>50</v>
      </c>
      <c r="X3" s="92"/>
      <c r="Y3" s="92" t="s">
        <v>102</v>
      </c>
      <c r="Z3" s="92" t="s">
        <v>103</v>
      </c>
      <c r="AA3" s="92" t="s">
        <v>104</v>
      </c>
      <c r="AB3" s="92"/>
      <c r="AC3" s="90"/>
      <c r="AD3" s="90"/>
    </row>
    <row r="4" spans="1:32" ht="15.75" thickBot="1" x14ac:dyDescent="0.3">
      <c r="A4" s="21" t="s">
        <v>26</v>
      </c>
      <c r="B4" s="17" t="s">
        <v>27</v>
      </c>
      <c r="C4" s="18"/>
      <c r="E4" s="16" t="s">
        <v>26</v>
      </c>
      <c r="F4" s="24" t="s">
        <v>32</v>
      </c>
      <c r="G4" s="24" t="s">
        <v>33</v>
      </c>
      <c r="H4" s="24" t="s">
        <v>34</v>
      </c>
      <c r="I4" s="24" t="s">
        <v>93</v>
      </c>
      <c r="J4" s="26" t="s">
        <v>35</v>
      </c>
      <c r="K4" s="24" t="s">
        <v>36</v>
      </c>
      <c r="O4" s="99" t="s">
        <v>58</v>
      </c>
      <c r="P4" s="100" t="s">
        <v>59</v>
      </c>
      <c r="Q4" s="100" t="s">
        <v>60</v>
      </c>
      <c r="R4" s="101" t="s">
        <v>101</v>
      </c>
      <c r="S4" s="102" t="s">
        <v>32</v>
      </c>
      <c r="T4" s="100" t="s">
        <v>33</v>
      </c>
      <c r="U4" s="100" t="s">
        <v>38</v>
      </c>
      <c r="V4" s="100" t="s">
        <v>39</v>
      </c>
      <c r="W4" s="100" t="s">
        <v>34</v>
      </c>
      <c r="X4" s="100" t="s">
        <v>44</v>
      </c>
      <c r="Y4" s="100" t="s">
        <v>97</v>
      </c>
      <c r="Z4" s="100" t="s">
        <v>98</v>
      </c>
      <c r="AA4" s="100" t="s">
        <v>99</v>
      </c>
      <c r="AB4" s="100" t="s">
        <v>95</v>
      </c>
      <c r="AC4" s="100" t="s">
        <v>36</v>
      </c>
      <c r="AD4" s="100" t="s">
        <v>41</v>
      </c>
      <c r="AE4" s="100" t="s">
        <v>46</v>
      </c>
      <c r="AF4" s="101" t="s">
        <v>96</v>
      </c>
    </row>
    <row r="5" spans="1:32" ht="15.75" thickBot="1" x14ac:dyDescent="0.3">
      <c r="A5" s="21" t="s">
        <v>28</v>
      </c>
      <c r="B5" s="19" t="s">
        <v>27</v>
      </c>
      <c r="C5" s="20"/>
      <c r="E5" s="16" t="s">
        <v>28</v>
      </c>
      <c r="F5" s="24" t="s">
        <v>37</v>
      </c>
      <c r="G5" s="24" t="s">
        <v>38</v>
      </c>
      <c r="H5" s="24" t="s">
        <v>39</v>
      </c>
      <c r="I5" s="24" t="s">
        <v>94</v>
      </c>
      <c r="J5" s="26" t="s">
        <v>40</v>
      </c>
      <c r="K5" s="24" t="s">
        <v>41</v>
      </c>
      <c r="N5" s="81" t="s">
        <v>75</v>
      </c>
      <c r="O5" s="95">
        <f>C4</f>
        <v>0</v>
      </c>
      <c r="P5" s="96">
        <f>C5</f>
        <v>0</v>
      </c>
      <c r="Q5" s="96">
        <f>C6</f>
        <v>0</v>
      </c>
      <c r="R5" s="106">
        <f>C7</f>
        <v>0</v>
      </c>
      <c r="S5" s="103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8"/>
    </row>
    <row r="6" spans="1:32" x14ac:dyDescent="0.25">
      <c r="A6" s="21" t="s">
        <v>29</v>
      </c>
      <c r="B6" s="19" t="s">
        <v>27</v>
      </c>
      <c r="C6" s="20"/>
      <c r="E6" s="16" t="s">
        <v>29</v>
      </c>
      <c r="F6" s="24" t="s">
        <v>42</v>
      </c>
      <c r="G6" s="24" t="s">
        <v>43</v>
      </c>
      <c r="H6" s="24" t="s">
        <v>44</v>
      </c>
      <c r="I6" s="24" t="s">
        <v>100</v>
      </c>
      <c r="J6" s="26" t="s">
        <v>45</v>
      </c>
      <c r="K6" s="24" t="s">
        <v>46</v>
      </c>
      <c r="O6" s="30"/>
      <c r="P6" s="9"/>
      <c r="Q6" s="9"/>
      <c r="R6" s="31"/>
      <c r="S6" s="46">
        <f>O6*O6</f>
        <v>0</v>
      </c>
      <c r="T6" s="9">
        <f>O6*P6</f>
        <v>0</v>
      </c>
      <c r="U6" s="9">
        <f>P6*P6</f>
        <v>0</v>
      </c>
      <c r="V6" s="9">
        <f>P6*Q6</f>
        <v>0</v>
      </c>
      <c r="W6" s="9">
        <f>O6*Q6</f>
        <v>0</v>
      </c>
      <c r="X6" s="9">
        <f>Q6*Q6</f>
        <v>0</v>
      </c>
      <c r="Y6" s="9">
        <f>O6*R6</f>
        <v>0</v>
      </c>
      <c r="Z6" s="9">
        <f>P6*R6</f>
        <v>0</v>
      </c>
      <c r="AA6" s="9">
        <f>Q6*R6</f>
        <v>0</v>
      </c>
      <c r="AB6" s="9">
        <f>R6*R6</f>
        <v>0</v>
      </c>
      <c r="AC6" s="9">
        <f t="shared" ref="AC6:AC15" si="0">O6*B11</f>
        <v>0</v>
      </c>
      <c r="AD6" s="9">
        <f t="shared" ref="AD6:AD15" si="1">P6*B11</f>
        <v>0</v>
      </c>
      <c r="AE6" s="9">
        <f t="shared" ref="AE6:AE15" si="2">Q6*B11</f>
        <v>0</v>
      </c>
      <c r="AF6" s="31">
        <f>R6*B11</f>
        <v>0</v>
      </c>
    </row>
    <row r="7" spans="1:32" x14ac:dyDescent="0.25">
      <c r="A7" s="21" t="s">
        <v>91</v>
      </c>
      <c r="B7" s="19" t="s">
        <v>27</v>
      </c>
      <c r="C7" s="20"/>
      <c r="E7" s="16" t="s">
        <v>91</v>
      </c>
      <c r="F7" s="24" t="s">
        <v>97</v>
      </c>
      <c r="G7" s="24" t="s">
        <v>98</v>
      </c>
      <c r="H7" s="24" t="s">
        <v>99</v>
      </c>
      <c r="I7" s="24" t="s">
        <v>95</v>
      </c>
      <c r="J7" s="26" t="s">
        <v>92</v>
      </c>
      <c r="K7" s="24" t="s">
        <v>96</v>
      </c>
      <c r="O7" s="30"/>
      <c r="P7" s="9"/>
      <c r="Q7" s="9"/>
      <c r="R7" s="31"/>
      <c r="S7" s="47">
        <f t="shared" ref="S7:S15" si="3">O7*O7</f>
        <v>0</v>
      </c>
      <c r="T7" s="2">
        <f t="shared" ref="T7:T15" si="4">O7*P7</f>
        <v>0</v>
      </c>
      <c r="U7" s="2">
        <f t="shared" ref="U7:U15" si="5">P7*P7</f>
        <v>0</v>
      </c>
      <c r="V7" s="2">
        <f t="shared" ref="V7:V15" si="6">P7*Q7</f>
        <v>0</v>
      </c>
      <c r="W7" s="2">
        <f t="shared" ref="W7:W14" si="7">O7*Q7</f>
        <v>0</v>
      </c>
      <c r="X7" s="2">
        <f t="shared" ref="X7:X15" si="8">Q7*Q7</f>
        <v>0</v>
      </c>
      <c r="Y7" s="2">
        <f t="shared" ref="Y7:Y15" si="9">O7*R7</f>
        <v>0</v>
      </c>
      <c r="Z7" s="2">
        <f t="shared" ref="Z7:Z15" si="10">P7*R7</f>
        <v>0</v>
      </c>
      <c r="AA7" s="2">
        <f t="shared" ref="AA7:AA15" si="11">Q7*R7</f>
        <v>0</v>
      </c>
      <c r="AB7" s="2">
        <f t="shared" ref="AB7:AB15" si="12">R7*R7</f>
        <v>0</v>
      </c>
      <c r="AC7" s="2">
        <f t="shared" si="0"/>
        <v>0</v>
      </c>
      <c r="AD7" s="2">
        <f t="shared" si="1"/>
        <v>0</v>
      </c>
      <c r="AE7" s="2">
        <f t="shared" si="2"/>
        <v>0</v>
      </c>
      <c r="AF7" s="31">
        <f t="shared" ref="AF7:AF15" si="13">R7*B12</f>
        <v>0</v>
      </c>
    </row>
    <row r="8" spans="1:32" ht="15.75" thickBot="1" x14ac:dyDescent="0.3">
      <c r="O8" s="30"/>
      <c r="P8" s="9"/>
      <c r="Q8" s="9"/>
      <c r="R8" s="31"/>
      <c r="S8" s="47">
        <f t="shared" si="3"/>
        <v>0</v>
      </c>
      <c r="T8" s="2">
        <f t="shared" si="4"/>
        <v>0</v>
      </c>
      <c r="U8" s="2">
        <f t="shared" si="5"/>
        <v>0</v>
      </c>
      <c r="V8" s="2">
        <f t="shared" si="6"/>
        <v>0</v>
      </c>
      <c r="W8" s="2">
        <f t="shared" si="7"/>
        <v>0</v>
      </c>
      <c r="X8" s="2">
        <f t="shared" si="8"/>
        <v>0</v>
      </c>
      <c r="Y8" s="2">
        <f t="shared" si="9"/>
        <v>0</v>
      </c>
      <c r="Z8" s="2">
        <f t="shared" si="10"/>
        <v>0</v>
      </c>
      <c r="AA8" s="2">
        <f t="shared" si="11"/>
        <v>0</v>
      </c>
      <c r="AB8" s="2">
        <f t="shared" si="12"/>
        <v>0</v>
      </c>
      <c r="AC8" s="2">
        <f t="shared" si="0"/>
        <v>0</v>
      </c>
      <c r="AD8" s="2">
        <f t="shared" si="1"/>
        <v>0</v>
      </c>
      <c r="AE8" s="2">
        <f t="shared" si="2"/>
        <v>0</v>
      </c>
      <c r="AF8" s="31">
        <f t="shared" si="13"/>
        <v>0</v>
      </c>
    </row>
    <row r="9" spans="1:32" ht="15.75" thickBot="1" x14ac:dyDescent="0.3">
      <c r="A9" s="166" t="s">
        <v>71</v>
      </c>
      <c r="B9" s="167"/>
      <c r="E9" s="22"/>
      <c r="F9" s="21" t="s">
        <v>26</v>
      </c>
      <c r="G9" s="21" t="s">
        <v>28</v>
      </c>
      <c r="H9" s="21" t="s">
        <v>29</v>
      </c>
      <c r="I9" s="21" t="s">
        <v>91</v>
      </c>
      <c r="J9" s="23"/>
      <c r="K9" s="23" t="s">
        <v>31</v>
      </c>
      <c r="N9" s="82" t="s">
        <v>72</v>
      </c>
      <c r="O9" s="30"/>
      <c r="P9" s="9"/>
      <c r="Q9" s="9"/>
      <c r="R9" s="31"/>
      <c r="S9" s="47">
        <f t="shared" si="3"/>
        <v>0</v>
      </c>
      <c r="T9" s="2">
        <f t="shared" si="4"/>
        <v>0</v>
      </c>
      <c r="U9" s="2">
        <f t="shared" si="5"/>
        <v>0</v>
      </c>
      <c r="V9" s="2">
        <f t="shared" si="6"/>
        <v>0</v>
      </c>
      <c r="W9" s="2">
        <f t="shared" si="7"/>
        <v>0</v>
      </c>
      <c r="X9" s="2">
        <f t="shared" si="8"/>
        <v>0</v>
      </c>
      <c r="Y9" s="2">
        <f t="shared" si="9"/>
        <v>0</v>
      </c>
      <c r="Z9" s="2">
        <f t="shared" si="10"/>
        <v>0</v>
      </c>
      <c r="AA9" s="2">
        <f t="shared" si="11"/>
        <v>0</v>
      </c>
      <c r="AB9" s="2">
        <f t="shared" si="12"/>
        <v>0</v>
      </c>
      <c r="AC9" s="2">
        <f t="shared" si="0"/>
        <v>0</v>
      </c>
      <c r="AD9" s="2">
        <f t="shared" si="1"/>
        <v>0</v>
      </c>
      <c r="AE9" s="2">
        <f t="shared" si="2"/>
        <v>0</v>
      </c>
      <c r="AF9" s="31">
        <f t="shared" si="13"/>
        <v>0</v>
      </c>
    </row>
    <row r="10" spans="1:32" ht="15.75" thickBot="1" x14ac:dyDescent="0.3">
      <c r="A10" s="33" t="s">
        <v>47</v>
      </c>
      <c r="B10" s="33" t="s">
        <v>31</v>
      </c>
      <c r="E10" s="16" t="s">
        <v>26</v>
      </c>
      <c r="F10" s="25">
        <f>S16</f>
        <v>0</v>
      </c>
      <c r="G10" s="25">
        <f>T16</f>
        <v>0</v>
      </c>
      <c r="H10" s="25">
        <f>W16</f>
        <v>0</v>
      </c>
      <c r="I10" s="25">
        <f>Y16</f>
        <v>0</v>
      </c>
      <c r="J10" s="26" t="s">
        <v>35</v>
      </c>
      <c r="K10" s="25">
        <f>AC16</f>
        <v>0</v>
      </c>
      <c r="N10" s="81" t="s">
        <v>73</v>
      </c>
      <c r="O10" s="30"/>
      <c r="P10" s="9"/>
      <c r="Q10" s="9"/>
      <c r="R10" s="31"/>
      <c r="S10" s="47">
        <f t="shared" si="3"/>
        <v>0</v>
      </c>
      <c r="T10" s="2">
        <f t="shared" si="4"/>
        <v>0</v>
      </c>
      <c r="U10" s="2">
        <f t="shared" si="5"/>
        <v>0</v>
      </c>
      <c r="V10" s="2">
        <f t="shared" si="6"/>
        <v>0</v>
      </c>
      <c r="W10" s="2">
        <f t="shared" si="7"/>
        <v>0</v>
      </c>
      <c r="X10" s="2">
        <f t="shared" si="8"/>
        <v>0</v>
      </c>
      <c r="Y10" s="2">
        <f t="shared" si="9"/>
        <v>0</v>
      </c>
      <c r="Z10" s="2">
        <f t="shared" si="10"/>
        <v>0</v>
      </c>
      <c r="AA10" s="2">
        <f t="shared" si="11"/>
        <v>0</v>
      </c>
      <c r="AB10" s="2">
        <f t="shared" si="12"/>
        <v>0</v>
      </c>
      <c r="AC10" s="2">
        <f t="shared" si="0"/>
        <v>0</v>
      </c>
      <c r="AD10" s="2">
        <f t="shared" si="1"/>
        <v>0</v>
      </c>
      <c r="AE10" s="2">
        <f t="shared" si="2"/>
        <v>0</v>
      </c>
      <c r="AF10" s="31">
        <f t="shared" si="13"/>
        <v>0</v>
      </c>
    </row>
    <row r="11" spans="1:32" x14ac:dyDescent="0.25">
      <c r="A11" s="30"/>
      <c r="B11" s="31"/>
      <c r="E11" s="16" t="s">
        <v>28</v>
      </c>
      <c r="F11" s="25">
        <f>T16</f>
        <v>0</v>
      </c>
      <c r="G11" s="25">
        <f>U16</f>
        <v>0</v>
      </c>
      <c r="H11" s="25">
        <f>V16</f>
        <v>0</v>
      </c>
      <c r="I11" s="25">
        <f>Z16</f>
        <v>0</v>
      </c>
      <c r="J11" s="26" t="s">
        <v>40</v>
      </c>
      <c r="K11" s="25">
        <f>AD16</f>
        <v>0</v>
      </c>
      <c r="L11" s="49" t="s">
        <v>54</v>
      </c>
      <c r="M11" s="54" t="e">
        <f>-F11/F10</f>
        <v>#DIV/0!</v>
      </c>
      <c r="O11" s="30"/>
      <c r="P11" s="9"/>
      <c r="Q11" s="9"/>
      <c r="R11" s="31"/>
      <c r="S11" s="47">
        <f t="shared" si="3"/>
        <v>0</v>
      </c>
      <c r="T11" s="2">
        <f t="shared" si="4"/>
        <v>0</v>
      </c>
      <c r="U11" s="2">
        <f t="shared" si="5"/>
        <v>0</v>
      </c>
      <c r="V11" s="2">
        <f t="shared" si="6"/>
        <v>0</v>
      </c>
      <c r="W11" s="2">
        <f t="shared" si="7"/>
        <v>0</v>
      </c>
      <c r="X11" s="2">
        <f t="shared" si="8"/>
        <v>0</v>
      </c>
      <c r="Y11" s="2">
        <f t="shared" si="9"/>
        <v>0</v>
      </c>
      <c r="Z11" s="2">
        <f t="shared" si="10"/>
        <v>0</v>
      </c>
      <c r="AA11" s="2">
        <f t="shared" si="11"/>
        <v>0</v>
      </c>
      <c r="AB11" s="2">
        <f t="shared" si="12"/>
        <v>0</v>
      </c>
      <c r="AC11" s="2">
        <f t="shared" si="0"/>
        <v>0</v>
      </c>
      <c r="AD11" s="2">
        <f t="shared" si="1"/>
        <v>0</v>
      </c>
      <c r="AE11" s="2">
        <f t="shared" si="2"/>
        <v>0</v>
      </c>
      <c r="AF11" s="31">
        <f t="shared" si="13"/>
        <v>0</v>
      </c>
    </row>
    <row r="12" spans="1:32" x14ac:dyDescent="0.25">
      <c r="A12" s="27"/>
      <c r="B12" s="28"/>
      <c r="E12" s="16" t="s">
        <v>29</v>
      </c>
      <c r="F12" s="25">
        <f>W16</f>
        <v>0</v>
      </c>
      <c r="G12" s="25">
        <f>V16</f>
        <v>0</v>
      </c>
      <c r="H12" s="25">
        <f>X16</f>
        <v>0</v>
      </c>
      <c r="I12" s="25">
        <f>AA16</f>
        <v>0</v>
      </c>
      <c r="J12" s="26" t="s">
        <v>45</v>
      </c>
      <c r="K12" s="25">
        <f>AE16</f>
        <v>0</v>
      </c>
      <c r="L12" s="49" t="s">
        <v>53</v>
      </c>
      <c r="M12" s="54" t="e">
        <f>-F12/F10</f>
        <v>#DIV/0!</v>
      </c>
      <c r="O12" s="30"/>
      <c r="P12" s="9"/>
      <c r="Q12" s="9"/>
      <c r="R12" s="31"/>
      <c r="S12" s="47">
        <f t="shared" si="3"/>
        <v>0</v>
      </c>
      <c r="T12" s="2">
        <f t="shared" si="4"/>
        <v>0</v>
      </c>
      <c r="U12" s="2">
        <f t="shared" si="5"/>
        <v>0</v>
      </c>
      <c r="V12" s="2">
        <f t="shared" si="6"/>
        <v>0</v>
      </c>
      <c r="W12" s="2">
        <f t="shared" si="7"/>
        <v>0</v>
      </c>
      <c r="X12" s="2">
        <f t="shared" si="8"/>
        <v>0</v>
      </c>
      <c r="Y12" s="2">
        <f t="shared" si="9"/>
        <v>0</v>
      </c>
      <c r="Z12" s="2">
        <f t="shared" si="10"/>
        <v>0</v>
      </c>
      <c r="AA12" s="2">
        <f t="shared" si="11"/>
        <v>0</v>
      </c>
      <c r="AB12" s="2">
        <f t="shared" si="12"/>
        <v>0</v>
      </c>
      <c r="AC12" s="2">
        <f t="shared" si="0"/>
        <v>0</v>
      </c>
      <c r="AD12" s="2">
        <f t="shared" si="1"/>
        <v>0</v>
      </c>
      <c r="AE12" s="2">
        <f t="shared" si="2"/>
        <v>0</v>
      </c>
      <c r="AF12" s="31">
        <f t="shared" si="13"/>
        <v>0</v>
      </c>
    </row>
    <row r="13" spans="1:32" x14ac:dyDescent="0.25">
      <c r="A13" s="27"/>
      <c r="B13" s="28"/>
      <c r="E13" s="16" t="s">
        <v>91</v>
      </c>
      <c r="F13" s="25">
        <f>Y16</f>
        <v>0</v>
      </c>
      <c r="G13" s="25">
        <f>Z16</f>
        <v>0</v>
      </c>
      <c r="H13" s="25">
        <f>AA16</f>
        <v>0</v>
      </c>
      <c r="I13" s="25">
        <f>AB16</f>
        <v>0</v>
      </c>
      <c r="J13" s="26" t="s">
        <v>92</v>
      </c>
      <c r="K13" s="25">
        <f>AF16</f>
        <v>0</v>
      </c>
      <c r="L13" s="49" t="s">
        <v>106</v>
      </c>
      <c r="M13" s="1" t="e">
        <f>-F13/F10</f>
        <v>#DIV/0!</v>
      </c>
      <c r="O13" s="30"/>
      <c r="P13" s="9"/>
      <c r="Q13" s="9"/>
      <c r="R13" s="31"/>
      <c r="S13" s="47">
        <f t="shared" si="3"/>
        <v>0</v>
      </c>
      <c r="T13" s="2">
        <f t="shared" si="4"/>
        <v>0</v>
      </c>
      <c r="U13" s="2">
        <f t="shared" si="5"/>
        <v>0</v>
      </c>
      <c r="V13" s="2">
        <f t="shared" si="6"/>
        <v>0</v>
      </c>
      <c r="W13" s="2">
        <f t="shared" si="7"/>
        <v>0</v>
      </c>
      <c r="X13" s="2">
        <f t="shared" si="8"/>
        <v>0</v>
      </c>
      <c r="Y13" s="2">
        <f t="shared" si="9"/>
        <v>0</v>
      </c>
      <c r="Z13" s="2">
        <f t="shared" si="10"/>
        <v>0</v>
      </c>
      <c r="AA13" s="2">
        <f t="shared" si="11"/>
        <v>0</v>
      </c>
      <c r="AB13" s="2">
        <f t="shared" si="12"/>
        <v>0</v>
      </c>
      <c r="AC13" s="2">
        <f t="shared" si="0"/>
        <v>0</v>
      </c>
      <c r="AD13" s="2">
        <f t="shared" si="1"/>
        <v>0</v>
      </c>
      <c r="AE13" s="2">
        <f t="shared" si="2"/>
        <v>0</v>
      </c>
      <c r="AF13" s="31">
        <f t="shared" si="13"/>
        <v>0</v>
      </c>
    </row>
    <row r="14" spans="1:32" x14ac:dyDescent="0.25">
      <c r="A14" s="27"/>
      <c r="B14" s="28"/>
      <c r="O14" s="30"/>
      <c r="P14" s="9"/>
      <c r="Q14" s="9"/>
      <c r="R14" s="31"/>
      <c r="S14" s="47">
        <f t="shared" si="3"/>
        <v>0</v>
      </c>
      <c r="T14" s="2">
        <f t="shared" si="4"/>
        <v>0</v>
      </c>
      <c r="U14" s="2">
        <f t="shared" si="5"/>
        <v>0</v>
      </c>
      <c r="V14" s="2">
        <f t="shared" si="6"/>
        <v>0</v>
      </c>
      <c r="W14" s="2">
        <f t="shared" si="7"/>
        <v>0</v>
      </c>
      <c r="X14" s="2">
        <f t="shared" si="8"/>
        <v>0</v>
      </c>
      <c r="Y14" s="2">
        <f t="shared" si="9"/>
        <v>0</v>
      </c>
      <c r="Z14" s="2">
        <f t="shared" si="10"/>
        <v>0</v>
      </c>
      <c r="AA14" s="2">
        <f t="shared" si="11"/>
        <v>0</v>
      </c>
      <c r="AB14" s="2">
        <f t="shared" si="12"/>
        <v>0</v>
      </c>
      <c r="AC14" s="2">
        <f t="shared" si="0"/>
        <v>0</v>
      </c>
      <c r="AD14" s="2">
        <f t="shared" si="1"/>
        <v>0</v>
      </c>
      <c r="AE14" s="2">
        <f t="shared" si="2"/>
        <v>0</v>
      </c>
      <c r="AF14" s="31">
        <f t="shared" si="13"/>
        <v>0</v>
      </c>
    </row>
    <row r="15" spans="1:32" ht="15.75" thickBot="1" x14ac:dyDescent="0.3">
      <c r="A15" s="27"/>
      <c r="B15" s="28"/>
      <c r="E15" s="22"/>
      <c r="F15" s="21" t="s">
        <v>26</v>
      </c>
      <c r="G15" s="21" t="s">
        <v>28</v>
      </c>
      <c r="H15" s="21" t="s">
        <v>29</v>
      </c>
      <c r="I15" s="21" t="s">
        <v>91</v>
      </c>
      <c r="J15" s="23"/>
      <c r="K15" s="23" t="s">
        <v>31</v>
      </c>
      <c r="O15" s="30"/>
      <c r="P15" s="9"/>
      <c r="Q15" s="93"/>
      <c r="R15" s="5"/>
      <c r="S15" s="104">
        <f t="shared" si="3"/>
        <v>0</v>
      </c>
      <c r="T15" s="93">
        <f t="shared" si="4"/>
        <v>0</v>
      </c>
      <c r="U15" s="93">
        <f t="shared" si="5"/>
        <v>0</v>
      </c>
      <c r="V15" s="93">
        <f t="shared" si="6"/>
        <v>0</v>
      </c>
      <c r="W15" s="93">
        <f>O15*Q15</f>
        <v>0</v>
      </c>
      <c r="X15" s="93">
        <f t="shared" si="8"/>
        <v>0</v>
      </c>
      <c r="Y15" s="93">
        <f t="shared" si="9"/>
        <v>0</v>
      </c>
      <c r="Z15" s="93">
        <f t="shared" si="10"/>
        <v>0</v>
      </c>
      <c r="AA15" s="93">
        <f t="shared" si="11"/>
        <v>0</v>
      </c>
      <c r="AB15" s="93">
        <f t="shared" si="12"/>
        <v>0</v>
      </c>
      <c r="AC15" s="93">
        <f t="shared" si="0"/>
        <v>0</v>
      </c>
      <c r="AD15" s="93">
        <f t="shared" si="1"/>
        <v>0</v>
      </c>
      <c r="AE15" s="93">
        <f t="shared" si="2"/>
        <v>0</v>
      </c>
      <c r="AF15" s="31">
        <f t="shared" si="13"/>
        <v>0</v>
      </c>
    </row>
    <row r="16" spans="1:32" ht="15.75" thickBot="1" x14ac:dyDescent="0.3">
      <c r="A16" s="27"/>
      <c r="B16" s="28"/>
      <c r="E16" s="16" t="s">
        <v>26</v>
      </c>
      <c r="F16" s="25">
        <f>F10</f>
        <v>0</v>
      </c>
      <c r="G16" s="25">
        <f>G10</f>
        <v>0</v>
      </c>
      <c r="H16" s="25">
        <f t="shared" ref="H16:K16" si="14">H10</f>
        <v>0</v>
      </c>
      <c r="I16" s="25">
        <f t="shared" si="14"/>
        <v>0</v>
      </c>
      <c r="J16" s="25" t="str">
        <f t="shared" si="14"/>
        <v>C1</v>
      </c>
      <c r="K16" s="25">
        <f t="shared" si="14"/>
        <v>0</v>
      </c>
      <c r="N16" s="49" t="s">
        <v>52</v>
      </c>
      <c r="O16" s="42">
        <f>SUM(O6:O15)</f>
        <v>0</v>
      </c>
      <c r="P16" s="94">
        <f t="shared" ref="P16:AE16" si="15">SUM(P6:P15)</f>
        <v>0</v>
      </c>
      <c r="Q16" s="94">
        <f t="shared" si="15"/>
        <v>0</v>
      </c>
      <c r="R16" s="6">
        <f t="shared" si="15"/>
        <v>0</v>
      </c>
      <c r="S16" s="105">
        <f t="shared" si="15"/>
        <v>0</v>
      </c>
      <c r="T16" s="94">
        <f t="shared" si="15"/>
        <v>0</v>
      </c>
      <c r="U16" s="94">
        <f t="shared" si="15"/>
        <v>0</v>
      </c>
      <c r="V16" s="94">
        <f t="shared" si="15"/>
        <v>0</v>
      </c>
      <c r="W16" s="94">
        <f t="shared" si="15"/>
        <v>0</v>
      </c>
      <c r="X16" s="94">
        <f t="shared" si="15"/>
        <v>0</v>
      </c>
      <c r="Y16" s="94">
        <f t="shared" si="15"/>
        <v>0</v>
      </c>
      <c r="Z16" s="94">
        <f t="shared" si="15"/>
        <v>0</v>
      </c>
      <c r="AA16" s="94">
        <f t="shared" si="15"/>
        <v>0</v>
      </c>
      <c r="AB16" s="94">
        <f t="shared" si="15"/>
        <v>0</v>
      </c>
      <c r="AC16" s="94">
        <f t="shared" si="15"/>
        <v>0</v>
      </c>
      <c r="AD16" s="94">
        <f t="shared" si="15"/>
        <v>0</v>
      </c>
      <c r="AE16" s="94">
        <f t="shared" si="15"/>
        <v>0</v>
      </c>
      <c r="AF16" s="6">
        <f t="shared" ref="AF16" si="16">SUM(AF6:AF15)</f>
        <v>0</v>
      </c>
    </row>
    <row r="17" spans="1:20" x14ac:dyDescent="0.25">
      <c r="A17" s="27"/>
      <c r="B17" s="28"/>
      <c r="E17" s="16" t="s">
        <v>28</v>
      </c>
      <c r="F17" s="25" t="e">
        <f>F11+F10*$M$11</f>
        <v>#DIV/0!</v>
      </c>
      <c r="G17" s="25" t="e">
        <f t="shared" ref="G17:K17" si="17">G11+G10*$M$11</f>
        <v>#DIV/0!</v>
      </c>
      <c r="H17" s="25" t="e">
        <f t="shared" si="17"/>
        <v>#DIV/0!</v>
      </c>
      <c r="I17" s="25" t="e">
        <f t="shared" si="17"/>
        <v>#DIV/0!</v>
      </c>
      <c r="J17" s="25" t="s">
        <v>40</v>
      </c>
      <c r="K17" s="25" t="e">
        <f t="shared" si="17"/>
        <v>#DIV/0!</v>
      </c>
    </row>
    <row r="18" spans="1:20" x14ac:dyDescent="0.25">
      <c r="A18" s="27"/>
      <c r="B18" s="28"/>
      <c r="E18" s="16" t="s">
        <v>29</v>
      </c>
      <c r="F18" s="25" t="e">
        <f>F12+F10*$M$12</f>
        <v>#DIV/0!</v>
      </c>
      <c r="G18" s="25" t="e">
        <f t="shared" ref="G18:I18" si="18">G12+G10*$M$12</f>
        <v>#DIV/0!</v>
      </c>
      <c r="H18" s="25" t="e">
        <f t="shared" si="18"/>
        <v>#DIV/0!</v>
      </c>
      <c r="I18" s="25" t="e">
        <f t="shared" si="18"/>
        <v>#DIV/0!</v>
      </c>
      <c r="J18" s="25" t="s">
        <v>45</v>
      </c>
      <c r="K18" s="25" t="e">
        <f>K12+K10*M12</f>
        <v>#DIV/0!</v>
      </c>
      <c r="L18" s="49" t="s">
        <v>53</v>
      </c>
      <c r="M18" s="54" t="e">
        <f>-G18/G17</f>
        <v>#DIV/0!</v>
      </c>
    </row>
    <row r="19" spans="1:20" x14ac:dyDescent="0.25">
      <c r="A19" s="27"/>
      <c r="B19" s="28"/>
      <c r="E19" s="16" t="s">
        <v>91</v>
      </c>
      <c r="F19" s="25" t="e">
        <f>F13+F10*$M$13</f>
        <v>#DIV/0!</v>
      </c>
      <c r="G19" s="25" t="e">
        <f t="shared" ref="G19:K19" si="19">G13+G10*$M$13</f>
        <v>#DIV/0!</v>
      </c>
      <c r="H19" s="25" t="e">
        <f t="shared" si="19"/>
        <v>#DIV/0!</v>
      </c>
      <c r="I19" s="25" t="e">
        <f t="shared" si="19"/>
        <v>#DIV/0!</v>
      </c>
      <c r="J19" s="25" t="s">
        <v>92</v>
      </c>
      <c r="K19" s="25" t="e">
        <f t="shared" si="19"/>
        <v>#DIV/0!</v>
      </c>
      <c r="L19" s="49" t="s">
        <v>106</v>
      </c>
      <c r="M19" s="1" t="e">
        <f>-G19/G17</f>
        <v>#DIV/0!</v>
      </c>
    </row>
    <row r="20" spans="1:20" ht="15.75" thickBot="1" x14ac:dyDescent="0.3">
      <c r="A20" s="29"/>
      <c r="B20" s="4"/>
    </row>
    <row r="21" spans="1:20" ht="15.75" thickBot="1" x14ac:dyDescent="0.3">
      <c r="E21" s="22"/>
      <c r="F21" s="21" t="s">
        <v>26</v>
      </c>
      <c r="G21" s="21" t="s">
        <v>28</v>
      </c>
      <c r="H21" s="21" t="s">
        <v>29</v>
      </c>
      <c r="I21" s="21" t="s">
        <v>91</v>
      </c>
      <c r="J21" s="23"/>
      <c r="K21" s="23" t="s">
        <v>31</v>
      </c>
      <c r="R21" s="170" t="s">
        <v>66</v>
      </c>
      <c r="S21" s="171"/>
      <c r="T21" s="172"/>
    </row>
    <row r="22" spans="1:20" ht="18.75" x14ac:dyDescent="0.3">
      <c r="E22" s="16" t="s">
        <v>26</v>
      </c>
      <c r="F22" s="25">
        <f>F16</f>
        <v>0</v>
      </c>
      <c r="G22" s="25">
        <f>G16</f>
        <v>0</v>
      </c>
      <c r="H22" s="25">
        <f t="shared" ref="H22:K22" si="20">H16</f>
        <v>0</v>
      </c>
      <c r="I22" s="25">
        <f t="shared" si="20"/>
        <v>0</v>
      </c>
      <c r="J22" s="25" t="str">
        <f t="shared" si="20"/>
        <v>C1</v>
      </c>
      <c r="K22" s="25">
        <f t="shared" si="20"/>
        <v>0</v>
      </c>
      <c r="O22" s="55" t="s">
        <v>55</v>
      </c>
      <c r="P22" s="58" t="e">
        <f>(K28-I28*P25-H28*P24-G28*P23)/F28</f>
        <v>#DIV/0!</v>
      </c>
      <c r="R22" s="69" t="e">
        <f>$P$22*F10+$P$23*G10+$P$24*H10+$P$25*I10</f>
        <v>#DIV/0!</v>
      </c>
      <c r="S22" s="65" t="s">
        <v>27</v>
      </c>
      <c r="T22" s="66">
        <f>K10</f>
        <v>0</v>
      </c>
    </row>
    <row r="23" spans="1:20" ht="18.75" x14ac:dyDescent="0.3">
      <c r="E23" s="16" t="s">
        <v>28</v>
      </c>
      <c r="F23" s="25" t="e">
        <f>F17</f>
        <v>#DIV/0!</v>
      </c>
      <c r="G23" s="25" t="e">
        <f>G17</f>
        <v>#DIV/0!</v>
      </c>
      <c r="H23" s="25" t="e">
        <f t="shared" ref="H23:K23" si="21">H17</f>
        <v>#DIV/0!</v>
      </c>
      <c r="I23" s="25" t="e">
        <f t="shared" si="21"/>
        <v>#DIV/0!</v>
      </c>
      <c r="J23" s="25" t="str">
        <f t="shared" si="21"/>
        <v>C2</v>
      </c>
      <c r="K23" s="25" t="e">
        <f t="shared" si="21"/>
        <v>#DIV/0!</v>
      </c>
      <c r="O23" s="56" t="s">
        <v>56</v>
      </c>
      <c r="P23" s="59" t="e">
        <f>(K29-I29*P25-H29*P24)/G29</f>
        <v>#DIV/0!</v>
      </c>
      <c r="R23" s="69" t="e">
        <f t="shared" ref="R23:R25" si="22">$P$22*F11+$P$23*G11+$P$24*H11+$P$25*I11</f>
        <v>#DIV/0!</v>
      </c>
      <c r="S23" s="63" t="s">
        <v>27</v>
      </c>
      <c r="T23" s="66">
        <f t="shared" ref="T23:T25" si="23">K11</f>
        <v>0</v>
      </c>
    </row>
    <row r="24" spans="1:20" ht="18.75" x14ac:dyDescent="0.3">
      <c r="E24" s="16" t="s">
        <v>29</v>
      </c>
      <c r="F24" s="25" t="e">
        <f>F18</f>
        <v>#DIV/0!</v>
      </c>
      <c r="G24" s="25" t="e">
        <f>G18+G17*$M$18</f>
        <v>#DIV/0!</v>
      </c>
      <c r="H24" s="25" t="e">
        <f t="shared" ref="H24:I24" si="24">H18+H17*$M$18</f>
        <v>#DIV/0!</v>
      </c>
      <c r="I24" s="25" t="e">
        <f t="shared" si="24"/>
        <v>#DIV/0!</v>
      </c>
      <c r="J24" s="25" t="s">
        <v>45</v>
      </c>
      <c r="K24" s="25" t="e">
        <f>K18+K17*$M$18</f>
        <v>#DIV/0!</v>
      </c>
      <c r="O24" s="56" t="s">
        <v>57</v>
      </c>
      <c r="P24" s="59" t="e">
        <f>(K30-I30*P25)/H30</f>
        <v>#DIV/0!</v>
      </c>
      <c r="R24" s="69" t="e">
        <f t="shared" si="22"/>
        <v>#DIV/0!</v>
      </c>
      <c r="S24" s="63" t="s">
        <v>27</v>
      </c>
      <c r="T24" s="66">
        <f t="shared" si="23"/>
        <v>0</v>
      </c>
    </row>
    <row r="25" spans="1:20" ht="19.5" thickBot="1" x14ac:dyDescent="0.35">
      <c r="E25" s="16" t="s">
        <v>91</v>
      </c>
      <c r="F25" s="25" t="e">
        <f>F19</f>
        <v>#DIV/0!</v>
      </c>
      <c r="G25" s="25" t="e">
        <f>G19+G17*$M$19</f>
        <v>#DIV/0!</v>
      </c>
      <c r="H25" s="25" t="e">
        <f t="shared" ref="H25:K25" si="25">H19+H17*$M$19</f>
        <v>#DIV/0!</v>
      </c>
      <c r="I25" s="25" t="e">
        <f t="shared" si="25"/>
        <v>#DIV/0!</v>
      </c>
      <c r="J25" s="25" t="s">
        <v>92</v>
      </c>
      <c r="K25" s="25" t="e">
        <f t="shared" si="25"/>
        <v>#DIV/0!</v>
      </c>
      <c r="L25" s="49" t="s">
        <v>106</v>
      </c>
      <c r="M25" s="1" t="e">
        <f>-H25/H24</f>
        <v>#DIV/0!</v>
      </c>
      <c r="O25" s="57" t="s">
        <v>107</v>
      </c>
      <c r="P25" s="60" t="e">
        <f>K31/I31</f>
        <v>#DIV/0!</v>
      </c>
      <c r="R25" s="69" t="e">
        <f t="shared" si="22"/>
        <v>#DIV/0!</v>
      </c>
      <c r="S25" s="64" t="s">
        <v>27</v>
      </c>
      <c r="T25" s="66">
        <f t="shared" si="23"/>
        <v>0</v>
      </c>
    </row>
    <row r="27" spans="1:20" ht="19.5" thickBot="1" x14ac:dyDescent="0.35">
      <c r="E27" s="22"/>
      <c r="F27" s="21" t="s">
        <v>26</v>
      </c>
      <c r="G27" s="21" t="s">
        <v>28</v>
      </c>
      <c r="H27" s="21" t="s">
        <v>29</v>
      </c>
      <c r="I27" s="21" t="s">
        <v>91</v>
      </c>
      <c r="J27" s="23"/>
      <c r="K27" s="23" t="s">
        <v>31</v>
      </c>
      <c r="O27" s="164" t="s">
        <v>61</v>
      </c>
      <c r="P27" s="164"/>
      <c r="Q27" s="164"/>
      <c r="R27" s="164"/>
      <c r="S27" s="164"/>
    </row>
    <row r="28" spans="1:20" ht="18" thickBot="1" x14ac:dyDescent="0.3">
      <c r="E28" s="16" t="s">
        <v>26</v>
      </c>
      <c r="F28" s="25">
        <f>F22</f>
        <v>0</v>
      </c>
      <c r="G28" s="25">
        <f>G22</f>
        <v>0</v>
      </c>
      <c r="H28" s="25">
        <f t="shared" ref="H28:K28" si="26">H22</f>
        <v>0</v>
      </c>
      <c r="I28" s="25">
        <f t="shared" si="26"/>
        <v>0</v>
      </c>
      <c r="J28" s="25" t="str">
        <f t="shared" si="26"/>
        <v>C1</v>
      </c>
      <c r="K28" s="25">
        <f t="shared" si="26"/>
        <v>0</v>
      </c>
      <c r="O28" s="107" t="s">
        <v>47</v>
      </c>
      <c r="P28" s="108" t="s">
        <v>31</v>
      </c>
      <c r="Q28" s="109" t="s">
        <v>62</v>
      </c>
      <c r="R28" s="109" t="s">
        <v>63</v>
      </c>
      <c r="S28" s="110" t="s">
        <v>64</v>
      </c>
    </row>
    <row r="29" spans="1:20" x14ac:dyDescent="0.25">
      <c r="E29" s="16" t="s">
        <v>28</v>
      </c>
      <c r="F29" s="25" t="e">
        <f>F23</f>
        <v>#DIV/0!</v>
      </c>
      <c r="G29" s="25" t="e">
        <f>G23</f>
        <v>#DIV/0!</v>
      </c>
      <c r="H29" s="25" t="e">
        <f t="shared" ref="H29:K29" si="27">H23</f>
        <v>#DIV/0!</v>
      </c>
      <c r="I29" s="25" t="e">
        <f t="shared" si="27"/>
        <v>#DIV/0!</v>
      </c>
      <c r="J29" s="25" t="str">
        <f t="shared" si="27"/>
        <v>C2</v>
      </c>
      <c r="K29" s="25" t="e">
        <f t="shared" si="27"/>
        <v>#DIV/0!</v>
      </c>
      <c r="O29" s="30">
        <f t="shared" ref="O29:O38" si="28">A11</f>
        <v>0</v>
      </c>
      <c r="P29" s="9">
        <f t="shared" ref="P29:P38" si="29">B11</f>
        <v>0</v>
      </c>
      <c r="Q29" s="9" t="s">
        <v>25</v>
      </c>
      <c r="R29" s="9" t="e">
        <f>P29-Q29</f>
        <v>#VALUE!</v>
      </c>
      <c r="S29" s="31" t="e">
        <f t="shared" ref="S29:S38" si="30">R29*R29</f>
        <v>#VALUE!</v>
      </c>
    </row>
    <row r="30" spans="1:20" x14ac:dyDescent="0.25">
      <c r="E30" s="16" t="s">
        <v>29</v>
      </c>
      <c r="F30" s="25" t="e">
        <f>F24</f>
        <v>#DIV/0!</v>
      </c>
      <c r="G30" s="25" t="e">
        <f t="shared" ref="G30:J30" si="31">G24</f>
        <v>#DIV/0!</v>
      </c>
      <c r="H30" s="25" t="e">
        <f t="shared" si="31"/>
        <v>#DIV/0!</v>
      </c>
      <c r="I30" s="25" t="e">
        <f t="shared" si="31"/>
        <v>#DIV/0!</v>
      </c>
      <c r="J30" s="25" t="str">
        <f t="shared" si="31"/>
        <v>C3</v>
      </c>
      <c r="K30" s="25" t="e">
        <f>K24</f>
        <v>#DIV/0!</v>
      </c>
      <c r="O30" s="27">
        <f t="shared" si="28"/>
        <v>0</v>
      </c>
      <c r="P30" s="2">
        <f t="shared" si="29"/>
        <v>0</v>
      </c>
      <c r="Q30" s="2"/>
      <c r="R30" s="2">
        <f t="shared" ref="R30:R38" si="32">P30-Q30</f>
        <v>0</v>
      </c>
      <c r="S30" s="28">
        <f t="shared" si="30"/>
        <v>0</v>
      </c>
    </row>
    <row r="31" spans="1:20" x14ac:dyDescent="0.25">
      <c r="E31" s="16" t="s">
        <v>91</v>
      </c>
      <c r="F31" s="25" t="e">
        <f>F25</f>
        <v>#DIV/0!</v>
      </c>
      <c r="G31" s="25" t="e">
        <f>G25</f>
        <v>#DIV/0!</v>
      </c>
      <c r="H31" s="25" t="e">
        <f>H25+H24*$M$25</f>
        <v>#DIV/0!</v>
      </c>
      <c r="I31" s="25" t="e">
        <f t="shared" ref="I31:K31" si="33">I25+I24*$M$25</f>
        <v>#DIV/0!</v>
      </c>
      <c r="J31" s="25" t="s">
        <v>92</v>
      </c>
      <c r="K31" s="25" t="e">
        <f t="shared" si="33"/>
        <v>#DIV/0!</v>
      </c>
      <c r="O31" s="27">
        <f t="shared" si="28"/>
        <v>0</v>
      </c>
      <c r="P31" s="2">
        <f t="shared" si="29"/>
        <v>0</v>
      </c>
      <c r="Q31" s="2"/>
      <c r="R31" s="2">
        <f t="shared" si="32"/>
        <v>0</v>
      </c>
      <c r="S31" s="28">
        <f t="shared" si="30"/>
        <v>0</v>
      </c>
    </row>
    <row r="32" spans="1:20" x14ac:dyDescent="0.25">
      <c r="O32" s="27">
        <f t="shared" si="28"/>
        <v>0</v>
      </c>
      <c r="P32" s="2">
        <f t="shared" si="29"/>
        <v>0</v>
      </c>
      <c r="Q32" s="2"/>
      <c r="R32" s="2">
        <f t="shared" si="32"/>
        <v>0</v>
      </c>
      <c r="S32" s="28">
        <f t="shared" si="30"/>
        <v>0</v>
      </c>
    </row>
    <row r="33" spans="14:20" x14ac:dyDescent="0.25">
      <c r="N33" s="82" t="s">
        <v>72</v>
      </c>
      <c r="O33" s="27">
        <f t="shared" si="28"/>
        <v>0</v>
      </c>
      <c r="P33" s="2">
        <f t="shared" si="29"/>
        <v>0</v>
      </c>
      <c r="Q33" s="2"/>
      <c r="R33" s="2">
        <f t="shared" si="32"/>
        <v>0</v>
      </c>
      <c r="S33" s="28">
        <f t="shared" si="30"/>
        <v>0</v>
      </c>
    </row>
    <row r="34" spans="14:20" x14ac:dyDescent="0.25">
      <c r="N34" s="81" t="s">
        <v>73</v>
      </c>
      <c r="O34" s="27">
        <f t="shared" si="28"/>
        <v>0</v>
      </c>
      <c r="P34" s="2">
        <f t="shared" si="29"/>
        <v>0</v>
      </c>
      <c r="Q34" s="2"/>
      <c r="R34" s="2">
        <f t="shared" si="32"/>
        <v>0</v>
      </c>
      <c r="S34" s="28">
        <f t="shared" si="30"/>
        <v>0</v>
      </c>
    </row>
    <row r="35" spans="14:20" x14ac:dyDescent="0.25">
      <c r="O35" s="27">
        <f t="shared" si="28"/>
        <v>0</v>
      </c>
      <c r="P35" s="2">
        <f t="shared" si="29"/>
        <v>0</v>
      </c>
      <c r="Q35" s="2"/>
      <c r="R35" s="2">
        <f t="shared" si="32"/>
        <v>0</v>
      </c>
      <c r="S35" s="28">
        <f t="shared" si="30"/>
        <v>0</v>
      </c>
    </row>
    <row r="36" spans="14:20" x14ac:dyDescent="0.25">
      <c r="O36" s="27">
        <f t="shared" si="28"/>
        <v>0</v>
      </c>
      <c r="P36" s="2">
        <f t="shared" si="29"/>
        <v>0</v>
      </c>
      <c r="Q36" s="2"/>
      <c r="R36" s="2">
        <f t="shared" si="32"/>
        <v>0</v>
      </c>
      <c r="S36" s="28">
        <f t="shared" si="30"/>
        <v>0</v>
      </c>
    </row>
    <row r="37" spans="14:20" x14ac:dyDescent="0.25">
      <c r="O37" s="27">
        <f t="shared" si="28"/>
        <v>0</v>
      </c>
      <c r="P37" s="2">
        <f t="shared" si="29"/>
        <v>0</v>
      </c>
      <c r="Q37" s="2"/>
      <c r="R37" s="2">
        <f t="shared" si="32"/>
        <v>0</v>
      </c>
      <c r="S37" s="28">
        <f t="shared" si="30"/>
        <v>0</v>
      </c>
    </row>
    <row r="38" spans="14:20" ht="15.75" thickBot="1" x14ac:dyDescent="0.3">
      <c r="O38" s="29">
        <f t="shared" si="28"/>
        <v>0</v>
      </c>
      <c r="P38" s="48">
        <f t="shared" si="29"/>
        <v>0</v>
      </c>
      <c r="Q38" s="48"/>
      <c r="R38" s="48">
        <f t="shared" si="32"/>
        <v>0</v>
      </c>
      <c r="S38" s="4">
        <f t="shared" si="30"/>
        <v>0</v>
      </c>
    </row>
    <row r="39" spans="14:20" ht="15.75" thickBot="1" x14ac:dyDescent="0.3">
      <c r="Q39" s="80" t="s">
        <v>68</v>
      </c>
      <c r="R39" s="61" t="s">
        <v>65</v>
      </c>
      <c r="S39" s="62" t="e">
        <f>SUM(S29:S38)</f>
        <v>#VALUE!</v>
      </c>
      <c r="T39" s="79" t="s">
        <v>67</v>
      </c>
    </row>
  </sheetData>
  <mergeCells count="5">
    <mergeCell ref="R21:T21"/>
    <mergeCell ref="O27:S27"/>
    <mergeCell ref="F2:K2"/>
    <mergeCell ref="O3:Q3"/>
    <mergeCell ref="A9:B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DBAA-54C1-4F88-9CAE-F1343BCD31A3}">
  <dimension ref="A2:H45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14" style="1" customWidth="1"/>
    <col min="2" max="2" width="22.28515625" style="1" customWidth="1"/>
    <col min="3" max="3" width="10.7109375" style="1" customWidth="1"/>
    <col min="4" max="4" width="9.140625" style="1"/>
    <col min="5" max="5" width="9.5703125" style="1" customWidth="1"/>
    <col min="6" max="7" width="12.7109375" style="1" customWidth="1"/>
    <col min="8" max="8" width="12.42578125" style="1" customWidth="1"/>
    <col min="9" max="16384" width="9.140625" style="1"/>
  </cols>
  <sheetData>
    <row r="2" spans="1:8" x14ac:dyDescent="0.25">
      <c r="A2" s="84" t="s">
        <v>77</v>
      </c>
      <c r="B2" s="153" t="s">
        <v>155</v>
      </c>
      <c r="C2" s="87"/>
      <c r="D2" s="88"/>
      <c r="E2" s="88"/>
      <c r="F2" s="148"/>
    </row>
    <row r="3" spans="1:8" x14ac:dyDescent="0.25">
      <c r="A3" s="84" t="s">
        <v>89</v>
      </c>
      <c r="B3" s="86" t="s">
        <v>160</v>
      </c>
      <c r="C3" s="85"/>
      <c r="D3" s="53"/>
      <c r="E3" s="53"/>
      <c r="F3" s="147"/>
    </row>
    <row r="4" spans="1:8" x14ac:dyDescent="0.25">
      <c r="A4" s="16" t="s">
        <v>76</v>
      </c>
      <c r="B4" s="162" t="s">
        <v>161</v>
      </c>
      <c r="C4" s="85"/>
      <c r="D4" s="53"/>
      <c r="E4" s="46"/>
      <c r="F4" s="1" t="s">
        <v>82</v>
      </c>
    </row>
    <row r="5" spans="1:8" x14ac:dyDescent="0.25">
      <c r="A5" s="152" t="s">
        <v>144</v>
      </c>
      <c r="B5" s="162" t="s">
        <v>162</v>
      </c>
      <c r="C5" s="85"/>
      <c r="D5" s="53"/>
      <c r="E5" s="46"/>
    </row>
    <row r="6" spans="1:8" ht="15.75" thickBot="1" x14ac:dyDescent="0.3"/>
    <row r="7" spans="1:8" ht="15.75" thickBot="1" x14ac:dyDescent="0.3">
      <c r="A7" s="174" t="s">
        <v>84</v>
      </c>
      <c r="B7" s="175"/>
    </row>
    <row r="8" spans="1:8" x14ac:dyDescent="0.25">
      <c r="A8" s="143" t="s">
        <v>146</v>
      </c>
      <c r="B8" s="31">
        <v>1E-3</v>
      </c>
      <c r="C8" s="1" t="s">
        <v>83</v>
      </c>
    </row>
    <row r="9" spans="1:8" ht="15.75" thickBot="1" x14ac:dyDescent="0.3">
      <c r="A9" s="142" t="s">
        <v>145</v>
      </c>
      <c r="B9" s="31">
        <v>1E-3</v>
      </c>
    </row>
    <row r="10" spans="1:8" ht="15.75" thickBot="1" x14ac:dyDescent="0.3"/>
    <row r="11" spans="1:8" ht="15.75" thickBot="1" x14ac:dyDescent="0.3">
      <c r="A11" s="174" t="s">
        <v>87</v>
      </c>
      <c r="B11" s="175"/>
      <c r="C11" s="1" t="s">
        <v>88</v>
      </c>
    </row>
    <row r="12" spans="1:8" x14ac:dyDescent="0.25">
      <c r="A12" s="143" t="s">
        <v>85</v>
      </c>
      <c r="B12" s="31">
        <v>9</v>
      </c>
    </row>
    <row r="13" spans="1:8" ht="15.75" thickBot="1" x14ac:dyDescent="0.3">
      <c r="A13" s="142" t="s">
        <v>86</v>
      </c>
      <c r="B13" s="4">
        <v>10</v>
      </c>
    </row>
    <row r="14" spans="1:8" ht="15.75" thickBot="1" x14ac:dyDescent="0.3">
      <c r="E14" s="1" t="s">
        <v>123</v>
      </c>
    </row>
    <row r="15" spans="1:8" ht="15.75" thickBot="1" x14ac:dyDescent="0.3">
      <c r="A15" s="39" t="s">
        <v>0</v>
      </c>
      <c r="B15" s="145" t="s">
        <v>78</v>
      </c>
      <c r="C15" s="145" t="s">
        <v>79</v>
      </c>
      <c r="D15" s="145" t="s">
        <v>90</v>
      </c>
      <c r="E15" s="145" t="s">
        <v>81</v>
      </c>
      <c r="F15" s="146" t="s">
        <v>80</v>
      </c>
      <c r="G15" s="156" t="s">
        <v>148</v>
      </c>
      <c r="H15" s="156" t="s">
        <v>147</v>
      </c>
    </row>
    <row r="16" spans="1:8" x14ac:dyDescent="0.25">
      <c r="A16" s="144">
        <f>B12</f>
        <v>9</v>
      </c>
      <c r="B16" s="144">
        <f>5*A16-LN(A16+1)-(1/A16)-EXP(A16-6)</f>
        <v>22.500766872707175</v>
      </c>
      <c r="C16" s="144">
        <f>5-1/(A16+1)+(1/A16^2)-EXP(A16-6)</f>
        <v>-15.173191244175321</v>
      </c>
      <c r="D16" s="144">
        <f>A16-B16/C16</f>
        <v>10.482929102428916</v>
      </c>
      <c r="E16" s="144">
        <f>ABS(5*A16-LN(A16+1)-(1/A16)-EXP(A16-6))</f>
        <v>22.500766872707175</v>
      </c>
      <c r="F16" s="144">
        <f>ABS(D16-A16)</f>
        <v>1.4829291024289155</v>
      </c>
      <c r="G16" s="157" t="b">
        <f>IF(F16&lt;B8,TRUE,FALSE)</f>
        <v>0</v>
      </c>
      <c r="H16" s="157" t="b">
        <f>IF(E16&lt;B9,TRUE,FALSE)</f>
        <v>0</v>
      </c>
    </row>
    <row r="17" spans="1:8" x14ac:dyDescent="0.25">
      <c r="A17" s="89">
        <f>D16</f>
        <v>10.482929102428916</v>
      </c>
      <c r="B17" s="144">
        <f t="shared" ref="B17:B23" si="0">5*A17-LN(A17+1)-(1/A17)-EXP(A17-6)</f>
        <v>-38.615109130400391</v>
      </c>
      <c r="C17" s="144">
        <f t="shared" ref="C17:C23" si="1">5-1/(A17+1)+(1/A17^2)-EXP(A17-6)</f>
        <v>-83.571485884759937</v>
      </c>
      <c r="D17" s="144">
        <f>A17-B17/C17</f>
        <v>10.020868284416798</v>
      </c>
      <c r="E17" s="144">
        <f t="shared" ref="E17:E23" si="2">ABS(5*A17-LN(A17+1)-(1/A17)-EXP(A17-6))</f>
        <v>38.615109130400391</v>
      </c>
      <c r="F17" s="144">
        <f t="shared" ref="F17:F22" si="3">ABS(D17-A17)</f>
        <v>0.46206081801211774</v>
      </c>
      <c r="G17" s="157" t="b">
        <f t="shared" ref="G17:G28" si="4">IF(F17&lt;B9,TRUE,FALSE)</f>
        <v>0</v>
      </c>
      <c r="H17" s="157" t="b">
        <f t="shared" ref="H17:H28" si="5">IF(E17&lt;B10,TRUE,FALSE)</f>
        <v>0</v>
      </c>
    </row>
    <row r="18" spans="1:8" x14ac:dyDescent="0.25">
      <c r="A18" s="89">
        <f>D17</f>
        <v>10.020868284416798</v>
      </c>
      <c r="B18" s="144">
        <f t="shared" si="0"/>
        <v>-8.1447321540507289</v>
      </c>
      <c r="C18" s="144">
        <f t="shared" si="1"/>
        <v>-50.830269790691695</v>
      </c>
      <c r="D18" s="144">
        <f>A18-B18/C18</f>
        <v>9.8606343885986369</v>
      </c>
      <c r="E18" s="144">
        <f t="shared" si="2"/>
        <v>8.1447321540507289</v>
      </c>
      <c r="F18" s="144">
        <f t="shared" si="3"/>
        <v>0.16023389581816083</v>
      </c>
      <c r="G18" s="157" t="b">
        <f t="shared" si="4"/>
        <v>0</v>
      </c>
      <c r="H18" s="157" t="b">
        <f t="shared" si="5"/>
        <v>0</v>
      </c>
    </row>
    <row r="19" spans="1:8" x14ac:dyDescent="0.25">
      <c r="A19" s="89">
        <f t="shared" ref="A19" si="6">D18</f>
        <v>9.8606343885986369</v>
      </c>
      <c r="B19" s="144">
        <f t="shared" si="0"/>
        <v>-0.6788585381643486</v>
      </c>
      <c r="C19" s="144">
        <f t="shared" si="1"/>
        <v>-42.577263384247395</v>
      </c>
      <c r="D19" s="144">
        <f>A19-B19/C19</f>
        <v>9.8446902323940009</v>
      </c>
      <c r="E19" s="144">
        <f t="shared" si="2"/>
        <v>0.6788585381643486</v>
      </c>
      <c r="F19" s="144">
        <f t="shared" si="3"/>
        <v>1.5944156204636073E-2</v>
      </c>
      <c r="G19" s="157" t="b">
        <f t="shared" si="4"/>
        <v>0</v>
      </c>
      <c r="H19" s="157" t="b">
        <f t="shared" si="5"/>
        <v>1</v>
      </c>
    </row>
    <row r="20" spans="1:8" x14ac:dyDescent="0.25">
      <c r="A20" s="89">
        <f t="shared" ref="A20:A23" si="7">D19</f>
        <v>9.8446902323940009</v>
      </c>
      <c r="B20" s="144">
        <f t="shared" si="0"/>
        <v>-6.0042864199942869E-3</v>
      </c>
      <c r="C20" s="144">
        <f t="shared" si="1"/>
        <v>-41.826095284473354</v>
      </c>
      <c r="D20" s="144">
        <f t="shared" ref="D20:D23" si="8">A20-B20/C20</f>
        <v>9.8445466787971583</v>
      </c>
      <c r="E20" s="144">
        <f t="shared" si="2"/>
        <v>6.0042864199942869E-3</v>
      </c>
      <c r="F20" s="144">
        <f t="shared" si="3"/>
        <v>1.4355359684259383E-4</v>
      </c>
      <c r="G20" s="157" t="b">
        <f t="shared" ref="G20:G23" si="9">IF(F20&lt;B12,TRUE,FALSE)</f>
        <v>1</v>
      </c>
      <c r="H20" s="157" t="b">
        <f t="shared" ref="H20:H23" si="10">IF(E20&lt;B13,TRUE,FALSE)</f>
        <v>1</v>
      </c>
    </row>
    <row r="21" spans="1:8" x14ac:dyDescent="0.25">
      <c r="A21" s="89">
        <f t="shared" si="7"/>
        <v>9.8445466787971583</v>
      </c>
      <c r="B21" s="144">
        <f t="shared" si="0"/>
        <v>-4.8155470722122118E-7</v>
      </c>
      <c r="C21" s="144">
        <f t="shared" si="1"/>
        <v>-41.819386387443579</v>
      </c>
      <c r="D21" s="144">
        <f t="shared" si="8"/>
        <v>9.8445466672820512</v>
      </c>
      <c r="E21" s="144">
        <f t="shared" si="2"/>
        <v>4.8155470722122118E-7</v>
      </c>
      <c r="F21" s="144">
        <f t="shared" si="3"/>
        <v>1.1515107090076526E-8</v>
      </c>
      <c r="G21" s="157" t="b">
        <f t="shared" si="9"/>
        <v>1</v>
      </c>
      <c r="H21" s="157" t="b">
        <f t="shared" si="10"/>
        <v>0</v>
      </c>
    </row>
    <row r="22" spans="1:8" x14ac:dyDescent="0.25">
      <c r="A22" s="89">
        <f t="shared" si="7"/>
        <v>9.8445466672820512</v>
      </c>
      <c r="B22" s="144">
        <f t="shared" si="0"/>
        <v>0</v>
      </c>
      <c r="C22" s="144">
        <f t="shared" si="1"/>
        <v>-41.819385849330125</v>
      </c>
      <c r="D22" s="144">
        <f t="shared" si="8"/>
        <v>9.8445466672820512</v>
      </c>
      <c r="E22" s="144">
        <f t="shared" si="2"/>
        <v>7.1054273576010019E-15</v>
      </c>
      <c r="F22" s="144">
        <f t="shared" si="3"/>
        <v>0</v>
      </c>
      <c r="G22" s="157" t="b">
        <f t="shared" si="9"/>
        <v>0</v>
      </c>
      <c r="H22" s="157" t="b">
        <f t="shared" si="10"/>
        <v>1</v>
      </c>
    </row>
    <row r="23" spans="1:8" x14ac:dyDescent="0.25">
      <c r="A23" s="89">
        <f t="shared" si="7"/>
        <v>9.8445466672820512</v>
      </c>
      <c r="B23" s="144">
        <f t="shared" si="0"/>
        <v>0</v>
      </c>
      <c r="C23" s="144">
        <f t="shared" si="1"/>
        <v>-41.819385849330125</v>
      </c>
      <c r="D23" s="144">
        <f t="shared" si="8"/>
        <v>9.8445466672820512</v>
      </c>
      <c r="E23" s="144">
        <f t="shared" si="2"/>
        <v>7.1054273576010019E-15</v>
      </c>
      <c r="F23" s="144">
        <f t="shared" ref="F23" si="11">ABS(D23-A23)</f>
        <v>0</v>
      </c>
      <c r="G23" s="157" t="b">
        <f t="shared" si="9"/>
        <v>1</v>
      </c>
      <c r="H23" s="157" t="b">
        <f t="shared" si="10"/>
        <v>1</v>
      </c>
    </row>
    <row r="24" spans="1:8" x14ac:dyDescent="0.25">
      <c r="A24" s="89">
        <f t="shared" ref="A24:A25" si="12">D23</f>
        <v>9.8445466672820512</v>
      </c>
      <c r="B24" s="144"/>
      <c r="C24" s="144"/>
      <c r="D24" s="89" t="e">
        <f t="shared" ref="D24:D25" si="13">A24-B24/C24</f>
        <v>#DIV/0!</v>
      </c>
      <c r="E24" s="144"/>
      <c r="F24" s="89" t="e">
        <f t="shared" ref="F24:F25" si="14">ABS(D24-A24)</f>
        <v>#DIV/0!</v>
      </c>
      <c r="G24" s="157" t="e">
        <f t="shared" si="4"/>
        <v>#DIV/0!</v>
      </c>
      <c r="H24" s="157" t="b">
        <f t="shared" si="5"/>
        <v>0</v>
      </c>
    </row>
    <row r="25" spans="1:8" x14ac:dyDescent="0.25">
      <c r="A25" s="89" t="e">
        <f t="shared" si="12"/>
        <v>#DIV/0!</v>
      </c>
      <c r="B25" s="144"/>
      <c r="C25" s="144"/>
      <c r="D25" s="89" t="e">
        <f t="shared" si="13"/>
        <v>#DIV/0!</v>
      </c>
      <c r="E25" s="144"/>
      <c r="F25" s="89" t="e">
        <f t="shared" si="14"/>
        <v>#DIV/0!</v>
      </c>
      <c r="G25" s="157" t="e">
        <f t="shared" si="4"/>
        <v>#DIV/0!</v>
      </c>
      <c r="H25" s="157" t="b">
        <f t="shared" si="5"/>
        <v>0</v>
      </c>
    </row>
    <row r="26" spans="1:8" x14ac:dyDescent="0.25">
      <c r="A26" s="89" t="e">
        <f t="shared" ref="A26:A28" si="15">D25</f>
        <v>#DIV/0!</v>
      </c>
      <c r="B26" s="144"/>
      <c r="C26" s="144"/>
      <c r="D26" s="89" t="e">
        <f t="shared" ref="D26:D28" si="16">A26-B26/C26</f>
        <v>#DIV/0!</v>
      </c>
      <c r="E26" s="144"/>
      <c r="F26" s="89" t="e">
        <f t="shared" ref="F26:F28" si="17">ABS(D26-A26)</f>
        <v>#DIV/0!</v>
      </c>
      <c r="G26" s="157" t="e">
        <f t="shared" si="4"/>
        <v>#DIV/0!</v>
      </c>
      <c r="H26" s="157" t="b">
        <f t="shared" si="5"/>
        <v>0</v>
      </c>
    </row>
    <row r="27" spans="1:8" x14ac:dyDescent="0.25">
      <c r="A27" s="89" t="e">
        <f t="shared" si="15"/>
        <v>#DIV/0!</v>
      </c>
      <c r="B27" s="144"/>
      <c r="C27" s="144"/>
      <c r="D27" s="89" t="e">
        <f t="shared" si="16"/>
        <v>#DIV/0!</v>
      </c>
      <c r="E27" s="144"/>
      <c r="F27" s="89" t="e">
        <f t="shared" si="17"/>
        <v>#DIV/0!</v>
      </c>
      <c r="G27" s="157" t="e">
        <f t="shared" si="4"/>
        <v>#DIV/0!</v>
      </c>
      <c r="H27" s="157" t="b">
        <f t="shared" si="5"/>
        <v>0</v>
      </c>
    </row>
    <row r="28" spans="1:8" x14ac:dyDescent="0.25">
      <c r="A28" s="89" t="e">
        <f t="shared" si="15"/>
        <v>#DIV/0!</v>
      </c>
      <c r="B28" s="144"/>
      <c r="C28" s="144"/>
      <c r="D28" s="89" t="e">
        <f t="shared" si="16"/>
        <v>#DIV/0!</v>
      </c>
      <c r="E28" s="144"/>
      <c r="F28" s="89" t="e">
        <f t="shared" si="17"/>
        <v>#DIV/0!</v>
      </c>
      <c r="G28" s="157" t="e">
        <f t="shared" si="4"/>
        <v>#DIV/0!</v>
      </c>
      <c r="H28" s="157" t="b">
        <f t="shared" si="5"/>
        <v>0</v>
      </c>
    </row>
    <row r="30" spans="1:8" ht="30" customHeight="1" thickBot="1" x14ac:dyDescent="0.3"/>
    <row r="31" spans="1:8" ht="15.75" thickBot="1" x14ac:dyDescent="0.3">
      <c r="A31" s="176" t="s">
        <v>141</v>
      </c>
      <c r="B31" s="177"/>
    </row>
    <row r="32" spans="1:8" ht="15.75" thickBot="1" x14ac:dyDescent="0.3">
      <c r="A32" s="150" t="s">
        <v>142</v>
      </c>
      <c r="B32" s="151" t="s">
        <v>143</v>
      </c>
    </row>
    <row r="33" spans="1:2" x14ac:dyDescent="0.25">
      <c r="A33" s="154">
        <v>0</v>
      </c>
      <c r="B33" s="155" t="e">
        <f>5*A33-LN(A33+1)-(1/A33)-EXP(A33-6)</f>
        <v>#DIV/0!</v>
      </c>
    </row>
    <row r="34" spans="1:2" x14ac:dyDescent="0.25">
      <c r="A34" s="154">
        <v>1</v>
      </c>
      <c r="B34" s="155">
        <f t="shared" ref="B34:B45" si="18">5*A34-LN(A34+1)-(1/A34)-EXP(A34-6)</f>
        <v>3.300114872440969</v>
      </c>
    </row>
    <row r="35" spans="1:2" x14ac:dyDescent="0.25">
      <c r="A35" s="154">
        <v>2</v>
      </c>
      <c r="B35" s="155">
        <f t="shared" si="18"/>
        <v>8.3830720724431576</v>
      </c>
    </row>
    <row r="36" spans="1:2" x14ac:dyDescent="0.25">
      <c r="A36" s="154">
        <v>3</v>
      </c>
      <c r="B36" s="155">
        <f t="shared" si="18"/>
        <v>13.230585237178911</v>
      </c>
    </row>
    <row r="37" spans="1:2" x14ac:dyDescent="0.25">
      <c r="A37" s="154">
        <v>4</v>
      </c>
      <c r="B37" s="155">
        <f t="shared" si="18"/>
        <v>18.005226804329286</v>
      </c>
    </row>
    <row r="38" spans="1:2" x14ac:dyDescent="0.25">
      <c r="A38" s="154">
        <v>5</v>
      </c>
      <c r="B38" s="155">
        <f t="shared" si="18"/>
        <v>22.640361089600503</v>
      </c>
    </row>
    <row r="39" spans="1:2" x14ac:dyDescent="0.25">
      <c r="A39" s="154">
        <v>6</v>
      </c>
      <c r="B39" s="155">
        <f t="shared" si="18"/>
        <v>26.88742318427802</v>
      </c>
    </row>
    <row r="40" spans="1:2" x14ac:dyDescent="0.25">
      <c r="A40" s="154">
        <v>7</v>
      </c>
      <c r="B40" s="155">
        <f t="shared" si="18"/>
        <v>30.059419487003975</v>
      </c>
    </row>
    <row r="41" spans="1:2" x14ac:dyDescent="0.25">
      <c r="A41" s="154">
        <v>8</v>
      </c>
      <c r="B41" s="155">
        <f t="shared" si="18"/>
        <v>30.288719323733126</v>
      </c>
    </row>
    <row r="42" spans="1:2" x14ac:dyDescent="0.25">
      <c r="A42" s="154">
        <v>9</v>
      </c>
      <c r="B42" s="155">
        <f t="shared" si="18"/>
        <v>22.500766872707175</v>
      </c>
    </row>
    <row r="43" spans="1:2" x14ac:dyDescent="0.25">
      <c r="A43" s="154">
        <v>10</v>
      </c>
      <c r="B43" s="155">
        <f t="shared" si="18"/>
        <v>-7.0960453059426101</v>
      </c>
    </row>
    <row r="44" spans="1:2" x14ac:dyDescent="0.25">
      <c r="A44" s="154">
        <v>11</v>
      </c>
      <c r="B44" s="155">
        <f t="shared" si="18"/>
        <v>-95.988974843273695</v>
      </c>
    </row>
    <row r="45" spans="1:2" x14ac:dyDescent="0.25">
      <c r="A45" s="154">
        <v>12</v>
      </c>
      <c r="B45" s="155">
        <f t="shared" si="18"/>
        <v>-346.07707618352998</v>
      </c>
    </row>
  </sheetData>
  <mergeCells count="3">
    <mergeCell ref="A7:B7"/>
    <mergeCell ref="A11:B11"/>
    <mergeCell ref="A31:B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9"/>
  <sheetViews>
    <sheetView zoomScale="90" zoomScaleNormal="90" workbookViewId="0">
      <selection activeCell="D11" sqref="D11"/>
    </sheetView>
  </sheetViews>
  <sheetFormatPr baseColWidth="10" defaultColWidth="9.140625" defaultRowHeight="15" x14ac:dyDescent="0.25"/>
  <cols>
    <col min="1" max="1" width="8.42578125" style="1" customWidth="1"/>
    <col min="2" max="2" width="10.28515625" style="1" customWidth="1"/>
    <col min="3" max="3" width="18.140625" style="1" customWidth="1"/>
    <col min="4" max="4" width="10.42578125" style="1" customWidth="1"/>
    <col min="5" max="7" width="9.140625" style="1"/>
    <col min="8" max="8" width="14.28515625" style="1" customWidth="1"/>
    <col min="9" max="16384" width="9.140625" style="1"/>
  </cols>
  <sheetData>
    <row r="2" spans="1:8" x14ac:dyDescent="0.25">
      <c r="A2" s="178" t="s">
        <v>109</v>
      </c>
      <c r="B2" s="179"/>
      <c r="C2" s="158" t="s">
        <v>152</v>
      </c>
      <c r="D2" s="47"/>
    </row>
    <row r="3" spans="1:8" ht="15.75" thickBot="1" x14ac:dyDescent="0.3"/>
    <row r="4" spans="1:8" x14ac:dyDescent="0.25">
      <c r="A4" s="117" t="s">
        <v>3</v>
      </c>
      <c r="B4" s="112">
        <v>0.1</v>
      </c>
      <c r="C4" s="117" t="s">
        <v>8</v>
      </c>
      <c r="D4" s="114">
        <v>10</v>
      </c>
    </row>
    <row r="5" spans="1:8" ht="15.75" thickBot="1" x14ac:dyDescent="0.3">
      <c r="A5" s="118" t="s">
        <v>4</v>
      </c>
      <c r="B5" s="88">
        <v>0.8</v>
      </c>
      <c r="C5" s="119" t="s">
        <v>9</v>
      </c>
      <c r="D5" s="115">
        <v>10.922499999999999</v>
      </c>
    </row>
    <row r="6" spans="1:8" ht="15.75" thickBot="1" x14ac:dyDescent="0.3">
      <c r="A6" s="119" t="s">
        <v>5</v>
      </c>
      <c r="B6" s="113">
        <v>2</v>
      </c>
    </row>
    <row r="7" spans="1:8" ht="15.75" thickBot="1" x14ac:dyDescent="0.3">
      <c r="A7" s="120" t="s">
        <v>2</v>
      </c>
      <c r="B7" s="121">
        <f>(B5-B4)/B6</f>
        <v>0.35000000000000003</v>
      </c>
    </row>
    <row r="8" spans="1:8" ht="15.75" thickBot="1" x14ac:dyDescent="0.3"/>
    <row r="9" spans="1:8" ht="15.75" thickBot="1" x14ac:dyDescent="0.3">
      <c r="A9" s="122" t="s">
        <v>0</v>
      </c>
      <c r="B9" s="123" t="s">
        <v>1</v>
      </c>
      <c r="C9" s="123" t="s">
        <v>6</v>
      </c>
      <c r="D9" s="124" t="s">
        <v>7</v>
      </c>
      <c r="G9" s="123" t="s">
        <v>14</v>
      </c>
      <c r="H9" s="124" t="s">
        <v>108</v>
      </c>
    </row>
    <row r="10" spans="1:8" ht="15.75" thickBot="1" x14ac:dyDescent="0.3">
      <c r="A10" s="30">
        <f>B4</f>
        <v>0.1</v>
      </c>
      <c r="B10" s="9">
        <f>D4</f>
        <v>10</v>
      </c>
      <c r="C10" s="9">
        <f>0.5+A10^2+0.4*A10-B10</f>
        <v>-9.4499999999999993</v>
      </c>
      <c r="D10" s="31">
        <f>B10+$B$7*C10</f>
        <v>6.6924999999999999</v>
      </c>
      <c r="G10" s="13">
        <f>ABS((D5-H10)/D5)</f>
        <v>1</v>
      </c>
      <c r="H10" s="14"/>
    </row>
    <row r="11" spans="1:8" x14ac:dyDescent="0.25">
      <c r="A11" s="27">
        <f>A10+$B$7</f>
        <v>0.45000000000000007</v>
      </c>
      <c r="B11" s="2">
        <f>D10</f>
        <v>6.6924999999999999</v>
      </c>
      <c r="C11" s="9">
        <f t="shared" ref="C11:C15" si="0">0.5+A11^2+0.4*A11-B11</f>
        <v>-5.81</v>
      </c>
      <c r="D11" s="31">
        <f t="shared" ref="D11:D30" si="1">B11+$B$7*C11</f>
        <v>4.6589999999999998</v>
      </c>
    </row>
    <row r="12" spans="1:8" x14ac:dyDescent="0.25">
      <c r="A12" s="27">
        <f t="shared" ref="A12:A30" si="2">A11+$B$7</f>
        <v>0.8</v>
      </c>
      <c r="B12" s="2">
        <f t="shared" ref="B12:B30" si="3">D11</f>
        <v>4.6589999999999998</v>
      </c>
      <c r="C12" s="9">
        <f t="shared" si="0"/>
        <v>-3.1989999999999998</v>
      </c>
      <c r="D12" s="31">
        <f t="shared" si="1"/>
        <v>3.5393499999999998</v>
      </c>
    </row>
    <row r="13" spans="1:8" x14ac:dyDescent="0.25">
      <c r="A13" s="27">
        <f t="shared" si="2"/>
        <v>1.1500000000000001</v>
      </c>
      <c r="B13" s="2">
        <f t="shared" si="3"/>
        <v>3.5393499999999998</v>
      </c>
      <c r="C13" s="9">
        <f t="shared" si="0"/>
        <v>-1.2568499999999996</v>
      </c>
      <c r="D13" s="31">
        <f t="shared" si="1"/>
        <v>3.0994524999999999</v>
      </c>
    </row>
    <row r="14" spans="1:8" x14ac:dyDescent="0.25">
      <c r="A14" s="27">
        <f t="shared" si="2"/>
        <v>1.5000000000000002</v>
      </c>
      <c r="B14" s="2">
        <f t="shared" si="3"/>
        <v>3.0994524999999999</v>
      </c>
      <c r="C14" s="9">
        <f t="shared" si="0"/>
        <v>0.25054750000000103</v>
      </c>
      <c r="D14" s="31">
        <f t="shared" si="1"/>
        <v>3.1871441250000001</v>
      </c>
    </row>
    <row r="15" spans="1:8" x14ac:dyDescent="0.25">
      <c r="A15" s="27">
        <f t="shared" si="2"/>
        <v>1.8500000000000003</v>
      </c>
      <c r="B15" s="2">
        <f t="shared" si="3"/>
        <v>3.1871441250000001</v>
      </c>
      <c r="C15" s="9">
        <f t="shared" si="0"/>
        <v>1.4753558750000013</v>
      </c>
      <c r="D15" s="31">
        <f>B15+$B$7*C15</f>
        <v>3.7035186812500007</v>
      </c>
    </row>
    <row r="16" spans="1:8" x14ac:dyDescent="0.25">
      <c r="A16" s="27">
        <f t="shared" si="2"/>
        <v>2.2000000000000002</v>
      </c>
      <c r="B16" s="2">
        <f t="shared" si="3"/>
        <v>3.7035186812500007</v>
      </c>
      <c r="C16" s="9"/>
      <c r="D16" s="31">
        <f t="shared" si="1"/>
        <v>3.7035186812500007</v>
      </c>
    </row>
    <row r="17" spans="1:4" x14ac:dyDescent="0.25">
      <c r="A17" s="27">
        <f t="shared" si="2"/>
        <v>2.5500000000000003</v>
      </c>
      <c r="B17" s="2">
        <f t="shared" si="3"/>
        <v>3.7035186812500007</v>
      </c>
      <c r="C17" s="9"/>
      <c r="D17" s="31">
        <f t="shared" si="1"/>
        <v>3.7035186812500007</v>
      </c>
    </row>
    <row r="18" spans="1:4" x14ac:dyDescent="0.25">
      <c r="A18" s="27">
        <f t="shared" si="2"/>
        <v>2.9000000000000004</v>
      </c>
      <c r="B18" s="2">
        <f t="shared" si="3"/>
        <v>3.7035186812500007</v>
      </c>
      <c r="C18" s="9"/>
      <c r="D18" s="31">
        <f t="shared" si="1"/>
        <v>3.7035186812500007</v>
      </c>
    </row>
    <row r="19" spans="1:4" x14ac:dyDescent="0.25">
      <c r="A19" s="27">
        <f t="shared" si="2"/>
        <v>3.2500000000000004</v>
      </c>
      <c r="B19" s="2">
        <f t="shared" si="3"/>
        <v>3.7035186812500007</v>
      </c>
      <c r="C19" s="9"/>
      <c r="D19" s="31">
        <f t="shared" si="1"/>
        <v>3.7035186812500007</v>
      </c>
    </row>
    <row r="20" spans="1:4" x14ac:dyDescent="0.25">
      <c r="A20" s="27">
        <f t="shared" si="2"/>
        <v>3.6000000000000005</v>
      </c>
      <c r="B20" s="2">
        <f t="shared" si="3"/>
        <v>3.7035186812500007</v>
      </c>
      <c r="C20" s="9"/>
      <c r="D20" s="31">
        <f t="shared" si="1"/>
        <v>3.7035186812500007</v>
      </c>
    </row>
    <row r="21" spans="1:4" x14ac:dyDescent="0.25">
      <c r="A21" s="27">
        <f t="shared" si="2"/>
        <v>3.9500000000000006</v>
      </c>
      <c r="B21" s="2">
        <f t="shared" si="3"/>
        <v>3.7035186812500007</v>
      </c>
      <c r="C21" s="9"/>
      <c r="D21" s="31">
        <f t="shared" si="1"/>
        <v>3.7035186812500007</v>
      </c>
    </row>
    <row r="22" spans="1:4" x14ac:dyDescent="0.25">
      <c r="A22" s="27">
        <f t="shared" si="2"/>
        <v>4.3000000000000007</v>
      </c>
      <c r="B22" s="2">
        <f t="shared" si="3"/>
        <v>3.7035186812500007</v>
      </c>
      <c r="C22" s="9"/>
      <c r="D22" s="31">
        <f t="shared" si="1"/>
        <v>3.7035186812500007</v>
      </c>
    </row>
    <row r="23" spans="1:4" x14ac:dyDescent="0.25">
      <c r="A23" s="27">
        <f t="shared" si="2"/>
        <v>4.6500000000000004</v>
      </c>
      <c r="B23" s="2">
        <f t="shared" si="3"/>
        <v>3.7035186812500007</v>
      </c>
      <c r="C23" s="9"/>
      <c r="D23" s="31">
        <f t="shared" si="1"/>
        <v>3.7035186812500007</v>
      </c>
    </row>
    <row r="24" spans="1:4" x14ac:dyDescent="0.25">
      <c r="A24" s="27">
        <f t="shared" si="2"/>
        <v>5</v>
      </c>
      <c r="B24" s="2">
        <f t="shared" si="3"/>
        <v>3.7035186812500007</v>
      </c>
      <c r="C24" s="9"/>
      <c r="D24" s="31">
        <f t="shared" si="1"/>
        <v>3.7035186812500007</v>
      </c>
    </row>
    <row r="25" spans="1:4" x14ac:dyDescent="0.25">
      <c r="A25" s="27">
        <f t="shared" si="2"/>
        <v>5.35</v>
      </c>
      <c r="B25" s="2">
        <f t="shared" si="3"/>
        <v>3.7035186812500007</v>
      </c>
      <c r="C25" s="9"/>
      <c r="D25" s="31">
        <f t="shared" si="1"/>
        <v>3.7035186812500007</v>
      </c>
    </row>
    <row r="26" spans="1:4" x14ac:dyDescent="0.25">
      <c r="A26" s="27">
        <f t="shared" si="2"/>
        <v>5.6999999999999993</v>
      </c>
      <c r="B26" s="2">
        <f t="shared" si="3"/>
        <v>3.7035186812500007</v>
      </c>
      <c r="C26" s="9"/>
      <c r="D26" s="31">
        <f t="shared" si="1"/>
        <v>3.7035186812500007</v>
      </c>
    </row>
    <row r="27" spans="1:4" x14ac:dyDescent="0.25">
      <c r="A27" s="27">
        <f t="shared" si="2"/>
        <v>6.0499999999999989</v>
      </c>
      <c r="B27" s="2">
        <f t="shared" si="3"/>
        <v>3.7035186812500007</v>
      </c>
      <c r="C27" s="9"/>
      <c r="D27" s="31">
        <f t="shared" si="1"/>
        <v>3.7035186812500007</v>
      </c>
    </row>
    <row r="28" spans="1:4" x14ac:dyDescent="0.25">
      <c r="A28" s="27">
        <f t="shared" si="2"/>
        <v>6.3999999999999986</v>
      </c>
      <c r="B28" s="2">
        <f t="shared" si="3"/>
        <v>3.7035186812500007</v>
      </c>
      <c r="C28" s="9"/>
      <c r="D28" s="31">
        <f t="shared" si="1"/>
        <v>3.7035186812500007</v>
      </c>
    </row>
    <row r="29" spans="1:4" x14ac:dyDescent="0.25">
      <c r="A29" s="27">
        <f t="shared" si="2"/>
        <v>6.7499999999999982</v>
      </c>
      <c r="B29" s="2">
        <f t="shared" si="3"/>
        <v>3.7035186812500007</v>
      </c>
      <c r="C29" s="9"/>
      <c r="D29" s="31">
        <f t="shared" si="1"/>
        <v>3.7035186812500007</v>
      </c>
    </row>
    <row r="30" spans="1:4" x14ac:dyDescent="0.25">
      <c r="A30" s="27">
        <f t="shared" si="2"/>
        <v>7.0999999999999979</v>
      </c>
      <c r="B30" s="2">
        <f t="shared" si="3"/>
        <v>3.7035186812500007</v>
      </c>
      <c r="C30" s="9"/>
      <c r="D30" s="31">
        <f t="shared" si="1"/>
        <v>3.7035186812500007</v>
      </c>
    </row>
    <row r="31" spans="1:4" x14ac:dyDescent="0.25">
      <c r="A31" s="27">
        <f t="shared" ref="A31:A49" si="4">A30+$B$7</f>
        <v>7.4499999999999975</v>
      </c>
      <c r="B31" s="2">
        <f t="shared" ref="B31:B49" si="5">D30</f>
        <v>3.7035186812500007</v>
      </c>
      <c r="C31" s="9"/>
      <c r="D31" s="31">
        <f t="shared" ref="D31:D49" si="6">B31+$B$7*C31</f>
        <v>3.7035186812500007</v>
      </c>
    </row>
    <row r="32" spans="1:4" x14ac:dyDescent="0.25">
      <c r="A32" s="27">
        <f t="shared" si="4"/>
        <v>7.7999999999999972</v>
      </c>
      <c r="B32" s="2">
        <f t="shared" si="5"/>
        <v>3.7035186812500007</v>
      </c>
      <c r="C32" s="9"/>
      <c r="D32" s="31">
        <f t="shared" si="6"/>
        <v>3.7035186812500007</v>
      </c>
    </row>
    <row r="33" spans="1:4" x14ac:dyDescent="0.25">
      <c r="A33" s="27">
        <f t="shared" si="4"/>
        <v>8.1499999999999968</v>
      </c>
      <c r="B33" s="2">
        <f t="shared" si="5"/>
        <v>3.7035186812500007</v>
      </c>
      <c r="C33" s="9"/>
      <c r="D33" s="31">
        <f t="shared" si="6"/>
        <v>3.7035186812500007</v>
      </c>
    </row>
    <row r="34" spans="1:4" x14ac:dyDescent="0.25">
      <c r="A34" s="27">
        <f t="shared" si="4"/>
        <v>8.4999999999999964</v>
      </c>
      <c r="B34" s="2">
        <f t="shared" si="5"/>
        <v>3.7035186812500007</v>
      </c>
      <c r="C34" s="9"/>
      <c r="D34" s="31">
        <f t="shared" si="6"/>
        <v>3.7035186812500007</v>
      </c>
    </row>
    <row r="35" spans="1:4" x14ac:dyDescent="0.25">
      <c r="A35" s="27">
        <f t="shared" si="4"/>
        <v>8.8499999999999961</v>
      </c>
      <c r="B35" s="2">
        <f t="shared" si="5"/>
        <v>3.7035186812500007</v>
      </c>
      <c r="C35" s="9"/>
      <c r="D35" s="31">
        <f t="shared" si="6"/>
        <v>3.7035186812500007</v>
      </c>
    </row>
    <row r="36" spans="1:4" x14ac:dyDescent="0.25">
      <c r="A36" s="27">
        <f t="shared" si="4"/>
        <v>9.1999999999999957</v>
      </c>
      <c r="B36" s="2">
        <f t="shared" si="5"/>
        <v>3.7035186812500007</v>
      </c>
      <c r="C36" s="9"/>
      <c r="D36" s="31">
        <f t="shared" si="6"/>
        <v>3.7035186812500007</v>
      </c>
    </row>
    <row r="37" spans="1:4" x14ac:dyDescent="0.25">
      <c r="A37" s="27">
        <f t="shared" si="4"/>
        <v>9.5499999999999954</v>
      </c>
      <c r="B37" s="2">
        <f t="shared" si="5"/>
        <v>3.7035186812500007</v>
      </c>
      <c r="C37" s="9"/>
      <c r="D37" s="31">
        <f t="shared" si="6"/>
        <v>3.7035186812500007</v>
      </c>
    </row>
    <row r="38" spans="1:4" x14ac:dyDescent="0.25">
      <c r="A38" s="27">
        <f t="shared" si="4"/>
        <v>9.899999999999995</v>
      </c>
      <c r="B38" s="2">
        <f t="shared" si="5"/>
        <v>3.7035186812500007</v>
      </c>
      <c r="C38" s="9"/>
      <c r="D38" s="31">
        <f t="shared" si="6"/>
        <v>3.7035186812500007</v>
      </c>
    </row>
    <row r="39" spans="1:4" x14ac:dyDescent="0.25">
      <c r="A39" s="27">
        <f t="shared" si="4"/>
        <v>10.249999999999995</v>
      </c>
      <c r="B39" s="2">
        <f t="shared" si="5"/>
        <v>3.7035186812500007</v>
      </c>
      <c r="C39" s="9"/>
      <c r="D39" s="31">
        <f t="shared" si="6"/>
        <v>3.7035186812500007</v>
      </c>
    </row>
    <row r="40" spans="1:4" x14ac:dyDescent="0.25">
      <c r="A40" s="27">
        <f t="shared" si="4"/>
        <v>10.599999999999994</v>
      </c>
      <c r="B40" s="2">
        <f t="shared" si="5"/>
        <v>3.7035186812500007</v>
      </c>
      <c r="C40" s="9"/>
      <c r="D40" s="31">
        <f t="shared" si="6"/>
        <v>3.7035186812500007</v>
      </c>
    </row>
    <row r="41" spans="1:4" x14ac:dyDescent="0.25">
      <c r="A41" s="27">
        <f t="shared" si="4"/>
        <v>10.949999999999994</v>
      </c>
      <c r="B41" s="2">
        <f t="shared" si="5"/>
        <v>3.7035186812500007</v>
      </c>
      <c r="C41" s="9"/>
      <c r="D41" s="31">
        <f t="shared" si="6"/>
        <v>3.7035186812500007</v>
      </c>
    </row>
    <row r="42" spans="1:4" x14ac:dyDescent="0.25">
      <c r="A42" s="27">
        <f t="shared" si="4"/>
        <v>11.299999999999994</v>
      </c>
      <c r="B42" s="2">
        <f t="shared" si="5"/>
        <v>3.7035186812500007</v>
      </c>
      <c r="C42" s="9"/>
      <c r="D42" s="31">
        <f t="shared" si="6"/>
        <v>3.7035186812500007</v>
      </c>
    </row>
    <row r="43" spans="1:4" x14ac:dyDescent="0.25">
      <c r="A43" s="27">
        <f t="shared" si="4"/>
        <v>11.649999999999993</v>
      </c>
      <c r="B43" s="2">
        <f t="shared" si="5"/>
        <v>3.7035186812500007</v>
      </c>
      <c r="C43" s="9"/>
      <c r="D43" s="31">
        <f t="shared" si="6"/>
        <v>3.7035186812500007</v>
      </c>
    </row>
    <row r="44" spans="1:4" x14ac:dyDescent="0.25">
      <c r="A44" s="27">
        <f t="shared" si="4"/>
        <v>11.999999999999993</v>
      </c>
      <c r="B44" s="2">
        <f t="shared" si="5"/>
        <v>3.7035186812500007</v>
      </c>
      <c r="C44" s="9"/>
      <c r="D44" s="31">
        <f t="shared" si="6"/>
        <v>3.7035186812500007</v>
      </c>
    </row>
    <row r="45" spans="1:4" x14ac:dyDescent="0.25">
      <c r="A45" s="27">
        <f t="shared" si="4"/>
        <v>12.349999999999993</v>
      </c>
      <c r="B45" s="2">
        <f t="shared" si="5"/>
        <v>3.7035186812500007</v>
      </c>
      <c r="C45" s="9"/>
      <c r="D45" s="31">
        <f t="shared" si="6"/>
        <v>3.7035186812500007</v>
      </c>
    </row>
    <row r="46" spans="1:4" x14ac:dyDescent="0.25">
      <c r="A46" s="27">
        <f t="shared" si="4"/>
        <v>12.699999999999992</v>
      </c>
      <c r="B46" s="2">
        <f t="shared" si="5"/>
        <v>3.7035186812500007</v>
      </c>
      <c r="C46" s="9"/>
      <c r="D46" s="31">
        <f t="shared" si="6"/>
        <v>3.7035186812500007</v>
      </c>
    </row>
    <row r="47" spans="1:4" x14ac:dyDescent="0.25">
      <c r="A47" s="27">
        <f t="shared" si="4"/>
        <v>13.049999999999992</v>
      </c>
      <c r="B47" s="2">
        <f t="shared" si="5"/>
        <v>3.7035186812500007</v>
      </c>
      <c r="C47" s="9"/>
      <c r="D47" s="31">
        <f t="shared" si="6"/>
        <v>3.7035186812500007</v>
      </c>
    </row>
    <row r="48" spans="1:4" x14ac:dyDescent="0.25">
      <c r="A48" s="27">
        <f t="shared" si="4"/>
        <v>13.399999999999991</v>
      </c>
      <c r="B48" s="2">
        <f t="shared" si="5"/>
        <v>3.7035186812500007</v>
      </c>
      <c r="C48" s="9"/>
      <c r="D48" s="31">
        <f t="shared" si="6"/>
        <v>3.7035186812500007</v>
      </c>
    </row>
    <row r="49" spans="1:4" x14ac:dyDescent="0.25">
      <c r="A49" s="27">
        <f t="shared" si="4"/>
        <v>13.749999999999991</v>
      </c>
      <c r="B49" s="2">
        <f t="shared" si="5"/>
        <v>3.7035186812500007</v>
      </c>
      <c r="C49" s="9"/>
      <c r="D49" s="31">
        <f t="shared" si="6"/>
        <v>3.7035186812500007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B573-DEB3-447E-AF18-3DAD4443648E}">
  <dimension ref="A2:J22"/>
  <sheetViews>
    <sheetView zoomScale="90" zoomScaleNormal="90" workbookViewId="0">
      <selection activeCell="G12" sqref="G12"/>
    </sheetView>
  </sheetViews>
  <sheetFormatPr baseColWidth="10" defaultColWidth="9.140625" defaultRowHeight="15" x14ac:dyDescent="0.25"/>
  <cols>
    <col min="1" max="1" width="7.85546875" style="1" customWidth="1"/>
    <col min="2" max="2" width="11.5703125" style="1" customWidth="1"/>
    <col min="3" max="3" width="10" style="1" customWidth="1"/>
    <col min="4" max="4" width="8.5703125" style="1" customWidth="1"/>
    <col min="5" max="5" width="9.140625" style="1"/>
    <col min="6" max="6" width="10.85546875" style="1" customWidth="1"/>
    <col min="7" max="7" width="9.42578125" style="1" customWidth="1"/>
    <col min="8" max="9" width="9.140625" style="1"/>
    <col min="10" max="10" width="14.28515625" style="1" bestFit="1" customWidth="1"/>
    <col min="11" max="11" width="14.140625" style="1" customWidth="1"/>
    <col min="12" max="16384" width="9.140625" style="1"/>
  </cols>
  <sheetData>
    <row r="2" spans="1:10" x14ac:dyDescent="0.25">
      <c r="A2" s="178" t="s">
        <v>109</v>
      </c>
      <c r="B2" s="179"/>
      <c r="C2" s="159" t="s">
        <v>153</v>
      </c>
      <c r="D2" s="47"/>
    </row>
    <row r="3" spans="1:10" ht="15.75" thickBot="1" x14ac:dyDescent="0.3"/>
    <row r="4" spans="1:10" x14ac:dyDescent="0.25">
      <c r="A4" s="117" t="s">
        <v>3</v>
      </c>
      <c r="B4" s="112">
        <v>3.5</v>
      </c>
      <c r="C4" s="117" t="s">
        <v>8</v>
      </c>
      <c r="D4" s="114">
        <v>50</v>
      </c>
      <c r="F4" s="131"/>
    </row>
    <row r="5" spans="1:10" ht="15.75" thickBot="1" x14ac:dyDescent="0.3">
      <c r="A5" s="118" t="s">
        <v>4</v>
      </c>
      <c r="B5" s="88">
        <v>4</v>
      </c>
      <c r="C5" s="119" t="s">
        <v>9</v>
      </c>
      <c r="D5" s="9"/>
      <c r="F5" s="131"/>
    </row>
    <row r="6" spans="1:10" ht="15.75" thickBot="1" x14ac:dyDescent="0.3">
      <c r="A6" s="126" t="s">
        <v>5</v>
      </c>
      <c r="B6" s="113">
        <v>2</v>
      </c>
    </row>
    <row r="7" spans="1:10" ht="15.75" thickBot="1" x14ac:dyDescent="0.3">
      <c r="A7" s="116" t="s">
        <v>2</v>
      </c>
      <c r="B7" s="11">
        <f>(B5-B4)/B6</f>
        <v>0.25</v>
      </c>
    </row>
    <row r="9" spans="1:10" ht="15.75" thickBot="1" x14ac:dyDescent="0.3">
      <c r="F9" s="36" t="s">
        <v>124</v>
      </c>
    </row>
    <row r="10" spans="1:10" ht="15.75" thickBot="1" x14ac:dyDescent="0.3">
      <c r="A10" s="122" t="s">
        <v>0</v>
      </c>
      <c r="B10" s="123" t="s">
        <v>1</v>
      </c>
      <c r="C10" s="123" t="s">
        <v>11</v>
      </c>
      <c r="D10" s="127" t="s">
        <v>10</v>
      </c>
      <c r="E10" s="123" t="s">
        <v>12</v>
      </c>
      <c r="F10" s="123" t="s">
        <v>110</v>
      </c>
      <c r="G10" s="123" t="s">
        <v>13</v>
      </c>
      <c r="I10" s="123" t="s">
        <v>14</v>
      </c>
      <c r="J10" s="123" t="s">
        <v>108</v>
      </c>
    </row>
    <row r="11" spans="1:10" ht="15.75" thickBot="1" x14ac:dyDescent="0.3">
      <c r="A11" s="9">
        <f>B4</f>
        <v>3.5</v>
      </c>
      <c r="B11" s="132">
        <f>D4</f>
        <v>50</v>
      </c>
      <c r="C11" s="9">
        <f>(4*A11^2+(B11/A11)-5*COS(A11))</f>
        <v>67.967997722168263</v>
      </c>
      <c r="D11" s="12">
        <f>A11+$B$7</f>
        <v>3.75</v>
      </c>
      <c r="E11" s="9">
        <f>B11+$B$7*C11</f>
        <v>66.991999430542066</v>
      </c>
      <c r="F11" s="9">
        <f>(4*D11^2+(E11/D11)-5*COS(D11))</f>
        <v>78.21732996817569</v>
      </c>
      <c r="G11" s="9">
        <f>B11+$B$7*(C11+F11)/2</f>
        <v>68.273165961292989</v>
      </c>
      <c r="I11" s="13" t="e">
        <f>ABS((D5-J11)/D5)</f>
        <v>#DIV/0!</v>
      </c>
      <c r="J11" s="135"/>
    </row>
    <row r="12" spans="1:10" x14ac:dyDescent="0.25">
      <c r="A12" s="2">
        <f>A11+$B$7</f>
        <v>3.75</v>
      </c>
      <c r="B12" s="133">
        <f>G11</f>
        <v>68.273165961292989</v>
      </c>
      <c r="C12" s="9">
        <f t="shared" ref="C12:C16" si="0">(4*A12^2+(B12/A12)-5*COS(A12))</f>
        <v>78.558974376375943</v>
      </c>
      <c r="D12" s="12">
        <f t="shared" ref="D12:D21" si="1">A12+$B$7</f>
        <v>4</v>
      </c>
      <c r="E12" s="9">
        <f t="shared" ref="E12:E21" si="2">B12+$B$7*C12</f>
        <v>87.912909555386975</v>
      </c>
      <c r="F12" s="9">
        <f t="shared" ref="F12:F16" si="3">(4*D12^2+(E12/D12)-5*COS(D12))</f>
        <v>89.246445493164813</v>
      </c>
      <c r="G12" s="9">
        <f t="shared" ref="G12:G21" si="4">B12+$B$7*(C12+F12)/2</f>
        <v>89.248843444985582</v>
      </c>
    </row>
    <row r="13" spans="1:10" x14ac:dyDescent="0.25">
      <c r="A13" s="2">
        <f t="shared" ref="A13:A21" si="5">A12+$B$7</f>
        <v>4</v>
      </c>
      <c r="B13" s="133">
        <f t="shared" ref="B13:B21" si="6">G12</f>
        <v>89.248843444985582</v>
      </c>
      <c r="C13" s="9">
        <f t="shared" si="0"/>
        <v>89.580428965564465</v>
      </c>
      <c r="D13" s="12">
        <f>A13+$B$7</f>
        <v>4.25</v>
      </c>
      <c r="E13" s="9">
        <f t="shared" si="2"/>
        <v>111.6439506863767</v>
      </c>
      <c r="F13" s="9">
        <f t="shared" si="3"/>
        <v>100.74960231695172</v>
      </c>
      <c r="G13" s="9">
        <f>B13+$B$7*(C13+F13)/2</f>
        <v>113.04009735530011</v>
      </c>
    </row>
    <row r="14" spans="1:10" x14ac:dyDescent="0.25">
      <c r="A14" s="2">
        <f t="shared" si="5"/>
        <v>4.25</v>
      </c>
      <c r="B14" s="133">
        <f>G13</f>
        <v>113.04009735530011</v>
      </c>
      <c r="C14" s="9">
        <f t="shared" si="0"/>
        <v>101.07810741552194</v>
      </c>
      <c r="D14" s="12">
        <f t="shared" si="1"/>
        <v>4.5</v>
      </c>
      <c r="E14" s="9">
        <f t="shared" si="2"/>
        <v>138.30962420918058</v>
      </c>
      <c r="F14" s="9">
        <f t="shared" si="3"/>
        <v>112.78945104363848</v>
      </c>
      <c r="G14" s="9">
        <f t="shared" si="4"/>
        <v>139.77354216269515</v>
      </c>
    </row>
    <row r="15" spans="1:10" x14ac:dyDescent="0.25">
      <c r="A15" s="2">
        <f t="shared" si="5"/>
        <v>4.5</v>
      </c>
      <c r="B15" s="133">
        <f t="shared" si="6"/>
        <v>139.77354216269515</v>
      </c>
      <c r="C15" s="9">
        <f t="shared" si="0"/>
        <v>113.11476614441949</v>
      </c>
      <c r="D15" s="12">
        <f t="shared" si="1"/>
        <v>4.75</v>
      </c>
      <c r="E15" s="9">
        <f t="shared" si="2"/>
        <v>168.05223369880002</v>
      </c>
      <c r="F15" s="9">
        <f t="shared" si="3"/>
        <v>125.44140685636013</v>
      </c>
      <c r="G15" s="9">
        <f t="shared" si="4"/>
        <v>169.5930637877926</v>
      </c>
    </row>
    <row r="16" spans="1:10" x14ac:dyDescent="0.25">
      <c r="A16" s="2">
        <f t="shared" si="5"/>
        <v>4.75</v>
      </c>
      <c r="B16" s="133">
        <f t="shared" si="6"/>
        <v>169.5930637877926</v>
      </c>
      <c r="C16" s="9">
        <f t="shared" si="0"/>
        <v>125.7657921382533</v>
      </c>
      <c r="D16" s="12">
        <f t="shared" si="1"/>
        <v>5</v>
      </c>
      <c r="E16" s="9">
        <f t="shared" si="2"/>
        <v>201.03451182235594</v>
      </c>
      <c r="F16" s="9">
        <f t="shared" si="3"/>
        <v>138.78859143715508</v>
      </c>
      <c r="G16" s="9">
        <f t="shared" si="4"/>
        <v>202.66236173471864</v>
      </c>
    </row>
    <row r="17" spans="1:7" x14ac:dyDescent="0.25">
      <c r="A17" s="2">
        <f t="shared" si="5"/>
        <v>5</v>
      </c>
      <c r="B17" s="133">
        <f t="shared" si="6"/>
        <v>202.66236173471864</v>
      </c>
      <c r="C17" s="9"/>
      <c r="D17" s="12">
        <f t="shared" si="1"/>
        <v>5.25</v>
      </c>
      <c r="E17" s="9">
        <f t="shared" si="2"/>
        <v>202.66236173471864</v>
      </c>
      <c r="F17" s="9"/>
      <c r="G17" s="9">
        <f t="shared" si="4"/>
        <v>202.66236173471864</v>
      </c>
    </row>
    <row r="18" spans="1:7" x14ac:dyDescent="0.25">
      <c r="A18" s="2">
        <f t="shared" si="5"/>
        <v>5.25</v>
      </c>
      <c r="B18" s="133">
        <f t="shared" si="6"/>
        <v>202.66236173471864</v>
      </c>
      <c r="C18" s="9"/>
      <c r="D18" s="12">
        <f t="shared" si="1"/>
        <v>5.5</v>
      </c>
      <c r="E18" s="9">
        <f t="shared" si="2"/>
        <v>202.66236173471864</v>
      </c>
      <c r="F18" s="9"/>
      <c r="G18" s="9">
        <f t="shared" si="4"/>
        <v>202.66236173471864</v>
      </c>
    </row>
    <row r="19" spans="1:7" x14ac:dyDescent="0.25">
      <c r="A19" s="2">
        <f t="shared" si="5"/>
        <v>5.5</v>
      </c>
      <c r="B19" s="133">
        <f t="shared" si="6"/>
        <v>202.66236173471864</v>
      </c>
      <c r="C19" s="9"/>
      <c r="D19" s="12">
        <f t="shared" si="1"/>
        <v>5.75</v>
      </c>
      <c r="E19" s="9">
        <f t="shared" si="2"/>
        <v>202.66236173471864</v>
      </c>
      <c r="F19" s="9"/>
      <c r="G19" s="9">
        <f t="shared" si="4"/>
        <v>202.66236173471864</v>
      </c>
    </row>
    <row r="20" spans="1:7" x14ac:dyDescent="0.25">
      <c r="A20" s="2">
        <f t="shared" si="5"/>
        <v>5.75</v>
      </c>
      <c r="B20" s="133">
        <f t="shared" si="6"/>
        <v>202.66236173471864</v>
      </c>
      <c r="C20" s="9"/>
      <c r="D20" s="12">
        <f t="shared" si="1"/>
        <v>6</v>
      </c>
      <c r="E20" s="9">
        <f t="shared" si="2"/>
        <v>202.66236173471864</v>
      </c>
      <c r="F20" s="9"/>
      <c r="G20" s="9">
        <f t="shared" si="4"/>
        <v>202.66236173471864</v>
      </c>
    </row>
    <row r="21" spans="1:7" x14ac:dyDescent="0.25">
      <c r="A21" s="2">
        <f t="shared" si="5"/>
        <v>6</v>
      </c>
      <c r="B21" s="133">
        <f t="shared" si="6"/>
        <v>202.66236173471864</v>
      </c>
      <c r="C21" s="9"/>
      <c r="D21" s="12">
        <f t="shared" si="1"/>
        <v>6.25</v>
      </c>
      <c r="E21" s="9">
        <f t="shared" si="2"/>
        <v>202.66236173471864</v>
      </c>
      <c r="F21" s="9"/>
      <c r="G21" s="9">
        <f t="shared" si="4"/>
        <v>202.66236173471864</v>
      </c>
    </row>
    <row r="22" spans="1:7" x14ac:dyDescent="0.25">
      <c r="B22" s="134"/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4248-5661-4827-AB1F-F26A25852D55}">
  <dimension ref="A2:M21"/>
  <sheetViews>
    <sheetView zoomScale="90" zoomScaleNormal="90" workbookViewId="0">
      <selection activeCell="C2" sqref="C2"/>
    </sheetView>
  </sheetViews>
  <sheetFormatPr baseColWidth="10" defaultColWidth="9.140625" defaultRowHeight="15" x14ac:dyDescent="0.25"/>
  <cols>
    <col min="1" max="1" width="9.140625" style="1"/>
    <col min="2" max="2" width="8.140625" style="1" customWidth="1"/>
    <col min="3" max="3" width="10.85546875" style="1" customWidth="1"/>
    <col min="4" max="4" width="9.140625" style="1"/>
    <col min="5" max="5" width="9.5703125" style="1" bestFit="1" customWidth="1"/>
    <col min="6" max="7" width="9.140625" style="1"/>
    <col min="8" max="8" width="10.7109375" style="1" customWidth="1"/>
    <col min="9" max="10" width="9.140625" style="1"/>
    <col min="11" max="11" width="10.5703125" style="1" customWidth="1"/>
    <col min="12" max="12" width="9.140625" style="1"/>
    <col min="13" max="13" width="8.42578125" style="1" customWidth="1"/>
    <col min="14" max="16384" width="9.140625" style="1"/>
  </cols>
  <sheetData>
    <row r="2" spans="1:13" x14ac:dyDescent="0.25">
      <c r="A2" s="178" t="s">
        <v>109</v>
      </c>
      <c r="B2" s="179"/>
      <c r="C2" s="159" t="s">
        <v>152</v>
      </c>
      <c r="D2" s="47"/>
    </row>
    <row r="3" spans="1:13" ht="15.75" thickBot="1" x14ac:dyDescent="0.3">
      <c r="F3" s="1" t="s">
        <v>121</v>
      </c>
    </row>
    <row r="4" spans="1:13" x14ac:dyDescent="0.25">
      <c r="A4" s="117" t="s">
        <v>3</v>
      </c>
      <c r="B4" s="112">
        <v>0.1</v>
      </c>
      <c r="C4" s="117" t="s">
        <v>8</v>
      </c>
      <c r="D4" s="114">
        <v>10</v>
      </c>
      <c r="F4" s="1" t="s">
        <v>122</v>
      </c>
    </row>
    <row r="5" spans="1:13" ht="15.75" thickBot="1" x14ac:dyDescent="0.3">
      <c r="A5" s="118" t="s">
        <v>4</v>
      </c>
      <c r="B5" s="88">
        <v>0.8</v>
      </c>
      <c r="C5" s="119" t="s">
        <v>9</v>
      </c>
      <c r="D5" s="125">
        <v>9.9906000000000006</v>
      </c>
    </row>
    <row r="6" spans="1:13" ht="15.75" thickBot="1" x14ac:dyDescent="0.3">
      <c r="A6" s="126" t="s">
        <v>5</v>
      </c>
      <c r="B6" s="113">
        <v>2</v>
      </c>
    </row>
    <row r="7" spans="1:13" ht="15.75" thickBot="1" x14ac:dyDescent="0.3">
      <c r="A7" s="116" t="s">
        <v>2</v>
      </c>
      <c r="B7" s="11">
        <f>(B5-B4)/B6</f>
        <v>0.35000000000000003</v>
      </c>
    </row>
    <row r="8" spans="1:13" x14ac:dyDescent="0.25">
      <c r="H8" s="128"/>
      <c r="I8" s="128"/>
    </row>
    <row r="9" spans="1:13" ht="15.75" thickBot="1" x14ac:dyDescent="0.3">
      <c r="A9" s="168" t="s">
        <v>120</v>
      </c>
      <c r="B9" s="168"/>
      <c r="C9" s="168"/>
      <c r="D9" s="168" t="s">
        <v>120</v>
      </c>
      <c r="E9" s="168"/>
      <c r="F9" s="168"/>
      <c r="G9" s="168" t="s">
        <v>120</v>
      </c>
      <c r="H9" s="168"/>
      <c r="I9" s="168"/>
      <c r="J9" s="168" t="s">
        <v>120</v>
      </c>
      <c r="K9" s="168"/>
      <c r="L9" s="168"/>
    </row>
    <row r="10" spans="1:13" ht="15.75" thickBot="1" x14ac:dyDescent="0.3">
      <c r="A10" s="129" t="s">
        <v>0</v>
      </c>
      <c r="B10" s="130" t="s">
        <v>1</v>
      </c>
      <c r="C10" s="130" t="s">
        <v>111</v>
      </c>
      <c r="D10" s="127" t="s">
        <v>112</v>
      </c>
      <c r="E10" s="123" t="s">
        <v>113</v>
      </c>
      <c r="F10" s="130" t="s">
        <v>114</v>
      </c>
      <c r="G10" s="127" t="s">
        <v>112</v>
      </c>
      <c r="H10" s="123" t="s">
        <v>115</v>
      </c>
      <c r="I10" s="130" t="s">
        <v>116</v>
      </c>
      <c r="J10" s="123" t="s">
        <v>117</v>
      </c>
      <c r="K10" s="123" t="s">
        <v>118</v>
      </c>
      <c r="L10" s="130" t="s">
        <v>119</v>
      </c>
      <c r="M10" s="130" t="s">
        <v>7</v>
      </c>
    </row>
    <row r="11" spans="1:13" x14ac:dyDescent="0.25">
      <c r="A11" s="9">
        <f>B4</f>
        <v>0.1</v>
      </c>
      <c r="B11" s="9">
        <f>D4</f>
        <v>10</v>
      </c>
      <c r="C11" s="9">
        <f>0.5+A11^2+0.4*A11-B11</f>
        <v>-9.4499999999999993</v>
      </c>
      <c r="D11" s="12">
        <f>A11+$B$7/2</f>
        <v>0.27500000000000002</v>
      </c>
      <c r="E11" s="9">
        <f>B11+($B$7/2)*C11</f>
        <v>8.3462499999999995</v>
      </c>
      <c r="F11" s="9">
        <f>0.5+D11^2+0.4*D11-E11</f>
        <v>-7.6606249999999996</v>
      </c>
      <c r="G11" s="9">
        <f>D11</f>
        <v>0.27500000000000002</v>
      </c>
      <c r="H11" s="9">
        <f>B11+$B$7*F11/2</f>
        <v>8.6593906250000003</v>
      </c>
      <c r="I11" s="9">
        <f>0.5+G11^2+0.4*G11-H11</f>
        <v>-7.9737656250000004</v>
      </c>
      <c r="J11" s="9">
        <f>A11+$B$7</f>
        <v>0.45000000000000007</v>
      </c>
      <c r="K11" s="9">
        <f>B11+$B$7*I11</f>
        <v>7.2091820312500001</v>
      </c>
      <c r="L11" s="9">
        <f>0.5+J11^2+0.4*J11-K11</f>
        <v>-6.3266820312499998</v>
      </c>
      <c r="M11" s="9">
        <f>B11+$B$7*(C11+2*F11+2*I11+L11)/6</f>
        <v>7.2556813085937488</v>
      </c>
    </row>
    <row r="12" spans="1:13" x14ac:dyDescent="0.25">
      <c r="A12" s="2">
        <f>A11+$B$7</f>
        <v>0.45000000000000007</v>
      </c>
      <c r="B12" s="2">
        <f>M11</f>
        <v>7.2556813085937488</v>
      </c>
      <c r="C12" s="9">
        <f t="shared" ref="C12:C16" si="0">0.5+A12^2+0.4*A12-B12</f>
        <v>-6.3731813085937485</v>
      </c>
      <c r="D12" s="12">
        <f t="shared" ref="D12:D16" si="1">A12+$B$7/2</f>
        <v>0.62500000000000011</v>
      </c>
      <c r="E12" s="9">
        <f t="shared" ref="E12:E16" si="2">B12+($B$7/2)*C12</f>
        <v>6.1403745795898423</v>
      </c>
      <c r="F12" s="9">
        <f t="shared" ref="F12:F16" si="3">0.5+D12^2+0.4*D12-E12</f>
        <v>-4.9997495795898423</v>
      </c>
      <c r="G12" s="9">
        <f t="shared" ref="G12:G16" si="4">D12</f>
        <v>0.62500000000000011</v>
      </c>
      <c r="H12" s="9">
        <f t="shared" ref="H12:H16" si="5">B12+$B$7*F12/2</f>
        <v>6.3807251321655265</v>
      </c>
      <c r="I12" s="9">
        <f t="shared" ref="I12:I16" si="6">0.5+G12^2+0.4*G12-H12</f>
        <v>-5.2401001321655265</v>
      </c>
      <c r="J12" s="9">
        <f t="shared" ref="J12:J16" si="7">A12+$B$7</f>
        <v>0.8</v>
      </c>
      <c r="K12" s="9">
        <f t="shared" ref="K12:K16" si="8">B12+$B$7*I12</f>
        <v>5.4216462623358144</v>
      </c>
      <c r="L12" s="9">
        <f t="shared" ref="L12:L16" si="9">0.5+J12^2+0.4*J12-K12</f>
        <v>-3.9616462623358144</v>
      </c>
      <c r="M12" s="9">
        <f t="shared" ref="M12:M16" si="10">B12+$B$7*(C12+2*F12+2*I12+L12)/6</f>
        <v>5.458167233918064</v>
      </c>
    </row>
    <row r="13" spans="1:13" x14ac:dyDescent="0.25">
      <c r="A13" s="2">
        <f t="shared" ref="A13:A16" si="11">A12+$B$7</f>
        <v>0.8</v>
      </c>
      <c r="B13" s="2">
        <f t="shared" ref="B13:B16" si="12">M12</f>
        <v>5.458167233918064</v>
      </c>
      <c r="C13" s="9">
        <f t="shared" si="0"/>
        <v>-3.9981672339180641</v>
      </c>
      <c r="D13" s="12">
        <f t="shared" si="1"/>
        <v>0.97500000000000009</v>
      </c>
      <c r="E13" s="9">
        <f t="shared" si="2"/>
        <v>4.7584879679824024</v>
      </c>
      <c r="F13" s="9">
        <f t="shared" si="3"/>
        <v>-2.9178629679824022</v>
      </c>
      <c r="G13" s="9">
        <f t="shared" si="4"/>
        <v>0.97500000000000009</v>
      </c>
      <c r="H13" s="9">
        <f t="shared" si="5"/>
        <v>4.9475412145211433</v>
      </c>
      <c r="I13" s="9">
        <f t="shared" si="6"/>
        <v>-3.1069162145211431</v>
      </c>
      <c r="J13" s="9">
        <f t="shared" si="7"/>
        <v>1.1500000000000001</v>
      </c>
      <c r="K13" s="9">
        <f t="shared" si="8"/>
        <v>4.3707465588356635</v>
      </c>
      <c r="L13" s="9">
        <f t="shared" si="9"/>
        <v>-2.0882465588356633</v>
      </c>
      <c r="M13" s="9">
        <f t="shared" si="10"/>
        <v>4.4002355247153497</v>
      </c>
    </row>
    <row r="14" spans="1:13" x14ac:dyDescent="0.25">
      <c r="A14" s="2">
        <f t="shared" si="11"/>
        <v>1.1500000000000001</v>
      </c>
      <c r="B14" s="2">
        <f t="shared" si="12"/>
        <v>4.4002355247153497</v>
      </c>
      <c r="C14" s="9">
        <f t="shared" si="0"/>
        <v>-2.1177355247153495</v>
      </c>
      <c r="D14" s="12">
        <f t="shared" si="1"/>
        <v>1.3250000000000002</v>
      </c>
      <c r="E14" s="9">
        <f t="shared" si="2"/>
        <v>4.0296318078901638</v>
      </c>
      <c r="F14" s="9">
        <f t="shared" si="3"/>
        <v>-1.2440068078901634</v>
      </c>
      <c r="G14" s="9">
        <f t="shared" si="4"/>
        <v>1.3250000000000002</v>
      </c>
      <c r="H14" s="9">
        <f t="shared" si="5"/>
        <v>4.182534333334571</v>
      </c>
      <c r="I14" s="9">
        <f t="shared" si="6"/>
        <v>-1.3969093333345706</v>
      </c>
      <c r="J14" s="9">
        <f t="shared" si="7"/>
        <v>1.5000000000000002</v>
      </c>
      <c r="K14" s="9">
        <f t="shared" si="8"/>
        <v>3.9113172580482498</v>
      </c>
      <c r="L14" s="9">
        <f t="shared" si="9"/>
        <v>-0.56131725804824883</v>
      </c>
      <c r="M14" s="9">
        <f t="shared" si="10"/>
        <v>3.935850562577921</v>
      </c>
    </row>
    <row r="15" spans="1:13" x14ac:dyDescent="0.25">
      <c r="A15" s="2">
        <f t="shared" si="11"/>
        <v>1.5000000000000002</v>
      </c>
      <c r="B15" s="2">
        <f t="shared" si="12"/>
        <v>3.935850562577921</v>
      </c>
      <c r="C15" s="9">
        <f t="shared" si="0"/>
        <v>-0.58585056257792001</v>
      </c>
      <c r="D15" s="12">
        <f t="shared" si="1"/>
        <v>1.6750000000000003</v>
      </c>
      <c r="E15" s="9">
        <f t="shared" si="2"/>
        <v>3.8333267141267848</v>
      </c>
      <c r="F15" s="9">
        <f t="shared" si="3"/>
        <v>0.14229828587321602</v>
      </c>
      <c r="G15" s="9">
        <f t="shared" si="4"/>
        <v>1.6750000000000003</v>
      </c>
      <c r="H15" s="9">
        <f t="shared" si="5"/>
        <v>3.9607527626057339</v>
      </c>
      <c r="I15" s="9">
        <f t="shared" si="6"/>
        <v>1.4872237394266907E-2</v>
      </c>
      <c r="J15" s="9">
        <f t="shared" si="7"/>
        <v>1.8500000000000003</v>
      </c>
      <c r="K15" s="9">
        <f t="shared" si="8"/>
        <v>3.9410558456659146</v>
      </c>
      <c r="L15" s="9">
        <f t="shared" si="9"/>
        <v>0.72144415433408682</v>
      </c>
      <c r="M15" s="9">
        <f t="shared" si="10"/>
        <v>3.9620967498115705</v>
      </c>
    </row>
    <row r="16" spans="1:13" x14ac:dyDescent="0.25">
      <c r="A16" s="2">
        <f t="shared" si="11"/>
        <v>1.8500000000000003</v>
      </c>
      <c r="B16" s="2">
        <f t="shared" si="12"/>
        <v>3.9620967498115705</v>
      </c>
      <c r="C16" s="9">
        <f t="shared" si="0"/>
        <v>0.70040325018843097</v>
      </c>
      <c r="D16" s="12">
        <f t="shared" si="1"/>
        <v>2.0250000000000004</v>
      </c>
      <c r="E16" s="9">
        <f t="shared" si="2"/>
        <v>4.0846673185945459</v>
      </c>
      <c r="F16" s="9">
        <f t="shared" si="3"/>
        <v>1.3259576814054563</v>
      </c>
      <c r="G16" s="9">
        <f t="shared" si="4"/>
        <v>2.0250000000000004</v>
      </c>
      <c r="H16" s="9">
        <f t="shared" si="5"/>
        <v>4.1941393440575254</v>
      </c>
      <c r="I16" s="9">
        <f t="shared" si="6"/>
        <v>1.2164856559424768</v>
      </c>
      <c r="J16" s="9">
        <f t="shared" si="7"/>
        <v>2.2000000000000002</v>
      </c>
      <c r="K16" s="9">
        <f t="shared" si="8"/>
        <v>4.3878667293914377</v>
      </c>
      <c r="L16" s="9">
        <f t="shared" si="9"/>
        <v>1.8321332706085629</v>
      </c>
      <c r="M16" s="9">
        <f t="shared" si="10"/>
        <v>4.4064464362153206</v>
      </c>
    </row>
    <row r="17" spans="1:13" x14ac:dyDescent="0.25">
      <c r="A17" s="2"/>
      <c r="B17" s="2"/>
      <c r="C17" s="9"/>
      <c r="D17" s="12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2"/>
      <c r="B18" s="2"/>
      <c r="C18" s="9"/>
      <c r="D18" s="12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2"/>
      <c r="B19" s="2"/>
      <c r="C19" s="9"/>
      <c r="D19" s="12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2"/>
      <c r="B20" s="2"/>
      <c r="C20" s="9"/>
      <c r="D20" s="12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5">
      <c r="A21" s="2"/>
      <c r="B21" s="2"/>
      <c r="C21" s="9"/>
      <c r="D21" s="12"/>
      <c r="E21" s="9"/>
      <c r="F21" s="9"/>
      <c r="G21" s="9"/>
      <c r="H21" s="9"/>
      <c r="I21" s="9"/>
      <c r="J21" s="9"/>
      <c r="K21" s="9"/>
      <c r="L21" s="9"/>
      <c r="M21" s="9"/>
    </row>
  </sheetData>
  <mergeCells count="5">
    <mergeCell ref="J9:L9"/>
    <mergeCell ref="A2:B2"/>
    <mergeCell ref="A9:C9"/>
    <mergeCell ref="D9:F9"/>
    <mergeCell ref="G9:I9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42BB-5A7F-410B-8EE7-187CC3030A8C}">
  <dimension ref="A2:J22"/>
  <sheetViews>
    <sheetView zoomScale="90" zoomScaleNormal="90" workbookViewId="0">
      <selection activeCell="B15" sqref="B15"/>
    </sheetView>
  </sheetViews>
  <sheetFormatPr baseColWidth="10" defaultColWidth="9.140625" defaultRowHeight="15" x14ac:dyDescent="0.25"/>
  <cols>
    <col min="1" max="1" width="10.28515625" style="1" customWidth="1"/>
    <col min="2" max="2" width="11.5703125" style="1" customWidth="1"/>
    <col min="3" max="3" width="9.5703125" style="1" bestFit="1" customWidth="1"/>
    <col min="4" max="4" width="11" style="1" bestFit="1" customWidth="1"/>
    <col min="5" max="5" width="11.28515625" style="1" bestFit="1" customWidth="1"/>
    <col min="6" max="6" width="9.140625" style="1"/>
    <col min="7" max="7" width="8.85546875" style="1" customWidth="1"/>
    <col min="8" max="9" width="9.140625" style="1"/>
    <col min="10" max="11" width="14.42578125" style="1" bestFit="1" customWidth="1"/>
    <col min="12" max="16384" width="9.140625" style="1"/>
  </cols>
  <sheetData>
    <row r="2" spans="1:10" x14ac:dyDescent="0.25">
      <c r="A2" s="149" t="s">
        <v>136</v>
      </c>
      <c r="B2" s="87"/>
      <c r="C2" s="87"/>
      <c r="D2" s="47"/>
      <c r="E2" s="1" t="s">
        <v>137</v>
      </c>
    </row>
    <row r="3" spans="1:10" x14ac:dyDescent="0.25">
      <c r="A3" s="149" t="s">
        <v>135</v>
      </c>
      <c r="B3" s="87" t="s">
        <v>149</v>
      </c>
      <c r="C3" s="87"/>
      <c r="D3" s="47"/>
      <c r="E3" s="1" t="s">
        <v>138</v>
      </c>
    </row>
    <row r="4" spans="1:10" x14ac:dyDescent="0.25">
      <c r="A4" s="149" t="s">
        <v>140</v>
      </c>
      <c r="B4" s="87" t="s">
        <v>154</v>
      </c>
      <c r="C4" s="87"/>
      <c r="D4" s="47"/>
      <c r="E4" s="1" t="s">
        <v>139</v>
      </c>
    </row>
    <row r="5" spans="1:10" ht="15.75" thickBot="1" x14ac:dyDescent="0.3"/>
    <row r="6" spans="1:10" x14ac:dyDescent="0.25">
      <c r="A6" s="138" t="s">
        <v>3</v>
      </c>
      <c r="B6" s="7">
        <v>18</v>
      </c>
      <c r="C6" s="138" t="s">
        <v>8</v>
      </c>
      <c r="D6" s="3">
        <v>35.6</v>
      </c>
      <c r="E6" s="138" t="s">
        <v>17</v>
      </c>
      <c r="F6" s="3">
        <v>11.7</v>
      </c>
      <c r="G6" s="49" t="s">
        <v>19</v>
      </c>
    </row>
    <row r="7" spans="1:10" ht="15.75" thickBot="1" x14ac:dyDescent="0.3">
      <c r="A7" s="139" t="s">
        <v>4</v>
      </c>
      <c r="B7" s="8">
        <v>18.75</v>
      </c>
      <c r="C7" s="142" t="s">
        <v>9</v>
      </c>
      <c r="D7" s="4"/>
      <c r="E7" s="142" t="s">
        <v>18</v>
      </c>
      <c r="F7" s="4"/>
    </row>
    <row r="8" spans="1:10" ht="15.75" thickBot="1" x14ac:dyDescent="0.3">
      <c r="A8" s="140" t="s">
        <v>5</v>
      </c>
      <c r="B8" s="5">
        <v>3</v>
      </c>
    </row>
    <row r="9" spans="1:10" ht="15.75" thickBot="1" x14ac:dyDescent="0.3">
      <c r="A9" s="141" t="s">
        <v>2</v>
      </c>
      <c r="B9" s="137">
        <f>(B7-B6)/B8</f>
        <v>0.25</v>
      </c>
    </row>
    <row r="10" spans="1:10" ht="15.75" thickBot="1" x14ac:dyDescent="0.3"/>
    <row r="11" spans="1:10" ht="15.75" thickBot="1" x14ac:dyDescent="0.3">
      <c r="A11" s="122" t="s">
        <v>0</v>
      </c>
      <c r="B11" s="123" t="s">
        <v>1</v>
      </c>
      <c r="C11" s="123" t="s">
        <v>15</v>
      </c>
      <c r="D11" s="124" t="s">
        <v>20</v>
      </c>
      <c r="E11" s="124" t="s">
        <v>21</v>
      </c>
      <c r="F11" s="124" t="s">
        <v>7</v>
      </c>
      <c r="G11" s="124" t="s">
        <v>16</v>
      </c>
      <c r="I11" s="123" t="s">
        <v>14</v>
      </c>
      <c r="J11" s="124" t="s">
        <v>108</v>
      </c>
    </row>
    <row r="12" spans="1:10" ht="15.75" thickBot="1" x14ac:dyDescent="0.3">
      <c r="A12" s="9">
        <f>B6</f>
        <v>18</v>
      </c>
      <c r="B12" s="9">
        <f>D6</f>
        <v>35.6</v>
      </c>
      <c r="C12" s="9">
        <f>F6</f>
        <v>11.7</v>
      </c>
      <c r="D12" s="9">
        <f>C12</f>
        <v>11.7</v>
      </c>
      <c r="E12" s="9">
        <f>0.6*A12^2+5*C12-2*B12</f>
        <v>181.7</v>
      </c>
      <c r="F12" s="9">
        <f>B12+$B$9*D12</f>
        <v>38.524999999999999</v>
      </c>
      <c r="G12" s="9">
        <f>C12+$B$9*E12</f>
        <v>57.125</v>
      </c>
      <c r="I12" s="13"/>
      <c r="J12" s="14"/>
    </row>
    <row r="13" spans="1:10" x14ac:dyDescent="0.25">
      <c r="A13" s="133">
        <f>A12+$B$9</f>
        <v>18.25</v>
      </c>
      <c r="B13" s="2">
        <f>F12</f>
        <v>38.524999999999999</v>
      </c>
      <c r="C13" s="2">
        <f>G12</f>
        <v>57.125</v>
      </c>
      <c r="D13" s="9">
        <f t="shared" ref="D13:D15" si="0">C13</f>
        <v>57.125</v>
      </c>
      <c r="E13" s="9">
        <f t="shared" ref="E13:E15" si="1">0.6*A13^2+5*C13-2*B13</f>
        <v>408.41249999999997</v>
      </c>
      <c r="F13" s="9">
        <f t="shared" ref="F13:F22" si="2">B13+$B$9*D13</f>
        <v>52.806249999999999</v>
      </c>
      <c r="G13" s="9">
        <f t="shared" ref="G13:G22" si="3">C13+$B$9*E13</f>
        <v>159.22812499999998</v>
      </c>
    </row>
    <row r="14" spans="1:10" x14ac:dyDescent="0.25">
      <c r="A14" s="133">
        <f>A13+$B$9</f>
        <v>18.5</v>
      </c>
      <c r="B14" s="2">
        <f t="shared" ref="B14:B22" si="4">F13</f>
        <v>52.806249999999999</v>
      </c>
      <c r="C14" s="2">
        <f t="shared" ref="C14:C22" si="5">G13</f>
        <v>159.22812499999998</v>
      </c>
      <c r="D14" s="9">
        <f t="shared" si="0"/>
        <v>159.22812499999998</v>
      </c>
      <c r="E14" s="9">
        <f t="shared" si="1"/>
        <v>895.87812499999995</v>
      </c>
      <c r="F14" s="9">
        <f t="shared" si="2"/>
        <v>92.61328125</v>
      </c>
      <c r="G14" s="9">
        <f t="shared" si="3"/>
        <v>383.19765624999997</v>
      </c>
    </row>
    <row r="15" spans="1:10" x14ac:dyDescent="0.25">
      <c r="A15" s="136">
        <f t="shared" ref="A15:A22" si="6">A14+$B$9</f>
        <v>18.75</v>
      </c>
      <c r="B15" s="133">
        <f t="shared" si="4"/>
        <v>92.61328125</v>
      </c>
      <c r="C15" s="133">
        <f t="shared" si="5"/>
        <v>383.19765624999997</v>
      </c>
      <c r="D15" s="9">
        <f t="shared" si="0"/>
        <v>383.19765624999997</v>
      </c>
      <c r="E15" s="9">
        <f t="shared" si="1"/>
        <v>1941.69921875</v>
      </c>
      <c r="F15" s="9">
        <f t="shared" si="2"/>
        <v>188.41269531249998</v>
      </c>
      <c r="G15" s="9">
        <f t="shared" si="3"/>
        <v>868.62246093749991</v>
      </c>
    </row>
    <row r="16" spans="1:10" x14ac:dyDescent="0.25">
      <c r="A16" s="2">
        <f t="shared" si="6"/>
        <v>19</v>
      </c>
      <c r="B16" s="2">
        <f t="shared" si="4"/>
        <v>188.41269531249998</v>
      </c>
      <c r="C16" s="2">
        <f t="shared" si="5"/>
        <v>868.62246093749991</v>
      </c>
      <c r="D16" s="9"/>
      <c r="E16" s="9"/>
      <c r="F16" s="9">
        <f t="shared" si="2"/>
        <v>188.41269531249998</v>
      </c>
      <c r="G16" s="9">
        <f t="shared" si="3"/>
        <v>868.62246093749991</v>
      </c>
    </row>
    <row r="17" spans="1:7" x14ac:dyDescent="0.25">
      <c r="A17" s="2">
        <f t="shared" si="6"/>
        <v>19.25</v>
      </c>
      <c r="B17" s="2">
        <f t="shared" si="4"/>
        <v>188.41269531249998</v>
      </c>
      <c r="C17" s="2">
        <f t="shared" si="5"/>
        <v>868.62246093749991</v>
      </c>
      <c r="D17" s="9"/>
      <c r="E17" s="9"/>
      <c r="F17" s="9">
        <f t="shared" si="2"/>
        <v>188.41269531249998</v>
      </c>
      <c r="G17" s="9">
        <f t="shared" si="3"/>
        <v>868.62246093749991</v>
      </c>
    </row>
    <row r="18" spans="1:7" x14ac:dyDescent="0.25">
      <c r="A18" s="2">
        <f t="shared" si="6"/>
        <v>19.5</v>
      </c>
      <c r="B18" s="2">
        <f t="shared" si="4"/>
        <v>188.41269531249998</v>
      </c>
      <c r="C18" s="2">
        <f t="shared" si="5"/>
        <v>868.62246093749991</v>
      </c>
      <c r="D18" s="9"/>
      <c r="E18" s="9"/>
      <c r="F18" s="9">
        <f t="shared" si="2"/>
        <v>188.41269531249998</v>
      </c>
      <c r="G18" s="9">
        <f t="shared" si="3"/>
        <v>868.62246093749991</v>
      </c>
    </row>
    <row r="19" spans="1:7" x14ac:dyDescent="0.25">
      <c r="A19" s="2">
        <f t="shared" si="6"/>
        <v>19.75</v>
      </c>
      <c r="B19" s="2">
        <f t="shared" si="4"/>
        <v>188.41269531249998</v>
      </c>
      <c r="C19" s="2">
        <f t="shared" si="5"/>
        <v>868.62246093749991</v>
      </c>
      <c r="D19" s="9"/>
      <c r="E19" s="9"/>
      <c r="F19" s="9">
        <f t="shared" si="2"/>
        <v>188.41269531249998</v>
      </c>
      <c r="G19" s="9">
        <f t="shared" si="3"/>
        <v>868.62246093749991</v>
      </c>
    </row>
    <row r="20" spans="1:7" x14ac:dyDescent="0.25">
      <c r="A20" s="2">
        <f t="shared" si="6"/>
        <v>20</v>
      </c>
      <c r="B20" s="2">
        <f t="shared" si="4"/>
        <v>188.41269531249998</v>
      </c>
      <c r="C20" s="2">
        <f t="shared" si="5"/>
        <v>868.62246093749991</v>
      </c>
      <c r="D20" s="9"/>
      <c r="E20" s="9"/>
      <c r="F20" s="9">
        <f t="shared" si="2"/>
        <v>188.41269531249998</v>
      </c>
      <c r="G20" s="9">
        <f t="shared" si="3"/>
        <v>868.62246093749991</v>
      </c>
    </row>
    <row r="21" spans="1:7" x14ac:dyDescent="0.25">
      <c r="A21" s="2">
        <f t="shared" si="6"/>
        <v>20.25</v>
      </c>
      <c r="B21" s="2">
        <f t="shared" si="4"/>
        <v>188.41269531249998</v>
      </c>
      <c r="C21" s="2">
        <f t="shared" si="5"/>
        <v>868.62246093749991</v>
      </c>
      <c r="D21" s="9"/>
      <c r="E21" s="9"/>
      <c r="F21" s="9">
        <f t="shared" si="2"/>
        <v>188.41269531249998</v>
      </c>
      <c r="G21" s="9">
        <f t="shared" si="3"/>
        <v>868.62246093749991</v>
      </c>
    </row>
    <row r="22" spans="1:7" x14ac:dyDescent="0.25">
      <c r="A22" s="2">
        <f t="shared" si="6"/>
        <v>20.5</v>
      </c>
      <c r="B22" s="2">
        <f t="shared" si="4"/>
        <v>188.41269531249998</v>
      </c>
      <c r="C22" s="2">
        <f t="shared" si="5"/>
        <v>868.62246093749991</v>
      </c>
      <c r="D22" s="9"/>
      <c r="E22" s="9"/>
      <c r="F22" s="9">
        <f t="shared" si="2"/>
        <v>188.41269531249998</v>
      </c>
      <c r="G22" s="9">
        <f t="shared" si="3"/>
        <v>868.62246093749991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9E0D-CD8B-4782-93FC-7561462A5DAA}">
  <dimension ref="A2:L23"/>
  <sheetViews>
    <sheetView topLeftCell="A4" zoomScale="90" zoomScaleNormal="90" workbookViewId="0">
      <selection activeCell="A20" sqref="A20"/>
    </sheetView>
  </sheetViews>
  <sheetFormatPr baseColWidth="10" defaultColWidth="9.140625" defaultRowHeight="15" x14ac:dyDescent="0.25"/>
  <cols>
    <col min="1" max="1" width="9.140625" style="1"/>
    <col min="2" max="2" width="15.140625" style="1" customWidth="1"/>
    <col min="3" max="3" width="10.85546875" style="1" customWidth="1"/>
    <col min="4" max="4" width="10.5703125" style="1" bestFit="1" customWidth="1"/>
    <col min="5" max="5" width="10.85546875" style="1" bestFit="1" customWidth="1"/>
    <col min="6" max="8" width="13.140625" style="1" bestFit="1" customWidth="1"/>
    <col min="9" max="10" width="18.140625" style="1" bestFit="1" customWidth="1"/>
    <col min="11" max="16384" width="9.140625" style="1"/>
  </cols>
  <sheetData>
    <row r="2" spans="1:12" x14ac:dyDescent="0.25">
      <c r="A2" s="149" t="s">
        <v>136</v>
      </c>
      <c r="B2" s="87"/>
      <c r="C2" s="87"/>
      <c r="D2" s="47"/>
      <c r="E2" s="1" t="s">
        <v>137</v>
      </c>
    </row>
    <row r="3" spans="1:12" x14ac:dyDescent="0.25">
      <c r="A3" s="149" t="s">
        <v>135</v>
      </c>
      <c r="B3" s="159" t="s">
        <v>158</v>
      </c>
      <c r="C3" s="87"/>
      <c r="D3" s="47"/>
      <c r="E3" s="1" t="s">
        <v>138</v>
      </c>
    </row>
    <row r="4" spans="1:12" x14ac:dyDescent="0.25">
      <c r="A4" s="149" t="s">
        <v>140</v>
      </c>
      <c r="B4" s="159" t="s">
        <v>159</v>
      </c>
      <c r="C4" s="87"/>
      <c r="D4" s="47"/>
      <c r="E4" s="1" t="s">
        <v>139</v>
      </c>
    </row>
    <row r="5" spans="1:12" ht="15.75" thickBot="1" x14ac:dyDescent="0.3"/>
    <row r="6" spans="1:12" x14ac:dyDescent="0.25">
      <c r="A6" s="138" t="s">
        <v>3</v>
      </c>
      <c r="B6" s="7">
        <v>2</v>
      </c>
      <c r="C6" s="138" t="s">
        <v>8</v>
      </c>
      <c r="D6" s="3">
        <v>6</v>
      </c>
      <c r="E6" s="138" t="s">
        <v>17</v>
      </c>
      <c r="F6" s="3">
        <v>5.7</v>
      </c>
    </row>
    <row r="7" spans="1:12" ht="15.75" thickBot="1" x14ac:dyDescent="0.3">
      <c r="A7" s="139" t="s">
        <v>4</v>
      </c>
      <c r="B7" s="8">
        <v>6.9</v>
      </c>
      <c r="C7" s="142" t="s">
        <v>9</v>
      </c>
      <c r="D7" s="2"/>
      <c r="E7" s="142" t="s">
        <v>18</v>
      </c>
      <c r="F7" s="15"/>
    </row>
    <row r="8" spans="1:12" ht="15.75" thickBot="1" x14ac:dyDescent="0.3">
      <c r="A8" s="140" t="s">
        <v>5</v>
      </c>
      <c r="B8" s="5">
        <v>7</v>
      </c>
    </row>
    <row r="9" spans="1:12" ht="15.75" thickBot="1" x14ac:dyDescent="0.3">
      <c r="A9" s="141" t="s">
        <v>2</v>
      </c>
      <c r="B9" s="6">
        <f>(B7-B6)/B8</f>
        <v>0.70000000000000007</v>
      </c>
    </row>
    <row r="11" spans="1:12" ht="15.75" thickBot="1" x14ac:dyDescent="0.3">
      <c r="G11" s="180" t="s">
        <v>24</v>
      </c>
      <c r="H11" s="181"/>
      <c r="I11" s="182" t="s">
        <v>125</v>
      </c>
      <c r="J11" s="168"/>
    </row>
    <row r="12" spans="1:12" ht="15.75" thickBot="1" x14ac:dyDescent="0.3">
      <c r="A12" s="122" t="s">
        <v>0</v>
      </c>
      <c r="B12" s="123" t="s">
        <v>1</v>
      </c>
      <c r="C12" s="123" t="s">
        <v>15</v>
      </c>
      <c r="D12" s="127" t="s">
        <v>20</v>
      </c>
      <c r="E12" s="123" t="s">
        <v>21</v>
      </c>
      <c r="F12" s="123" t="s">
        <v>10</v>
      </c>
      <c r="G12" s="123" t="s">
        <v>7</v>
      </c>
      <c r="H12" s="123" t="s">
        <v>16</v>
      </c>
      <c r="I12" s="127" t="s">
        <v>22</v>
      </c>
      <c r="J12" s="127" t="s">
        <v>23</v>
      </c>
      <c r="K12" s="123" t="s">
        <v>7</v>
      </c>
      <c r="L12" s="123" t="s">
        <v>16</v>
      </c>
    </row>
    <row r="13" spans="1:12" x14ac:dyDescent="0.25">
      <c r="A13" s="9">
        <f>B6</f>
        <v>2</v>
      </c>
      <c r="B13" s="9">
        <f>D6</f>
        <v>6</v>
      </c>
      <c r="C13" s="9">
        <f>F6</f>
        <v>5.7</v>
      </c>
      <c r="D13" s="12">
        <f>-0.053*B13+0.089*A13*B13</f>
        <v>0.75</v>
      </c>
      <c r="E13" s="9">
        <f>1.027*C13-25.095*(C13/B13)</f>
        <v>-17.986350000000002</v>
      </c>
      <c r="F13" s="9">
        <f>A13+$B$9</f>
        <v>2.7</v>
      </c>
      <c r="G13" s="9">
        <f>B13+$B$9*D13</f>
        <v>6.5250000000000004</v>
      </c>
      <c r="H13" s="9">
        <f>C13+$B$9*E13</f>
        <v>-6.8904450000000024</v>
      </c>
      <c r="I13" s="12">
        <f>-0.053*G13+0.089*F13*G13</f>
        <v>1.2221325000000001</v>
      </c>
      <c r="J13" s="9">
        <f>1.027*H13-25.095*(H13/G13)</f>
        <v>19.42400605396552</v>
      </c>
      <c r="K13" s="9">
        <f>B13+$B$9*(D13+I13)/2</f>
        <v>6.6902463750000001</v>
      </c>
      <c r="L13" s="9">
        <f>C13+$B$9*(E13+J13)/2</f>
        <v>6.2031796188879316</v>
      </c>
    </row>
    <row r="14" spans="1:12" x14ac:dyDescent="0.25">
      <c r="A14" s="2">
        <f>F13</f>
        <v>2.7</v>
      </c>
      <c r="B14" s="2">
        <f>K13</f>
        <v>6.6902463750000001</v>
      </c>
      <c r="C14" s="9">
        <f>L13</f>
        <v>6.2031796188879316</v>
      </c>
      <c r="D14" s="12">
        <f t="shared" ref="D14:D21" si="0">-0.053*B14+0.089*A14*B14</f>
        <v>1.2530831460375</v>
      </c>
      <c r="E14" s="9">
        <f t="shared" ref="E14:E21" si="1">1.027*C14-25.095*(C14/B14)</f>
        <v>-16.897355439823816</v>
      </c>
      <c r="F14" s="9">
        <f>A14+$B$9</f>
        <v>3.4000000000000004</v>
      </c>
      <c r="G14" s="9">
        <f>B14+$B$9*D14</f>
        <v>7.5674045772262506</v>
      </c>
      <c r="H14" s="9">
        <f>C14+$B$9*E14</f>
        <v>-5.6249691889887412</v>
      </c>
      <c r="I14" s="12">
        <f t="shared" ref="I14:I21" si="2">-0.053*G14+0.089*F14*G14</f>
        <v>1.8888241824756724</v>
      </c>
      <c r="J14" s="9">
        <f t="shared" ref="J14:J21" si="3">1.027*H14-25.095*(H14/G14)</f>
        <v>12.876659354060369</v>
      </c>
      <c r="K14" s="9">
        <f>B14+$B$9*(D14+I14)/2</f>
        <v>7.7899139399796109</v>
      </c>
      <c r="L14" s="9">
        <f>C14+$B$9*(E14+J14)/2</f>
        <v>4.7959359888707249</v>
      </c>
    </row>
    <row r="15" spans="1:12" x14ac:dyDescent="0.25">
      <c r="A15" s="2">
        <f t="shared" ref="A15:A23" si="4">F14</f>
        <v>3.4000000000000004</v>
      </c>
      <c r="B15" s="2">
        <f t="shared" ref="B15:B23" si="5">K14</f>
        <v>7.7899139399796109</v>
      </c>
      <c r="C15" s="9">
        <f t="shared" ref="C15:C23" si="6">L14</f>
        <v>4.7959359888707249</v>
      </c>
      <c r="D15" s="12">
        <f t="shared" si="0"/>
        <v>1.9443625194189109</v>
      </c>
      <c r="E15" s="9">
        <f t="shared" si="1"/>
        <v>-10.524553619570245</v>
      </c>
      <c r="F15" s="9">
        <f t="shared" ref="F15:F23" si="7">A15+$B$9</f>
        <v>4.1000000000000005</v>
      </c>
      <c r="G15" s="9">
        <f t="shared" ref="G15:G23" si="8">B15+$B$9*D15</f>
        <v>9.1509677035728494</v>
      </c>
      <c r="H15" s="9">
        <f t="shared" ref="H15:H23" si="9">C15+$B$9*E15</f>
        <v>-2.5712515448284474</v>
      </c>
      <c r="I15" s="12">
        <f t="shared" si="2"/>
        <v>2.8541868267443724</v>
      </c>
      <c r="J15" s="9">
        <f t="shared" si="3"/>
        <v>4.4105524251193211</v>
      </c>
      <c r="K15" s="9">
        <f t="shared" ref="K15:K23" si="10">B15+$B$9*(D15+I15)/2</f>
        <v>9.4694062111367607</v>
      </c>
      <c r="L15" s="9">
        <f t="shared" ref="L15:L23" si="11">C15+$B$9*(E15+J15)/2</f>
        <v>2.6560355708129015</v>
      </c>
    </row>
    <row r="16" spans="1:12" x14ac:dyDescent="0.25">
      <c r="A16" s="2">
        <f t="shared" si="4"/>
        <v>4.1000000000000005</v>
      </c>
      <c r="B16" s="2">
        <f t="shared" si="5"/>
        <v>9.4694062111367607</v>
      </c>
      <c r="C16" s="9">
        <f t="shared" si="6"/>
        <v>2.6560355708129015</v>
      </c>
      <c r="D16" s="12">
        <f t="shared" si="0"/>
        <v>2.9535077972535566</v>
      </c>
      <c r="E16" s="9">
        <f t="shared" si="1"/>
        <v>-4.3110468444725605</v>
      </c>
      <c r="F16" s="9">
        <f t="shared" si="7"/>
        <v>4.8000000000000007</v>
      </c>
      <c r="G16" s="9">
        <f t="shared" si="8"/>
        <v>11.53686166921425</v>
      </c>
      <c r="H16" s="9">
        <f t="shared" si="9"/>
        <v>-0.36169722031789098</v>
      </c>
      <c r="I16" s="12">
        <f t="shared" si="2"/>
        <v>4.3170936366199726</v>
      </c>
      <c r="J16" s="9">
        <f t="shared" si="3"/>
        <v>0.41530132828050226</v>
      </c>
      <c r="K16" s="9">
        <f t="shared" si="10"/>
        <v>12.014116712992497</v>
      </c>
      <c r="L16" s="9">
        <f t="shared" si="11"/>
        <v>1.2925246401456811</v>
      </c>
    </row>
    <row r="17" spans="1:12" x14ac:dyDescent="0.25">
      <c r="A17" s="2">
        <f t="shared" si="4"/>
        <v>4.8000000000000007</v>
      </c>
      <c r="B17" s="2">
        <f t="shared" si="5"/>
        <v>12.014116712992497</v>
      </c>
      <c r="C17" s="9">
        <f t="shared" si="6"/>
        <v>1.2925246401456811</v>
      </c>
      <c r="D17" s="12">
        <f t="shared" si="0"/>
        <v>4.4956824740017929</v>
      </c>
      <c r="E17" s="9">
        <f t="shared" si="1"/>
        <v>-1.3723933041790524</v>
      </c>
      <c r="F17" s="9">
        <f t="shared" si="7"/>
        <v>5.5000000000000009</v>
      </c>
      <c r="G17" s="9">
        <f t="shared" si="8"/>
        <v>15.161094444793752</v>
      </c>
      <c r="H17" s="9">
        <f t="shared" si="9"/>
        <v>0.33184932722034444</v>
      </c>
      <c r="I17" s="12">
        <f t="shared" si="2"/>
        <v>6.6178177251524737</v>
      </c>
      <c r="J17" s="9">
        <f t="shared" si="3"/>
        <v>-0.20847554996152873</v>
      </c>
      <c r="K17" s="9">
        <f t="shared" si="10"/>
        <v>15.903841782696491</v>
      </c>
      <c r="L17" s="9">
        <f t="shared" si="11"/>
        <v>0.73922054119647773</v>
      </c>
    </row>
    <row r="18" spans="1:12" x14ac:dyDescent="0.25">
      <c r="A18" s="2">
        <f t="shared" si="4"/>
        <v>5.5000000000000009</v>
      </c>
      <c r="B18" s="2">
        <f t="shared" si="5"/>
        <v>15.903841782696491</v>
      </c>
      <c r="C18" s="9">
        <f t="shared" si="6"/>
        <v>0.73922054119647773</v>
      </c>
      <c r="D18" s="12">
        <f t="shared" si="0"/>
        <v>6.942026938147019</v>
      </c>
      <c r="E18" s="9">
        <f t="shared" si="1"/>
        <v>-0.40725184416524596</v>
      </c>
      <c r="F18" s="9">
        <f t="shared" si="7"/>
        <v>6.2000000000000011</v>
      </c>
      <c r="G18" s="9">
        <f t="shared" si="8"/>
        <v>20.763260639399405</v>
      </c>
      <c r="H18" s="9">
        <f t="shared" si="9"/>
        <v>0.45414425028080552</v>
      </c>
      <c r="I18" s="12">
        <f t="shared" si="2"/>
        <v>10.356714406932426</v>
      </c>
      <c r="J18" s="9">
        <f t="shared" si="3"/>
        <v>-8.2484039346760241E-2</v>
      </c>
      <c r="K18" s="9">
        <f t="shared" si="10"/>
        <v>21.958401253474296</v>
      </c>
      <c r="L18" s="9">
        <f t="shared" si="11"/>
        <v>0.56781298196727559</v>
      </c>
    </row>
    <row r="19" spans="1:12" x14ac:dyDescent="0.25">
      <c r="A19" s="2">
        <f t="shared" si="4"/>
        <v>6.2000000000000011</v>
      </c>
      <c r="B19" s="2">
        <f t="shared" si="5"/>
        <v>21.958401253474296</v>
      </c>
      <c r="C19" s="9">
        <f t="shared" si="6"/>
        <v>0.56781298196727559</v>
      </c>
      <c r="D19" s="12">
        <f t="shared" si="0"/>
        <v>10.95285054523298</v>
      </c>
      <c r="E19" s="9">
        <f t="shared" si="1"/>
        <v>-6.5777025743478545E-2</v>
      </c>
      <c r="F19" s="9">
        <f t="shared" si="7"/>
        <v>6.9000000000000012</v>
      </c>
      <c r="G19" s="9">
        <f t="shared" si="8"/>
        <v>29.625396635137385</v>
      </c>
      <c r="H19" s="9">
        <f t="shared" si="9"/>
        <v>0.52176906394684064</v>
      </c>
      <c r="I19" s="12">
        <f t="shared" si="2"/>
        <v>16.622810051975588</v>
      </c>
      <c r="J19" s="9">
        <f t="shared" si="3"/>
        <v>9.3878116252860411E-2</v>
      </c>
      <c r="K19" s="9">
        <f t="shared" si="10"/>
        <v>31.609882462497296</v>
      </c>
      <c r="L19" s="9">
        <f t="shared" si="11"/>
        <v>0.57764836364555927</v>
      </c>
    </row>
    <row r="20" spans="1:12" x14ac:dyDescent="0.25">
      <c r="A20" s="2">
        <f t="shared" si="4"/>
        <v>6.9000000000000012</v>
      </c>
      <c r="B20" s="2">
        <f t="shared" si="5"/>
        <v>31.609882462497296</v>
      </c>
      <c r="C20" s="9">
        <f t="shared" si="6"/>
        <v>0.57764836364555927</v>
      </c>
      <c r="D20" s="12">
        <f t="shared" si="0"/>
        <v>17.736305049707237</v>
      </c>
      <c r="E20" s="9">
        <f t="shared" si="1"/>
        <v>0.13465139943499432</v>
      </c>
      <c r="F20" s="9">
        <f t="shared" si="7"/>
        <v>7.6000000000000014</v>
      </c>
      <c r="G20" s="9">
        <f t="shared" si="8"/>
        <v>44.025295997292361</v>
      </c>
      <c r="H20" s="9">
        <f t="shared" si="9"/>
        <v>0.67190434325005532</v>
      </c>
      <c r="I20" s="12">
        <f t="shared" si="2"/>
        <v>27.445369524712063</v>
      </c>
      <c r="J20" s="9">
        <f t="shared" si="3"/>
        <v>0.3070514134747534</v>
      </c>
      <c r="K20" s="9">
        <f t="shared" si="10"/>
        <v>47.423468563544056</v>
      </c>
      <c r="L20" s="9">
        <f t="shared" si="11"/>
        <v>0.73224434816397099</v>
      </c>
    </row>
    <row r="21" spans="1:12" x14ac:dyDescent="0.25">
      <c r="A21" s="2">
        <f t="shared" si="4"/>
        <v>7.6000000000000014</v>
      </c>
      <c r="B21" s="2">
        <f t="shared" si="5"/>
        <v>47.423468563544056</v>
      </c>
      <c r="C21" s="9">
        <f t="shared" si="6"/>
        <v>0.73224434816397099</v>
      </c>
      <c r="D21" s="12">
        <f t="shared" si="0"/>
        <v>29.563790302513372</v>
      </c>
      <c r="E21" s="9">
        <f t="shared" si="1"/>
        <v>0.36453439060345588</v>
      </c>
      <c r="F21" s="9">
        <f t="shared" si="7"/>
        <v>8.3000000000000007</v>
      </c>
      <c r="G21" s="9">
        <f t="shared" si="8"/>
        <v>68.118121775303422</v>
      </c>
      <c r="H21" s="9">
        <f t="shared" si="9"/>
        <v>0.98741842158639015</v>
      </c>
      <c r="I21" s="12">
        <f t="shared" si="2"/>
        <v>46.708596101325554</v>
      </c>
      <c r="J21" s="9">
        <f t="shared" si="3"/>
        <v>0.6503096565830323</v>
      </c>
      <c r="K21" s="9">
        <f t="shared" si="10"/>
        <v>74.118803804887676</v>
      </c>
      <c r="L21" s="9">
        <f t="shared" si="11"/>
        <v>1.087439764679242</v>
      </c>
    </row>
    <row r="22" spans="1:12" x14ac:dyDescent="0.25">
      <c r="A22" s="2">
        <f t="shared" si="4"/>
        <v>8.3000000000000007</v>
      </c>
      <c r="B22" s="2">
        <f t="shared" si="5"/>
        <v>74.118803804887676</v>
      </c>
      <c r="C22" s="9">
        <f t="shared" si="6"/>
        <v>1.087439764679242</v>
      </c>
      <c r="D22" s="12"/>
      <c r="E22" s="9"/>
      <c r="F22" s="9">
        <f t="shared" si="7"/>
        <v>9</v>
      </c>
      <c r="G22" s="9">
        <f t="shared" si="8"/>
        <v>74.118803804887676</v>
      </c>
      <c r="H22" s="9">
        <f t="shared" si="9"/>
        <v>1.087439764679242</v>
      </c>
      <c r="I22" s="12"/>
      <c r="J22" s="9"/>
      <c r="K22" s="9">
        <f t="shared" si="10"/>
        <v>74.118803804887676</v>
      </c>
      <c r="L22" s="9">
        <f t="shared" si="11"/>
        <v>1.087439764679242</v>
      </c>
    </row>
    <row r="23" spans="1:12" x14ac:dyDescent="0.25">
      <c r="A23" s="2">
        <f t="shared" si="4"/>
        <v>9</v>
      </c>
      <c r="B23" s="2">
        <f t="shared" si="5"/>
        <v>74.118803804887676</v>
      </c>
      <c r="C23" s="9">
        <f t="shared" si="6"/>
        <v>1.087439764679242</v>
      </c>
      <c r="D23" s="12"/>
      <c r="E23" s="9"/>
      <c r="F23" s="9">
        <f t="shared" si="7"/>
        <v>9.6999999999999993</v>
      </c>
      <c r="G23" s="9">
        <f t="shared" si="8"/>
        <v>74.118803804887676</v>
      </c>
      <c r="H23" s="9">
        <f t="shared" si="9"/>
        <v>1.087439764679242</v>
      </c>
      <c r="I23" s="12"/>
      <c r="J23" s="9"/>
      <c r="K23" s="9">
        <f t="shared" si="10"/>
        <v>74.118803804887676</v>
      </c>
      <c r="L23" s="9">
        <f t="shared" si="11"/>
        <v>1.087439764679242</v>
      </c>
    </row>
  </sheetData>
  <mergeCells count="2">
    <mergeCell ref="G11:H11"/>
    <mergeCell ref="I11:J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SEL 2x2</vt:lpstr>
      <vt:lpstr>SEL 3x3</vt:lpstr>
      <vt:lpstr>SEL 4x4</vt:lpstr>
      <vt:lpstr>SENL</vt:lpstr>
      <vt:lpstr>Euler</vt:lpstr>
      <vt:lpstr>EulerMejorado</vt:lpstr>
      <vt:lpstr>RungeKutta</vt:lpstr>
      <vt:lpstr>ECD con Euler</vt:lpstr>
      <vt:lpstr>ECD con EulerMejorado</vt:lpstr>
      <vt:lpstr>ECD con RungeKutta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felipe arias</cp:lastModifiedBy>
  <dcterms:created xsi:type="dcterms:W3CDTF">2015-06-05T18:17:20Z</dcterms:created>
  <dcterms:modified xsi:type="dcterms:W3CDTF">2021-06-28T15:28:06Z</dcterms:modified>
</cp:coreProperties>
</file>