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cPherson\Desktop\"/>
    </mc:Choice>
  </mc:AlternateContent>
  <bookViews>
    <workbookView xWindow="0" yWindow="0" windowWidth="24000" windowHeight="9735" tabRatio="642" firstSheet="2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Planificación!$A$12:$Y$52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Tablas!$D$3:$D$4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Tablas!$E$3:$E$7</definedName>
  </definedNames>
  <calcPr calcId="152511"/>
</workbook>
</file>

<file path=xl/calcChain.xml><?xml version="1.0" encoding="utf-8"?>
<calcChain xmlns="http://schemas.openxmlformats.org/spreadsheetml/2006/main">
  <c r="B15" i="5" l="1"/>
  <c r="D5" i="11" l="1"/>
  <c r="J16" i="5" l="1"/>
  <c r="D61" i="7" l="1"/>
  <c r="D60" i="7"/>
  <c r="D59" i="7"/>
  <c r="I7" i="7"/>
  <c r="D33" i="7"/>
  <c r="D32" i="7"/>
  <c r="D30" i="7"/>
  <c r="D29" i="7"/>
  <c r="D34" i="7" l="1"/>
  <c r="M5" i="11"/>
  <c r="L5" i="11"/>
  <c r="J5" i="11"/>
  <c r="E6" i="7"/>
  <c r="F5" i="11" l="1"/>
  <c r="E5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C40" i="11"/>
  <c r="C39" i="11"/>
  <c r="C38" i="11"/>
  <c r="C37" i="11"/>
  <c r="C36" i="11"/>
  <c r="C35" i="11"/>
  <c r="C34" i="11"/>
  <c r="C33" i="11"/>
  <c r="C32" i="11"/>
  <c r="C31" i="11"/>
  <c r="C30" i="11"/>
  <c r="C29" i="11"/>
  <c r="N8" i="5"/>
  <c r="D42" i="7" s="1"/>
  <c r="D43" i="7" s="1"/>
  <c r="N7" i="5"/>
  <c r="D41" i="7" s="1"/>
  <c r="B14" i="5" l="1"/>
  <c r="D6" i="11" l="1"/>
  <c r="L6" i="11"/>
  <c r="M6" i="11"/>
  <c r="J6" i="11"/>
  <c r="F6" i="11"/>
  <c r="E6" i="11"/>
  <c r="B16" i="5"/>
  <c r="B17" i="5" s="1"/>
  <c r="C19" i="11"/>
  <c r="C20" i="11"/>
  <c r="C21" i="11"/>
  <c r="C22" i="11"/>
  <c r="C23" i="11"/>
  <c r="C24" i="11"/>
  <c r="C25" i="11"/>
  <c r="C26" i="11"/>
  <c r="C27" i="11"/>
  <c r="C28" i="11"/>
  <c r="B18" i="5" l="1"/>
  <c r="D8" i="11"/>
  <c r="C13" i="11"/>
  <c r="C14" i="11"/>
  <c r="C15" i="11"/>
  <c r="C16" i="11"/>
  <c r="C17" i="11"/>
  <c r="C18" i="11"/>
  <c r="C6" i="11"/>
  <c r="C7" i="11"/>
  <c r="C8" i="11"/>
  <c r="C9" i="11"/>
  <c r="C10" i="11"/>
  <c r="D10" i="11" l="1"/>
  <c r="B19" i="5"/>
  <c r="D9" i="11"/>
  <c r="D7" i="11"/>
  <c r="C5" i="11"/>
  <c r="B20" i="5" l="1"/>
  <c r="D12" i="11"/>
  <c r="D11" i="11"/>
  <c r="C5" i="7"/>
  <c r="E8" i="7"/>
  <c r="E5" i="7"/>
  <c r="E4" i="7"/>
  <c r="E7" i="7"/>
  <c r="B21" i="5" l="1"/>
  <c r="D62" i="7"/>
  <c r="D17" i="7"/>
  <c r="D18" i="7" s="1"/>
  <c r="B22" i="5" l="1"/>
  <c r="D13" i="11"/>
  <c r="B23" i="5" l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D14" i="11"/>
  <c r="B35" i="5" l="1"/>
  <c r="B36" i="5" l="1"/>
  <c r="B37" i="5" l="1"/>
  <c r="B38" i="5" l="1"/>
  <c r="B39" i="5" l="1"/>
  <c r="B40" i="5" l="1"/>
  <c r="B41" i="5" l="1"/>
  <c r="B42" i="5" s="1"/>
  <c r="B43" i="5" s="1"/>
  <c r="B44" i="5" s="1"/>
  <c r="B45" i="5" s="1"/>
  <c r="B46" i="5" s="1"/>
  <c r="B47" i="5" s="1"/>
  <c r="B48" i="5" s="1"/>
  <c r="D24" i="11" l="1"/>
  <c r="D21" i="11"/>
  <c r="D27" i="11"/>
  <c r="D29" i="11"/>
  <c r="D16" i="11"/>
  <c r="D30" i="11"/>
  <c r="M10" i="11"/>
  <c r="D31" i="11"/>
  <c r="D40" i="11"/>
  <c r="D26" i="11"/>
  <c r="D22" i="11"/>
  <c r="D18" i="11"/>
  <c r="D32" i="11"/>
  <c r="D36" i="11"/>
  <c r="D34" i="11"/>
  <c r="D33" i="11"/>
  <c r="D15" i="11"/>
  <c r="D28" i="11"/>
  <c r="D39" i="11"/>
  <c r="D37" i="11"/>
  <c r="D20" i="11"/>
  <c r="D25" i="11"/>
  <c r="D23" i="11"/>
  <c r="L7" i="11"/>
  <c r="D38" i="11"/>
  <c r="D19" i="11"/>
  <c r="F8" i="11"/>
  <c r="E9" i="11"/>
  <c r="M9" i="11"/>
  <c r="E8" i="11"/>
  <c r="D17" i="11"/>
  <c r="F7" i="11"/>
  <c r="D35" i="11"/>
  <c r="E10" i="11"/>
  <c r="F10" i="11"/>
  <c r="J9" i="11"/>
  <c r="J7" i="11"/>
  <c r="J8" i="11"/>
  <c r="J10" i="11"/>
  <c r="L9" i="11"/>
  <c r="M8" i="11"/>
  <c r="M7" i="11"/>
  <c r="L10" i="11"/>
  <c r="F9" i="11"/>
  <c r="L8" i="11"/>
  <c r="E7" i="11"/>
  <c r="E13" i="11"/>
  <c r="J14" i="11"/>
  <c r="E15" i="11"/>
  <c r="E18" i="11"/>
  <c r="M12" i="11"/>
  <c r="E17" i="11"/>
  <c r="L18" i="11"/>
  <c r="L14" i="11"/>
  <c r="E22" i="11"/>
  <c r="F16" i="11"/>
  <c r="J18" i="11"/>
  <c r="M14" i="11"/>
  <c r="L11" i="11"/>
  <c r="M11" i="11"/>
  <c r="F20" i="11"/>
  <c r="J19" i="11"/>
  <c r="F17" i="11"/>
  <c r="E11" i="11"/>
  <c r="M15" i="11"/>
  <c r="E12" i="11"/>
  <c r="F13" i="11"/>
  <c r="F12" i="11"/>
  <c r="L22" i="11"/>
  <c r="J11" i="11"/>
  <c r="M18" i="11"/>
  <c r="J22" i="11"/>
  <c r="L19" i="11"/>
  <c r="F22" i="11"/>
  <c r="L21" i="11"/>
  <c r="F14" i="11"/>
  <c r="J21" i="11"/>
  <c r="J15" i="11"/>
  <c r="J13" i="11"/>
  <c r="E20" i="11"/>
  <c r="F18" i="11"/>
  <c r="M16" i="11"/>
  <c r="L17" i="11"/>
  <c r="J17" i="11"/>
  <c r="L12" i="11"/>
  <c r="L15" i="11"/>
  <c r="F19" i="11"/>
  <c r="E19" i="11"/>
  <c r="L16" i="11"/>
  <c r="J12" i="11"/>
  <c r="M17" i="11"/>
  <c r="M22" i="11"/>
  <c r="L13" i="11"/>
  <c r="J16" i="11"/>
  <c r="E16" i="11"/>
  <c r="M13" i="11"/>
  <c r="M20" i="11"/>
  <c r="J20" i="11"/>
  <c r="F15" i="11"/>
  <c r="M19" i="11"/>
  <c r="E21" i="11"/>
  <c r="F21" i="11"/>
  <c r="L20" i="11"/>
  <c r="F11" i="11"/>
  <c r="M21" i="11"/>
  <c r="E14" i="11"/>
  <c r="M37" i="11"/>
  <c r="F23" i="11"/>
  <c r="E23" i="11"/>
  <c r="J23" i="11"/>
  <c r="M23" i="11"/>
  <c r="E34" i="11"/>
  <c r="L23" i="11"/>
  <c r="E25" i="11"/>
  <c r="E29" i="11"/>
  <c r="M40" i="11"/>
  <c r="L32" i="11"/>
  <c r="F34" i="11"/>
  <c r="J36" i="11"/>
  <c r="E28" i="11"/>
  <c r="L26" i="11"/>
  <c r="E33" i="11"/>
  <c r="E35" i="11"/>
  <c r="M26" i="11"/>
  <c r="J37" i="11"/>
  <c r="E30" i="11"/>
  <c r="L25" i="11"/>
  <c r="F29" i="11"/>
  <c r="L29" i="11"/>
  <c r="J26" i="11"/>
  <c r="J38" i="11"/>
  <c r="E31" i="11"/>
  <c r="L33" i="11"/>
  <c r="M24" i="11"/>
  <c r="J27" i="11"/>
  <c r="E40" i="11"/>
  <c r="J33" i="11"/>
  <c r="F27" i="11"/>
  <c r="L35" i="11"/>
  <c r="F39" i="11"/>
  <c r="J35" i="11"/>
  <c r="L36" i="11"/>
  <c r="J39" i="11"/>
  <c r="M31" i="11"/>
  <c r="J29" i="11"/>
  <c r="M32" i="11"/>
  <c r="L31" i="11"/>
  <c r="F26" i="11"/>
  <c r="L38" i="11"/>
  <c r="J40" i="11"/>
  <c r="E26" i="11"/>
  <c r="J24" i="11"/>
  <c r="F25" i="11"/>
  <c r="E24" i="11"/>
  <c r="L37" i="11"/>
  <c r="J30" i="11"/>
  <c r="J25" i="11"/>
  <c r="L39" i="11"/>
  <c r="E27" i="11"/>
  <c r="J31" i="11"/>
  <c r="F35" i="11"/>
  <c r="L28" i="11"/>
  <c r="E38" i="11"/>
  <c r="F28" i="11"/>
  <c r="F33" i="11"/>
  <c r="M35" i="11"/>
  <c r="F24" i="11"/>
  <c r="F37" i="11"/>
  <c r="M39" i="11"/>
  <c r="E39" i="11"/>
  <c r="F31" i="11"/>
  <c r="M30" i="11"/>
  <c r="L30" i="11"/>
  <c r="F40" i="11"/>
  <c r="F30" i="11"/>
  <c r="L40" i="11"/>
  <c r="M28" i="11"/>
  <c r="E36" i="11"/>
  <c r="L24" i="11"/>
  <c r="L27" i="11"/>
  <c r="M34" i="11"/>
  <c r="E37" i="11"/>
  <c r="J28" i="11"/>
  <c r="E32" i="11"/>
  <c r="M38" i="11"/>
  <c r="J34" i="11"/>
  <c r="M27" i="11"/>
  <c r="L34" i="11"/>
  <c r="M29" i="11"/>
  <c r="M25" i="11"/>
  <c r="M36" i="11"/>
  <c r="F32" i="11"/>
  <c r="F36" i="11"/>
  <c r="M33" i="11"/>
  <c r="J32" i="11"/>
  <c r="F38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<sst xmlns="http://schemas.openxmlformats.org/spreadsheetml/2006/main" count="528" uniqueCount="208">
  <si>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</si>
  <si>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</si>
  <si>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</si>
  <si>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</si>
  <si>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</si>
  <si>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</si>
  <si>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</si>
  <si>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</si>
  <si>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</si>
  <si>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</si>
  <si>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</si>
  <si>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</si>
  <si>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</si>
  <si>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</si>
  <si>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</si>
  <si>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</si>
  <si>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</si>
  <si>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</si>
  <si>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</si>
  <si>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</si>
  <si>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</si>
  <si>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</si>
  <si>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</si>
  <si>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</si>
  <si>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</si>
  <si>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</si>
  <si>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</si>
  <si>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</si>
  <si>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</si>
  <si>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</si>
  <si>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</si>
  <si>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</si>
  <si>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</si>
  <si>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</si>
  <si>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</si>
  <si>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</si>
  <si>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</si>
  <si>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</si>
  <si>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</si>
  <si>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</si>
  <si>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</si>
  <si>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</si>
  <si>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</si>
  <si>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</si>
  <si>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</si>
  <si>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</si>
  <si>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</si>
  <si>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</si>
  <si>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</si>
  <si>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</si>
  <si>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</si>
  <si>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</si>
  <si>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</si>
  <si>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</si>
  <si>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</si>
  <si>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</si>
  <si>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</si>
  <si>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</si>
  <si>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</si>
  <si>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</si>
  <si>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</si>
  <si>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</si>
  <si>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</si>
  <si>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</si>
  <si>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</si>
  <si>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</si>
  <si>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</si>
  <si>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</si>
  <si>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</si>
  <si>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</si>
  <si>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</si>
  <si>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</si>
  <si>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</si>
  <si>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</si>
  <si>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</si>
  <si>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</si>
  <si>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</si>
  <si>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</si>
  <si>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</si>
  <si>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</si>
  <si>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</si>
  <si>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</si>
  <si>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</si>
  <si>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</si>
  <si>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</si>
  <si>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</si>
  <si>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</si>
  <si>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</si>
  <si>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</si>
  <si>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</si>
  <si>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</si>
  <si>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</si>
  <si>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</si>
  <si>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</si>
  <si>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</si>
  <si>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</si>
  <si>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</si>
  <si>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</si>
  <si>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</si>
  <si>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</si>
  <si>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</si>
  <si>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</si>
  <si>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</si>
  <si>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</si>
  <si>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</si>
  <si>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</si>
  <si>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</si>
  <si>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</si>
  <si>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</si>
  <si>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</si>
  <si>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</si>
  <si>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</si>
  <si>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</si>
  <si>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</si>
  <si>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</si>
  <si>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</si>
  <si>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</si>
  <si>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</si>
  <si>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</si>
  <si>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</si>
  <si>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</si>
  <si>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</si>
  <si>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</si>
  <si>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</si>
  <si>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</si>
  <si>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</si>
  <si>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</si>
  <si>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</si>
  <si>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</si>
  <si>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</si>
  <si>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</si>
  <si>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</si>
  <si>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</si>
  <si>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1.0</t>
  </si>
  <si>
    <t>Julio Leonardo Paredes</t>
  </si>
  <si>
    <t xml:space="preserve">UTP-GPS-ALARM </t>
  </si>
  <si>
    <t>Analista de Calidad</t>
  </si>
  <si>
    <t>OCTUBRE</t>
  </si>
  <si>
    <t>Revisores y/o Revisados</t>
  </si>
  <si>
    <t>REGRI_Registro de Riesgos</t>
  </si>
  <si>
    <t>LMREQM_Lista Maestra de Requerimientos</t>
  </si>
  <si>
    <t>RCREQM_Registro de Cambios a Requerimientos</t>
  </si>
  <si>
    <t>MTREQM_Matriz Trazabilidad de Requerimientos</t>
  </si>
  <si>
    <t>PGREQM_Proceso de Gestion de Requerimientos</t>
  </si>
  <si>
    <t>DANA_Documento de Analisis</t>
  </si>
  <si>
    <t>ACCPRO_Acta de Cierre de Proyecto</t>
  </si>
  <si>
    <t>INPRUIN_Informe de Pruebas Internas</t>
  </si>
  <si>
    <t>IAUDICM_Informe de Auditoria de CM</t>
  </si>
  <si>
    <t>IAQUIN_Informe Avance Quincenal</t>
  </si>
  <si>
    <t>No se encontraron No Conformidades</t>
  </si>
  <si>
    <t>DDIS_Documento de Diseño</t>
  </si>
  <si>
    <t>PQA_Proceso de Aseguramiento de Calidad</t>
  </si>
  <si>
    <t>HGQA_Herramienta Gestion de Aseguramiento de Calidad</t>
  </si>
  <si>
    <t>CHKQA_CheckList de Aseguramiento de Calidad</t>
  </si>
  <si>
    <t>ICIC_Indice Cambios Items de Configuracion</t>
  </si>
  <si>
    <t>PROMM_Proceso de Medicion de Metrica</t>
  </si>
  <si>
    <t>TABM_Tablero de Metricas</t>
  </si>
  <si>
    <t>INPRUEX_Informe de Pruebas Externas</t>
  </si>
  <si>
    <t>Nombre del Jefe de Proyecto</t>
  </si>
  <si>
    <t>Nombre del Analista de Calidad</t>
  </si>
  <si>
    <t>MST E.I.R.L</t>
  </si>
  <si>
    <t>Quimper</t>
  </si>
  <si>
    <t>Calvo</t>
  </si>
  <si>
    <t>Curi</t>
  </si>
  <si>
    <t>PGPRO_Proceso de Gestión</t>
  </si>
  <si>
    <t>PPRO_Plan de Proyecto</t>
  </si>
  <si>
    <t>CPRO_Cronograma de Proyecto</t>
  </si>
  <si>
    <t>DCDIS_Documento de Diseño</t>
  </si>
  <si>
    <t>MTOPBODY_Manual de Usuario</t>
  </si>
  <si>
    <t>INFOPIN_Informe de Pruebas Internas</t>
  </si>
  <si>
    <t>INFOPEX_Informe de Pruebas Externas</t>
  </si>
  <si>
    <t>HGQAPROD_Herramienta Gestión QA de Productos</t>
  </si>
  <si>
    <t>PAQA_Proceso de Aseguramiento de Calidad</t>
  </si>
  <si>
    <t>TABMETR_Tablero de Metricas</t>
  </si>
  <si>
    <t>MICIC_Metrica de Indice de Cambios en Items de Configuracion</t>
  </si>
  <si>
    <t>MVREQM_Metricas de Volatilidad de Requerimientos</t>
  </si>
  <si>
    <t>Curi Basilio, Lenin Alfonso</t>
  </si>
  <si>
    <t>Quimper Salazar, Anatoli</t>
  </si>
  <si>
    <t>Area de Proceso</t>
  </si>
  <si>
    <t>Entregables y Procesos</t>
  </si>
  <si>
    <t>Tipos de NC</t>
  </si>
  <si>
    <t>INFOAQUIN_Informe Avance Quincenal</t>
  </si>
  <si>
    <t>AREINT_Acta de reunion Interna</t>
  </si>
  <si>
    <t>SOLAC_Solicitud de Accesos</t>
  </si>
  <si>
    <t>Calvo Guillen, Johann   Curi Basilio, Lenin Alfonso</t>
  </si>
  <si>
    <t xml:space="preserve">Revisor               </t>
  </si>
  <si>
    <t>SOLCREQM_Solicitud de Cambios  de Requerimientos</t>
  </si>
  <si>
    <t>ASCREQM_Acta de Solicitud de Cambios de Requerimientos</t>
  </si>
  <si>
    <t>REGITCONFIG_Registro de Items de Configuracion</t>
  </si>
  <si>
    <t>AACENTRE_Acta de Aceptacion  de Entregables</t>
  </si>
  <si>
    <t>ARQUIN_Actas de Reunion Quincenal</t>
  </si>
  <si>
    <t>INREQA_Informe de Aseguramiento de Calidad</t>
  </si>
  <si>
    <t>MNCONQAP_Metricas de N Conformidades QA de Producto</t>
  </si>
  <si>
    <t>MEXRI_Metrica de Exposicion al Riesgo</t>
  </si>
  <si>
    <t>SASQA_Solicitud de Aseguramiento de Calidad</t>
  </si>
  <si>
    <t>HGQAPROD_V0.1_2015 Herramienta de Gestión QA-Producto</t>
  </si>
  <si>
    <t>Fecha Efectiva: 22/10/2015</t>
  </si>
  <si>
    <t>Versión: 0.1</t>
  </si>
  <si>
    <t>Definir Posibles Nuevos Riesgos</t>
  </si>
  <si>
    <t>Corregir Nomenclatura</t>
  </si>
  <si>
    <t>Horas Programadas Para la Revisión</t>
  </si>
  <si>
    <t>Horas Invertidas en la Revisión</t>
  </si>
  <si>
    <t xml:space="preserve"> HGPRD_0.1_2015 REVISIÓN DE ASEGURAMIENTO DE LA CALIDAD - PRODUCTO</t>
  </si>
  <si>
    <t>Actualizar Requerimientos</t>
  </si>
  <si>
    <t xml:space="preserve">Corregir Ortografía </t>
  </si>
  <si>
    <t>Actualizar Fechas</t>
  </si>
  <si>
    <t>Corregir Ortografía y Actualizar Fechas</t>
  </si>
  <si>
    <t>Corregir Ortografía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</si>
</sst>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7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  <font>
      <b/>
      <sz val="9"/>
      <color rgb="FF000080"/>
      <name val="Arial"/>
      <family val="2"/>
    </font>
    <font>
      <b/>
      <sz val="9"/>
      <color indexed="9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53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65" fontId="54" fillId="24" borderId="10" xfId="32" applyNumberFormat="1" applyFont="1" applyFill="1" applyBorder="1" applyProtection="1"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51" fillId="0" borderId="10" xfId="0" applyFont="1" applyFill="1" applyBorder="1" applyAlignment="1" applyProtection="1">
      <alignment horizontal="center" vertical="center" wrapText="1"/>
    </xf>
    <xf numFmtId="0" fontId="18" fillId="0" borderId="10" xfId="40" applyFont="1" applyFill="1" applyBorder="1" applyAlignment="1">
      <alignment vertical="center" wrapText="1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0" fillId="0" borderId="10" xfId="0" applyBorder="1" applyAlignment="1">
      <alignment horizontal="left" vertical="center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0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1" fillId="0" borderId="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39" applyFont="1" applyBorder="1" applyAlignment="1" applyProtection="1">
      <alignment wrapText="1"/>
      <protection locked="0"/>
    </xf>
    <xf numFmtId="0" fontId="3" fillId="0" borderId="10" xfId="40" applyFont="1" applyBorder="1" applyAlignment="1">
      <alignment vertical="center" wrapText="1"/>
    </xf>
    <xf numFmtId="0" fontId="3" fillId="0" borderId="10" xfId="40" applyFont="1" applyBorder="1" applyAlignment="1">
      <alignment horizontal="center" vertical="center" wrapText="1"/>
    </xf>
    <xf numFmtId="0" fontId="3" fillId="0" borderId="10" xfId="40" applyFont="1" applyFill="1" applyBorder="1" applyAlignment="1">
      <alignment vertical="center" wrapText="1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2" fillId="24" borderId="10" xfId="32" applyFont="1" applyFill="1" applyBorder="1" applyProtection="1">
      <protection locked="0"/>
    </xf>
    <xf numFmtId="0" fontId="63" fillId="0" borderId="10" xfId="0" applyFont="1" applyBorder="1" applyAlignment="1">
      <alignment horizontal="center" vertical="center"/>
    </xf>
    <xf numFmtId="0" fontId="64" fillId="24" borderId="10" xfId="40" applyNumberFormat="1" applyFont="1" applyFill="1" applyBorder="1" applyAlignment="1">
      <alignment horizontal="center" vertical="center" wrapText="1"/>
    </xf>
    <xf numFmtId="0" fontId="64" fillId="24" borderId="10" xfId="40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horizontal="center" vertical="center" wrapText="1"/>
      <protection locked="0"/>
    </xf>
    <xf numFmtId="0" fontId="64" fillId="24" borderId="10" xfId="40" applyFont="1" applyFill="1" applyBorder="1" applyAlignment="1" applyProtection="1">
      <alignment vertical="center" wrapText="1"/>
      <protection locked="0"/>
    </xf>
    <xf numFmtId="15" fontId="64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vertical="center" wrapText="1"/>
      <protection locked="0"/>
    </xf>
    <xf numFmtId="0" fontId="64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3" fillId="0" borderId="10" xfId="0" applyFont="1" applyBorder="1" applyAlignment="1">
      <alignment horizontal="left" vertical="center" wrapText="1"/>
    </xf>
    <xf numFmtId="0" fontId="63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4" fillId="29" borderId="10" xfId="0" applyFont="1" applyFill="1" applyBorder="1" applyAlignment="1">
      <alignment horizontal="left" vertical="center" wrapText="1"/>
    </xf>
    <xf numFmtId="0" fontId="64" fillId="0" borderId="11" xfId="39" applyFont="1" applyFill="1" applyBorder="1" applyAlignment="1" applyProtection="1">
      <alignment horizontal="center" vertical="center" wrapText="1"/>
      <protection locked="0"/>
    </xf>
    <xf numFmtId="2" fontId="63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0" fontId="4" fillId="30" borderId="10" xfId="0" applyFont="1" applyFill="1" applyBorder="1"/>
    <xf numFmtId="0" fontId="4" fillId="30" borderId="10" xfId="39" applyFont="1" applyFill="1" applyBorder="1" applyAlignment="1" applyProtection="1">
      <alignment vertical="center" wrapText="1"/>
      <protection locked="0"/>
    </xf>
    <xf numFmtId="0" fontId="4" fillId="30" borderId="10" xfId="32" applyFont="1" applyFill="1" applyBorder="1" applyAlignment="1" applyProtection="1">
      <alignment horizontal="center" vertical="center" wrapText="1"/>
      <protection locked="0"/>
    </xf>
    <xf numFmtId="0" fontId="4" fillId="30" borderId="11" xfId="39" applyFont="1" applyFill="1" applyBorder="1" applyAlignment="1" applyProtection="1">
      <alignment horizontal="center" vertical="center" wrapText="1"/>
      <protection locked="0"/>
    </xf>
    <xf numFmtId="0" fontId="4" fillId="30" borderId="10" xfId="39" applyFont="1" applyFill="1" applyBorder="1" applyAlignment="1" applyProtection="1">
      <alignment horizontal="center" vertical="center" wrapText="1"/>
      <protection locked="0"/>
    </xf>
    <xf numFmtId="0" fontId="45" fillId="30" borderId="10" xfId="32" applyFont="1" applyFill="1" applyBorder="1" applyAlignment="1" applyProtection="1">
      <alignment horizontal="center" vertical="center" wrapText="1"/>
      <protection locked="0"/>
    </xf>
    <xf numFmtId="0" fontId="4" fillId="30" borderId="12" xfId="32" applyFont="1" applyFill="1" applyBorder="1" applyAlignment="1" applyProtection="1">
      <alignment horizontal="center" vertical="center" wrapText="1"/>
      <protection locked="0"/>
    </xf>
    <xf numFmtId="0" fontId="50" fillId="30" borderId="10" xfId="40" applyFont="1" applyFill="1" applyBorder="1" applyAlignment="1">
      <alignment horizontal="center" vertical="center" wrapText="1"/>
    </xf>
    <xf numFmtId="0" fontId="65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39" applyFont="1" applyProtection="1">
      <protection locked="0"/>
    </xf>
    <xf numFmtId="0" fontId="66" fillId="0" borderId="0" xfId="32" applyFont="1" applyFill="1" applyBorder="1" applyAlignment="1" applyProtection="1">
      <alignment horizontal="left" vertical="center" wrapText="1"/>
      <protection locked="0"/>
    </xf>
    <xf numFmtId="0" fontId="65" fillId="0" borderId="10" xfId="39" applyNumberFormat="1" applyFont="1" applyFill="1" applyBorder="1" applyAlignment="1" applyProtection="1">
      <alignment horizontal="center" vertical="center" wrapText="1"/>
      <protection locked="0"/>
    </xf>
    <xf numFmtId="14" fontId="4" fillId="0" borderId="0" xfId="39" applyNumberFormat="1" applyFont="1" applyBorder="1" applyProtection="1">
      <protection locked="0"/>
    </xf>
    <xf numFmtId="2" fontId="8" fillId="31" borderId="11" xfId="32" applyNumberFormat="1" applyFont="1" applyFill="1" applyBorder="1" applyAlignment="1" applyProtection="1">
      <alignment vertical="top" wrapText="1"/>
      <protection locked="0"/>
    </xf>
    <xf numFmtId="0" fontId="53" fillId="31" borderId="11" xfId="32" applyFont="1" applyFill="1" applyBorder="1" applyAlignment="1" applyProtection="1">
      <protection locked="0"/>
    </xf>
    <xf numFmtId="0" fontId="0" fillId="31" borderId="10" xfId="0" applyFill="1" applyBorder="1"/>
    <xf numFmtId="0" fontId="0" fillId="29" borderId="0" xfId="0" applyFill="1"/>
    <xf numFmtId="14" fontId="49" fillId="24" borderId="10" xfId="32" applyNumberFormat="1" applyFont="1" applyFill="1" applyBorder="1" applyAlignment="1" applyProtection="1">
      <alignment horizontal="left" vertical="center" wrapText="1"/>
      <protection locked="0"/>
    </xf>
    <xf numFmtId="2" fontId="45" fillId="31" borderId="11" xfId="32" applyNumberFormat="1" applyFont="1" applyFill="1" applyBorder="1" applyAlignment="1" applyProtection="1">
      <alignment vertical="top" wrapText="1"/>
      <protection locked="0"/>
    </xf>
    <xf numFmtId="0" fontId="8" fillId="0" borderId="0" xfId="40" applyFont="1" applyAlignment="1">
      <alignment horizontal="left" vertical="center" wrapText="1"/>
    </xf>
    <xf numFmtId="0" fontId="4" fillId="0" borderId="10" xfId="36" applyFont="1" applyBorder="1" applyAlignment="1">
      <alignment vertical="top" wrapText="1"/>
    </xf>
    <xf numFmtId="14" fontId="8" fillId="29" borderId="10" xfId="39" applyNumberFormat="1" applyFont="1" applyFill="1" applyBorder="1" applyAlignment="1" applyProtection="1">
      <alignment horizontal="center" vertical="center" wrapText="1"/>
      <protection locked="0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1" fillId="0" borderId="0" xfId="36" applyFont="1" applyAlignment="1">
      <alignment horizontal="left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4" fillId="30" borderId="11" xfId="32" applyFont="1" applyFill="1" applyBorder="1" applyAlignment="1" applyProtection="1">
      <alignment horizontal="center" vertical="center" wrapText="1"/>
      <protection locked="0"/>
    </xf>
    <xf numFmtId="0" fontId="4" fillId="30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49" fontId="55" fillId="30" borderId="10" xfId="32" applyNumberFormat="1" applyFont="1" applyFill="1" applyBorder="1" applyAlignment="1" applyProtection="1">
      <alignment horizontal="left" vertical="center" wrapText="1"/>
    </xf>
    <xf numFmtId="0" fontId="45" fillId="31" borderId="13" xfId="39" applyFont="1" applyFill="1" applyBorder="1" applyAlignment="1" applyProtection="1">
      <alignment horizontal="left" vertical="top" wrapText="1"/>
      <protection locked="0"/>
    </xf>
    <xf numFmtId="0" fontId="45" fillId="31" borderId="34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center" vertical="top" wrapText="1"/>
      <protection locked="0"/>
    </xf>
    <xf numFmtId="0" fontId="49" fillId="24" borderId="30" xfId="39" applyFont="1" applyFill="1" applyBorder="1" applyAlignment="1" applyProtection="1">
      <alignment horizontal="center" vertical="top" wrapText="1"/>
      <protection locked="0"/>
    </xf>
    <xf numFmtId="0" fontId="49" fillId="24" borderId="29" xfId="39" applyFont="1" applyFill="1" applyBorder="1" applyAlignment="1" applyProtection="1">
      <alignment horizontal="center" vertical="top" wrapText="1"/>
      <protection locked="0"/>
    </xf>
    <xf numFmtId="0" fontId="52" fillId="30" borderId="10" xfId="32" applyFont="1" applyFill="1" applyBorder="1" applyAlignment="1" applyProtection="1">
      <alignment horizontal="left"/>
      <protection locked="0"/>
    </xf>
    <xf numFmtId="0" fontId="45" fillId="31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center" wrapText="1"/>
      <protection locked="0"/>
    </xf>
    <xf numFmtId="14" fontId="49" fillId="24" borderId="34" xfId="32" applyNumberFormat="1" applyFont="1" applyFill="1" applyBorder="1" applyAlignment="1" applyProtection="1">
      <alignment horizontal="left" vertical="center" wrapText="1"/>
      <protection locked="0"/>
    </xf>
    <xf numFmtId="0" fontId="45" fillId="31" borderId="13" xfId="32" applyFont="1" applyFill="1" applyBorder="1" applyAlignment="1" applyProtection="1">
      <alignment horizontal="left" vertical="center" wrapText="1"/>
      <protection locked="0"/>
    </xf>
    <xf numFmtId="0" fontId="45" fillId="31" borderId="34" xfId="32" applyFont="1" applyFill="1" applyBorder="1" applyAlignment="1" applyProtection="1">
      <alignment horizontal="left" vertical="center" wrapText="1"/>
      <protection locked="0"/>
    </xf>
    <xf numFmtId="0" fontId="45" fillId="31" borderId="11" xfId="32" applyFont="1" applyFill="1" applyBorder="1" applyAlignment="1" applyProtection="1">
      <alignment horizontal="left" vertical="top" wrapText="1"/>
      <protection locked="0"/>
    </xf>
    <xf numFmtId="0" fontId="45" fillId="31" borderId="10" xfId="39" applyFont="1" applyFill="1" applyBorder="1" applyAlignment="1" applyProtection="1">
      <alignment horizontal="left" vertical="top" wrapText="1"/>
      <protection locked="0"/>
    </xf>
    <xf numFmtId="0" fontId="45" fillId="31" borderId="11" xfId="39" applyFont="1" applyFill="1" applyBorder="1" applyAlignment="1" applyProtection="1">
      <alignment horizontal="left" vertical="top" wrapText="1"/>
      <protection locked="0"/>
    </xf>
    <xf numFmtId="0" fontId="45" fillId="31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1" fillId="0" borderId="11" xfId="0" applyFont="1" applyBorder="1" applyAlignment="1">
      <alignment vertical="center" wrapText="1"/>
    </xf>
    <xf numFmtId="0" fontId="0" fillId="0" borderId="29" xfId="0" applyBorder="1" applyAlignment="1">
      <alignment horizontal="left" vertical="center"/>
    </xf>
    <xf numFmtId="0" fontId="0" fillId="29" borderId="29" xfId="0" applyFill="1" applyBorder="1" applyAlignment="1">
      <alignment horizontal="left" vertical="center"/>
    </xf>
    <xf numFmtId="0" fontId="4" fillId="30" borderId="12" xfId="0" applyFont="1" applyFill="1" applyBorder="1"/>
    <xf numFmtId="0" fontId="1" fillId="0" borderId="0" xfId="0" applyFont="1" applyBorder="1" applyAlignment="1">
      <alignment horizontal="center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1573257330563742"/>
          <c:y val="4.0498793072552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82.5</c:v>
                </c:pt>
                <c:pt idx="1">
                  <c:v>41.5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0"/>
      <c:hPercent val="10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92032784"/>
        <c:axId val="192033344"/>
        <c:axId val="0"/>
      </c:bar3DChart>
      <c:catAx>
        <c:axId val="19203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033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0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0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985560480619434"/>
          <c:y val="0.86444374453193351"/>
          <c:w val="0.48230994355655388"/>
          <c:h val="0.1000006999125109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104775</xdr:rowOff>
    </xdr:from>
    <xdr:to>
      <xdr:col>2</xdr:col>
      <xdr:colOff>619125</xdr:colOff>
      <xdr:row>4</xdr:row>
      <xdr:rowOff>73327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6" y="104775"/>
          <a:ext cx="1209674" cy="6638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295274</xdr:colOff>
      <xdr:row>24</xdr:row>
      <xdr:rowOff>104775</xdr:rowOff>
    </xdr:from>
    <xdr:to>
      <xdr:col>16</xdr:col>
      <xdr:colOff>561975</xdr:colOff>
      <xdr:row>37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14</xdr:col>
      <xdr:colOff>0</xdr:colOff>
      <xdr:row>52</xdr:row>
      <xdr:rowOff>114300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285749</xdr:colOff>
      <xdr:row>54</xdr:row>
      <xdr:rowOff>133350</xdr:rowOff>
    </xdr:from>
    <xdr:to>
      <xdr:col>14</xdr:col>
      <xdr:colOff>333375</xdr:colOff>
      <xdr:row>67</xdr:row>
      <xdr:rowOff>142875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H9" sqref="H9"/>
    </sheetView>
  </sheetViews>
  <sheetFormatPr baseColWidth="10" defaultColWidth="9.140625" defaultRowHeight="12.75"/>
  <cols>
    <col min="1" max="1" width="9" style="61" customWidth="1"/>
    <col min="2" max="2" width="7.42578125" style="61" customWidth="1"/>
    <col min="3" max="3" width="9" style="61" customWidth="1"/>
    <col min="4" max="4" width="12.85546875" style="61" customWidth="1"/>
    <col min="5" max="5" width="15.5703125" style="61" customWidth="1"/>
    <col min="6" max="6" width="26.140625" style="61" customWidth="1"/>
    <col min="7" max="7" width="13.5703125" style="61" customWidth="1"/>
    <col min="8" max="8" width="15" style="61" customWidth="1"/>
    <col min="9" max="16384" width="9.140625" style="61"/>
  </cols>
  <sheetData>
    <row r="1" spans="1:9">
      <c r="A1" s="60"/>
      <c r="B1" s="60"/>
      <c r="C1" s="60"/>
      <c r="D1" s="60"/>
      <c r="E1" s="60"/>
      <c r="F1" s="60"/>
      <c r="G1" s="60"/>
      <c r="H1" s="60"/>
      <c r="I1" s="60"/>
    </row>
    <row r="2" spans="1:9" ht="15.75">
      <c r="A2" s="60"/>
      <c r="B2" s="181" t="s">
        <v>62</v>
      </c>
      <c r="C2" s="181"/>
      <c r="D2" s="181"/>
      <c r="E2" s="181"/>
      <c r="F2" s="181"/>
      <c r="G2" s="181"/>
      <c r="H2" s="181"/>
      <c r="I2" s="60"/>
    </row>
    <row r="3" spans="1:9" ht="13.5" thickBot="1">
      <c r="A3" s="60"/>
      <c r="B3" s="60"/>
      <c r="C3" s="60"/>
      <c r="D3" s="60"/>
      <c r="E3" s="60"/>
      <c r="F3" s="60"/>
      <c r="G3" s="60"/>
      <c r="H3" s="60"/>
      <c r="I3" s="60"/>
    </row>
    <row r="4" spans="1:9" ht="36.75" customHeight="1" thickBot="1">
      <c r="A4" s="60"/>
      <c r="B4" s="62" t="s">
        <v>63</v>
      </c>
      <c r="C4" s="63" t="s">
        <v>64</v>
      </c>
      <c r="D4" s="63" t="s">
        <v>65</v>
      </c>
      <c r="E4" s="63" t="s">
        <v>66</v>
      </c>
      <c r="F4" s="63" t="s">
        <v>6</v>
      </c>
      <c r="G4" s="63" t="s">
        <v>67</v>
      </c>
      <c r="H4" s="64" t="s">
        <v>68</v>
      </c>
      <c r="I4" s="60"/>
    </row>
    <row r="5" spans="1:9" ht="24">
      <c r="A5" s="60"/>
      <c r="B5" s="65">
        <v>1</v>
      </c>
      <c r="C5" s="66" t="s">
        <v>133</v>
      </c>
      <c r="D5" s="67">
        <v>42297</v>
      </c>
      <c r="E5" s="68" t="s">
        <v>134</v>
      </c>
      <c r="F5" s="68" t="s">
        <v>135</v>
      </c>
      <c r="G5" s="69" t="s">
        <v>69</v>
      </c>
      <c r="H5" s="70" t="s">
        <v>160</v>
      </c>
      <c r="I5" s="60"/>
    </row>
    <row r="6" spans="1:9">
      <c r="A6" s="60"/>
      <c r="B6" s="71"/>
      <c r="C6" s="102"/>
      <c r="D6" s="72"/>
      <c r="E6" s="73"/>
      <c r="F6" s="74"/>
      <c r="G6" s="73"/>
      <c r="H6" s="75"/>
      <c r="I6" s="60"/>
    </row>
    <row r="7" spans="1:9">
      <c r="A7" s="60"/>
      <c r="B7" s="71"/>
      <c r="C7" s="103"/>
      <c r="D7" s="76"/>
      <c r="E7" s="73"/>
      <c r="F7" s="77"/>
      <c r="G7" s="77"/>
      <c r="H7" s="78"/>
      <c r="I7" s="60"/>
    </row>
    <row r="8" spans="1:9">
      <c r="A8" s="60"/>
      <c r="B8" s="65"/>
      <c r="C8" s="66"/>
      <c r="D8" s="67"/>
      <c r="E8" s="68"/>
      <c r="F8" s="68"/>
      <c r="G8" s="68"/>
      <c r="H8" s="70"/>
      <c r="I8" s="60"/>
    </row>
    <row r="9" spans="1:9">
      <c r="A9" s="60"/>
      <c r="B9" s="71"/>
      <c r="C9" s="107"/>
      <c r="D9" s="72"/>
      <c r="E9" s="73"/>
      <c r="F9" s="73"/>
      <c r="G9" s="73"/>
      <c r="H9" s="75"/>
      <c r="I9" s="60"/>
    </row>
    <row r="10" spans="1:9" ht="13.5" thickBot="1">
      <c r="B10" s="79"/>
      <c r="C10" s="80"/>
      <c r="D10" s="101"/>
      <c r="E10" s="81"/>
      <c r="F10" s="81"/>
      <c r="G10" s="81"/>
      <c r="H10" s="82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J19" sqref="J19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48.75" customHeight="1">
      <c r="A2" s="34"/>
      <c r="B2" s="57"/>
      <c r="C2" s="194" t="s">
        <v>195</v>
      </c>
      <c r="D2" s="195"/>
      <c r="E2" s="196"/>
    </row>
    <row r="3" spans="1:8" s="56" customFormat="1">
      <c r="A3" s="34"/>
      <c r="B3" s="179" t="s">
        <v>197</v>
      </c>
      <c r="C3" s="202" t="s">
        <v>196</v>
      </c>
      <c r="D3" s="203"/>
      <c r="E3" s="204"/>
    </row>
    <row r="4" spans="1:8" s="56" customFormat="1" ht="21.75" customHeight="1">
      <c r="A4" s="34"/>
      <c r="B4" s="58" t="s">
        <v>42</v>
      </c>
      <c r="C4" s="59"/>
      <c r="D4" s="59"/>
    </row>
    <row r="5" spans="1:8" ht="24.75" customHeight="1">
      <c r="A5" s="34"/>
      <c r="B5" s="197" t="s">
        <v>70</v>
      </c>
      <c r="C5" s="198"/>
      <c r="D5" s="198"/>
      <c r="E5" s="199"/>
    </row>
    <row r="6" spans="1:8">
      <c r="A6" s="34"/>
      <c r="B6" s="46"/>
      <c r="C6" s="46"/>
      <c r="D6" s="46"/>
      <c r="E6" s="46"/>
    </row>
    <row r="7" spans="1:8">
      <c r="A7" s="34"/>
      <c r="B7" s="45" t="s">
        <v>5</v>
      </c>
      <c r="C7" s="44"/>
      <c r="D7" s="44"/>
    </row>
    <row r="8" spans="1:8">
      <c r="A8" s="34"/>
      <c r="B8" s="35" t="s">
        <v>5</v>
      </c>
      <c r="C8" s="85"/>
      <c r="D8" s="200" t="s">
        <v>6</v>
      </c>
      <c r="E8" s="201"/>
    </row>
    <row r="9" spans="1:8">
      <c r="A9" s="34"/>
      <c r="B9" s="86"/>
      <c r="C9" s="59"/>
      <c r="D9" s="87"/>
      <c r="E9" s="87"/>
    </row>
    <row r="10" spans="1:8" ht="12" customHeight="1">
      <c r="A10" s="34"/>
      <c r="B10" s="88" t="s">
        <v>93</v>
      </c>
      <c r="C10" s="56"/>
      <c r="D10" s="208" t="s">
        <v>43</v>
      </c>
      <c r="E10" s="208"/>
    </row>
    <row r="11" spans="1:8" ht="9.9499999999999993" customHeight="1">
      <c r="A11" s="34"/>
      <c r="B11" s="90"/>
      <c r="C11" s="56"/>
      <c r="D11" s="89"/>
      <c r="E11" s="89"/>
    </row>
    <row r="12" spans="1:8" ht="12" customHeight="1">
      <c r="A12" s="34"/>
      <c r="B12" s="91" t="s">
        <v>93</v>
      </c>
      <c r="C12" s="56"/>
      <c r="D12" s="208" t="s">
        <v>44</v>
      </c>
      <c r="E12" s="208"/>
    </row>
    <row r="13" spans="1:8" ht="9.9499999999999993" customHeight="1">
      <c r="A13" s="34"/>
      <c r="B13" s="56"/>
      <c r="C13" s="56"/>
      <c r="D13" s="89"/>
      <c r="E13" s="89"/>
    </row>
    <row r="14" spans="1:8" ht="12" customHeight="1">
      <c r="A14" s="32"/>
      <c r="B14" s="92" t="s">
        <v>93</v>
      </c>
      <c r="C14" s="56"/>
      <c r="D14" s="208" t="s">
        <v>98</v>
      </c>
      <c r="E14" s="208"/>
    </row>
    <row r="15" spans="1:8">
      <c r="A15" s="32"/>
      <c r="B15" s="56"/>
      <c r="C15" s="56"/>
      <c r="D15" s="89"/>
      <c r="E15" s="89"/>
    </row>
    <row r="16" spans="1:8" ht="12" customHeight="1">
      <c r="A16" s="32"/>
      <c r="B16" s="93" t="s">
        <v>93</v>
      </c>
      <c r="C16" s="56"/>
      <c r="D16" s="208" t="s">
        <v>45</v>
      </c>
      <c r="E16" s="208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188" t="s">
        <v>46</v>
      </c>
      <c r="C19" s="189"/>
      <c r="D19" s="189"/>
      <c r="E19" s="190"/>
    </row>
    <row r="20" spans="1:8" s="52" customFormat="1" ht="13.5" customHeight="1">
      <c r="B20" s="40" t="s">
        <v>71</v>
      </c>
      <c r="C20" s="191" t="s">
        <v>6</v>
      </c>
      <c r="D20" s="192"/>
      <c r="E20" s="193"/>
    </row>
    <row r="21" spans="1:8" s="52" customFormat="1" ht="12.75" customHeight="1">
      <c r="B21" s="53" t="s">
        <v>48</v>
      </c>
      <c r="C21" s="205" t="s">
        <v>49</v>
      </c>
      <c r="D21" s="206"/>
      <c r="E21" s="207"/>
    </row>
    <row r="22" spans="1:8" s="52" customFormat="1" ht="12.75" customHeight="1">
      <c r="B22" s="53" t="s">
        <v>17</v>
      </c>
      <c r="C22" s="205" t="s">
        <v>18</v>
      </c>
      <c r="D22" s="206"/>
      <c r="E22" s="207"/>
    </row>
    <row r="23" spans="1:8" s="52" customFormat="1" ht="12.75" customHeight="1">
      <c r="B23" s="53" t="s">
        <v>3</v>
      </c>
      <c r="C23" s="205" t="s">
        <v>99</v>
      </c>
      <c r="D23" s="206"/>
      <c r="E23" s="207"/>
    </row>
    <row r="24" spans="1:8" s="52" customFormat="1" ht="13.5" customHeight="1">
      <c r="B24" s="53" t="s">
        <v>7</v>
      </c>
      <c r="C24" s="205" t="s">
        <v>8</v>
      </c>
      <c r="D24" s="206"/>
      <c r="E24" s="207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188" t="s">
        <v>52</v>
      </c>
      <c r="C27" s="189"/>
      <c r="D27" s="189"/>
      <c r="E27" s="190"/>
    </row>
    <row r="28" spans="1:8" s="52" customFormat="1" ht="13.5" customHeight="1">
      <c r="B28" s="40" t="s">
        <v>71</v>
      </c>
      <c r="C28" s="191" t="s">
        <v>6</v>
      </c>
      <c r="D28" s="192"/>
      <c r="E28" s="193"/>
    </row>
    <row r="29" spans="1:8" ht="12.75" customHeight="1">
      <c r="A29" s="32"/>
      <c r="B29" s="209" t="s">
        <v>50</v>
      </c>
      <c r="C29" s="210"/>
      <c r="D29" s="210"/>
      <c r="E29" s="211"/>
      <c r="F29" s="52"/>
      <c r="G29" s="52"/>
    </row>
    <row r="30" spans="1:8" ht="16.5" customHeight="1">
      <c r="A30" s="32"/>
      <c r="B30" s="157" t="s">
        <v>131</v>
      </c>
      <c r="C30" s="182" t="s">
        <v>158</v>
      </c>
      <c r="D30" s="183"/>
      <c r="E30" s="184"/>
      <c r="F30" s="52"/>
      <c r="G30" s="52"/>
    </row>
    <row r="31" spans="1:8" ht="16.5" customHeight="1">
      <c r="A31" s="32"/>
      <c r="B31" s="158" t="s">
        <v>136</v>
      </c>
      <c r="C31" s="182" t="s">
        <v>159</v>
      </c>
      <c r="D31" s="183"/>
      <c r="E31" s="184"/>
      <c r="F31" s="52"/>
      <c r="G31" s="52"/>
    </row>
    <row r="32" spans="1:8" ht="16.5" customHeight="1">
      <c r="A32" s="32"/>
      <c r="B32" s="41" t="s">
        <v>9</v>
      </c>
      <c r="C32" s="182" t="s">
        <v>53</v>
      </c>
      <c r="D32" s="183"/>
      <c r="E32" s="184"/>
      <c r="F32" s="52"/>
      <c r="G32" s="52"/>
    </row>
    <row r="33" spans="1:7" ht="16.5" customHeight="1">
      <c r="A33" s="32"/>
      <c r="B33" s="41" t="s">
        <v>21</v>
      </c>
      <c r="C33" s="182" t="s">
        <v>72</v>
      </c>
      <c r="D33" s="183"/>
      <c r="E33" s="184"/>
      <c r="F33" s="52"/>
      <c r="G33" s="52"/>
    </row>
    <row r="34" spans="1:7" ht="16.5" customHeight="1">
      <c r="A34" s="32"/>
      <c r="B34" s="41" t="s">
        <v>1</v>
      </c>
      <c r="C34" s="182" t="s">
        <v>73</v>
      </c>
      <c r="D34" s="183"/>
      <c r="E34" s="184"/>
    </row>
    <row r="35" spans="1:7" ht="16.5" customHeight="1">
      <c r="A35" s="32"/>
      <c r="B35" s="41" t="s">
        <v>22</v>
      </c>
      <c r="C35" s="182" t="s">
        <v>74</v>
      </c>
      <c r="D35" s="183"/>
      <c r="E35" s="184"/>
    </row>
    <row r="36" spans="1:7" ht="16.5" customHeight="1">
      <c r="A36" s="32"/>
      <c r="B36" s="209" t="s">
        <v>51</v>
      </c>
      <c r="C36" s="210"/>
      <c r="D36" s="210"/>
      <c r="E36" s="211"/>
    </row>
    <row r="37" spans="1:7" ht="16.5" customHeight="1">
      <c r="A37" s="32"/>
      <c r="B37" s="41" t="s">
        <v>32</v>
      </c>
      <c r="C37" s="182" t="s">
        <v>75</v>
      </c>
      <c r="D37" s="183"/>
      <c r="E37" s="184"/>
    </row>
    <row r="38" spans="1:7" ht="16.5" customHeight="1">
      <c r="A38" s="32"/>
      <c r="B38" s="41" t="s">
        <v>38</v>
      </c>
      <c r="C38" s="182" t="s">
        <v>86</v>
      </c>
      <c r="D38" s="183"/>
      <c r="E38" s="184"/>
    </row>
    <row r="39" spans="1:7" ht="17.25" customHeight="1">
      <c r="A39" s="32"/>
      <c r="B39" s="41" t="s">
        <v>100</v>
      </c>
      <c r="C39" s="182" t="s">
        <v>101</v>
      </c>
      <c r="D39" s="183"/>
      <c r="E39" s="184"/>
    </row>
    <row r="40" spans="1:7" ht="16.5" customHeight="1">
      <c r="A40" s="32"/>
      <c r="B40" s="41" t="s">
        <v>112</v>
      </c>
      <c r="C40" s="182" t="s">
        <v>113</v>
      </c>
      <c r="D40" s="183"/>
      <c r="E40" s="184"/>
    </row>
    <row r="41" spans="1:7" ht="16.5" customHeight="1">
      <c r="A41" s="32"/>
      <c r="B41" s="41" t="s">
        <v>0</v>
      </c>
      <c r="C41" s="182" t="s">
        <v>103</v>
      </c>
      <c r="D41" s="183"/>
      <c r="E41" s="184"/>
    </row>
    <row r="42" spans="1:7" ht="16.5" customHeight="1">
      <c r="A42" s="32"/>
      <c r="B42" s="41" t="s">
        <v>4</v>
      </c>
      <c r="C42" s="182" t="s">
        <v>102</v>
      </c>
      <c r="D42" s="183"/>
      <c r="E42" s="184"/>
    </row>
    <row r="43" spans="1:7" ht="16.5" customHeight="1">
      <c r="A43" s="32"/>
      <c r="B43" s="43" t="s">
        <v>57</v>
      </c>
      <c r="C43" s="182" t="s">
        <v>78</v>
      </c>
      <c r="D43" s="183"/>
      <c r="E43" s="184"/>
    </row>
    <row r="44" spans="1:7" ht="16.5" customHeight="1">
      <c r="A44" s="32"/>
      <c r="B44" s="43" t="s">
        <v>58</v>
      </c>
      <c r="C44" s="182" t="s">
        <v>79</v>
      </c>
      <c r="D44" s="183"/>
      <c r="E44" s="184"/>
    </row>
    <row r="45" spans="1:7" ht="16.5" customHeight="1">
      <c r="A45" s="32"/>
      <c r="B45" s="41" t="s">
        <v>14</v>
      </c>
      <c r="C45" s="182" t="s">
        <v>76</v>
      </c>
      <c r="D45" s="183"/>
      <c r="E45" s="184"/>
    </row>
    <row r="46" spans="1:7" ht="16.5" customHeight="1">
      <c r="A46" s="32"/>
      <c r="B46" s="43" t="s">
        <v>59</v>
      </c>
      <c r="C46" s="182" t="s">
        <v>81</v>
      </c>
      <c r="D46" s="183"/>
      <c r="E46" s="184"/>
    </row>
    <row r="47" spans="1:7" ht="16.5" customHeight="1">
      <c r="A47" s="32"/>
      <c r="B47" s="43" t="s">
        <v>60</v>
      </c>
      <c r="C47" s="182" t="s">
        <v>82</v>
      </c>
      <c r="D47" s="183"/>
      <c r="E47" s="184"/>
    </row>
    <row r="48" spans="1:7" ht="16.5" customHeight="1">
      <c r="A48" s="32"/>
      <c r="B48" s="41" t="s">
        <v>15</v>
      </c>
      <c r="C48" s="182" t="s">
        <v>80</v>
      </c>
      <c r="D48" s="183"/>
      <c r="E48" s="184"/>
    </row>
    <row r="49" spans="1:13" ht="16.5" customHeight="1">
      <c r="A49" s="32"/>
      <c r="B49" s="41" t="s">
        <v>114</v>
      </c>
      <c r="C49" s="182" t="s">
        <v>77</v>
      </c>
      <c r="D49" s="183"/>
      <c r="E49" s="184"/>
    </row>
    <row r="50" spans="1:13" ht="16.5" customHeight="1">
      <c r="A50" s="52"/>
      <c r="B50" s="83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188" t="s">
        <v>54</v>
      </c>
      <c r="C52" s="189"/>
      <c r="D52" s="189"/>
      <c r="E52" s="190"/>
    </row>
    <row r="53" spans="1:13" ht="16.5" customHeight="1">
      <c r="A53" s="52"/>
      <c r="B53" s="40" t="s">
        <v>47</v>
      </c>
      <c r="C53" s="191" t="s">
        <v>6</v>
      </c>
      <c r="D53" s="192"/>
      <c r="E53" s="193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115</v>
      </c>
      <c r="C54" s="182" t="s">
        <v>75</v>
      </c>
      <c r="D54" s="183"/>
      <c r="E54" s="184"/>
    </row>
    <row r="55" spans="1:13" ht="16.5" customHeight="1">
      <c r="A55" s="32"/>
      <c r="B55" s="41" t="s">
        <v>111</v>
      </c>
      <c r="C55" s="182" t="s">
        <v>87</v>
      </c>
      <c r="D55" s="183"/>
      <c r="E55" s="184"/>
    </row>
    <row r="56" spans="1:13" ht="16.5" customHeight="1">
      <c r="A56" s="32"/>
      <c r="B56" s="41" t="s">
        <v>85</v>
      </c>
      <c r="C56" s="182" t="s">
        <v>88</v>
      </c>
      <c r="D56" s="183"/>
      <c r="E56" s="184"/>
    </row>
    <row r="57" spans="1:13" ht="16.5" customHeight="1">
      <c r="A57" s="32"/>
      <c r="B57" s="41" t="s">
        <v>110</v>
      </c>
      <c r="C57" s="182" t="s">
        <v>104</v>
      </c>
      <c r="D57" s="186"/>
      <c r="E57" s="187"/>
    </row>
    <row r="58" spans="1:13" ht="16.5" customHeight="1">
      <c r="A58" s="32"/>
      <c r="B58" s="41" t="s">
        <v>23</v>
      </c>
      <c r="C58" s="182" t="s">
        <v>92</v>
      </c>
      <c r="D58" s="186"/>
      <c r="E58" s="187"/>
    </row>
    <row r="59" spans="1:13" ht="16.5" customHeight="1">
      <c r="A59" s="32"/>
      <c r="B59" s="41" t="s">
        <v>89</v>
      </c>
      <c r="C59" s="182" t="s">
        <v>83</v>
      </c>
      <c r="D59" s="186"/>
      <c r="E59" s="187"/>
    </row>
    <row r="60" spans="1:13" ht="54" customHeight="1">
      <c r="A60" s="32"/>
      <c r="B60" s="41" t="s">
        <v>35</v>
      </c>
      <c r="C60" s="182" t="s">
        <v>105</v>
      </c>
      <c r="D60" s="186"/>
      <c r="E60" s="187"/>
    </row>
    <row r="61" spans="1:13" ht="16.5" customHeight="1">
      <c r="A61" s="32"/>
      <c r="B61" s="41" t="s">
        <v>55</v>
      </c>
      <c r="C61" s="185" t="s">
        <v>91</v>
      </c>
      <c r="D61" s="186"/>
      <c r="E61" s="187"/>
    </row>
    <row r="62" spans="1:13" ht="30" customHeight="1">
      <c r="A62" s="32"/>
      <c r="B62" s="41" t="s">
        <v>27</v>
      </c>
      <c r="C62" s="182" t="s">
        <v>56</v>
      </c>
      <c r="D62" s="186"/>
      <c r="E62" s="187"/>
    </row>
    <row r="63" spans="1:13" ht="16.5" customHeight="1">
      <c r="A63" s="32"/>
      <c r="B63" s="41" t="s">
        <v>28</v>
      </c>
      <c r="C63" s="185" t="s">
        <v>61</v>
      </c>
      <c r="D63" s="186"/>
      <c r="E63" s="187"/>
    </row>
    <row r="64" spans="1:13" ht="16.5" customHeight="1">
      <c r="A64" s="32"/>
      <c r="B64" s="41" t="s">
        <v>29</v>
      </c>
      <c r="C64" s="185" t="s">
        <v>84</v>
      </c>
      <c r="D64" s="186"/>
      <c r="E64" s="187"/>
    </row>
    <row r="65" spans="1:8" ht="16.5" customHeight="1">
      <c r="A65" s="32"/>
      <c r="B65" s="41" t="s">
        <v>97</v>
      </c>
      <c r="C65" s="182" t="s">
        <v>77</v>
      </c>
      <c r="D65" s="183"/>
      <c r="E65" s="184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13"/>
      <c r="C67" s="213"/>
      <c r="D67" s="213"/>
      <c r="E67" s="213"/>
      <c r="F67" s="51"/>
      <c r="G67" s="51"/>
      <c r="H67" s="51"/>
    </row>
    <row r="68" spans="1:8" ht="16.5" customHeight="1">
      <c r="A68" s="32"/>
      <c r="B68" s="212"/>
      <c r="C68" s="212"/>
      <c r="D68" s="212"/>
      <c r="E68" s="212"/>
      <c r="F68" s="51"/>
      <c r="G68" s="51"/>
      <c r="H68" s="51"/>
    </row>
    <row r="69" spans="1:8" ht="16.5" customHeight="1">
      <c r="A69" s="32"/>
      <c r="B69" s="212"/>
      <c r="C69" s="212"/>
      <c r="D69" s="212"/>
      <c r="E69" s="212"/>
      <c r="F69" s="51"/>
      <c r="G69" s="51"/>
      <c r="H69" s="51"/>
    </row>
    <row r="70" spans="1:8" ht="16.5" customHeight="1">
      <c r="A70" s="32"/>
      <c r="B70" s="212"/>
      <c r="C70" s="212"/>
      <c r="D70" s="212"/>
      <c r="E70" s="212"/>
      <c r="F70" s="51"/>
      <c r="G70" s="51"/>
      <c r="H70" s="51"/>
    </row>
    <row r="71" spans="1:8" ht="16.5" customHeight="1">
      <c r="A71" s="32"/>
      <c r="B71" s="212"/>
      <c r="C71" s="212"/>
      <c r="D71" s="212"/>
      <c r="E71" s="212"/>
      <c r="F71" s="51"/>
      <c r="G71" s="51"/>
      <c r="H71" s="51"/>
    </row>
    <row r="72" spans="1:8" ht="16.5" customHeight="1">
      <c r="A72" s="32"/>
      <c r="B72" s="212"/>
      <c r="C72" s="212"/>
      <c r="D72" s="212"/>
      <c r="E72" s="212"/>
      <c r="F72" s="51"/>
      <c r="G72" s="51"/>
      <c r="H72" s="51"/>
    </row>
    <row r="73" spans="1:8" ht="16.5" customHeight="1">
      <c r="A73" s="37"/>
      <c r="B73" s="212"/>
      <c r="C73" s="212"/>
      <c r="D73" s="212"/>
      <c r="E73" s="212"/>
      <c r="F73" s="51"/>
      <c r="G73" s="51"/>
      <c r="H73" s="51"/>
    </row>
    <row r="74" spans="1:8" ht="16.5" customHeight="1">
      <c r="A74" s="32"/>
      <c r="B74" s="212"/>
      <c r="C74" s="212"/>
      <c r="D74" s="212"/>
      <c r="E74" s="212"/>
      <c r="F74" s="51"/>
      <c r="G74" s="51"/>
      <c r="H74" s="51"/>
    </row>
    <row r="75" spans="1:8" ht="16.5" customHeight="1">
      <c r="A75" s="32"/>
      <c r="B75" s="212"/>
      <c r="C75" s="212"/>
      <c r="D75" s="212"/>
      <c r="E75" s="212"/>
      <c r="F75" s="51"/>
      <c r="G75" s="51"/>
      <c r="H75" s="51"/>
    </row>
    <row r="76" spans="1:8" ht="16.5" customHeight="1">
      <c r="A76" s="32"/>
      <c r="B76" s="212"/>
      <c r="C76" s="212"/>
      <c r="D76" s="212"/>
      <c r="E76" s="212"/>
      <c r="F76" s="51"/>
      <c r="G76" s="51"/>
      <c r="H76" s="51"/>
    </row>
    <row r="77" spans="1:8" ht="16.5" customHeight="1">
      <c r="A77" s="32"/>
      <c r="B77" s="212"/>
      <c r="C77" s="212"/>
      <c r="D77" s="212"/>
      <c r="E77" s="212"/>
      <c r="F77" s="51"/>
      <c r="G77" s="51"/>
      <c r="H77" s="51"/>
    </row>
    <row r="78" spans="1:8" ht="16.5" customHeight="1">
      <c r="A78" s="32"/>
      <c r="B78" s="212"/>
      <c r="C78" s="212"/>
      <c r="D78" s="212"/>
      <c r="E78" s="212"/>
      <c r="F78" s="51"/>
      <c r="G78" s="51"/>
      <c r="H78" s="51"/>
    </row>
    <row r="79" spans="1:8" ht="16.5" customHeight="1">
      <c r="A79" s="37"/>
      <c r="B79" s="212"/>
      <c r="C79" s="212"/>
      <c r="D79" s="212"/>
      <c r="E79" s="212"/>
      <c r="F79" s="51"/>
      <c r="G79" s="51"/>
      <c r="H79" s="51"/>
    </row>
    <row r="80" spans="1:8" ht="16.5" customHeight="1">
      <c r="A80" s="37"/>
      <c r="B80" s="212"/>
      <c r="C80" s="212"/>
      <c r="D80" s="212"/>
      <c r="E80" s="212"/>
      <c r="F80" s="51"/>
      <c r="G80" s="51"/>
      <c r="H80" s="51"/>
    </row>
    <row r="81" spans="1:8" ht="16.5" customHeight="1">
      <c r="A81" s="37"/>
      <c r="B81" s="212"/>
      <c r="C81" s="212"/>
      <c r="D81" s="212"/>
      <c r="E81" s="212"/>
      <c r="F81" s="51"/>
      <c r="G81" s="51"/>
      <c r="H81" s="51"/>
    </row>
    <row r="82" spans="1:8" ht="16.5" customHeight="1">
      <c r="A82" s="37"/>
      <c r="B82" s="212"/>
      <c r="C82" s="212"/>
      <c r="D82" s="212"/>
      <c r="E82" s="212"/>
      <c r="F82" s="51"/>
      <c r="G82" s="51"/>
      <c r="H82" s="51"/>
    </row>
    <row r="83" spans="1:8" ht="16.5" customHeight="1">
      <c r="A83" s="37"/>
      <c r="B83" s="212"/>
      <c r="C83" s="212"/>
      <c r="D83" s="212"/>
      <c r="E83" s="212"/>
      <c r="F83" s="51"/>
      <c r="G83" s="51"/>
      <c r="H83" s="51"/>
    </row>
    <row r="84" spans="1:8" ht="16.5" customHeight="1">
      <c r="A84" s="37"/>
      <c r="B84" s="212"/>
      <c r="C84" s="212"/>
      <c r="D84" s="212"/>
      <c r="E84" s="212"/>
      <c r="F84" s="51"/>
      <c r="G84" s="51"/>
      <c r="H84" s="51"/>
    </row>
    <row r="85" spans="1:8" ht="16.5" customHeight="1">
      <c r="A85" s="37"/>
      <c r="B85" s="212"/>
      <c r="C85" s="212"/>
      <c r="D85" s="212"/>
      <c r="E85" s="212"/>
      <c r="F85" s="51"/>
      <c r="G85" s="51"/>
      <c r="H85" s="51"/>
    </row>
    <row r="86" spans="1:8" ht="16.5" customHeight="1">
      <c r="A86" s="37"/>
      <c r="B86" s="212"/>
      <c r="C86" s="212"/>
      <c r="D86" s="212"/>
      <c r="E86" s="212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53"/>
  <sheetViews>
    <sheetView showGridLines="0" tabSelected="1" topLeftCell="A37" zoomScaleNormal="100" workbookViewId="0">
      <selection activeCell="D45" sqref="D45"/>
    </sheetView>
  </sheetViews>
  <sheetFormatPr baseColWidth="10" defaultColWidth="11.42578125" defaultRowHeight="12.75"/>
  <cols>
    <col min="1" max="1" width="3.5703125" style="3" customWidth="1"/>
    <col min="2" max="2" width="11.42578125" style="3"/>
    <col min="3" max="3" width="22.5703125" style="3" customWidth="1"/>
    <col min="4" max="4" width="20.85546875" style="168" customWidth="1"/>
    <col min="5" max="5" width="42.85546875" style="3" customWidth="1"/>
    <col min="6" max="7" width="16.5703125" style="3" customWidth="1"/>
    <col min="8" max="8" width="13.42578125" style="3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223" t="s">
        <v>202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</row>
    <row r="4" spans="2:25" ht="11.25" customHeight="1">
      <c r="B4" s="4"/>
    </row>
    <row r="5" spans="2:25" ht="15" customHeight="1"/>
    <row r="6" spans="2:25" s="5" customFormat="1" ht="15" customHeight="1">
      <c r="B6" s="215" t="s">
        <v>131</v>
      </c>
      <c r="C6" s="216"/>
      <c r="D6" s="217" t="s">
        <v>176</v>
      </c>
      <c r="E6" s="218"/>
      <c r="F6" s="219"/>
      <c r="G6" s="224"/>
      <c r="H6" s="224"/>
      <c r="N6" s="133"/>
      <c r="Y6" s="3"/>
    </row>
    <row r="7" spans="2:25" s="5" customFormat="1" ht="15" customHeight="1">
      <c r="B7" s="215" t="s">
        <v>136</v>
      </c>
      <c r="C7" s="216"/>
      <c r="D7" s="217" t="s">
        <v>177</v>
      </c>
      <c r="E7" s="218"/>
      <c r="F7" s="219"/>
      <c r="I7" s="214" t="s">
        <v>200</v>
      </c>
      <c r="J7" s="214"/>
      <c r="K7" s="214"/>
      <c r="L7" s="214"/>
      <c r="M7" s="214"/>
      <c r="N7" s="156">
        <f>SUM(J13:J48)</f>
        <v>82.5</v>
      </c>
      <c r="Y7" s="3"/>
    </row>
    <row r="8" spans="2:25" s="5" customFormat="1" ht="15" customHeight="1">
      <c r="B8" s="215" t="s">
        <v>9</v>
      </c>
      <c r="C8" s="216"/>
      <c r="D8" s="217" t="s">
        <v>184</v>
      </c>
      <c r="E8" s="218"/>
      <c r="F8" s="219"/>
      <c r="I8" s="214" t="s">
        <v>201</v>
      </c>
      <c r="J8" s="214"/>
      <c r="K8" s="214"/>
      <c r="L8" s="214"/>
      <c r="M8" s="214"/>
      <c r="N8" s="156">
        <f>SUM(M13:M48)</f>
        <v>41.5</v>
      </c>
      <c r="Y8" s="3"/>
    </row>
    <row r="9" spans="2:25" s="5" customFormat="1" ht="27.75" customHeight="1">
      <c r="B9" s="215" t="s">
        <v>21</v>
      </c>
      <c r="C9" s="216"/>
      <c r="D9" s="123">
        <v>42276</v>
      </c>
      <c r="E9" s="164" t="s">
        <v>22</v>
      </c>
      <c r="F9" s="119">
        <v>42327</v>
      </c>
      <c r="H9" s="110"/>
      <c r="N9" s="133"/>
      <c r="Y9" s="3"/>
    </row>
    <row r="10" spans="2:25" s="5" customFormat="1" ht="15" customHeight="1">
      <c r="B10" s="215" t="s">
        <v>1</v>
      </c>
      <c r="C10" s="216"/>
      <c r="D10" s="220" t="s">
        <v>137</v>
      </c>
      <c r="E10" s="221"/>
      <c r="F10" s="222"/>
      <c r="Y10" s="3"/>
    </row>
    <row r="11" spans="2:25" s="17" customFormat="1" ht="15" customHeight="1">
      <c r="B11" s="18"/>
      <c r="C11" s="18"/>
      <c r="D11" s="169"/>
      <c r="E11" s="19"/>
      <c r="Y11" s="20"/>
    </row>
    <row r="12" spans="2:25" s="118" customFormat="1" ht="38.25">
      <c r="B12" s="160" t="s">
        <v>32</v>
      </c>
      <c r="C12" s="161" t="s">
        <v>111</v>
      </c>
      <c r="D12" s="162" t="s">
        <v>178</v>
      </c>
      <c r="E12" s="161" t="s">
        <v>124</v>
      </c>
      <c r="F12" s="162" t="s">
        <v>121</v>
      </c>
      <c r="G12" s="162" t="s">
        <v>185</v>
      </c>
      <c r="H12" s="163" t="s">
        <v>10</v>
      </c>
      <c r="I12" s="163" t="s">
        <v>11</v>
      </c>
      <c r="J12" s="163" t="s">
        <v>14</v>
      </c>
      <c r="K12" s="163" t="s">
        <v>12</v>
      </c>
      <c r="L12" s="163" t="s">
        <v>13</v>
      </c>
      <c r="M12" s="163" t="s">
        <v>15</v>
      </c>
      <c r="N12" s="163" t="s">
        <v>114</v>
      </c>
    </row>
    <row r="13" spans="2:25" s="118" customFormat="1" ht="32.1" customHeight="1">
      <c r="B13" s="84">
        <v>1</v>
      </c>
      <c r="C13" s="150" t="s">
        <v>120</v>
      </c>
      <c r="D13" s="167" t="s">
        <v>127</v>
      </c>
      <c r="E13" s="151" t="s">
        <v>164</v>
      </c>
      <c r="F13" s="155" t="s">
        <v>163</v>
      </c>
      <c r="G13" s="155" t="s">
        <v>161</v>
      </c>
      <c r="H13" s="180">
        <v>42248</v>
      </c>
      <c r="I13" s="180">
        <v>42273</v>
      </c>
      <c r="J13" s="121">
        <v>3</v>
      </c>
      <c r="K13" s="180">
        <v>42254</v>
      </c>
      <c r="L13" s="180">
        <v>42271</v>
      </c>
      <c r="M13" s="121">
        <v>1.5</v>
      </c>
      <c r="N13" s="122"/>
    </row>
    <row r="14" spans="2:25" s="118" customFormat="1" ht="32.1" customHeight="1">
      <c r="B14" s="84">
        <f>B13+1</f>
        <v>2</v>
      </c>
      <c r="C14" s="150" t="s">
        <v>120</v>
      </c>
      <c r="D14" s="167" t="s">
        <v>127</v>
      </c>
      <c r="E14" s="151" t="s">
        <v>165</v>
      </c>
      <c r="F14" s="155" t="s">
        <v>161</v>
      </c>
      <c r="G14" s="155" t="s">
        <v>163</v>
      </c>
      <c r="H14" s="180">
        <v>42248</v>
      </c>
      <c r="I14" s="180">
        <v>42273</v>
      </c>
      <c r="J14" s="121">
        <v>3</v>
      </c>
      <c r="K14" s="180">
        <v>42254</v>
      </c>
      <c r="L14" s="180">
        <v>42271</v>
      </c>
      <c r="M14" s="121">
        <v>1.5</v>
      </c>
      <c r="N14" s="122"/>
    </row>
    <row r="15" spans="2:25" s="118" customFormat="1" ht="32.1" customHeight="1">
      <c r="B15" s="84">
        <f>B14+1</f>
        <v>3</v>
      </c>
      <c r="C15" s="150" t="s">
        <v>120</v>
      </c>
      <c r="D15" s="167" t="s">
        <v>127</v>
      </c>
      <c r="E15" s="151" t="s">
        <v>166</v>
      </c>
      <c r="F15" s="155" t="s">
        <v>162</v>
      </c>
      <c r="G15" s="155" t="s">
        <v>161</v>
      </c>
      <c r="H15" s="180">
        <v>42248</v>
      </c>
      <c r="I15" s="180">
        <v>42273</v>
      </c>
      <c r="J15" s="121">
        <v>3</v>
      </c>
      <c r="K15" s="180">
        <v>42254</v>
      </c>
      <c r="L15" s="180">
        <v>42271</v>
      </c>
      <c r="M15" s="121">
        <v>1.5</v>
      </c>
      <c r="N15" s="122"/>
    </row>
    <row r="16" spans="2:25" s="118" customFormat="1" ht="32.1" customHeight="1">
      <c r="B16" s="84">
        <f t="shared" ref="B16:B48" si="0">B15+1</f>
        <v>4</v>
      </c>
      <c r="C16" s="150" t="s">
        <v>120</v>
      </c>
      <c r="D16" s="167" t="s">
        <v>127</v>
      </c>
      <c r="E16" s="151" t="s">
        <v>139</v>
      </c>
      <c r="F16" s="155" t="s">
        <v>162</v>
      </c>
      <c r="G16" s="155" t="s">
        <v>161</v>
      </c>
      <c r="H16" s="180">
        <v>42248</v>
      </c>
      <c r="I16" s="180">
        <v>42273</v>
      </c>
      <c r="J16" s="121">
        <f>1.5+1</f>
        <v>2.5</v>
      </c>
      <c r="K16" s="180">
        <v>42254</v>
      </c>
      <c r="L16" s="180">
        <v>42271</v>
      </c>
      <c r="M16" s="121">
        <v>1.25</v>
      </c>
      <c r="N16" s="122"/>
    </row>
    <row r="17" spans="1:14" s="118" customFormat="1" ht="32.1" customHeight="1">
      <c r="B17" s="84">
        <f t="shared" si="0"/>
        <v>5</v>
      </c>
      <c r="C17" s="150" t="s">
        <v>120</v>
      </c>
      <c r="D17" s="167" t="s">
        <v>127</v>
      </c>
      <c r="E17" s="151" t="s">
        <v>145</v>
      </c>
      <c r="F17" s="155" t="s">
        <v>161</v>
      </c>
      <c r="G17" s="155" t="s">
        <v>163</v>
      </c>
      <c r="H17" s="180">
        <v>42248</v>
      </c>
      <c r="I17" s="180">
        <v>42273</v>
      </c>
      <c r="J17" s="121">
        <v>3</v>
      </c>
      <c r="K17" s="180">
        <v>42254</v>
      </c>
      <c r="L17" s="180">
        <v>42271</v>
      </c>
      <c r="M17" s="121">
        <v>1.5</v>
      </c>
      <c r="N17" s="122"/>
    </row>
    <row r="18" spans="1:14" s="118" customFormat="1" ht="32.1" customHeight="1">
      <c r="B18" s="84">
        <f>B17+1</f>
        <v>6</v>
      </c>
      <c r="C18" s="150" t="s">
        <v>120</v>
      </c>
      <c r="D18" s="167" t="s">
        <v>128</v>
      </c>
      <c r="E18" s="151" t="s">
        <v>143</v>
      </c>
      <c r="F18" s="155" t="s">
        <v>163</v>
      </c>
      <c r="G18" s="155" t="s">
        <v>161</v>
      </c>
      <c r="H18" s="180">
        <v>42285</v>
      </c>
      <c r="I18" s="180">
        <v>42298</v>
      </c>
      <c r="J18" s="121">
        <v>2</v>
      </c>
      <c r="K18" s="180">
        <v>42286</v>
      </c>
      <c r="L18" s="180">
        <v>42297</v>
      </c>
      <c r="M18" s="121">
        <v>1</v>
      </c>
      <c r="N18" s="122"/>
    </row>
    <row r="19" spans="1:14" s="118" customFormat="1" ht="32.1" customHeight="1">
      <c r="B19" s="84">
        <f t="shared" si="0"/>
        <v>7</v>
      </c>
      <c r="C19" s="153" t="s">
        <v>120</v>
      </c>
      <c r="D19" s="167" t="s">
        <v>128</v>
      </c>
      <c r="E19" s="151" t="s">
        <v>140</v>
      </c>
      <c r="F19" s="155" t="s">
        <v>162</v>
      </c>
      <c r="G19" s="155" t="s">
        <v>161</v>
      </c>
      <c r="H19" s="180">
        <v>42285</v>
      </c>
      <c r="I19" s="180">
        <v>42298</v>
      </c>
      <c r="J19" s="121">
        <v>1.5</v>
      </c>
      <c r="K19" s="180">
        <v>42286</v>
      </c>
      <c r="L19" s="180">
        <v>42297</v>
      </c>
      <c r="M19" s="121">
        <v>0.75</v>
      </c>
      <c r="N19" s="122"/>
    </row>
    <row r="20" spans="1:14" s="118" customFormat="1" ht="32.1" customHeight="1">
      <c r="B20" s="84">
        <f t="shared" si="0"/>
        <v>8</v>
      </c>
      <c r="C20" s="153" t="s">
        <v>120</v>
      </c>
      <c r="D20" s="167" t="s">
        <v>128</v>
      </c>
      <c r="E20" s="152" t="s">
        <v>142</v>
      </c>
      <c r="F20" s="155" t="s">
        <v>162</v>
      </c>
      <c r="G20" s="155" t="s">
        <v>161</v>
      </c>
      <c r="H20" s="180">
        <v>42285</v>
      </c>
      <c r="I20" s="180">
        <v>42298</v>
      </c>
      <c r="J20" s="121">
        <v>2.5</v>
      </c>
      <c r="K20" s="180">
        <v>42286</v>
      </c>
      <c r="L20" s="180">
        <v>42297</v>
      </c>
      <c r="M20" s="121">
        <v>1.25</v>
      </c>
      <c r="N20" s="122"/>
    </row>
    <row r="21" spans="1:14" s="118" customFormat="1" ht="32.1" customHeight="1">
      <c r="B21" s="84">
        <f t="shared" si="0"/>
        <v>9</v>
      </c>
      <c r="C21" s="153" t="s">
        <v>120</v>
      </c>
      <c r="D21" s="167" t="s">
        <v>128</v>
      </c>
      <c r="E21" s="152" t="s">
        <v>186</v>
      </c>
      <c r="F21" s="155" t="s">
        <v>163</v>
      </c>
      <c r="G21" s="155" t="s">
        <v>161</v>
      </c>
      <c r="H21" s="180">
        <v>42285</v>
      </c>
      <c r="I21" s="180">
        <v>42298</v>
      </c>
      <c r="J21" s="121">
        <v>3</v>
      </c>
      <c r="K21" s="180">
        <v>42286</v>
      </c>
      <c r="L21" s="180">
        <v>42297</v>
      </c>
      <c r="M21" s="121">
        <v>1.5</v>
      </c>
      <c r="N21" s="122"/>
    </row>
    <row r="22" spans="1:14" s="118" customFormat="1" ht="32.1" customHeight="1">
      <c r="B22" s="84">
        <f t="shared" si="0"/>
        <v>10</v>
      </c>
      <c r="C22" s="153" t="s">
        <v>120</v>
      </c>
      <c r="D22" s="167" t="s">
        <v>128</v>
      </c>
      <c r="E22" s="152" t="s">
        <v>187</v>
      </c>
      <c r="F22" s="155" t="s">
        <v>162</v>
      </c>
      <c r="G22" s="155" t="s">
        <v>161</v>
      </c>
      <c r="H22" s="180">
        <v>42285</v>
      </c>
      <c r="I22" s="180">
        <v>42298</v>
      </c>
      <c r="J22" s="121">
        <v>3</v>
      </c>
      <c r="K22" s="180">
        <v>42286</v>
      </c>
      <c r="L22" s="180">
        <v>42297</v>
      </c>
      <c r="M22" s="121">
        <v>1.5</v>
      </c>
      <c r="N22" s="122"/>
    </row>
    <row r="23" spans="1:14" s="118" customFormat="1" ht="32.1" customHeight="1">
      <c r="B23" s="84">
        <f t="shared" si="0"/>
        <v>11</v>
      </c>
      <c r="C23" s="153" t="s">
        <v>120</v>
      </c>
      <c r="D23" s="167" t="s">
        <v>128</v>
      </c>
      <c r="E23" s="152" t="s">
        <v>141</v>
      </c>
      <c r="F23" s="155" t="s">
        <v>162</v>
      </c>
      <c r="G23" s="155" t="s">
        <v>161</v>
      </c>
      <c r="H23" s="180">
        <v>42285</v>
      </c>
      <c r="I23" s="180">
        <v>42298</v>
      </c>
      <c r="J23" s="121">
        <v>3</v>
      </c>
      <c r="K23" s="180">
        <v>42286</v>
      </c>
      <c r="L23" s="180">
        <v>42297</v>
      </c>
      <c r="M23" s="121">
        <v>1.5</v>
      </c>
      <c r="N23" s="122"/>
    </row>
    <row r="24" spans="1:14" s="118" customFormat="1" ht="32.1" customHeight="1">
      <c r="B24" s="84">
        <f t="shared" si="0"/>
        <v>12</v>
      </c>
      <c r="C24" s="150" t="s">
        <v>120</v>
      </c>
      <c r="D24" s="167" t="s">
        <v>128</v>
      </c>
      <c r="E24" s="152" t="s">
        <v>144</v>
      </c>
      <c r="F24" s="155" t="s">
        <v>161</v>
      </c>
      <c r="G24" s="155" t="s">
        <v>162</v>
      </c>
      <c r="H24" s="180">
        <v>42285</v>
      </c>
      <c r="I24" s="180">
        <v>42298</v>
      </c>
      <c r="J24" s="121">
        <v>3</v>
      </c>
      <c r="K24" s="180">
        <v>42286</v>
      </c>
      <c r="L24" s="180">
        <v>42297</v>
      </c>
      <c r="M24" s="121">
        <v>1.5</v>
      </c>
      <c r="N24" s="122"/>
    </row>
    <row r="25" spans="1:14" s="118" customFormat="1" ht="32.1" customHeight="1">
      <c r="B25" s="84">
        <f t="shared" si="0"/>
        <v>13</v>
      </c>
      <c r="C25" s="150" t="s">
        <v>120</v>
      </c>
      <c r="D25" s="167" t="s">
        <v>128</v>
      </c>
      <c r="E25" s="152" t="s">
        <v>150</v>
      </c>
      <c r="F25" s="155" t="s">
        <v>161</v>
      </c>
      <c r="G25" s="155" t="s">
        <v>163</v>
      </c>
      <c r="H25" s="180">
        <v>42285</v>
      </c>
      <c r="I25" s="180">
        <v>42298</v>
      </c>
      <c r="J25" s="121">
        <v>2</v>
      </c>
      <c r="K25" s="180">
        <v>42286</v>
      </c>
      <c r="L25" s="180">
        <v>42297</v>
      </c>
      <c r="M25" s="121">
        <v>1</v>
      </c>
      <c r="N25" s="122"/>
    </row>
    <row r="26" spans="1:14" s="118" customFormat="1" ht="32.1" customHeight="1">
      <c r="B26" s="84">
        <f t="shared" si="0"/>
        <v>14</v>
      </c>
      <c r="C26" s="150" t="s">
        <v>120</v>
      </c>
      <c r="D26" s="167" t="s">
        <v>128</v>
      </c>
      <c r="E26" s="152" t="s">
        <v>168</v>
      </c>
      <c r="F26" s="155" t="s">
        <v>161</v>
      </c>
      <c r="G26" s="155" t="s">
        <v>163</v>
      </c>
      <c r="H26" s="180">
        <v>42285</v>
      </c>
      <c r="I26" s="180">
        <v>42298</v>
      </c>
      <c r="J26" s="121">
        <v>2.5</v>
      </c>
      <c r="K26" s="180">
        <v>42286</v>
      </c>
      <c r="L26" s="180">
        <v>42297</v>
      </c>
      <c r="M26" s="121">
        <v>1.25</v>
      </c>
      <c r="N26" s="122"/>
    </row>
    <row r="27" spans="1:14" s="118" customFormat="1" ht="32.1" customHeight="1">
      <c r="A27" s="120"/>
      <c r="B27" s="84">
        <f t="shared" si="0"/>
        <v>15</v>
      </c>
      <c r="C27" s="150" t="s">
        <v>120</v>
      </c>
      <c r="D27" s="167" t="s">
        <v>128</v>
      </c>
      <c r="E27" s="154" t="s">
        <v>146</v>
      </c>
      <c r="F27" s="155" t="s">
        <v>163</v>
      </c>
      <c r="G27" s="155" t="s">
        <v>161</v>
      </c>
      <c r="H27" s="180">
        <v>42285</v>
      </c>
      <c r="I27" s="180">
        <v>42298</v>
      </c>
      <c r="J27" s="121">
        <v>2</v>
      </c>
      <c r="K27" s="180">
        <v>42286</v>
      </c>
      <c r="L27" s="180">
        <v>42297</v>
      </c>
      <c r="M27" s="121">
        <v>1</v>
      </c>
      <c r="N27" s="122"/>
    </row>
    <row r="28" spans="1:14" s="118" customFormat="1" ht="32.1" customHeight="1">
      <c r="A28" s="120"/>
      <c r="B28" s="84">
        <f t="shared" si="0"/>
        <v>16</v>
      </c>
      <c r="C28" s="150" t="s">
        <v>120</v>
      </c>
      <c r="D28" s="167" t="s">
        <v>128</v>
      </c>
      <c r="E28" s="152" t="s">
        <v>157</v>
      </c>
      <c r="F28" s="155" t="s">
        <v>162</v>
      </c>
      <c r="G28" s="155" t="s">
        <v>161</v>
      </c>
      <c r="H28" s="180">
        <v>42285</v>
      </c>
      <c r="I28" s="180">
        <v>42298</v>
      </c>
      <c r="J28" s="121">
        <v>1.5</v>
      </c>
      <c r="K28" s="180">
        <v>42286</v>
      </c>
      <c r="L28" s="180">
        <v>42297</v>
      </c>
      <c r="M28" s="121">
        <v>0.75</v>
      </c>
      <c r="N28" s="122"/>
    </row>
    <row r="29" spans="1:14" s="118" customFormat="1" ht="32.1" customHeight="1">
      <c r="A29" s="120"/>
      <c r="B29" s="84">
        <f>B28+1</f>
        <v>17</v>
      </c>
      <c r="C29" s="153" t="s">
        <v>120</v>
      </c>
      <c r="D29" s="170" t="s">
        <v>126</v>
      </c>
      <c r="E29" s="152" t="s">
        <v>153</v>
      </c>
      <c r="F29" s="155" t="s">
        <v>163</v>
      </c>
      <c r="G29" s="155" t="s">
        <v>161</v>
      </c>
      <c r="H29" s="180">
        <v>42276</v>
      </c>
      <c r="I29" s="180">
        <v>42296</v>
      </c>
      <c r="J29" s="121">
        <v>3</v>
      </c>
      <c r="K29" s="180">
        <v>42286</v>
      </c>
      <c r="L29" s="180">
        <v>42299</v>
      </c>
      <c r="M29" s="121">
        <v>1.5</v>
      </c>
      <c r="N29" s="122"/>
    </row>
    <row r="30" spans="1:14" s="118" customFormat="1" ht="32.1" customHeight="1">
      <c r="A30" s="120"/>
      <c r="B30" s="84">
        <f t="shared" si="0"/>
        <v>18</v>
      </c>
      <c r="C30" s="153" t="s">
        <v>120</v>
      </c>
      <c r="D30" s="170" t="s">
        <v>126</v>
      </c>
      <c r="E30" s="152" t="s">
        <v>152</v>
      </c>
      <c r="F30" s="155" t="s">
        <v>163</v>
      </c>
      <c r="G30" s="155" t="s">
        <v>161</v>
      </c>
      <c r="H30" s="180">
        <v>42276</v>
      </c>
      <c r="I30" s="180">
        <v>42296</v>
      </c>
      <c r="J30" s="121">
        <v>3</v>
      </c>
      <c r="K30" s="180">
        <v>42286</v>
      </c>
      <c r="L30" s="180">
        <v>42299</v>
      </c>
      <c r="M30" s="121">
        <v>1.5</v>
      </c>
      <c r="N30" s="122"/>
    </row>
    <row r="31" spans="1:14" s="118" customFormat="1" ht="32.1" customHeight="1">
      <c r="A31" s="120"/>
      <c r="B31" s="84">
        <f t="shared" si="0"/>
        <v>19</v>
      </c>
      <c r="C31" s="153" t="s">
        <v>120</v>
      </c>
      <c r="D31" s="170" t="s">
        <v>126</v>
      </c>
      <c r="E31" s="152" t="s">
        <v>151</v>
      </c>
      <c r="F31" s="155" t="s">
        <v>163</v>
      </c>
      <c r="G31" s="155" t="s">
        <v>161</v>
      </c>
      <c r="H31" s="180">
        <v>42276</v>
      </c>
      <c r="I31" s="180">
        <v>42296</v>
      </c>
      <c r="J31" s="121">
        <v>2</v>
      </c>
      <c r="K31" s="180">
        <v>42286</v>
      </c>
      <c r="L31" s="180">
        <v>42299</v>
      </c>
      <c r="M31" s="121">
        <v>1</v>
      </c>
      <c r="N31" s="122"/>
    </row>
    <row r="32" spans="1:14" s="118" customFormat="1" ht="32.1" customHeight="1">
      <c r="A32" s="120"/>
      <c r="B32" s="84">
        <f t="shared" si="0"/>
        <v>20</v>
      </c>
      <c r="C32" s="150" t="s">
        <v>120</v>
      </c>
      <c r="D32" s="170" t="s">
        <v>126</v>
      </c>
      <c r="E32" s="152" t="s">
        <v>194</v>
      </c>
      <c r="F32" s="155" t="s">
        <v>163</v>
      </c>
      <c r="G32" s="155" t="s">
        <v>161</v>
      </c>
      <c r="H32" s="180">
        <v>42276</v>
      </c>
      <c r="I32" s="180">
        <v>42296</v>
      </c>
      <c r="J32" s="121">
        <v>1.5</v>
      </c>
      <c r="K32" s="180">
        <v>42286</v>
      </c>
      <c r="L32" s="180">
        <v>42299</v>
      </c>
      <c r="M32" s="121">
        <v>0.75</v>
      </c>
      <c r="N32" s="122"/>
    </row>
    <row r="33" spans="1:14" s="118" customFormat="1" ht="32.1" customHeight="1">
      <c r="A33" s="120"/>
      <c r="B33" s="84">
        <f t="shared" si="0"/>
        <v>21</v>
      </c>
      <c r="C33" s="153" t="s">
        <v>120</v>
      </c>
      <c r="D33" s="170" t="s">
        <v>126</v>
      </c>
      <c r="E33" s="152" t="s">
        <v>191</v>
      </c>
      <c r="F33" s="155" t="s">
        <v>163</v>
      </c>
      <c r="G33" s="155" t="s">
        <v>161</v>
      </c>
      <c r="H33" s="180">
        <v>42276</v>
      </c>
      <c r="I33" s="180">
        <v>42296</v>
      </c>
      <c r="J33" s="121">
        <v>2.5</v>
      </c>
      <c r="K33" s="180">
        <v>42286</v>
      </c>
      <c r="L33" s="180">
        <v>42299</v>
      </c>
      <c r="M33" s="121">
        <v>1.25</v>
      </c>
      <c r="N33" s="122"/>
    </row>
    <row r="34" spans="1:14" s="118" customFormat="1" ht="32.1" customHeight="1">
      <c r="A34" s="120"/>
      <c r="B34" s="84">
        <f t="shared" si="0"/>
        <v>22</v>
      </c>
      <c r="C34" s="153" t="s">
        <v>120</v>
      </c>
      <c r="D34" s="167" t="s">
        <v>129</v>
      </c>
      <c r="E34" s="152" t="s">
        <v>132</v>
      </c>
      <c r="F34" s="155" t="s">
        <v>163</v>
      </c>
      <c r="G34" s="155" t="s">
        <v>161</v>
      </c>
      <c r="H34" s="180">
        <v>42276</v>
      </c>
      <c r="I34" s="180">
        <v>42296</v>
      </c>
      <c r="J34" s="121">
        <v>2.5</v>
      </c>
      <c r="K34" s="180">
        <v>42286</v>
      </c>
      <c r="L34" s="180">
        <v>42299</v>
      </c>
      <c r="M34" s="121">
        <v>1.25</v>
      </c>
      <c r="N34" s="122"/>
    </row>
    <row r="35" spans="1:14" s="118" customFormat="1" ht="32.1" customHeight="1">
      <c r="A35" s="120"/>
      <c r="B35" s="84">
        <f t="shared" si="0"/>
        <v>23</v>
      </c>
      <c r="C35" s="153" t="s">
        <v>120</v>
      </c>
      <c r="D35" s="167" t="s">
        <v>129</v>
      </c>
      <c r="E35" s="152" t="s">
        <v>183</v>
      </c>
      <c r="F35" s="155" t="s">
        <v>163</v>
      </c>
      <c r="G35" s="155" t="s">
        <v>161</v>
      </c>
      <c r="H35" s="180">
        <v>42276</v>
      </c>
      <c r="I35" s="180">
        <v>42296</v>
      </c>
      <c r="J35" s="121">
        <v>2</v>
      </c>
      <c r="K35" s="180">
        <v>42286</v>
      </c>
      <c r="L35" s="180">
        <v>42299</v>
      </c>
      <c r="M35" s="121">
        <v>1</v>
      </c>
      <c r="N35" s="122"/>
    </row>
    <row r="36" spans="1:14" s="118" customFormat="1" ht="32.1" customHeight="1">
      <c r="A36" s="120"/>
      <c r="B36" s="84">
        <f t="shared" si="0"/>
        <v>24</v>
      </c>
      <c r="C36" s="153" t="s">
        <v>120</v>
      </c>
      <c r="D36" s="167" t="s">
        <v>129</v>
      </c>
      <c r="E36" s="152" t="s">
        <v>188</v>
      </c>
      <c r="F36" s="155" t="s">
        <v>163</v>
      </c>
      <c r="G36" s="155" t="s">
        <v>161</v>
      </c>
      <c r="H36" s="180">
        <v>42276</v>
      </c>
      <c r="I36" s="180">
        <v>42296</v>
      </c>
      <c r="J36" s="121">
        <v>3</v>
      </c>
      <c r="K36" s="180">
        <v>42286</v>
      </c>
      <c r="L36" s="180">
        <v>42299</v>
      </c>
      <c r="M36" s="121">
        <v>1.5</v>
      </c>
      <c r="N36" s="122"/>
    </row>
    <row r="37" spans="1:14" s="118" customFormat="1" ht="32.1" customHeight="1">
      <c r="A37" s="120"/>
      <c r="B37" s="84">
        <f t="shared" si="0"/>
        <v>25</v>
      </c>
      <c r="C37" s="153" t="s">
        <v>120</v>
      </c>
      <c r="D37" s="167" t="s">
        <v>129</v>
      </c>
      <c r="E37" s="152" t="s">
        <v>154</v>
      </c>
      <c r="F37" s="155" t="s">
        <v>163</v>
      </c>
      <c r="G37" s="155" t="s">
        <v>161</v>
      </c>
      <c r="H37" s="180">
        <v>42276</v>
      </c>
      <c r="I37" s="180">
        <v>42296</v>
      </c>
      <c r="J37" s="121">
        <v>3</v>
      </c>
      <c r="K37" s="180">
        <v>42286</v>
      </c>
      <c r="L37" s="180">
        <v>42299</v>
      </c>
      <c r="M37" s="121">
        <v>1.5</v>
      </c>
      <c r="N37" s="122"/>
    </row>
    <row r="38" spans="1:14" s="118" customFormat="1" ht="32.1" customHeight="1">
      <c r="A38" s="120"/>
      <c r="B38" s="84">
        <f t="shared" si="0"/>
        <v>26</v>
      </c>
      <c r="C38" s="153" t="s">
        <v>120</v>
      </c>
      <c r="D38" s="167" t="s">
        <v>129</v>
      </c>
      <c r="E38" s="152" t="s">
        <v>147</v>
      </c>
      <c r="F38" s="155" t="s">
        <v>163</v>
      </c>
      <c r="G38" s="155" t="s">
        <v>161</v>
      </c>
      <c r="H38" s="180">
        <v>42276</v>
      </c>
      <c r="I38" s="180">
        <v>42296</v>
      </c>
      <c r="J38" s="121">
        <v>2</v>
      </c>
      <c r="K38" s="180">
        <v>42286</v>
      </c>
      <c r="L38" s="180">
        <v>42299</v>
      </c>
      <c r="M38" s="121">
        <v>1</v>
      </c>
      <c r="N38" s="122"/>
    </row>
    <row r="39" spans="1:14" s="118" customFormat="1" ht="32.1" customHeight="1">
      <c r="A39" s="120"/>
      <c r="B39" s="84">
        <f t="shared" si="0"/>
        <v>27</v>
      </c>
      <c r="C39" s="153" t="s">
        <v>120</v>
      </c>
      <c r="D39" s="167" t="s">
        <v>130</v>
      </c>
      <c r="E39" s="152" t="s">
        <v>155</v>
      </c>
      <c r="F39" s="155" t="s">
        <v>162</v>
      </c>
      <c r="G39" s="155" t="s">
        <v>161</v>
      </c>
      <c r="H39" s="180">
        <v>42276</v>
      </c>
      <c r="I39" s="180">
        <v>42296</v>
      </c>
      <c r="J39" s="121">
        <v>2</v>
      </c>
      <c r="K39" s="180">
        <v>42286</v>
      </c>
      <c r="L39" s="180">
        <v>42299</v>
      </c>
      <c r="M39" s="121">
        <v>1</v>
      </c>
      <c r="N39" s="122"/>
    </row>
    <row r="40" spans="1:14" s="118" customFormat="1" ht="32.1" customHeight="1">
      <c r="A40" s="120"/>
      <c r="B40" s="84">
        <f t="shared" si="0"/>
        <v>28</v>
      </c>
      <c r="C40" s="153" t="s">
        <v>120</v>
      </c>
      <c r="D40" s="167" t="s">
        <v>130</v>
      </c>
      <c r="E40" s="152" t="s">
        <v>156</v>
      </c>
      <c r="F40" s="155" t="s">
        <v>162</v>
      </c>
      <c r="G40" s="155" t="s">
        <v>161</v>
      </c>
      <c r="H40" s="180">
        <v>42276</v>
      </c>
      <c r="I40" s="180">
        <v>42296</v>
      </c>
      <c r="J40" s="121">
        <v>1.5</v>
      </c>
      <c r="K40" s="180">
        <v>42286</v>
      </c>
      <c r="L40" s="180">
        <v>42299</v>
      </c>
      <c r="M40" s="121">
        <v>0.75</v>
      </c>
      <c r="N40" s="122"/>
    </row>
    <row r="41" spans="1:14" s="118" customFormat="1" ht="32.1" customHeight="1">
      <c r="A41" s="120"/>
      <c r="B41" s="84">
        <f t="shared" si="0"/>
        <v>29</v>
      </c>
      <c r="C41" s="153" t="s">
        <v>120</v>
      </c>
      <c r="D41" s="167" t="s">
        <v>130</v>
      </c>
      <c r="E41" s="152" t="s">
        <v>192</v>
      </c>
      <c r="F41" s="155" t="s">
        <v>163</v>
      </c>
      <c r="G41" s="155" t="s">
        <v>161</v>
      </c>
      <c r="H41" s="180">
        <v>42276</v>
      </c>
      <c r="I41" s="180">
        <v>42296</v>
      </c>
      <c r="J41" s="121">
        <v>3</v>
      </c>
      <c r="K41" s="180">
        <v>42286</v>
      </c>
      <c r="L41" s="180">
        <v>42299</v>
      </c>
      <c r="M41" s="121">
        <v>1.5</v>
      </c>
      <c r="N41" s="122"/>
    </row>
    <row r="42" spans="1:14" s="118" customFormat="1" ht="32.1" customHeight="1">
      <c r="A42" s="120"/>
      <c r="B42" s="84">
        <f t="shared" si="0"/>
        <v>30</v>
      </c>
      <c r="C42" s="153" t="s">
        <v>120</v>
      </c>
      <c r="D42" s="167" t="s">
        <v>130</v>
      </c>
      <c r="E42" s="152" t="s">
        <v>175</v>
      </c>
      <c r="F42" s="155" t="s">
        <v>161</v>
      </c>
      <c r="G42" s="155" t="s">
        <v>163</v>
      </c>
      <c r="H42" s="180">
        <v>42276</v>
      </c>
      <c r="I42" s="180">
        <v>42296</v>
      </c>
      <c r="J42" s="121">
        <v>2</v>
      </c>
      <c r="K42" s="180">
        <v>42286</v>
      </c>
      <c r="L42" s="180">
        <v>42299</v>
      </c>
      <c r="M42" s="121">
        <v>1</v>
      </c>
      <c r="N42" s="122"/>
    </row>
    <row r="43" spans="1:14" s="118" customFormat="1" ht="32.1" customHeight="1">
      <c r="A43" s="120"/>
      <c r="B43" s="84">
        <f t="shared" si="0"/>
        <v>31</v>
      </c>
      <c r="C43" s="153" t="s">
        <v>120</v>
      </c>
      <c r="D43" s="167" t="s">
        <v>130</v>
      </c>
      <c r="E43" s="152" t="s">
        <v>174</v>
      </c>
      <c r="F43" s="155" t="s">
        <v>162</v>
      </c>
      <c r="G43" s="155" t="s">
        <v>161</v>
      </c>
      <c r="H43" s="180">
        <v>42276</v>
      </c>
      <c r="I43" s="180">
        <v>42296</v>
      </c>
      <c r="J43" s="121">
        <v>1.5</v>
      </c>
      <c r="K43" s="180">
        <v>42286</v>
      </c>
      <c r="L43" s="180">
        <v>42299</v>
      </c>
      <c r="M43" s="121">
        <v>0.75</v>
      </c>
      <c r="N43" s="122"/>
    </row>
    <row r="44" spans="1:14" s="118" customFormat="1" ht="32.1" customHeight="1">
      <c r="A44" s="120"/>
      <c r="B44" s="84">
        <f t="shared" si="0"/>
        <v>32</v>
      </c>
      <c r="C44" s="153" t="s">
        <v>120</v>
      </c>
      <c r="D44" s="167" t="s">
        <v>130</v>
      </c>
      <c r="E44" s="151" t="s">
        <v>193</v>
      </c>
      <c r="F44" s="155" t="s">
        <v>163</v>
      </c>
      <c r="G44" s="155" t="s">
        <v>161</v>
      </c>
      <c r="H44" s="180">
        <v>42276</v>
      </c>
      <c r="I44" s="180">
        <v>42296</v>
      </c>
      <c r="J44" s="121">
        <v>2</v>
      </c>
      <c r="K44" s="180">
        <v>42286</v>
      </c>
      <c r="L44" s="180">
        <v>42299</v>
      </c>
      <c r="M44" s="121">
        <v>1</v>
      </c>
      <c r="N44" s="122"/>
    </row>
    <row r="45" spans="1:14" s="118" customFormat="1" ht="32.1" customHeight="1">
      <c r="A45" s="120"/>
      <c r="B45" s="84">
        <f t="shared" si="0"/>
        <v>33</v>
      </c>
      <c r="C45" s="153" t="s">
        <v>120</v>
      </c>
      <c r="D45" s="167"/>
      <c r="E45" s="151" t="s">
        <v>182</v>
      </c>
      <c r="F45" s="155" t="s">
        <v>162</v>
      </c>
      <c r="G45" s="155" t="s">
        <v>161</v>
      </c>
      <c r="H45" s="180">
        <v>42276</v>
      </c>
      <c r="I45" s="180">
        <v>42296</v>
      </c>
      <c r="J45" s="121">
        <v>1</v>
      </c>
      <c r="K45" s="180">
        <v>42286</v>
      </c>
      <c r="L45" s="180">
        <v>42299</v>
      </c>
      <c r="M45" s="121">
        <v>0.5</v>
      </c>
      <c r="N45" s="122"/>
    </row>
    <row r="46" spans="1:14" s="118" customFormat="1" ht="32.1" customHeight="1">
      <c r="A46" s="120"/>
      <c r="B46" s="84">
        <f t="shared" si="0"/>
        <v>34</v>
      </c>
      <c r="C46" s="153" t="s">
        <v>120</v>
      </c>
      <c r="D46" s="167"/>
      <c r="E46" s="151" t="s">
        <v>148</v>
      </c>
      <c r="F46" s="155" t="s">
        <v>162</v>
      </c>
      <c r="G46" s="155" t="s">
        <v>161</v>
      </c>
      <c r="H46" s="180">
        <v>42276</v>
      </c>
      <c r="I46" s="180">
        <v>42296</v>
      </c>
      <c r="J46" s="121">
        <v>1</v>
      </c>
      <c r="K46" s="180">
        <v>42286</v>
      </c>
      <c r="L46" s="180">
        <v>42299</v>
      </c>
      <c r="M46" s="121">
        <v>0.5</v>
      </c>
      <c r="N46" s="122"/>
    </row>
    <row r="47" spans="1:14" s="118" customFormat="1" ht="32.1" customHeight="1">
      <c r="A47" s="120"/>
      <c r="B47" s="84">
        <f t="shared" si="0"/>
        <v>35</v>
      </c>
      <c r="C47" s="153" t="s">
        <v>120</v>
      </c>
      <c r="D47" s="167"/>
      <c r="E47" s="151" t="s">
        <v>190</v>
      </c>
      <c r="F47" s="155" t="s">
        <v>162</v>
      </c>
      <c r="G47" s="155" t="s">
        <v>161</v>
      </c>
      <c r="H47" s="180">
        <v>42276</v>
      </c>
      <c r="I47" s="180">
        <v>42296</v>
      </c>
      <c r="J47" s="121">
        <v>2</v>
      </c>
      <c r="K47" s="180">
        <v>42286</v>
      </c>
      <c r="L47" s="180">
        <v>42299</v>
      </c>
      <c r="M47" s="121">
        <v>1</v>
      </c>
      <c r="N47" s="122"/>
    </row>
    <row r="48" spans="1:14" s="118" customFormat="1" ht="32.1" customHeight="1">
      <c r="A48" s="120"/>
      <c r="B48" s="84">
        <f t="shared" si="0"/>
        <v>36</v>
      </c>
      <c r="C48" s="153" t="s">
        <v>120</v>
      </c>
      <c r="D48" s="167"/>
      <c r="E48" s="151" t="s">
        <v>189</v>
      </c>
      <c r="F48" s="155" t="s">
        <v>162</v>
      </c>
      <c r="G48" s="155" t="s">
        <v>161</v>
      </c>
      <c r="H48" s="180">
        <v>42276</v>
      </c>
      <c r="I48" s="180">
        <v>42296</v>
      </c>
      <c r="J48" s="121">
        <v>1.5</v>
      </c>
      <c r="K48" s="180">
        <v>42286</v>
      </c>
      <c r="L48" s="180">
        <v>42299</v>
      </c>
      <c r="M48" s="121">
        <v>1</v>
      </c>
      <c r="N48" s="122"/>
    </row>
    <row r="49" spans="1:13" ht="12.75" customHeight="1">
      <c r="B49" s="6"/>
      <c r="J49" s="124"/>
      <c r="K49" s="125"/>
      <c r="L49" s="126"/>
      <c r="M49" s="124"/>
    </row>
    <row r="50" spans="1:13">
      <c r="A50" s="8"/>
      <c r="B50" s="6"/>
      <c r="D50" s="171"/>
      <c r="E50" s="7"/>
      <c r="J50" s="125"/>
      <c r="K50" s="125"/>
      <c r="L50" s="125"/>
      <c r="M50" s="125"/>
    </row>
    <row r="51" spans="1:13">
      <c r="A51" s="8"/>
    </row>
    <row r="52" spans="1:13">
      <c r="A52" s="8"/>
    </row>
    <row r="53" spans="1:13" ht="12.75" customHeight="1"/>
  </sheetData>
  <mergeCells count="13">
    <mergeCell ref="B3:N3"/>
    <mergeCell ref="G6:H6"/>
    <mergeCell ref="B6:C6"/>
    <mergeCell ref="B7:C7"/>
    <mergeCell ref="D6:F6"/>
    <mergeCell ref="I7:M7"/>
    <mergeCell ref="D7:F7"/>
    <mergeCell ref="I8:M8"/>
    <mergeCell ref="B10:C10"/>
    <mergeCell ref="B8:C8"/>
    <mergeCell ref="B9:C9"/>
    <mergeCell ref="D8:F8"/>
    <mergeCell ref="D10:F10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ignoredErrors>
    <ignoredError sqref="J16" unlockedFormula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Tablas!$A$3</xm:f>
          </x14:formula1>
          <xm:sqref>C13:C48</xm:sqref>
        </x14:dataValidation>
        <x14:dataValidation type="list" allowBlank="1" showInputMessage="1" showErrorMessage="1">
          <x14:formula1>
            <xm:f>Tablas!$B$3:$B$7</xm:f>
          </x14:formula1>
          <xm:sqref>D14:D44</xm:sqref>
        </x14:dataValidation>
        <x14:dataValidation type="list" allowBlank="1" showInputMessage="1" showErrorMessage="1">
          <x14:formula1>
            <xm:f>Tablas!$C$3:$C$38</xm:f>
          </x14:formula1>
          <xm:sqref>E13:E48</xm:sqref>
        </x14:dataValidation>
        <x14:dataValidation type="list" allowBlank="1" showInputMessage="1" showErrorMessage="1">
          <x14:formula1>
            <xm:f>Tablas!$F$3:$F$5</xm:f>
          </x14:formula1>
          <xm:sqref>F13:G48</xm:sqref>
        </x14:dataValidation>
        <x14:dataValidation type="list" allowBlank="1" showInputMessage="1" showErrorMessage="1">
          <x14:formula1>
            <xm:f>Tablas!$B$3:$B$6</xm:f>
          </x14:formula1>
          <xm:sqref>D13 D45 D46 D47 D48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0"/>
  <sheetViews>
    <sheetView showGridLines="0"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G7" sqref="G7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40.42578125" style="16" customWidth="1"/>
    <col min="5" max="5" width="15.7109375" style="16" customWidth="1"/>
    <col min="6" max="6" width="15.28515625" style="15" customWidth="1"/>
    <col min="7" max="7" width="47.140625" style="15" customWidth="1"/>
    <col min="8" max="8" width="19.42578125" style="16" customWidth="1"/>
    <col min="9" max="9" width="19.1406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25" t="s">
        <v>30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7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>
      <c r="A3" s="28"/>
      <c r="B3" s="31"/>
      <c r="C3" s="28"/>
      <c r="M3" s="28"/>
    </row>
    <row r="4" spans="1:15" s="24" customFormat="1" ht="60" customHeight="1">
      <c r="A4" s="165" t="s">
        <v>25</v>
      </c>
      <c r="B4" s="165" t="s">
        <v>90</v>
      </c>
      <c r="C4" s="161" t="s">
        <v>111</v>
      </c>
      <c r="D4" s="161" t="s">
        <v>123</v>
      </c>
      <c r="E4" s="165" t="s">
        <v>109</v>
      </c>
      <c r="F4" s="165" t="s">
        <v>23</v>
      </c>
      <c r="G4" s="165" t="s">
        <v>26</v>
      </c>
      <c r="H4" s="161" t="s">
        <v>35</v>
      </c>
      <c r="I4" s="165" t="s">
        <v>33</v>
      </c>
      <c r="J4" s="165" t="s">
        <v>122</v>
      </c>
      <c r="K4" s="165" t="s">
        <v>34</v>
      </c>
      <c r="L4" s="165" t="s">
        <v>27</v>
      </c>
      <c r="M4" s="165" t="s">
        <v>28</v>
      </c>
      <c r="N4" s="165" t="s">
        <v>29</v>
      </c>
      <c r="O4" s="165" t="s">
        <v>97</v>
      </c>
    </row>
    <row r="5" spans="1:15" ht="42" customHeight="1">
      <c r="A5" s="166">
        <v>1</v>
      </c>
      <c r="B5" s="94">
        <v>1</v>
      </c>
      <c r="C5" s="95" t="str">
        <f>VLOOKUP(B5,Planificación!$B$13:$E$95,2,FALSE)</f>
        <v>Desarrollo de Sistemas</v>
      </c>
      <c r="D5" s="144" t="str">
        <f>CONCATENATE(VLOOKUP(A5,Planificación!B$13:G$22,4,FALSE)," / ",VLOOKUP(A5,Planificación!B$13:G$22,3,FALSE))</f>
        <v>PGPRO_Proceso de Gestión / PP_PMC</v>
      </c>
      <c r="E5" s="95" t="str">
        <f>VLOOKUP(A5,Planificación!B$13:G$48,5,FALSE)</f>
        <v>Curi</v>
      </c>
      <c r="F5" s="95" t="str">
        <f>VLOOKUP(A5,Planificación!$B$13:$G$48,6,FALSE)</f>
        <v>Quimper</v>
      </c>
      <c r="G5" s="96" t="s">
        <v>199</v>
      </c>
      <c r="H5" s="145" t="s">
        <v>125</v>
      </c>
      <c r="I5" s="145" t="s">
        <v>94</v>
      </c>
      <c r="J5" s="145" t="str">
        <f>VLOOKUP(A5,Planificación!B$13:G$48,6,FALSE)</f>
        <v>Quimper</v>
      </c>
      <c r="K5" s="147"/>
      <c r="L5" s="148">
        <f>VLOOKUP(A5,Planificación!B$13:M$48,8,FALSE)</f>
        <v>42273</v>
      </c>
      <c r="M5" s="148">
        <f>VLOOKUP(A5,Planificación!B$13:M$48,11,FALSE)</f>
        <v>42271</v>
      </c>
      <c r="N5" s="97"/>
      <c r="O5" s="135"/>
    </row>
    <row r="6" spans="1:15" ht="42" customHeight="1">
      <c r="A6" s="166">
        <f>A5+1</f>
        <v>2</v>
      </c>
      <c r="B6" s="94">
        <v>1</v>
      </c>
      <c r="C6" s="95" t="str">
        <f>VLOOKUP(B6,Planificación!$B$13:$E$95,2,FALSE)</f>
        <v>Desarrollo de Sistemas</v>
      </c>
      <c r="D6" s="144" t="str">
        <f>CONCATENATE(VLOOKUP(A6,Planificación!B$13:G$22,4,FALSE)," / ",VLOOKUP(A6,Planificación!B$13:G$22,3,FALSE))</f>
        <v>PPRO_Plan de Proyecto / PP_PMC</v>
      </c>
      <c r="E6" s="95" t="str">
        <f>VLOOKUP(A6,Planificación!B$13:G$48,5,FALSE)</f>
        <v>Quimper</v>
      </c>
      <c r="F6" s="95" t="str">
        <f>VLOOKUP(A6,Planificación!$B$13:$G$48,6,FALSE)</f>
        <v>Curi</v>
      </c>
      <c r="G6" s="178" t="s">
        <v>149</v>
      </c>
      <c r="H6" s="145" t="s">
        <v>117</v>
      </c>
      <c r="I6" s="145" t="s">
        <v>94</v>
      </c>
      <c r="J6" s="145" t="str">
        <f>VLOOKUP(A6,Planificación!B$13:G$48,6,FALSE)</f>
        <v>Curi</v>
      </c>
      <c r="K6" s="147"/>
      <c r="L6" s="148">
        <f>VLOOKUP(A6,Planificación!B$13:M$48,8,FALSE)</f>
        <v>42273</v>
      </c>
      <c r="M6" s="148">
        <f>VLOOKUP(A6,Planificación!B$13:M$48,11,FALSE)</f>
        <v>42271</v>
      </c>
      <c r="N6" s="97"/>
      <c r="O6" s="134"/>
    </row>
    <row r="7" spans="1:15" ht="42" customHeight="1">
      <c r="A7" s="166">
        <f t="shared" ref="A7:A40" si="0">A6+1</f>
        <v>3</v>
      </c>
      <c r="B7" s="94">
        <v>1</v>
      </c>
      <c r="C7" s="95" t="str">
        <f>VLOOKUP(B7,Planificación!$B$13:$E$95,2,FALSE)</f>
        <v>Desarrollo de Sistemas</v>
      </c>
      <c r="D7" s="144" t="str">
        <f>CONCATENATE(VLOOKUP(A7,Planificación!B$13:G$22,4,FALSE)," / ",VLOOKUP(A7,Planificación!B$13:G$22,3,FALSE))</f>
        <v>CPRO_Cronograma de Proyecto / PP_PMC</v>
      </c>
      <c r="E7" s="95" t="str">
        <f>VLOOKUP(A7,Planificación!B$13:G$48,5,FALSE)</f>
        <v>Calvo</v>
      </c>
      <c r="F7" s="95" t="str">
        <f>VLOOKUP(A7,Planificación!$B$13:$G$48,6,FALSE)</f>
        <v>Quimper</v>
      </c>
      <c r="G7" s="96" t="s">
        <v>149</v>
      </c>
      <c r="H7" s="145" t="s">
        <v>117</v>
      </c>
      <c r="I7" s="145" t="s">
        <v>94</v>
      </c>
      <c r="J7" s="145" t="str">
        <f>VLOOKUP(A7,Planificación!B$13:G$48,6,FALSE)</f>
        <v>Quimper</v>
      </c>
      <c r="K7" s="147"/>
      <c r="L7" s="148">
        <f>VLOOKUP(A7,Planificación!B$13:M$48,8,FALSE)</f>
        <v>42273</v>
      </c>
      <c r="M7" s="148">
        <f>VLOOKUP(A7,Planificación!B$13:M$48,11,FALSE)</f>
        <v>42271</v>
      </c>
      <c r="N7" s="97"/>
      <c r="O7" s="104"/>
    </row>
    <row r="8" spans="1:15" ht="42" customHeight="1">
      <c r="A8" s="166">
        <f t="shared" si="0"/>
        <v>4</v>
      </c>
      <c r="B8" s="94">
        <v>1</v>
      </c>
      <c r="C8" s="111" t="str">
        <f>VLOOKUP(B8,Planificación!$B$13:$E$95,2,FALSE)</f>
        <v>Desarrollo de Sistemas</v>
      </c>
      <c r="D8" s="144" t="str">
        <f>CONCATENATE(VLOOKUP(A8,Planificación!B$13:G$22,4,FALSE)," / ",VLOOKUP(A8,Planificación!B$13:G$22,3,FALSE))</f>
        <v>REGRI_Registro de Riesgos / PP_PMC</v>
      </c>
      <c r="E8" s="95" t="str">
        <f>VLOOKUP(A8,Planificación!B$13:G$48,5,FALSE)</f>
        <v>Calvo</v>
      </c>
      <c r="F8" s="95" t="str">
        <f>VLOOKUP(A8,Planificación!$B$13:$G$48,6,FALSE)</f>
        <v>Quimper</v>
      </c>
      <c r="G8" s="96" t="s">
        <v>198</v>
      </c>
      <c r="H8" s="146" t="s">
        <v>117</v>
      </c>
      <c r="I8" s="146" t="s">
        <v>94</v>
      </c>
      <c r="J8" s="145" t="str">
        <f>VLOOKUP(A8,Planificación!B$13:G$48,6,FALSE)</f>
        <v>Quimper</v>
      </c>
      <c r="K8" s="149"/>
      <c r="L8" s="148">
        <f>VLOOKUP(A8,Planificación!B$13:M$48,8,FALSE)</f>
        <v>42273</v>
      </c>
      <c r="M8" s="148">
        <f>VLOOKUP(A8,Planificación!B$13:M$48,11,FALSE)</f>
        <v>42271</v>
      </c>
      <c r="N8" s="113"/>
      <c r="O8" s="114"/>
    </row>
    <row r="9" spans="1:15" ht="42" customHeight="1">
      <c r="A9" s="166">
        <f t="shared" si="0"/>
        <v>5</v>
      </c>
      <c r="B9" s="94">
        <v>1</v>
      </c>
      <c r="C9" s="111" t="str">
        <f>VLOOKUP(B9,Planificación!$B$13:$E$95,2,FALSE)</f>
        <v>Desarrollo de Sistemas</v>
      </c>
      <c r="D9" s="144" t="str">
        <f>CONCATENATE(VLOOKUP(A9,Planificación!B$13:G$22,4,FALSE)," / ",VLOOKUP(A9,Planificación!B$13:G$22,3,FALSE))</f>
        <v>ACCPRO_Acta de Cierre de Proyecto / PP_PMC</v>
      </c>
      <c r="E9" s="95" t="str">
        <f>VLOOKUP(A9,Planificación!B$13:G$48,5,FALSE)</f>
        <v>Quimper</v>
      </c>
      <c r="F9" s="95" t="str">
        <f>VLOOKUP(A9,Planificación!$B$13:$G$48,6,FALSE)</f>
        <v>Curi</v>
      </c>
      <c r="G9" s="112" t="s">
        <v>149</v>
      </c>
      <c r="H9" s="146" t="s">
        <v>117</v>
      </c>
      <c r="I9" s="146" t="s">
        <v>94</v>
      </c>
      <c r="J9" s="145" t="str">
        <f>VLOOKUP(A9,Planificación!B$13:G$48,6,FALSE)</f>
        <v>Curi</v>
      </c>
      <c r="K9" s="149"/>
      <c r="L9" s="148">
        <f>VLOOKUP(A9,Planificación!B$13:M$48,8,FALSE)</f>
        <v>42273</v>
      </c>
      <c r="M9" s="148">
        <f>VLOOKUP(A9,Planificación!B$13:M$48,11,FALSE)</f>
        <v>42271</v>
      </c>
      <c r="N9" s="113"/>
      <c r="O9" s="114"/>
    </row>
    <row r="10" spans="1:15" ht="42" customHeight="1">
      <c r="A10" s="166">
        <f t="shared" si="0"/>
        <v>6</v>
      </c>
      <c r="B10" s="94">
        <v>1</v>
      </c>
      <c r="C10" s="95" t="str">
        <f>VLOOKUP(B10,Planificación!$B$13:$E$95,2,FALSE)</f>
        <v>Desarrollo de Sistemas</v>
      </c>
      <c r="D10" s="144" t="str">
        <f>CONCATENATE(VLOOKUP(A10,Planificación!B$13:G$22,4,FALSE)," / ",VLOOKUP(A10,Planificación!B$13:G$22,3,FALSE))</f>
        <v>PGREQM_Proceso de Gestion de Requerimientos / REQM</v>
      </c>
      <c r="E10" s="95" t="str">
        <f>VLOOKUP(A10,Planificación!B$13:G$48,5,FALSE)</f>
        <v>Curi</v>
      </c>
      <c r="F10" s="95" t="str">
        <f>VLOOKUP(A10,Planificación!$B$13:$G$48,6,FALSE)</f>
        <v>Quimper</v>
      </c>
      <c r="G10" s="96" t="s">
        <v>149</v>
      </c>
      <c r="H10" s="145" t="s">
        <v>117</v>
      </c>
      <c r="I10" s="145" t="s">
        <v>94</v>
      </c>
      <c r="J10" s="145" t="str">
        <f>VLOOKUP(A10,Planificación!B$13:G$48,6,FALSE)</f>
        <v>Quimper</v>
      </c>
      <c r="K10" s="147"/>
      <c r="L10" s="148">
        <f>VLOOKUP(A10,Planificación!B$13:M$48,8,FALSE)</f>
        <v>42298</v>
      </c>
      <c r="M10" s="148">
        <f>VLOOKUP(A10,Planificación!B$13:M$48,11,FALSE)</f>
        <v>42297</v>
      </c>
      <c r="N10" s="97"/>
      <c r="O10" s="104"/>
    </row>
    <row r="11" spans="1:15" ht="42" customHeight="1">
      <c r="A11" s="166">
        <f t="shared" si="0"/>
        <v>7</v>
      </c>
      <c r="B11" s="94">
        <v>1</v>
      </c>
      <c r="C11" s="95" t="s">
        <v>120</v>
      </c>
      <c r="D11" s="144" t="str">
        <f>CONCATENATE(VLOOKUP(A11,Planificación!B$13:G$22,4,FALSE)," / ",VLOOKUP(A11,Planificación!B$13:G$22,3,FALSE))</f>
        <v>LMREQM_Lista Maestra de Requerimientos / REQM</v>
      </c>
      <c r="E11" s="95" t="str">
        <f>VLOOKUP(A11,Planificación!B$13:G$48,5,FALSE)</f>
        <v>Calvo</v>
      </c>
      <c r="F11" s="95" t="str">
        <f>VLOOKUP(A11,Planificación!$B$13:$G$48,6,FALSE)</f>
        <v>Quimper</v>
      </c>
      <c r="G11" s="96" t="s">
        <v>203</v>
      </c>
      <c r="H11" s="145" t="s">
        <v>117</v>
      </c>
      <c r="I11" s="145" t="s">
        <v>94</v>
      </c>
      <c r="J11" s="145" t="str">
        <f>VLOOKUP(A11,Planificación!B$13:G$48,6,FALSE)</f>
        <v>Quimper</v>
      </c>
      <c r="K11" s="147"/>
      <c r="L11" s="148">
        <f>VLOOKUP(A11,Planificación!B$13:M$48,8,FALSE)</f>
        <v>42298</v>
      </c>
      <c r="M11" s="148">
        <f>VLOOKUP(A11,Planificación!B$13:M$48,11,FALSE)</f>
        <v>42297</v>
      </c>
      <c r="N11" s="97"/>
      <c r="O11" s="104"/>
    </row>
    <row r="12" spans="1:15" ht="42" customHeight="1">
      <c r="A12" s="166">
        <f t="shared" si="0"/>
        <v>8</v>
      </c>
      <c r="B12" s="94">
        <v>1</v>
      </c>
      <c r="C12" s="95" t="s">
        <v>120</v>
      </c>
      <c r="D12" s="144" t="str">
        <f>CONCATENATE(VLOOKUP(A12,Planificación!B$13:G$22,4,FALSE)," / ",VLOOKUP(A12,Planificación!B$13:G$22,3,FALSE))</f>
        <v>MTREQM_Matriz Trazabilidad de Requerimientos / REQM</v>
      </c>
      <c r="E12" s="95" t="str">
        <f>VLOOKUP(A12,Planificación!B$13:G$48,5,FALSE)</f>
        <v>Calvo</v>
      </c>
      <c r="F12" s="95" t="str">
        <f>VLOOKUP(A12,Planificación!$B$13:$G$48,6,FALSE)</f>
        <v>Quimper</v>
      </c>
      <c r="G12" s="96" t="s">
        <v>149</v>
      </c>
      <c r="H12" s="145" t="s">
        <v>125</v>
      </c>
      <c r="I12" s="145" t="s">
        <v>94</v>
      </c>
      <c r="J12" s="145" t="str">
        <f>VLOOKUP(A12,Planificación!B$13:G$48,6,FALSE)</f>
        <v>Quimper</v>
      </c>
      <c r="K12" s="147"/>
      <c r="L12" s="148">
        <f>VLOOKUP(A12,Planificación!B$13:M$48,8,FALSE)</f>
        <v>42298</v>
      </c>
      <c r="M12" s="148">
        <f>VLOOKUP(A12,Planificación!B$13:M$48,11,FALSE)</f>
        <v>42297</v>
      </c>
      <c r="N12" s="97"/>
      <c r="O12" s="134"/>
    </row>
    <row r="13" spans="1:15" ht="42" customHeight="1">
      <c r="A13" s="166">
        <f t="shared" si="0"/>
        <v>9</v>
      </c>
      <c r="B13" s="94">
        <v>1</v>
      </c>
      <c r="C13" s="95" t="str">
        <f>VLOOKUP(B13,Planificación!$B$13:$E$95,2,FALSE)</f>
        <v>Desarrollo de Sistemas</v>
      </c>
      <c r="D13" s="144" t="str">
        <f>CONCATENATE(VLOOKUP(A13,Planificación!B$13:G$22,4,FALSE)," / ",VLOOKUP(A13,Planificación!B$13:G$22,3,FALSE))</f>
        <v>SOLCREQM_Solicitud de Cambios  de Requerimientos / REQM</v>
      </c>
      <c r="E13" s="95" t="str">
        <f>VLOOKUP(A13,Planificación!B$13:G$48,5,FALSE)</f>
        <v>Curi</v>
      </c>
      <c r="F13" s="95" t="str">
        <f>VLOOKUP(A13,Planificación!$B$13:$G$48,6,FALSE)</f>
        <v>Quimper</v>
      </c>
      <c r="G13" s="96" t="s">
        <v>149</v>
      </c>
      <c r="H13" s="145" t="s">
        <v>117</v>
      </c>
      <c r="I13" s="145" t="s">
        <v>94</v>
      </c>
      <c r="J13" s="145" t="str">
        <f>VLOOKUP(A13,Planificación!B$13:G$48,6,FALSE)</f>
        <v>Quimper</v>
      </c>
      <c r="K13" s="147"/>
      <c r="L13" s="148">
        <f>VLOOKUP(A13,Planificación!B$13:M$48,8,FALSE)</f>
        <v>42298</v>
      </c>
      <c r="M13" s="148">
        <f>VLOOKUP(A13,Planificación!B$13:M$48,11,FALSE)</f>
        <v>42297</v>
      </c>
      <c r="N13" s="97"/>
      <c r="O13" s="134"/>
    </row>
    <row r="14" spans="1:15" s="115" customFormat="1" ht="42" customHeight="1">
      <c r="A14" s="166">
        <f t="shared" si="0"/>
        <v>10</v>
      </c>
      <c r="B14" s="94">
        <v>1</v>
      </c>
      <c r="C14" s="111" t="str">
        <f>VLOOKUP(B14,Planificación!$B$13:$E$95,2,FALSE)</f>
        <v>Desarrollo de Sistemas</v>
      </c>
      <c r="D14" s="144" t="str">
        <f>CONCATENATE(VLOOKUP(A14,Planificación!B$13:G$22,4,FALSE)," / ",VLOOKUP(A14,Planificación!B$13:G$22,3,FALSE))</f>
        <v>ASCREQM_Acta de Solicitud de Cambios de Requerimientos / REQM</v>
      </c>
      <c r="E14" s="95" t="str">
        <f>VLOOKUP(A14,Planificación!B$13:G$48,5,FALSE)</f>
        <v>Calvo</v>
      </c>
      <c r="F14" s="95" t="str">
        <f>VLOOKUP(A14,Planificación!$B$13:$G$48,6,FALSE)</f>
        <v>Quimper</v>
      </c>
      <c r="G14" s="96" t="s">
        <v>204</v>
      </c>
      <c r="H14" s="146" t="s">
        <v>117</v>
      </c>
      <c r="I14" s="146" t="s">
        <v>94</v>
      </c>
      <c r="J14" s="145" t="str">
        <f>VLOOKUP(A14,Planificación!B$13:G$48,6,FALSE)</f>
        <v>Quimper</v>
      </c>
      <c r="K14" s="149"/>
      <c r="L14" s="148">
        <f>VLOOKUP(A14,Planificación!B$13:M$48,8,FALSE)</f>
        <v>42298</v>
      </c>
      <c r="M14" s="148">
        <f>VLOOKUP(A14,Planificación!B$13:M$48,11,FALSE)</f>
        <v>42297</v>
      </c>
      <c r="N14" s="113"/>
      <c r="O14" s="136"/>
    </row>
    <row r="15" spans="1:15" ht="42" customHeight="1">
      <c r="A15" s="166">
        <f t="shared" si="0"/>
        <v>11</v>
      </c>
      <c r="B15" s="94">
        <v>1</v>
      </c>
      <c r="C15" s="95" t="str">
        <f>VLOOKUP(B15,Planificación!$B$13:$E$95,2,FALSE)</f>
        <v>Desarrollo de Sistemas</v>
      </c>
      <c r="D15" s="144" t="str">
        <f>CONCATENATE(VLOOKUP(A15,Planificación!B$13:G$48,4,FALSE)," / ",VLOOKUP(A15,Planificación!B$13:G$48,3,FALSE))</f>
        <v>RCREQM_Registro de Cambios a Requerimientos / REQM</v>
      </c>
      <c r="E15" s="95" t="str">
        <f>VLOOKUP(A15,Planificación!B$13:G$48,5,FALSE)</f>
        <v>Calvo</v>
      </c>
      <c r="F15" s="95" t="str">
        <f>VLOOKUP(A15,Planificación!$B$13:$G$48,6,FALSE)</f>
        <v>Quimper</v>
      </c>
      <c r="G15" s="96" t="s">
        <v>204</v>
      </c>
      <c r="H15" s="145" t="s">
        <v>117</v>
      </c>
      <c r="I15" s="145" t="s">
        <v>94</v>
      </c>
      <c r="J15" s="145" t="str">
        <f>VLOOKUP(A15,Planificación!B$13:G$48,6,FALSE)</f>
        <v>Quimper</v>
      </c>
      <c r="K15" s="147"/>
      <c r="L15" s="148">
        <f>VLOOKUP(A15,Planificación!B$13:M$48,8,FALSE)</f>
        <v>42298</v>
      </c>
      <c r="M15" s="148">
        <f>VLOOKUP(A15,Planificación!B$13:M$48,11,FALSE)</f>
        <v>42297</v>
      </c>
      <c r="N15" s="97"/>
      <c r="O15" s="104"/>
    </row>
    <row r="16" spans="1:15" ht="42" customHeight="1">
      <c r="A16" s="166">
        <f t="shared" si="0"/>
        <v>12</v>
      </c>
      <c r="B16" s="94">
        <v>1</v>
      </c>
      <c r="C16" s="95" t="str">
        <f>VLOOKUP(B16,Planificación!$B$13:$E$95,2,FALSE)</f>
        <v>Desarrollo de Sistemas</v>
      </c>
      <c r="D16" s="144" t="str">
        <f>CONCATENATE(VLOOKUP(A16,Planificación!B$13:G$48,4,FALSE)," / ",VLOOKUP(A16,Planificación!B$13:G$48,3,FALSE))</f>
        <v>DANA_Documento de Analisis / REQM</v>
      </c>
      <c r="E16" s="95" t="str">
        <f>VLOOKUP(A16,Planificación!B$13:G$48,5,FALSE)</f>
        <v>Quimper</v>
      </c>
      <c r="F16" s="95" t="str">
        <f>VLOOKUP(A16,Planificación!$B$13:$G$48,6,FALSE)</f>
        <v>Calvo</v>
      </c>
      <c r="G16" s="96" t="s">
        <v>149</v>
      </c>
      <c r="H16" s="145" t="s">
        <v>117</v>
      </c>
      <c r="I16" s="145" t="s">
        <v>94</v>
      </c>
      <c r="J16" s="145" t="str">
        <f>VLOOKUP(A16,Planificación!B$13:G$48,6,FALSE)</f>
        <v>Calvo</v>
      </c>
      <c r="K16" s="147"/>
      <c r="L16" s="148">
        <f>VLOOKUP(A16,Planificación!B$13:M$48,8,FALSE)</f>
        <v>42298</v>
      </c>
      <c r="M16" s="148">
        <f>VLOOKUP(A16,Planificación!B$13:M$48,11,FALSE)</f>
        <v>42297</v>
      </c>
      <c r="N16" s="97"/>
      <c r="O16" s="104"/>
    </row>
    <row r="17" spans="1:15" ht="42" customHeight="1">
      <c r="A17" s="166">
        <f t="shared" si="0"/>
        <v>13</v>
      </c>
      <c r="B17" s="94">
        <v>1</v>
      </c>
      <c r="C17" s="95" t="str">
        <f>VLOOKUP(B17,Planificación!$B$13:$E$95,2,FALSE)</f>
        <v>Desarrollo de Sistemas</v>
      </c>
      <c r="D17" s="144" t="str">
        <f>CONCATENATE(VLOOKUP(A17,Planificación!B$13:G$48,4,FALSE)," / ",VLOOKUP(A17,Planificación!B$13:G$48,3,FALSE))</f>
        <v>DDIS_Documento de Diseño / REQM</v>
      </c>
      <c r="E17" s="95" t="str">
        <f>VLOOKUP(A17,Planificación!B$13:G$48,5,FALSE)</f>
        <v>Quimper</v>
      </c>
      <c r="F17" s="95" t="str">
        <f>VLOOKUP(A17,Planificación!$B$13:$G$48,6,FALSE)</f>
        <v>Curi</v>
      </c>
      <c r="G17" s="96" t="s">
        <v>149</v>
      </c>
      <c r="H17" s="145" t="s">
        <v>117</v>
      </c>
      <c r="I17" s="145" t="s">
        <v>94</v>
      </c>
      <c r="J17" s="145" t="str">
        <f>VLOOKUP(A17,Planificación!B$13:G$48,6,FALSE)</f>
        <v>Curi</v>
      </c>
      <c r="K17" s="147"/>
      <c r="L17" s="148">
        <f>VLOOKUP(A17,Planificación!B$13:M$48,8,FALSE)</f>
        <v>42298</v>
      </c>
      <c r="M17" s="148">
        <f>VLOOKUP(A17,Planificación!B$13:M$48,11,FALSE)</f>
        <v>42297</v>
      </c>
      <c r="N17" s="97"/>
      <c r="O17" s="104"/>
    </row>
    <row r="18" spans="1:15" ht="42" customHeight="1">
      <c r="A18" s="166">
        <f t="shared" si="0"/>
        <v>14</v>
      </c>
      <c r="B18" s="94">
        <v>1</v>
      </c>
      <c r="C18" s="95" t="str">
        <f>VLOOKUP(B18,Planificación!$B$13:$E$95,2,FALSE)</f>
        <v>Desarrollo de Sistemas</v>
      </c>
      <c r="D18" s="144" t="str">
        <f>CONCATENATE(VLOOKUP(A18,Planificación!B$13:G$48,4,FALSE)," / ",VLOOKUP(A18,Planificación!B$13:G$48,3,FALSE))</f>
        <v>MTOPBODY_Manual de Usuario / REQM</v>
      </c>
      <c r="E18" s="95" t="str">
        <f>VLOOKUP(A18,Planificación!B$13:G$48,5,FALSE)</f>
        <v>Quimper</v>
      </c>
      <c r="F18" s="95" t="str">
        <f>VLOOKUP(A18,Planificación!$B$13:$G$48,6,FALSE)</f>
        <v>Curi</v>
      </c>
      <c r="G18" s="96" t="s">
        <v>149</v>
      </c>
      <c r="H18" s="145" t="s">
        <v>117</v>
      </c>
      <c r="I18" s="145" t="s">
        <v>94</v>
      </c>
      <c r="J18" s="145" t="str">
        <f>VLOOKUP(A18,Planificación!B$13:G$48,6,FALSE)</f>
        <v>Curi</v>
      </c>
      <c r="K18" s="147"/>
      <c r="L18" s="148">
        <f>VLOOKUP(A18,Planificación!B$13:M$48,8,FALSE)</f>
        <v>42298</v>
      </c>
      <c r="M18" s="148">
        <f>VLOOKUP(A18,Planificación!B$13:M$48,11,FALSE)</f>
        <v>42297</v>
      </c>
      <c r="N18" s="97"/>
      <c r="O18" s="104"/>
    </row>
    <row r="19" spans="1:15" ht="42" customHeight="1">
      <c r="A19" s="166">
        <f t="shared" si="0"/>
        <v>15</v>
      </c>
      <c r="B19" s="94">
        <v>1</v>
      </c>
      <c r="C19" s="95" t="str">
        <f>VLOOKUP(B19,Planificación!$B$13:$E$95,2,FALSE)</f>
        <v>Desarrollo de Sistemas</v>
      </c>
      <c r="D19" s="144" t="str">
        <f>CONCATENATE(VLOOKUP(A19,Planificación!B$13:G$48,4,FALSE)," / ",VLOOKUP(A19,Planificación!B$13:G$48,3,FALSE))</f>
        <v>INPRUIN_Informe de Pruebas Internas / REQM</v>
      </c>
      <c r="E19" s="95" t="str">
        <f>VLOOKUP(A19,Planificación!B$13:G$48,5,FALSE)</f>
        <v>Curi</v>
      </c>
      <c r="F19" s="95" t="str">
        <f>VLOOKUP(A19,Planificación!$B$13:$G$48,6,FALSE)</f>
        <v>Quimper</v>
      </c>
      <c r="G19" s="96" t="s">
        <v>149</v>
      </c>
      <c r="H19" s="145" t="s">
        <v>117</v>
      </c>
      <c r="I19" s="145" t="s">
        <v>94</v>
      </c>
      <c r="J19" s="145" t="str">
        <f>VLOOKUP(A19,Planificación!B$13:G$48,6,FALSE)</f>
        <v>Quimper</v>
      </c>
      <c r="K19" s="147"/>
      <c r="L19" s="148">
        <f>VLOOKUP(A19,Planificación!B$13:M$48,8,FALSE)</f>
        <v>42298</v>
      </c>
      <c r="M19" s="148">
        <f>VLOOKUP(A19,Planificación!B$13:M$48,11,FALSE)</f>
        <v>42297</v>
      </c>
      <c r="N19" s="97"/>
      <c r="O19" s="104"/>
    </row>
    <row r="20" spans="1:15" ht="42" customHeight="1">
      <c r="A20" s="166">
        <f t="shared" si="0"/>
        <v>16</v>
      </c>
      <c r="B20" s="94">
        <v>1</v>
      </c>
      <c r="C20" s="95" t="str">
        <f>VLOOKUP(B20,Planificación!$B$13:$E$95,2,FALSE)</f>
        <v>Desarrollo de Sistemas</v>
      </c>
      <c r="D20" s="144" t="str">
        <f>CONCATENATE(VLOOKUP(A20,Planificación!B$13:G$48,4,FALSE)," / ",VLOOKUP(A20,Planificación!B$13:G$48,3,FALSE))</f>
        <v>INPRUEX_Informe de Pruebas Externas / REQM</v>
      </c>
      <c r="E20" s="95" t="str">
        <f>VLOOKUP(A20,Planificación!B$13:G$48,5,FALSE)</f>
        <v>Calvo</v>
      </c>
      <c r="F20" s="95" t="str">
        <f>VLOOKUP(A20,Planificación!$B$13:$G$48,6,FALSE)</f>
        <v>Quimper</v>
      </c>
      <c r="G20" s="96" t="s">
        <v>149</v>
      </c>
      <c r="H20" s="145" t="s">
        <v>117</v>
      </c>
      <c r="I20" s="145" t="s">
        <v>94</v>
      </c>
      <c r="J20" s="145" t="str">
        <f>VLOOKUP(A20,Planificación!B$13:G$48,6,FALSE)</f>
        <v>Quimper</v>
      </c>
      <c r="K20" s="147"/>
      <c r="L20" s="148">
        <f>VLOOKUP(A20,Planificación!B$13:M$48,8,FALSE)</f>
        <v>42298</v>
      </c>
      <c r="M20" s="148">
        <f>VLOOKUP(A20,Planificación!B$13:M$48,11,FALSE)</f>
        <v>42297</v>
      </c>
      <c r="N20" s="97"/>
      <c r="O20" s="104"/>
    </row>
    <row r="21" spans="1:15" ht="42" customHeight="1">
      <c r="A21" s="166">
        <f t="shared" si="0"/>
        <v>17</v>
      </c>
      <c r="B21" s="94">
        <v>1</v>
      </c>
      <c r="C21" s="95" t="str">
        <f>VLOOKUP(B21,Planificación!$B$13:$E$95,2,FALSE)</f>
        <v>Desarrollo de Sistemas</v>
      </c>
      <c r="D21" s="144" t="str">
        <f>CONCATENATE(VLOOKUP(A21,Planificación!B$13:G$48,4,FALSE)," / ",VLOOKUP(A21,Planificación!B$13:G$48,3,FALSE))</f>
        <v>CHKQA_CheckList de Aseguramiento de Calidad / PPQA</v>
      </c>
      <c r="E21" s="95" t="str">
        <f>VLOOKUP(A21,Planificación!B$13:G$48,5,FALSE)</f>
        <v>Curi</v>
      </c>
      <c r="F21" s="95" t="str">
        <f>VLOOKUP(A21,Planificación!$B$13:$G$48,6,FALSE)</f>
        <v>Quimper</v>
      </c>
      <c r="G21" s="96" t="s">
        <v>149</v>
      </c>
      <c r="H21" s="145" t="s">
        <v>117</v>
      </c>
      <c r="I21" s="145" t="s">
        <v>94</v>
      </c>
      <c r="J21" s="145" t="str">
        <f>VLOOKUP(A21,Planificación!B$13:G$48,6,FALSE)</f>
        <v>Quimper</v>
      </c>
      <c r="K21" s="147"/>
      <c r="L21" s="148">
        <f>VLOOKUP(A21,Planificación!B$13:M$48,8,FALSE)</f>
        <v>42296</v>
      </c>
      <c r="M21" s="148">
        <f>VLOOKUP(A21,Planificación!B$13:M$48,11,FALSE)</f>
        <v>42299</v>
      </c>
      <c r="N21" s="97"/>
      <c r="O21" s="104"/>
    </row>
    <row r="22" spans="1:15" ht="42" customHeight="1">
      <c r="A22" s="166">
        <f t="shared" si="0"/>
        <v>18</v>
      </c>
      <c r="B22" s="94">
        <v>1</v>
      </c>
      <c r="C22" s="95" t="str">
        <f>VLOOKUP(B22,Planificación!$B$13:$E$95,2,FALSE)</f>
        <v>Desarrollo de Sistemas</v>
      </c>
      <c r="D22" s="144" t="str">
        <f>CONCATENATE(VLOOKUP(A22,Planificación!B$13:G$48,4,FALSE)," / ",VLOOKUP(A22,Planificación!B$13:G$48,3,FALSE))</f>
        <v>HGQA_Herramienta Gestion de Aseguramiento de Calidad / PPQA</v>
      </c>
      <c r="E22" s="95" t="str">
        <f>VLOOKUP(A22,Planificación!B$13:G$48,5,FALSE)</f>
        <v>Curi</v>
      </c>
      <c r="F22" s="95" t="str">
        <f>VLOOKUP(A22,Planificación!$B$13:$G$48,6,FALSE)</f>
        <v>Quimper</v>
      </c>
      <c r="G22" s="96" t="s">
        <v>149</v>
      </c>
      <c r="H22" s="145" t="s">
        <v>117</v>
      </c>
      <c r="I22" s="145" t="s">
        <v>94</v>
      </c>
      <c r="J22" s="145" t="str">
        <f>VLOOKUP(A22,Planificación!B$13:G$48,6,FALSE)</f>
        <v>Quimper</v>
      </c>
      <c r="K22" s="147"/>
      <c r="L22" s="148">
        <f>VLOOKUP(A22,Planificación!B$13:M$48,8,FALSE)</f>
        <v>42296</v>
      </c>
      <c r="M22" s="148">
        <f>VLOOKUP(A22,Planificación!B$13:M$48,11,FALSE)</f>
        <v>42299</v>
      </c>
      <c r="N22" s="97"/>
      <c r="O22" s="104"/>
    </row>
    <row r="23" spans="1:15" ht="42" customHeight="1">
      <c r="A23" s="166">
        <f t="shared" si="0"/>
        <v>19</v>
      </c>
      <c r="B23" s="94">
        <v>1</v>
      </c>
      <c r="C23" s="95" t="str">
        <f>VLOOKUP(B23,Planificación!$B$13:$E$95,2,FALSE)</f>
        <v>Desarrollo de Sistemas</v>
      </c>
      <c r="D23" s="144" t="str">
        <f>CONCATENATE(VLOOKUP(A23,Planificación!B$13:G$48,4,FALSE)," / ",VLOOKUP(A23,Planificación!B$13:G$48,3,FALSE))</f>
        <v>PQA_Proceso de Aseguramiento de Calidad / PPQA</v>
      </c>
      <c r="E23" s="95" t="str">
        <f>VLOOKUP(A23,Planificación!B$13:G$48,5,FALSE)</f>
        <v>Curi</v>
      </c>
      <c r="F23" s="95" t="str">
        <f>VLOOKUP(A23,Planificación!$B$13:$G$48,6,FALSE)</f>
        <v>Quimper</v>
      </c>
      <c r="G23" s="96" t="s">
        <v>149</v>
      </c>
      <c r="H23" s="145" t="s">
        <v>117</v>
      </c>
      <c r="I23" s="145" t="s">
        <v>94</v>
      </c>
      <c r="J23" s="145" t="str">
        <f>VLOOKUP(A23,Planificación!B$13:G$48,6,FALSE)</f>
        <v>Quimper</v>
      </c>
      <c r="K23" s="147"/>
      <c r="L23" s="148">
        <f>VLOOKUP(A23,Planificación!B$13:M$48,8,FALSE)</f>
        <v>42296</v>
      </c>
      <c r="M23" s="148">
        <f>VLOOKUP(A23,Planificación!B$13:M$48,11,FALSE)</f>
        <v>42299</v>
      </c>
      <c r="N23" s="97"/>
      <c r="O23" s="104"/>
    </row>
    <row r="24" spans="1:15" ht="42" customHeight="1">
      <c r="A24" s="166">
        <f t="shared" si="0"/>
        <v>20</v>
      </c>
      <c r="B24" s="94">
        <v>1</v>
      </c>
      <c r="C24" s="95" t="str">
        <f>VLOOKUP(B24,Planificación!$B$13:$E$95,2,FALSE)</f>
        <v>Desarrollo de Sistemas</v>
      </c>
      <c r="D24" s="144" t="str">
        <f>CONCATENATE(VLOOKUP(A24,Planificación!B$13:G$48,4,FALSE)," / ",VLOOKUP(A24,Planificación!B$13:G$48,3,FALSE))</f>
        <v>SASQA_Solicitud de Aseguramiento de Calidad / PPQA</v>
      </c>
      <c r="E24" s="95" t="str">
        <f>VLOOKUP(A24,Planificación!B$13:G$48,5,FALSE)</f>
        <v>Curi</v>
      </c>
      <c r="F24" s="95" t="str">
        <f>VLOOKUP(A24,Planificación!$B$13:$G$48,6,FALSE)</f>
        <v>Quimper</v>
      </c>
      <c r="G24" s="96" t="s">
        <v>149</v>
      </c>
      <c r="H24" s="145" t="s">
        <v>117</v>
      </c>
      <c r="I24" s="145" t="s">
        <v>94</v>
      </c>
      <c r="J24" s="145" t="str">
        <f>VLOOKUP(A24,Planificación!B$13:G$48,6,FALSE)</f>
        <v>Quimper</v>
      </c>
      <c r="K24" s="147"/>
      <c r="L24" s="148">
        <f>VLOOKUP(A24,Planificación!B$13:M$48,8,FALSE)</f>
        <v>42296</v>
      </c>
      <c r="M24" s="148">
        <f>VLOOKUP(A24,Planificación!B$13:M$48,11,FALSE)</f>
        <v>42299</v>
      </c>
      <c r="N24" s="97"/>
      <c r="O24" s="104"/>
    </row>
    <row r="25" spans="1:15" ht="42" customHeight="1">
      <c r="A25" s="166">
        <f t="shared" si="0"/>
        <v>21</v>
      </c>
      <c r="B25" s="94">
        <v>1</v>
      </c>
      <c r="C25" s="95" t="str">
        <f>VLOOKUP(B25,Planificación!$B$13:$E$95,2,FALSE)</f>
        <v>Desarrollo de Sistemas</v>
      </c>
      <c r="D25" s="144" t="str">
        <f>CONCATENATE(VLOOKUP(A25,Planificación!B$13:G$48,4,FALSE)," / ",VLOOKUP(A25,Planificación!B$13:G$48,3,FALSE))</f>
        <v>INREQA_Informe de Aseguramiento de Calidad / PPQA</v>
      </c>
      <c r="E25" s="95" t="str">
        <f>VLOOKUP(A25,Planificación!B$13:G$48,5,FALSE)</f>
        <v>Curi</v>
      </c>
      <c r="F25" s="95" t="str">
        <f>VLOOKUP(A25,Planificación!$B$13:$G$48,6,FALSE)</f>
        <v>Quimper</v>
      </c>
      <c r="G25" s="96" t="s">
        <v>149</v>
      </c>
      <c r="H25" s="145" t="s">
        <v>117</v>
      </c>
      <c r="I25" s="145" t="s">
        <v>94</v>
      </c>
      <c r="J25" s="145" t="str">
        <f>VLOOKUP(A25,Planificación!B$13:G$48,6,FALSE)</f>
        <v>Quimper</v>
      </c>
      <c r="K25" s="147"/>
      <c r="L25" s="148">
        <f>VLOOKUP(A25,Planificación!B$13:M$48,8,FALSE)</f>
        <v>42296</v>
      </c>
      <c r="M25" s="148">
        <f>VLOOKUP(A25,Planificación!B$13:M$48,11,FALSE)</f>
        <v>42299</v>
      </c>
      <c r="N25" s="97"/>
      <c r="O25" s="104"/>
    </row>
    <row r="26" spans="1:15" ht="42" customHeight="1">
      <c r="A26" s="166">
        <f t="shared" si="0"/>
        <v>22</v>
      </c>
      <c r="B26" s="94">
        <v>1</v>
      </c>
      <c r="C26" s="95" t="str">
        <f>VLOOKUP(B26,Planificación!$B$13:$E$95,2,FALSE)</f>
        <v>Desarrollo de Sistemas</v>
      </c>
      <c r="D26" s="144" t="str">
        <f>CONCATENATE(VLOOKUP(A26,Planificación!B$13:G$48,4,FALSE)," / ",VLOOKUP(A26,Planificación!B$13:G$48,3,FALSE))</f>
        <v>PGC_Proceso de Gestion de Configuracion / CM</v>
      </c>
      <c r="E26" s="95" t="str">
        <f>VLOOKUP(A26,Planificación!B$13:G$48,5,FALSE)</f>
        <v>Curi</v>
      </c>
      <c r="F26" s="95" t="str">
        <f>VLOOKUP(A26,Planificación!$B$13:$G$48,6,FALSE)</f>
        <v>Quimper</v>
      </c>
      <c r="G26" s="96" t="s">
        <v>149</v>
      </c>
      <c r="H26" s="145" t="s">
        <v>125</v>
      </c>
      <c r="I26" s="145" t="s">
        <v>94</v>
      </c>
      <c r="J26" s="145" t="str">
        <f>VLOOKUP(A26,Planificación!B$13:G$48,6,FALSE)</f>
        <v>Quimper</v>
      </c>
      <c r="K26" s="147"/>
      <c r="L26" s="148">
        <f>VLOOKUP(A26,Planificación!B$13:M$48,8,FALSE)</f>
        <v>42296</v>
      </c>
      <c r="M26" s="148">
        <f>VLOOKUP(A26,Planificación!B$13:M$48,11,FALSE)</f>
        <v>42299</v>
      </c>
      <c r="N26" s="97"/>
      <c r="O26" s="104"/>
    </row>
    <row r="27" spans="1:15" ht="42" customHeight="1">
      <c r="A27" s="166">
        <f t="shared" si="0"/>
        <v>23</v>
      </c>
      <c r="B27" s="94">
        <v>1</v>
      </c>
      <c r="C27" s="95" t="str">
        <f>VLOOKUP(B27,Planificación!$B$13:$E$95,2,FALSE)</f>
        <v>Desarrollo de Sistemas</v>
      </c>
      <c r="D27" s="144" t="str">
        <f>CONCATENATE(VLOOKUP(A27,Planificación!B$13:G$48,4,FALSE)," / ",VLOOKUP(A27,Planificación!B$13:G$48,3,FALSE))</f>
        <v>SOLAC_Solicitud de Accesos / CM</v>
      </c>
      <c r="E27" s="95" t="str">
        <f>VLOOKUP(A27,Planificación!B$13:G$48,5,FALSE)</f>
        <v>Curi</v>
      </c>
      <c r="F27" s="95" t="str">
        <f>VLOOKUP(A27,Planificación!$B$13:$G$48,6,FALSE)</f>
        <v>Quimper</v>
      </c>
      <c r="G27" s="96" t="s">
        <v>207</v>
      </c>
      <c r="H27" s="145" t="s">
        <v>117</v>
      </c>
      <c r="I27" s="145" t="s">
        <v>94</v>
      </c>
      <c r="J27" s="145" t="str">
        <f>VLOOKUP(A27,Planificación!B$13:G$48,6,FALSE)</f>
        <v>Quimper</v>
      </c>
      <c r="K27" s="147"/>
      <c r="L27" s="148">
        <f>VLOOKUP(A27,Planificación!B$13:M$48,8,FALSE)</f>
        <v>42296</v>
      </c>
      <c r="M27" s="148">
        <f>VLOOKUP(A27,Planificación!B$13:M$48,11,FALSE)</f>
        <v>42299</v>
      </c>
      <c r="N27" s="97"/>
      <c r="O27" s="104"/>
    </row>
    <row r="28" spans="1:15" ht="42" customHeight="1">
      <c r="A28" s="166">
        <f t="shared" si="0"/>
        <v>24</v>
      </c>
      <c r="B28" s="94">
        <v>1</v>
      </c>
      <c r="C28" s="95" t="str">
        <f>VLOOKUP(B28,Planificación!$B$13:$E$95,2,FALSE)</f>
        <v>Desarrollo de Sistemas</v>
      </c>
      <c r="D28" s="144" t="str">
        <f>CONCATENATE(VLOOKUP(A28,Planificación!B$13:G$48,4,FALSE)," / ",VLOOKUP(A28,Planificación!B$13:G$48,3,FALSE))</f>
        <v>REGITCONFIG_Registro de Items de Configuracion / CM</v>
      </c>
      <c r="E28" s="95" t="str">
        <f>VLOOKUP(A28,Planificación!B$13:G$48,5,FALSE)</f>
        <v>Curi</v>
      </c>
      <c r="F28" s="95" t="str">
        <f>VLOOKUP(A28,Planificación!$B$13:$G$48,6,FALSE)</f>
        <v>Quimper</v>
      </c>
      <c r="G28" s="96" t="s">
        <v>149</v>
      </c>
      <c r="H28" s="145" t="s">
        <v>117</v>
      </c>
      <c r="I28" s="145" t="s">
        <v>94</v>
      </c>
      <c r="J28" s="145" t="str">
        <f>VLOOKUP(A28,Planificación!B$13:G$48,6,FALSE)</f>
        <v>Quimper</v>
      </c>
      <c r="K28" s="147"/>
      <c r="L28" s="148">
        <f>VLOOKUP(A28,Planificación!B$13:M$48,8,FALSE)</f>
        <v>42296</v>
      </c>
      <c r="M28" s="148">
        <f>VLOOKUP(A28,Planificación!B$13:M$48,11,FALSE)</f>
        <v>42299</v>
      </c>
      <c r="N28" s="97"/>
      <c r="O28" s="104"/>
    </row>
    <row r="29" spans="1:15" ht="42" customHeight="1">
      <c r="A29" s="166">
        <f t="shared" si="0"/>
        <v>25</v>
      </c>
      <c r="B29" s="94">
        <v>1</v>
      </c>
      <c r="C29" s="95" t="str">
        <f>VLOOKUP(B29,Planificación!$B$13:$E$95,2,FALSE)</f>
        <v>Desarrollo de Sistemas</v>
      </c>
      <c r="D29" s="144" t="str">
        <f>CONCATENATE(VLOOKUP(A29,Planificación!B$13:G$48,4,FALSE)," / ",VLOOKUP(A29,Planificación!B$13:G$48,3,FALSE))</f>
        <v>ICIC_Indice Cambios Items de Configuracion / CM</v>
      </c>
      <c r="E29" s="95" t="str">
        <f>VLOOKUP(A29,Planificación!B$13:G$48,5,FALSE)</f>
        <v>Curi</v>
      </c>
      <c r="F29" s="95" t="str">
        <f>VLOOKUP(A29,Planificación!$B$13:$G$48,6,FALSE)</f>
        <v>Quimper</v>
      </c>
      <c r="G29" s="96" t="s">
        <v>149</v>
      </c>
      <c r="H29" s="145" t="s">
        <v>125</v>
      </c>
      <c r="I29" s="145" t="s">
        <v>94</v>
      </c>
      <c r="J29" s="145" t="str">
        <f>VLOOKUP(A29,Planificación!B$13:G$48,6,FALSE)</f>
        <v>Quimper</v>
      </c>
      <c r="K29" s="147"/>
      <c r="L29" s="148">
        <f>VLOOKUP(A29,Planificación!B$13:M$48,8,FALSE)</f>
        <v>42296</v>
      </c>
      <c r="M29" s="148">
        <f>VLOOKUP(A29,Planificación!B$13:M$48,11,FALSE)</f>
        <v>42299</v>
      </c>
      <c r="N29" s="97"/>
      <c r="O29" s="104"/>
    </row>
    <row r="30" spans="1:15" ht="42" customHeight="1">
      <c r="A30" s="166">
        <f t="shared" si="0"/>
        <v>26</v>
      </c>
      <c r="B30" s="94">
        <v>1</v>
      </c>
      <c r="C30" s="95" t="str">
        <f>VLOOKUP(B30,Planificación!$B$13:$E$95,2,FALSE)</f>
        <v>Desarrollo de Sistemas</v>
      </c>
      <c r="D30" s="144" t="str">
        <f>CONCATENATE(VLOOKUP(A30,Planificación!B$13:G$48,4,FALSE)," / ",VLOOKUP(A30,Planificación!B$13:G$48,3,FALSE))</f>
        <v>IAUDICM_Informe de Auditoria de CM / CM</v>
      </c>
      <c r="E30" s="95" t="str">
        <f>VLOOKUP(A30,Planificación!B$13:G$48,5,FALSE)</f>
        <v>Curi</v>
      </c>
      <c r="F30" s="95" t="str">
        <f>VLOOKUP(A30,Planificación!$B$13:$G$48,6,FALSE)</f>
        <v>Quimper</v>
      </c>
      <c r="G30" s="96" t="s">
        <v>149</v>
      </c>
      <c r="H30" s="145" t="s">
        <v>117</v>
      </c>
      <c r="I30" s="145" t="s">
        <v>94</v>
      </c>
      <c r="J30" s="145" t="str">
        <f>VLOOKUP(A30,Planificación!B$13:G$48,6,FALSE)</f>
        <v>Quimper</v>
      </c>
      <c r="K30" s="147"/>
      <c r="L30" s="148">
        <f>VLOOKUP(A30,Planificación!B$13:M$48,8,FALSE)</f>
        <v>42296</v>
      </c>
      <c r="M30" s="148">
        <f>VLOOKUP(A30,Planificación!B$13:M$48,11,FALSE)</f>
        <v>42299</v>
      </c>
      <c r="N30" s="97"/>
      <c r="O30" s="104"/>
    </row>
    <row r="31" spans="1:15" ht="42" customHeight="1">
      <c r="A31" s="166">
        <f t="shared" si="0"/>
        <v>27</v>
      </c>
      <c r="B31" s="94">
        <v>1</v>
      </c>
      <c r="C31" s="95" t="str">
        <f>VLOOKUP(B31,Planificación!$B$13:$E$95,2,FALSE)</f>
        <v>Desarrollo de Sistemas</v>
      </c>
      <c r="D31" s="144" t="str">
        <f>CONCATENATE(VLOOKUP(A31,Planificación!B$13:G$48,4,FALSE)," / ",VLOOKUP(A31,Planificación!B$13:G$48,3,FALSE))</f>
        <v>PROMM_Proceso de Medicion de Metrica / MA</v>
      </c>
      <c r="E31" s="95" t="str">
        <f>VLOOKUP(A31,Planificación!B$13:G$48,5,FALSE)</f>
        <v>Calvo</v>
      </c>
      <c r="F31" s="95" t="str">
        <f>VLOOKUP(A31,Planificación!$B$13:$G$48,6,FALSE)</f>
        <v>Quimper</v>
      </c>
      <c r="G31" s="96" t="s">
        <v>149</v>
      </c>
      <c r="H31" s="145" t="s">
        <v>117</v>
      </c>
      <c r="I31" s="145" t="s">
        <v>94</v>
      </c>
      <c r="J31" s="145" t="str">
        <f>VLOOKUP(A31,Planificación!B$13:G$48,6,FALSE)</f>
        <v>Quimper</v>
      </c>
      <c r="K31" s="147"/>
      <c r="L31" s="148">
        <f>VLOOKUP(A31,Planificación!B$13:M$48,8,FALSE)</f>
        <v>42296</v>
      </c>
      <c r="M31" s="148">
        <f>VLOOKUP(A31,Planificación!B$13:M$48,11,FALSE)</f>
        <v>42299</v>
      </c>
      <c r="N31" s="97"/>
      <c r="O31" s="134"/>
    </row>
    <row r="32" spans="1:15" ht="42" customHeight="1">
      <c r="A32" s="166">
        <f t="shared" si="0"/>
        <v>28</v>
      </c>
      <c r="B32" s="94">
        <v>1</v>
      </c>
      <c r="C32" s="95" t="str">
        <f>VLOOKUP(B32,Planificación!$B$13:$E$95,2,FALSE)</f>
        <v>Desarrollo de Sistemas</v>
      </c>
      <c r="D32" s="144" t="str">
        <f>CONCATENATE(VLOOKUP(A32,Planificación!B$13:G$48,4,FALSE)," / ",VLOOKUP(A32,Planificación!B$13:G$48,3,FALSE))</f>
        <v>TABM_Tablero de Metricas / MA</v>
      </c>
      <c r="E32" s="95" t="str">
        <f>VLOOKUP(A32,Planificación!B$13:G$48,5,FALSE)</f>
        <v>Calvo</v>
      </c>
      <c r="F32" s="95" t="str">
        <f>VLOOKUP(A32,Planificación!$B$13:$G$48,6,FALSE)</f>
        <v>Quimper</v>
      </c>
      <c r="G32" s="96" t="s">
        <v>149</v>
      </c>
      <c r="H32" s="145" t="s">
        <v>117</v>
      </c>
      <c r="I32" s="145" t="s">
        <v>94</v>
      </c>
      <c r="J32" s="145" t="str">
        <f>VLOOKUP(A32,Planificación!B$13:G$48,6,FALSE)</f>
        <v>Quimper</v>
      </c>
      <c r="K32" s="147"/>
      <c r="L32" s="148">
        <f>VLOOKUP(A32,Planificación!B$13:M$48,8,FALSE)</f>
        <v>42296</v>
      </c>
      <c r="M32" s="148">
        <f>VLOOKUP(A32,Planificación!B$13:M$48,11,FALSE)</f>
        <v>42299</v>
      </c>
      <c r="N32" s="97"/>
      <c r="O32" s="134"/>
    </row>
    <row r="33" spans="1:15" ht="42" customHeight="1">
      <c r="A33" s="166">
        <f t="shared" si="0"/>
        <v>29</v>
      </c>
      <c r="B33" s="94">
        <v>1</v>
      </c>
      <c r="C33" s="95" t="str">
        <f>VLOOKUP(B33,Planificación!$B$13:$E$95,2,FALSE)</f>
        <v>Desarrollo de Sistemas</v>
      </c>
      <c r="D33" s="144" t="str">
        <f>CONCATENATE(VLOOKUP(A33,Planificación!B$13:G$48,4,FALSE)," / ",VLOOKUP(A33,Planificación!B$13:G$48,3,FALSE))</f>
        <v>MNCONQAP_Metricas de N Conformidades QA de Producto / MA</v>
      </c>
      <c r="E33" s="95" t="str">
        <f>VLOOKUP(A33,Planificación!B$13:G$48,5,FALSE)</f>
        <v>Curi</v>
      </c>
      <c r="F33" s="95" t="str">
        <f>VLOOKUP(A33,Planificación!$B$13:$G$48,6,FALSE)</f>
        <v>Quimper</v>
      </c>
      <c r="G33" s="96" t="s">
        <v>149</v>
      </c>
      <c r="H33" s="145" t="s">
        <v>117</v>
      </c>
      <c r="I33" s="145" t="s">
        <v>94</v>
      </c>
      <c r="J33" s="145" t="str">
        <f>VLOOKUP(A33,Planificación!B$13:G$48,6,FALSE)</f>
        <v>Quimper</v>
      </c>
      <c r="K33" s="147"/>
      <c r="L33" s="148">
        <f>VLOOKUP(A33,Planificación!B$13:M$48,8,FALSE)</f>
        <v>42296</v>
      </c>
      <c r="M33" s="148">
        <f>VLOOKUP(A33,Planificación!B$13:M$48,11,FALSE)</f>
        <v>42299</v>
      </c>
      <c r="N33" s="97"/>
      <c r="O33" s="104"/>
    </row>
    <row r="34" spans="1:15" ht="42" customHeight="1">
      <c r="A34" s="166">
        <f t="shared" si="0"/>
        <v>30</v>
      </c>
      <c r="B34" s="94">
        <v>1</v>
      </c>
      <c r="C34" s="95" t="str">
        <f>VLOOKUP(B34,Planificación!$B$13:$E$95,2,FALSE)</f>
        <v>Desarrollo de Sistemas</v>
      </c>
      <c r="D34" s="144" t="str">
        <f>CONCATENATE(VLOOKUP(A34,Planificación!B$13:G$48,4,FALSE)," / ",VLOOKUP(A34,Planificación!B$13:G$48,3,FALSE))</f>
        <v>MVREQM_Metricas de Volatilidad de Requerimientos / MA</v>
      </c>
      <c r="E34" s="95" t="str">
        <f>VLOOKUP(A34,Planificación!B$13:G$48,5,FALSE)</f>
        <v>Quimper</v>
      </c>
      <c r="F34" s="95" t="str">
        <f>VLOOKUP(A34,Planificación!$B$13:$G$48,6,FALSE)</f>
        <v>Curi</v>
      </c>
      <c r="G34" s="96" t="s">
        <v>149</v>
      </c>
      <c r="H34" s="145" t="s">
        <v>125</v>
      </c>
      <c r="I34" s="145" t="s">
        <v>94</v>
      </c>
      <c r="J34" s="145" t="str">
        <f>VLOOKUP(A34,Planificación!B$13:G$48,6,FALSE)</f>
        <v>Curi</v>
      </c>
      <c r="K34" s="147"/>
      <c r="L34" s="148">
        <f>VLOOKUP(A34,Planificación!B$13:M$48,8,FALSE)</f>
        <v>42296</v>
      </c>
      <c r="M34" s="148">
        <f>VLOOKUP(A34,Planificación!B$13:M$48,11,FALSE)</f>
        <v>42299</v>
      </c>
      <c r="N34" s="97"/>
      <c r="O34" s="104"/>
    </row>
    <row r="35" spans="1:15" ht="42" customHeight="1">
      <c r="A35" s="166">
        <f t="shared" si="0"/>
        <v>31</v>
      </c>
      <c r="B35" s="94">
        <v>1</v>
      </c>
      <c r="C35" s="95" t="str">
        <f>VLOOKUP(B35,Planificación!$B$13:$E$95,2,FALSE)</f>
        <v>Desarrollo de Sistemas</v>
      </c>
      <c r="D35" s="144" t="str">
        <f>CONCATENATE(VLOOKUP(A35,Planificación!B$13:G$48,4,FALSE)," / ",VLOOKUP(A35,Planificación!B$13:G$48,3,FALSE))</f>
        <v>MICIC_Metrica de Indice de Cambios en Items de Configuracion / MA</v>
      </c>
      <c r="E35" s="95" t="str">
        <f>VLOOKUP(A35,Planificación!B$13:G$48,5,FALSE)</f>
        <v>Calvo</v>
      </c>
      <c r="F35" s="95" t="str">
        <f>VLOOKUP(A35,Planificación!$B$13:$G$48,6,FALSE)</f>
        <v>Quimper</v>
      </c>
      <c r="G35" s="96" t="s">
        <v>149</v>
      </c>
      <c r="H35" s="145" t="s">
        <v>117</v>
      </c>
      <c r="I35" s="145" t="s">
        <v>94</v>
      </c>
      <c r="J35" s="145" t="str">
        <f>VLOOKUP(A35,Planificación!B$13:G$48,6,FALSE)</f>
        <v>Quimper</v>
      </c>
      <c r="K35" s="147"/>
      <c r="L35" s="148">
        <f>VLOOKUP(A35,Planificación!B$13:M$48,8,FALSE)</f>
        <v>42296</v>
      </c>
      <c r="M35" s="148">
        <f>VLOOKUP(A35,Planificación!B$13:M$48,11,FALSE)</f>
        <v>42299</v>
      </c>
      <c r="N35" s="97"/>
      <c r="O35" s="104"/>
    </row>
    <row r="36" spans="1:15" ht="42" customHeight="1">
      <c r="A36" s="166">
        <f t="shared" si="0"/>
        <v>32</v>
      </c>
      <c r="B36" s="94">
        <v>1</v>
      </c>
      <c r="C36" s="95" t="str">
        <f>VLOOKUP(B36,Planificación!$B$13:$E$95,2,FALSE)</f>
        <v>Desarrollo de Sistemas</v>
      </c>
      <c r="D36" s="144" t="str">
        <f>CONCATENATE(VLOOKUP(A36,Planificación!B$13:G$48,4,FALSE)," / ",VLOOKUP(A36,Planificación!B$13:G$48,3,FALSE))</f>
        <v>MEXRI_Metrica de Exposicion al Riesgo / MA</v>
      </c>
      <c r="E36" s="95" t="str">
        <f>VLOOKUP(A36,Planificación!B$13:G$48,5,FALSE)</f>
        <v>Curi</v>
      </c>
      <c r="F36" s="95" t="str">
        <f>VLOOKUP(A36,Planificación!$B$13:$G$48,6,FALSE)</f>
        <v>Quimper</v>
      </c>
      <c r="G36" s="96" t="s">
        <v>149</v>
      </c>
      <c r="H36" s="145" t="s">
        <v>117</v>
      </c>
      <c r="I36" s="145" t="s">
        <v>94</v>
      </c>
      <c r="J36" s="145" t="str">
        <f>VLOOKUP(A36,Planificación!B$13:G$48,6,FALSE)</f>
        <v>Quimper</v>
      </c>
      <c r="K36" s="147"/>
      <c r="L36" s="148">
        <f>VLOOKUP(A36,Planificación!B$13:M$48,8,FALSE)</f>
        <v>42296</v>
      </c>
      <c r="M36" s="148">
        <f>VLOOKUP(A36,Planificación!B$13:M$48,11,FALSE)</f>
        <v>42299</v>
      </c>
      <c r="N36" s="97"/>
      <c r="O36" s="104"/>
    </row>
    <row r="37" spans="1:15" ht="42" customHeight="1">
      <c r="A37" s="166">
        <f t="shared" si="0"/>
        <v>33</v>
      </c>
      <c r="B37" s="94">
        <v>1</v>
      </c>
      <c r="C37" s="95" t="str">
        <f>VLOOKUP(B37,Planificación!$B$13:$E$95,2,FALSE)</f>
        <v>Desarrollo de Sistemas</v>
      </c>
      <c r="D37" s="144" t="str">
        <f>CONCATENATE(VLOOKUP(A37,Planificación!B$13:G$48,4,FALSE)," / ",VLOOKUP(A37,Planificación!B$13:G$48,3,FALSE))</f>
        <v xml:space="preserve">AREINT_Acta de reunion Interna / </v>
      </c>
      <c r="E37" s="95" t="str">
        <f>VLOOKUP(A37,Planificación!B$13:G$48,5,FALSE)</f>
        <v>Calvo</v>
      </c>
      <c r="F37" s="95" t="str">
        <f>VLOOKUP(A37,Planificación!$B$13:$G$48,6,FALSE)</f>
        <v>Quimper</v>
      </c>
      <c r="G37" s="96" t="s">
        <v>149</v>
      </c>
      <c r="H37" s="145" t="s">
        <v>117</v>
      </c>
      <c r="I37" s="145" t="s">
        <v>94</v>
      </c>
      <c r="J37" s="145" t="str">
        <f>VLOOKUP(A37,Planificación!B$13:G$48,6,FALSE)</f>
        <v>Quimper</v>
      </c>
      <c r="K37" s="147"/>
      <c r="L37" s="148">
        <f>VLOOKUP(A37,Planificación!B$13:M$48,8,FALSE)</f>
        <v>42296</v>
      </c>
      <c r="M37" s="148">
        <f>VLOOKUP(A37,Planificación!B$13:M$48,11,FALSE)</f>
        <v>42299</v>
      </c>
      <c r="N37" s="97"/>
      <c r="O37" s="104"/>
    </row>
    <row r="38" spans="1:15" ht="42" customHeight="1">
      <c r="A38" s="166">
        <f t="shared" si="0"/>
        <v>34</v>
      </c>
      <c r="B38" s="94">
        <v>1</v>
      </c>
      <c r="C38" s="95" t="str">
        <f>VLOOKUP(B38,Planificación!$B$13:$E$95,2,FALSE)</f>
        <v>Desarrollo de Sistemas</v>
      </c>
      <c r="D38" s="144" t="str">
        <f>CONCATENATE(VLOOKUP(A38,Planificación!B$13:G$48,4,FALSE)," / ",VLOOKUP(A38,Planificación!B$13:G$48,3,FALSE))</f>
        <v xml:space="preserve">IAQUIN_Informe Avance Quincenal / </v>
      </c>
      <c r="E38" s="95" t="str">
        <f>VLOOKUP(A38,Planificación!B$13:G$48,5,FALSE)</f>
        <v>Calvo</v>
      </c>
      <c r="F38" s="95" t="str">
        <f>VLOOKUP(A38,Planificación!$B$13:$G$48,6,FALSE)</f>
        <v>Quimper</v>
      </c>
      <c r="G38" s="96" t="s">
        <v>206</v>
      </c>
      <c r="H38" s="145" t="s">
        <v>117</v>
      </c>
      <c r="I38" s="145" t="s">
        <v>94</v>
      </c>
      <c r="J38" s="145" t="str">
        <f>VLOOKUP(A38,Planificación!B$13:G$48,6,FALSE)</f>
        <v>Quimper</v>
      </c>
      <c r="K38" s="147"/>
      <c r="L38" s="148">
        <f>VLOOKUP(A38,Planificación!B$13:M$48,8,FALSE)</f>
        <v>42296</v>
      </c>
      <c r="M38" s="148">
        <f>VLOOKUP(A38,Planificación!B$13:M$48,11,FALSE)</f>
        <v>42299</v>
      </c>
      <c r="N38" s="97"/>
      <c r="O38" s="104"/>
    </row>
    <row r="39" spans="1:15" ht="42" customHeight="1">
      <c r="A39" s="166">
        <f t="shared" si="0"/>
        <v>35</v>
      </c>
      <c r="B39" s="94">
        <v>1</v>
      </c>
      <c r="C39" s="95" t="str">
        <f>VLOOKUP(B39,Planificación!$B$13:$E$95,2,FALSE)</f>
        <v>Desarrollo de Sistemas</v>
      </c>
      <c r="D39" s="144" t="str">
        <f>CONCATENATE(VLOOKUP(A39,Planificación!B$13:G$48,4,FALSE)," / ",VLOOKUP(A39,Planificación!B$13:G$48,3,FALSE))</f>
        <v xml:space="preserve">ARQUIN_Actas de Reunion Quincenal / </v>
      </c>
      <c r="E39" s="95" t="str">
        <f>VLOOKUP(A39,Planificación!B$13:G$48,5,FALSE)</f>
        <v>Calvo</v>
      </c>
      <c r="F39" s="95" t="str">
        <f>VLOOKUP(A39,Planificación!$B$13:$G$48,6,FALSE)</f>
        <v>Quimper</v>
      </c>
      <c r="G39" s="96" t="s">
        <v>205</v>
      </c>
      <c r="H39" s="145" t="s">
        <v>117</v>
      </c>
      <c r="I39" s="145" t="s">
        <v>94</v>
      </c>
      <c r="J39" s="145" t="str">
        <f>VLOOKUP(A39,Planificación!B$13:G$48,6,FALSE)</f>
        <v>Quimper</v>
      </c>
      <c r="K39" s="147"/>
      <c r="L39" s="148">
        <f>VLOOKUP(A39,Planificación!B$13:M$48,8,FALSE)</f>
        <v>42296</v>
      </c>
      <c r="M39" s="148">
        <f>VLOOKUP(A39,Planificación!B$13:M$48,11,FALSE)</f>
        <v>42299</v>
      </c>
      <c r="N39" s="97"/>
      <c r="O39" s="104"/>
    </row>
    <row r="40" spans="1:15" ht="42" customHeight="1">
      <c r="A40" s="166">
        <f t="shared" si="0"/>
        <v>36</v>
      </c>
      <c r="B40" s="94">
        <v>1</v>
      </c>
      <c r="C40" s="95" t="str">
        <f>VLOOKUP(B40,Planificación!$B$13:$E$95,2,FALSE)</f>
        <v>Desarrollo de Sistemas</v>
      </c>
      <c r="D40" s="144" t="str">
        <f>CONCATENATE(VLOOKUP(A40,Planificación!B$13:G$48,4,FALSE)," / ",VLOOKUP(A40,Planificación!B$13:G$48,3,FALSE))</f>
        <v xml:space="preserve">AACENTRE_Acta de Aceptacion  de Entregables / </v>
      </c>
      <c r="E40" s="95" t="str">
        <f>VLOOKUP(A40,Planificación!B$13:G$48,5,FALSE)</f>
        <v>Calvo</v>
      </c>
      <c r="F40" s="95" t="str">
        <f>VLOOKUP(A40,Planificación!$B$13:$G$48,6,FALSE)</f>
        <v>Quimper</v>
      </c>
      <c r="G40" s="96" t="s">
        <v>204</v>
      </c>
      <c r="H40" s="145" t="s">
        <v>117</v>
      </c>
      <c r="I40" s="145" t="s">
        <v>94</v>
      </c>
      <c r="J40" s="145" t="str">
        <f>VLOOKUP(A40,Planificación!B$13:G$48,6,FALSE)</f>
        <v>Quimper</v>
      </c>
      <c r="K40" s="147"/>
      <c r="L40" s="148">
        <f>VLOOKUP(A40,Planificación!B$13:M$48,8,FALSE)</f>
        <v>42296</v>
      </c>
      <c r="M40" s="148">
        <f>VLOOKUP(A40,Planificación!B$13:M$48,11,FALSE)</f>
        <v>42299</v>
      </c>
      <c r="N40" s="97"/>
      <c r="O40" s="104"/>
    </row>
  </sheetData>
  <mergeCells count="1">
    <mergeCell ref="A1:N1"/>
  </mergeCells>
  <phoneticPr fontId="3" type="noConversion"/>
  <dataValidations count="2">
    <dataValidation type="list" allowBlank="1" showInputMessage="1" showErrorMessage="1" sqref="H5:H40">
      <formula1>TiposNC</formula1>
    </dataValidation>
    <dataValidation type="list" allowBlank="1" showInputMessage="1" showErrorMessage="1" sqref="I5:I40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workbookViewId="0">
      <selection activeCell="R19" sqref="R19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3" s="1" customFormat="1" ht="17.25" customHeight="1">
      <c r="A2" s="10"/>
      <c r="C2" s="247" t="s">
        <v>2</v>
      </c>
      <c r="D2" s="247"/>
      <c r="E2" s="247"/>
      <c r="F2" s="247"/>
      <c r="G2" s="247"/>
      <c r="H2" s="247"/>
      <c r="I2" s="247"/>
      <c r="J2" s="139"/>
      <c r="K2" s="139"/>
      <c r="L2" s="139"/>
    </row>
    <row r="3" spans="1:13" s="2" customFormat="1" ht="34.5" customHeight="1">
      <c r="A3" s="11"/>
    </row>
    <row r="4" spans="1:13" s="2" customFormat="1" ht="12.75" customHeight="1">
      <c r="A4" s="11"/>
      <c r="C4" s="244" t="s">
        <v>131</v>
      </c>
      <c r="D4" s="244"/>
      <c r="E4" s="231" t="str">
        <f>IF(Planificación!D6&lt;&gt;"",Planificación!D6,"")</f>
        <v>Curi Basilio, Lenin Alfonso</v>
      </c>
      <c r="F4" s="232"/>
      <c r="G4" s="232"/>
      <c r="H4" s="232"/>
      <c r="I4" s="233"/>
    </row>
    <row r="5" spans="1:13" s="2" customFormat="1" ht="12.75" customHeight="1">
      <c r="A5" s="11"/>
      <c r="C5" s="245" t="str">
        <f>Planificación!B7</f>
        <v>Analista de Calidad</v>
      </c>
      <c r="D5" s="246"/>
      <c r="E5" s="231" t="str">
        <f>IF(Planificación!D7&lt;&gt;"",Planificación!D7,"")</f>
        <v>Quimper Salazar, Anatoli</v>
      </c>
      <c r="F5" s="232"/>
      <c r="G5" s="232"/>
      <c r="H5" s="232"/>
      <c r="I5" s="233"/>
    </row>
    <row r="6" spans="1:13" s="2" customFormat="1" ht="12.75" customHeight="1">
      <c r="A6" s="11"/>
      <c r="C6" s="229" t="s">
        <v>9</v>
      </c>
      <c r="D6" s="230"/>
      <c r="E6" s="231" t="str">
        <f>IF(Planificación!D8&lt;&gt;"",Planificación!D8,"")</f>
        <v>Calvo Guillen, Johann   Curi Basilio, Lenin Alfonso</v>
      </c>
      <c r="F6" s="232"/>
      <c r="G6" s="232"/>
      <c r="H6" s="232"/>
      <c r="I6" s="233"/>
    </row>
    <row r="7" spans="1:13" s="2" customFormat="1" ht="24" customHeight="1">
      <c r="A7" s="11"/>
      <c r="C7" s="238" t="s">
        <v>21</v>
      </c>
      <c r="D7" s="238"/>
      <c r="E7" s="239">
        <f>IF(Planificación!D9&lt;&gt;"",Planificación!D9,"")</f>
        <v>42276</v>
      </c>
      <c r="F7" s="240"/>
      <c r="G7" s="241" t="s">
        <v>22</v>
      </c>
      <c r="H7" s="242"/>
      <c r="I7" s="176">
        <f>IF(Planificación!F9&lt;&gt;"",Planificación!F9,"")</f>
        <v>42327</v>
      </c>
    </row>
    <row r="8" spans="1:13" s="2" customFormat="1" ht="12.75" customHeight="1">
      <c r="A8" s="11"/>
      <c r="C8" s="238" t="s">
        <v>1</v>
      </c>
      <c r="D8" s="243"/>
      <c r="E8" s="234" t="str">
        <f>IF(Planificación!D10&lt;&gt;"",Planificación!D10,"")</f>
        <v>OCTUBRE</v>
      </c>
      <c r="F8" s="235"/>
      <c r="G8" s="235"/>
      <c r="H8" s="235"/>
      <c r="I8" s="236"/>
    </row>
    <row r="11" spans="1:13">
      <c r="M11" s="175"/>
    </row>
    <row r="13" spans="1:13" ht="15">
      <c r="C13" s="237" t="s">
        <v>31</v>
      </c>
      <c r="D13" s="237"/>
      <c r="E13" s="12"/>
      <c r="F13" s="12"/>
      <c r="G13" s="12"/>
      <c r="H13" s="12"/>
      <c r="I13" s="12"/>
      <c r="J13" s="9"/>
    </row>
    <row r="14" spans="1:13">
      <c r="C14" s="173" t="s">
        <v>40</v>
      </c>
      <c r="D14" s="142">
        <v>3</v>
      </c>
    </row>
    <row r="15" spans="1:13" ht="14.25" customHeight="1">
      <c r="C15" s="173" t="s">
        <v>24</v>
      </c>
      <c r="D15" s="140">
        <v>1</v>
      </c>
    </row>
    <row r="16" spans="1:13">
      <c r="C16" s="173" t="s">
        <v>41</v>
      </c>
      <c r="D16" s="141">
        <v>2</v>
      </c>
    </row>
    <row r="17" spans="3:14">
      <c r="C17" s="173" t="s">
        <v>19</v>
      </c>
      <c r="D17" s="98">
        <f>(D16/(IF(D14=0,1,D14)))</f>
        <v>0.66666666666666663</v>
      </c>
    </row>
    <row r="18" spans="3:14">
      <c r="C18" s="173" t="s">
        <v>20</v>
      </c>
      <c r="D18" s="98">
        <f>1-D17</f>
        <v>0.33333333333333337</v>
      </c>
    </row>
    <row r="19" spans="3:14">
      <c r="C19" s="22"/>
      <c r="D19" s="23"/>
      <c r="E19" s="9"/>
    </row>
    <row r="20" spans="3:14">
      <c r="C20" s="106"/>
      <c r="D20" s="23"/>
      <c r="E20" s="9"/>
    </row>
    <row r="21" spans="3:14">
      <c r="C21" s="106"/>
      <c r="D21" s="23"/>
      <c r="E21" s="9"/>
    </row>
    <row r="22" spans="3:14">
      <c r="C22" s="106"/>
      <c r="D22" s="23"/>
      <c r="E22" s="9"/>
      <c r="N22" s="137"/>
    </row>
    <row r="23" spans="3:14">
      <c r="C23" s="106"/>
      <c r="D23" s="23"/>
      <c r="E23" s="9"/>
    </row>
    <row r="24" spans="3:14">
      <c r="C24" s="106"/>
      <c r="D24" s="23"/>
      <c r="E24" s="9"/>
    </row>
    <row r="26" spans="3:14" ht="15" customHeight="1">
      <c r="C26" s="228" t="s">
        <v>39</v>
      </c>
      <c r="D26" s="228"/>
    </row>
    <row r="27" spans="3:14">
      <c r="C27" s="30" t="s">
        <v>35</v>
      </c>
      <c r="D27" s="29" t="s">
        <v>16</v>
      </c>
    </row>
    <row r="28" spans="3:14">
      <c r="C28" s="172" t="s">
        <v>117</v>
      </c>
      <c r="D28" s="143">
        <v>9</v>
      </c>
    </row>
    <row r="29" spans="3:14">
      <c r="C29" s="172" t="s">
        <v>118</v>
      </c>
      <c r="D29" s="143">
        <f>COUNTIFS('Seguimiento de NC'!G5:G40,"&lt;&gt;No se encontraron No Conformidades",'Seguimiento de NC'!H5:H40,C29)</f>
        <v>0</v>
      </c>
    </row>
    <row r="30" spans="3:14">
      <c r="C30" s="172" t="s">
        <v>119</v>
      </c>
      <c r="D30" s="143">
        <f>COUNTIFS('Seguimiento de NC'!G5:G40,"&lt;&gt;No se encontraron No Conformidades",'Seguimiento de NC'!H5:H40,C30)</f>
        <v>0</v>
      </c>
    </row>
    <row r="31" spans="3:14">
      <c r="C31" s="172" t="s">
        <v>37</v>
      </c>
      <c r="D31" s="143">
        <v>0</v>
      </c>
    </row>
    <row r="32" spans="3:14">
      <c r="C32" s="172" t="s">
        <v>36</v>
      </c>
      <c r="D32" s="143">
        <f>COUNTIFS('Seguimiento de NC'!G5:G40,"&lt;&gt;No se encontraron No Conformidades",'Seguimiento de NC'!H5:H40,C32)</f>
        <v>0</v>
      </c>
    </row>
    <row r="33" spans="3:16">
      <c r="C33" s="172" t="s">
        <v>125</v>
      </c>
      <c r="D33" s="143">
        <f>COUNTIFS('Seguimiento de NC'!G5:G40,"&lt;&gt;No se encontraron No Conformidades",'Seguimiento de NC'!H5:H40,C33)</f>
        <v>1</v>
      </c>
    </row>
    <row r="34" spans="3:16">
      <c r="C34" s="99" t="s">
        <v>16</v>
      </c>
      <c r="D34" s="109">
        <f>SUM(D28:D33)</f>
        <v>10</v>
      </c>
    </row>
    <row r="40" spans="3:16" ht="15">
      <c r="C40" s="228" t="s">
        <v>106</v>
      </c>
      <c r="D40" s="228"/>
      <c r="P40" s="137"/>
    </row>
    <row r="41" spans="3:16">
      <c r="C41" s="177" t="s">
        <v>107</v>
      </c>
      <c r="D41" s="108">
        <f>Planificación!N7</f>
        <v>82.5</v>
      </c>
    </row>
    <row r="42" spans="3:16">
      <c r="C42" s="177" t="s">
        <v>108</v>
      </c>
      <c r="D42" s="108">
        <f>Planificación!N8</f>
        <v>41.5</v>
      </c>
    </row>
    <row r="43" spans="3:16">
      <c r="C43" s="177" t="s">
        <v>16</v>
      </c>
      <c r="D43" s="108">
        <f>D42</f>
        <v>41.5</v>
      </c>
    </row>
    <row r="57" spans="3:4" ht="15">
      <c r="C57" s="228" t="s">
        <v>116</v>
      </c>
      <c r="D57" s="228"/>
    </row>
    <row r="58" spans="3:4">
      <c r="C58" s="30" t="s">
        <v>35</v>
      </c>
      <c r="D58" s="29" t="s">
        <v>16</v>
      </c>
    </row>
    <row r="59" spans="3:4">
      <c r="C59" s="174" t="s">
        <v>94</v>
      </c>
      <c r="D59" s="138">
        <f>COUNTIFS('Seguimiento de NC'!G5:G40,"&lt;&gt;No se encontraron No Conformidades",'Seguimiento de NC'!I5:I40,C59)</f>
        <v>9</v>
      </c>
    </row>
    <row r="60" spans="3:4">
      <c r="C60" s="174" t="s">
        <v>95</v>
      </c>
      <c r="D60" s="108">
        <f>COUNTIFS('Seguimiento de NC'!G5:G40,"&lt;&gt;No se encontraron No Conformidades",'Seguimiento de NC'!I5:I40,C60)</f>
        <v>0</v>
      </c>
    </row>
    <row r="61" spans="3:4">
      <c r="C61" s="174" t="s">
        <v>96</v>
      </c>
      <c r="D61" s="108">
        <f>COUNTIFS('Seguimiento de NC'!G5:G40,"&lt;&gt;No se encontraron No Conformidades",'Seguimiento de NC'!I5:I40,C61)</f>
        <v>0</v>
      </c>
    </row>
    <row r="62" spans="3:4">
      <c r="C62" s="99" t="s">
        <v>16</v>
      </c>
      <c r="D62" s="109">
        <f>SUM(D59:D61)</f>
        <v>9</v>
      </c>
    </row>
  </sheetData>
  <mergeCells count="16">
    <mergeCell ref="C4:D4"/>
    <mergeCell ref="E4:I4"/>
    <mergeCell ref="C5:D5"/>
    <mergeCell ref="E5:I5"/>
    <mergeCell ref="C2:I2"/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F39"/>
  <sheetViews>
    <sheetView zoomScale="115" zoomScaleNormal="115" workbookViewId="0">
      <selection activeCell="B7" sqref="B7"/>
    </sheetView>
  </sheetViews>
  <sheetFormatPr baseColWidth="10" defaultColWidth="9.140625" defaultRowHeight="12.75"/>
  <cols>
    <col min="1" max="2" width="26.42578125" customWidth="1"/>
    <col min="3" max="3" width="65.42578125" customWidth="1"/>
    <col min="4" max="4" width="30.28515625" customWidth="1"/>
    <col min="5" max="5" width="25.5703125" customWidth="1"/>
    <col min="6" max="6" width="27.5703125" customWidth="1"/>
    <col min="8" max="8" width="16.7109375" customWidth="1"/>
  </cols>
  <sheetData>
    <row r="2" spans="1:6">
      <c r="A2" s="159" t="s">
        <v>111</v>
      </c>
      <c r="B2" s="251" t="s">
        <v>178</v>
      </c>
      <c r="C2" s="159" t="s">
        <v>179</v>
      </c>
      <c r="D2" s="159" t="s">
        <v>33</v>
      </c>
      <c r="E2" s="159" t="s">
        <v>180</v>
      </c>
      <c r="F2" s="159" t="s">
        <v>138</v>
      </c>
    </row>
    <row r="3" spans="1:6" ht="12.75" customHeight="1">
      <c r="A3" s="248" t="s">
        <v>120</v>
      </c>
      <c r="B3" s="132" t="s">
        <v>127</v>
      </c>
      <c r="C3" s="249" t="s">
        <v>164</v>
      </c>
      <c r="D3" s="100" t="s">
        <v>94</v>
      </c>
      <c r="E3" s="100" t="s">
        <v>125</v>
      </c>
      <c r="F3" s="116" t="s">
        <v>162</v>
      </c>
    </row>
    <row r="4" spans="1:6" ht="12.75" customHeight="1">
      <c r="A4" s="131"/>
      <c r="B4" s="132" t="s">
        <v>128</v>
      </c>
      <c r="C4" s="249" t="s">
        <v>165</v>
      </c>
      <c r="D4" s="100" t="s">
        <v>95</v>
      </c>
      <c r="E4" s="100" t="s">
        <v>117</v>
      </c>
      <c r="F4" s="116" t="s">
        <v>163</v>
      </c>
    </row>
    <row r="5" spans="1:6" ht="12.75" customHeight="1">
      <c r="A5" s="131"/>
      <c r="B5" s="132" t="s">
        <v>129</v>
      </c>
      <c r="C5" s="249" t="s">
        <v>166</v>
      </c>
      <c r="E5" s="100" t="s">
        <v>119</v>
      </c>
      <c r="F5" s="116" t="s">
        <v>161</v>
      </c>
    </row>
    <row r="6" spans="1:6" ht="12.75" customHeight="1">
      <c r="A6" s="131"/>
      <c r="B6" s="132" t="s">
        <v>130</v>
      </c>
      <c r="C6" s="249" t="s">
        <v>139</v>
      </c>
      <c r="E6" s="100" t="s">
        <v>37</v>
      </c>
      <c r="F6" s="105"/>
    </row>
    <row r="7" spans="1:6" ht="12.75" customHeight="1">
      <c r="A7" s="131"/>
      <c r="B7" s="252"/>
      <c r="C7" s="250" t="s">
        <v>145</v>
      </c>
      <c r="E7" s="100" t="s">
        <v>36</v>
      </c>
      <c r="F7" s="105"/>
    </row>
    <row r="8" spans="1:6" ht="12.75" customHeight="1">
      <c r="A8" s="131"/>
      <c r="B8" s="131"/>
      <c r="C8" s="117" t="s">
        <v>143</v>
      </c>
    </row>
    <row r="9" spans="1:6" ht="12.75" customHeight="1">
      <c r="A9" s="131"/>
      <c r="B9" s="131"/>
      <c r="C9" s="117" t="s">
        <v>140</v>
      </c>
    </row>
    <row r="10" spans="1:6" ht="12.75" customHeight="1">
      <c r="A10" s="131"/>
      <c r="B10" s="131"/>
      <c r="C10" s="127" t="s">
        <v>142</v>
      </c>
    </row>
    <row r="11" spans="1:6" ht="12.75" customHeight="1">
      <c r="A11" s="131"/>
      <c r="B11" s="131"/>
      <c r="C11" s="127" t="s">
        <v>186</v>
      </c>
    </row>
    <row r="12" spans="1:6" ht="12.75" customHeight="1">
      <c r="A12" s="131"/>
      <c r="B12" s="131"/>
      <c r="C12" s="127" t="s">
        <v>187</v>
      </c>
    </row>
    <row r="13" spans="1:6" ht="12.75" customHeight="1">
      <c r="A13" s="131"/>
      <c r="B13" s="131"/>
      <c r="C13" s="127" t="s">
        <v>141</v>
      </c>
    </row>
    <row r="14" spans="1:6" ht="12.75" customHeight="1">
      <c r="A14" s="131"/>
      <c r="B14" s="131"/>
      <c r="C14" s="127" t="s">
        <v>144</v>
      </c>
    </row>
    <row r="15" spans="1:6" ht="12.75" customHeight="1">
      <c r="A15" s="131"/>
      <c r="B15" s="131"/>
      <c r="C15" s="127" t="s">
        <v>167</v>
      </c>
    </row>
    <row r="16" spans="1:6" ht="12.75" customHeight="1">
      <c r="A16" s="131"/>
      <c r="B16" s="131"/>
      <c r="C16" s="127" t="s">
        <v>168</v>
      </c>
    </row>
    <row r="17" spans="1:3" ht="12.75" customHeight="1">
      <c r="A17" s="131"/>
      <c r="B17" s="131"/>
      <c r="C17" s="128" t="s">
        <v>169</v>
      </c>
    </row>
    <row r="18" spans="1:3" ht="12.75" customHeight="1">
      <c r="A18" s="131"/>
      <c r="B18" s="131"/>
      <c r="C18" s="127" t="s">
        <v>170</v>
      </c>
    </row>
    <row r="19" spans="1:3" ht="12.75" customHeight="1">
      <c r="A19" s="131"/>
      <c r="B19" s="131"/>
      <c r="C19" s="127" t="s">
        <v>153</v>
      </c>
    </row>
    <row r="20" spans="1:3" ht="12.75" customHeight="1">
      <c r="A20" s="131"/>
      <c r="B20" s="131"/>
      <c r="C20" s="127" t="s">
        <v>171</v>
      </c>
    </row>
    <row r="21" spans="1:3" ht="12.75" customHeight="1">
      <c r="A21" s="131"/>
      <c r="B21" s="131"/>
      <c r="C21" s="127" t="s">
        <v>172</v>
      </c>
    </row>
    <row r="22" spans="1:3" ht="12.75" customHeight="1">
      <c r="A22" s="131"/>
      <c r="B22" s="131"/>
      <c r="C22" s="127" t="s">
        <v>194</v>
      </c>
    </row>
    <row r="23" spans="1:3" ht="12.75" customHeight="1">
      <c r="A23" s="131"/>
      <c r="B23" s="131"/>
      <c r="C23" s="127" t="s">
        <v>191</v>
      </c>
    </row>
    <row r="24" spans="1:3" ht="12.75" customHeight="1">
      <c r="A24" s="131"/>
      <c r="B24" s="131"/>
      <c r="C24" s="127" t="s">
        <v>132</v>
      </c>
    </row>
    <row r="25" spans="1:3" ht="12.75" customHeight="1">
      <c r="A25" s="131"/>
      <c r="B25" s="131"/>
      <c r="C25" s="127" t="s">
        <v>183</v>
      </c>
    </row>
    <row r="26" spans="1:3" ht="12.75" customHeight="1">
      <c r="A26" s="131"/>
      <c r="B26" s="131"/>
      <c r="C26" s="127" t="s">
        <v>188</v>
      </c>
    </row>
    <row r="27" spans="1:3" ht="12.75" customHeight="1">
      <c r="A27" s="131"/>
      <c r="B27" s="131"/>
      <c r="C27" s="127" t="s">
        <v>154</v>
      </c>
    </row>
    <row r="28" spans="1:3" ht="12.75" customHeight="1">
      <c r="A28" s="131"/>
      <c r="B28" s="131"/>
      <c r="C28" s="127" t="s">
        <v>147</v>
      </c>
    </row>
    <row r="29" spans="1:3" ht="12.75" customHeight="1">
      <c r="A29" s="131"/>
      <c r="B29" s="131"/>
      <c r="C29" s="127" t="s">
        <v>155</v>
      </c>
    </row>
    <row r="30" spans="1:3" ht="12.75" customHeight="1">
      <c r="A30" s="131"/>
      <c r="B30" s="131"/>
      <c r="C30" s="129" t="s">
        <v>173</v>
      </c>
    </row>
    <row r="31" spans="1:3" ht="12.75" customHeight="1">
      <c r="A31" s="131"/>
      <c r="B31" s="131"/>
      <c r="C31" s="127" t="s">
        <v>192</v>
      </c>
    </row>
    <row r="32" spans="1:3" ht="12.75" customHeight="1">
      <c r="A32" s="131"/>
      <c r="B32" s="131"/>
      <c r="C32" s="127" t="s">
        <v>175</v>
      </c>
    </row>
    <row r="33" spans="1:3" ht="12.75" customHeight="1">
      <c r="A33" s="131"/>
      <c r="B33" s="131"/>
      <c r="C33" s="127" t="s">
        <v>174</v>
      </c>
    </row>
    <row r="34" spans="1:3" ht="12.75" customHeight="1">
      <c r="A34" s="131"/>
      <c r="B34" s="131"/>
      <c r="C34" s="130" t="s">
        <v>193</v>
      </c>
    </row>
    <row r="35" spans="1:3" ht="12.75" customHeight="1">
      <c r="A35" s="131"/>
      <c r="B35" s="131"/>
      <c r="C35" s="127" t="s">
        <v>182</v>
      </c>
    </row>
    <row r="36" spans="1:3" ht="12.75" customHeight="1">
      <c r="A36" s="131"/>
      <c r="B36" s="131"/>
      <c r="C36" s="127" t="s">
        <v>181</v>
      </c>
    </row>
    <row r="37" spans="1:3" ht="12.75" customHeight="1">
      <c r="A37" s="131"/>
      <c r="B37" s="131"/>
      <c r="C37" s="127" t="s">
        <v>190</v>
      </c>
    </row>
    <row r="38" spans="1:3" ht="12.75" customHeight="1">
      <c r="A38" s="131"/>
      <c r="B38" s="131"/>
      <c r="C38" s="127" t="s">
        <v>189</v>
      </c>
    </row>
    <row r="39" spans="1:3">
      <c r="A39" s="105"/>
      <c r="B39" s="105"/>
    </row>
  </sheetData>
  <phoneticPr fontId="3" type="noConversion"/>
  <dataValidations count="1">
    <dataValidation type="list" allowBlank="1" showInputMessage="1" showErrorMessage="1" sqref="C26:C29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McPherson</cp:lastModifiedBy>
  <cp:lastPrinted>2008-05-09T02:48:55Z</cp:lastPrinted>
  <dcterms:created xsi:type="dcterms:W3CDTF">2007-02-12T17:08:23Z</dcterms:created>
  <dcterms:modified xsi:type="dcterms:W3CDTF">2015-11-03T21:18:24Z</dcterms:modified>
</cp:coreProperties>
</file>